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o_daguilar\Desktop\CONTROL INTERNO\2023\LDF\1er Trimestre\"/>
    </mc:Choice>
  </mc:AlternateContent>
  <xr:revisionPtr revIDLastSave="0" documentId="13_ncr:1_{0597C01F-DBEC-479E-BB0C-7103A64BA931}" xr6:coauthVersionLast="36" xr6:coauthVersionMax="36" xr10:uidLastSave="{00000000-0000-0000-0000-000000000000}"/>
  <bookViews>
    <workbookView xWindow="0" yWindow="0" windowWidth="20490" windowHeight="7755" tabRatio="889" firstSheet="28" activeTab="32" xr2:uid="{00000000-000D-0000-FFFF-FFFF00000000}"/>
  </bookViews>
  <sheets>
    <sheet name="BALANZA DETALLE " sheetId="56" r:id="rId1"/>
    <sheet name="Balanza Marzo 23" sheetId="17" r:id="rId2"/>
    <sheet name="Activ Sistema" sheetId="98" r:id="rId3"/>
    <sheet name="EA" sheetId="1" r:id="rId4"/>
    <sheet name="ESF Sistema" sheetId="101" r:id="rId5"/>
    <sheet name="ESF" sheetId="2" r:id="rId6"/>
    <sheet name="ESF LDF Sistema" sheetId="100" r:id="rId7"/>
    <sheet name="LDF F1 ESF " sheetId="19" r:id="rId8"/>
    <sheet name="ESF REG" sheetId="37" r:id="rId9"/>
    <sheet name="ADQ ACT FIJO" sheetId="42" r:id="rId10"/>
    <sheet name="ECSF" sheetId="4" r:id="rId11"/>
    <sheet name="ECSF Solo comparar" sheetId="102" r:id="rId12"/>
    <sheet name="EVH" sheetId="3" r:id="rId13"/>
    <sheet name="EAA" sheetId="6" r:id="rId14"/>
    <sheet name="EAD" sheetId="7" r:id="rId15"/>
    <sheet name="EFE . PAGADO" sheetId="45" r:id="rId16"/>
    <sheet name="CONCILIACION PRES" sheetId="67" r:id="rId17"/>
    <sheet name="EDO FLUJOS X FONDO" sheetId="71" r:id="rId18"/>
    <sheet name="EAI" sheetId="9" r:id="rId19"/>
    <sheet name="EAI Sistema" sheetId="106" r:id="rId20"/>
    <sheet name="LDF F5 Analitico de Ingresos" sheetId="24" r:id="rId21"/>
    <sheet name="EAI LDF Sistema" sheetId="107" r:id="rId22"/>
    <sheet name="Conciliación I" sheetId="8" r:id="rId23"/>
    <sheet name="Conciliación E" sheetId="34" r:id="rId24"/>
    <sheet name="flujo pre" sheetId="38" r:id="rId25"/>
    <sheet name="P COG" sheetId="10" r:id="rId26"/>
    <sheet name="cog sistema" sheetId="105" r:id="rId27"/>
    <sheet name="ldf cog sistema" sheetId="104" r:id="rId28"/>
    <sheet name="LDF F4 Balance" sheetId="23" r:id="rId29"/>
    <sheet name="P CE " sheetId="13" r:id="rId30"/>
    <sheet name="P END NETO ORiginal" sheetId="12" r:id="rId31"/>
    <sheet name="P INTS DEUDA" sheetId="14" r:id="rId32"/>
    <sheet name="LDF F2 IADP" sheetId="20" r:id="rId33"/>
    <sheet name="LDF F2 IADP 2" sheetId="21" r:id="rId34"/>
    <sheet name="LDF F3 AODifsfin" sheetId="22" r:id="rId35"/>
    <sheet name="Prog sistema" sheetId="110" r:id="rId36"/>
    <sheet name="P Prog" sheetId="15" r:id="rId37"/>
    <sheet name="Func sistema" sheetId="111" r:id="rId38"/>
    <sheet name="P FUNC" sheetId="18" r:id="rId39"/>
    <sheet name="LDF Func sistema" sheetId="112" r:id="rId40"/>
    <sheet name="LDF F6c) FUNC" sheetId="27" r:id="rId41"/>
    <sheet name="EAEPG" sheetId="30" r:id="rId42"/>
    <sheet name="Output 1" sheetId="113" r:id="rId43"/>
    <sheet name="LDF F6d) (2)" sheetId="44" r:id="rId44"/>
    <sheet name="P Postura Fiscal" sheetId="16" r:id="rId45"/>
  </sheets>
  <externalReferences>
    <externalReference r:id="rId46"/>
    <externalReference r:id="rId47"/>
  </externalReferences>
  <definedNames>
    <definedName name="_xlnm._FilterDatabase" localSheetId="0" hidden="1">'BALANZA DETALLE '!$A$11:$K$5060</definedName>
    <definedName name="_xlnm._FilterDatabase" localSheetId="1" hidden="1">'Balanza Marzo 23'!$G$4:$R$799</definedName>
    <definedName name="_ftn1" localSheetId="18">EAI!$B$47</definedName>
    <definedName name="_ftn2" localSheetId="18">EAI!$B$48</definedName>
    <definedName name="_ftn3" localSheetId="18">EAI!$B$49</definedName>
    <definedName name="_ftnref1" localSheetId="18">EAI!$C$29</definedName>
    <definedName name="_ftnref2" localSheetId="18">EAI!$C$30</definedName>
    <definedName name="_ftnref3" localSheetId="18">EAI!$C$37</definedName>
    <definedName name="_xlnm.Print_Area" localSheetId="22">'Conciliación I'!$A$1:$D$23</definedName>
    <definedName name="_xlnm.Print_Area" localSheetId="3">EA!$A$1:$I$88</definedName>
    <definedName name="_xlnm.Print_Area" localSheetId="13">EAA!$A$1:$G$45</definedName>
    <definedName name="_xlnm.Print_Area" localSheetId="14">EAD!$A$1:$G$51</definedName>
    <definedName name="_xlnm.Print_Area" localSheetId="18">EAI!$A$1:$J$49</definedName>
    <definedName name="_xlnm.Print_Area" localSheetId="10">ECSF!$A$1:$F$76</definedName>
    <definedName name="_xlnm.Print_Area" localSheetId="15">'EFE . PAGADO'!$A$1:$G$81</definedName>
    <definedName name="_xlnm.Print_Area" localSheetId="5">ESF!$A$1:$I$66</definedName>
    <definedName name="_xlnm.Print_Area" localSheetId="8">'ESF REG'!$A$1:$M$67</definedName>
    <definedName name="_xlnm.Print_Area" localSheetId="12">EVH!$A:$G</definedName>
    <definedName name="_xlnm.Print_Area" localSheetId="7">'LDF F1 ESF '!$B$1:$H$81</definedName>
    <definedName name="_xlnm.Print_Area" localSheetId="32">'LDF F2 IADP'!$A$1:$I$43</definedName>
    <definedName name="_xlnm.Print_Area" localSheetId="34">'LDF F3 AODifsfin'!$A$1:$M$51</definedName>
    <definedName name="_xlnm.Print_Area" localSheetId="28">'LDF F4 Balance'!$A$2:$E$80</definedName>
    <definedName name="_xlnm.Print_Area" localSheetId="20">'LDF F5 Analitico de Ingresos'!$A$1:$I$78</definedName>
    <definedName name="_xlnm.Print_Area" localSheetId="40">'LDF F6c) FUNC'!$A$1:$H$86</definedName>
    <definedName name="_xlnm.Print_Area" localSheetId="43">'LDF F6d) (2)'!$A$3:$G$34</definedName>
    <definedName name="_xlnm.Print_Area" localSheetId="29">'P CE '!$A$1:$I$20</definedName>
    <definedName name="_xlnm.Print_Area" localSheetId="25">'P COG'!$A$1:$I$89</definedName>
    <definedName name="_xlnm.Print_Area" localSheetId="30">'P END NETO ORiginal'!$B$1:$F$34</definedName>
    <definedName name="_xlnm.Print_Area" localSheetId="38">'P FUNC'!$A$1:$H$45</definedName>
    <definedName name="_xlnm.Print_Area" localSheetId="31">'P INTS DEUDA'!$A$1:$D$33</definedName>
    <definedName name="_xlnm.Print_Area" localSheetId="36">'P Prog'!$A$1:$J$40</definedName>
    <definedName name="XDO_?c1000?" localSheetId="26">'cog sistema'!$A$12</definedName>
    <definedName name="XDO_?c1000?" localSheetId="21">'EAI LDF Sistema'!$A$12</definedName>
    <definedName name="XDO_?c1000?" localSheetId="19">'EAI Sistema'!$A$12</definedName>
    <definedName name="XDO_?c1000?" localSheetId="11">'ECSF Solo comparar'!$A$12</definedName>
    <definedName name="XDO_?c1000?" localSheetId="6">'ESF LDF Sistema'!$A$12</definedName>
    <definedName name="XDO_?c1000?" localSheetId="4">'ESF Sistema'!$A$12</definedName>
    <definedName name="XDO_?c1000?" localSheetId="37">'Func sistema'!$A$12</definedName>
    <definedName name="XDO_?c1000?" localSheetId="27">'ldf cog sistema'!$A$12</definedName>
    <definedName name="XDO_?c1000?" localSheetId="39">'LDF Func sistema'!$A$12</definedName>
    <definedName name="XDO_?c1000?" localSheetId="42">'Output 1'!$A$12</definedName>
    <definedName name="XDO_?c1000?" localSheetId="35">'Prog sistema'!$A$12</definedName>
    <definedName name="XDO_?c1000?">'Activ Sistema'!$A$12</definedName>
    <definedName name="XDO_?c1000ColHeadLine1?" localSheetId="26">'cog sistema'!$A$9</definedName>
    <definedName name="XDO_?c1000ColHeadLine1?" localSheetId="21">'EAI LDF Sistema'!$A$9</definedName>
    <definedName name="XDO_?c1000ColHeadLine1?" localSheetId="19">'EAI Sistema'!$A$9</definedName>
    <definedName name="XDO_?c1000ColHeadLine1?" localSheetId="11">'ECSF Solo comparar'!$A$9</definedName>
    <definedName name="XDO_?c1000ColHeadLine1?" localSheetId="6">'ESF LDF Sistema'!$A$9</definedName>
    <definedName name="XDO_?c1000ColHeadLine1?" localSheetId="4">'ESF Sistema'!$A$9</definedName>
    <definedName name="XDO_?c1000ColHeadLine1?" localSheetId="37">'Func sistema'!$A$9</definedName>
    <definedName name="XDO_?c1000ColHeadLine1?" localSheetId="27">'ldf cog sistema'!$A$9</definedName>
    <definedName name="XDO_?c1000ColHeadLine1?" localSheetId="39">'LDF Func sistema'!$A$9</definedName>
    <definedName name="XDO_?c1000ColHeadLine1?" localSheetId="42">'Output 1'!$A$9</definedName>
    <definedName name="XDO_?c1000ColHeadLine1?" localSheetId="35">'Prog sistema'!$A$9</definedName>
    <definedName name="XDO_?c1000ColHeadLine1?">'Activ Sistema'!$A$9</definedName>
    <definedName name="XDO_?c1000ColHeadLine2?" localSheetId="26">'cog sistema'!$A$10</definedName>
    <definedName name="XDO_?c1000ColHeadLine2?" localSheetId="21">'EAI LDF Sistema'!$A$10</definedName>
    <definedName name="XDO_?c1000ColHeadLine2?" localSheetId="19">'EAI Sistema'!$A$10</definedName>
    <definedName name="XDO_?c1000ColHeadLine2?" localSheetId="11">'ECSF Solo comparar'!$A$10</definedName>
    <definedName name="XDO_?c1000ColHeadLine2?" localSheetId="6">'ESF LDF Sistema'!$A$10</definedName>
    <definedName name="XDO_?c1000ColHeadLine2?" localSheetId="4">'ESF Sistema'!$A$10</definedName>
    <definedName name="XDO_?c1000ColHeadLine2?" localSheetId="37">'Func sistema'!$A$10</definedName>
    <definedName name="XDO_?c1000ColHeadLine2?" localSheetId="27">'ldf cog sistema'!$A$10</definedName>
    <definedName name="XDO_?c1000ColHeadLine2?" localSheetId="39">'LDF Func sistema'!$A$10</definedName>
    <definedName name="XDO_?c1000ColHeadLine2?" localSheetId="42">'Output 1'!$A$10</definedName>
    <definedName name="XDO_?c1000ColHeadLine2?" localSheetId="35">'Prog sistema'!$A$10</definedName>
    <definedName name="XDO_?c1000ColHeadLine2?">'Activ Sistema'!$A$10</definedName>
    <definedName name="XDO_?c1000ColHeadLine3?" localSheetId="26">'cog sistema'!$A$11</definedName>
    <definedName name="XDO_?c1000ColHeadLine3?" localSheetId="21">'EAI LDF Sistema'!$A$11</definedName>
    <definedName name="XDO_?c1000ColHeadLine3?" localSheetId="19">'EAI Sistema'!$A$11</definedName>
    <definedName name="XDO_?c1000ColHeadLine3?" localSheetId="11">'ECSF Solo comparar'!$A$11</definedName>
    <definedName name="XDO_?c1000ColHeadLine3?" localSheetId="6">'ESF LDF Sistema'!$A$11</definedName>
    <definedName name="XDO_?c1000ColHeadLine3?" localSheetId="4">'ESF Sistema'!$A$11</definedName>
    <definedName name="XDO_?c1000ColHeadLine3?" localSheetId="37">'Func sistema'!$A$11</definedName>
    <definedName name="XDO_?c1000ColHeadLine3?" localSheetId="27">'ldf cog sistema'!$A$11</definedName>
    <definedName name="XDO_?c1000ColHeadLine3?" localSheetId="39">'LDF Func sistema'!$A$11</definedName>
    <definedName name="XDO_?c1000ColHeadLine3?" localSheetId="42">'Output 1'!$A$11</definedName>
    <definedName name="XDO_?c1000ColHeadLine3?" localSheetId="35">'Prog sistema'!$A$11</definedName>
    <definedName name="XDO_?c1000ColHeadLine3?">'Activ Sistema'!$A$11</definedName>
    <definedName name="XDO_?c1001?" localSheetId="26">'cog sistema'!$B$12</definedName>
    <definedName name="XDO_?c1001?" localSheetId="21">'EAI LDF Sistema'!$B$12</definedName>
    <definedName name="XDO_?c1001?" localSheetId="19">'EAI Sistema'!$B$12</definedName>
    <definedName name="XDO_?c1001?" localSheetId="11">'ECSF Solo comparar'!$B$12</definedName>
    <definedName name="XDO_?c1001?" localSheetId="6">'ESF LDF Sistema'!$B$12</definedName>
    <definedName name="XDO_?c1001?" localSheetId="4">'ESF Sistema'!$B$12</definedName>
    <definedName name="XDO_?c1001?" localSheetId="37">'Func sistema'!$B$12</definedName>
    <definedName name="XDO_?c1001?" localSheetId="27">'ldf cog sistema'!$B$12</definedName>
    <definedName name="XDO_?c1001?" localSheetId="39">'LDF Func sistema'!$B$12</definedName>
    <definedName name="XDO_?c1001?" localSheetId="42">'Output 1'!$B$12</definedName>
    <definedName name="XDO_?c1001?" localSheetId="35">'Prog sistema'!$B$12</definedName>
    <definedName name="XDO_?c1001?">'Activ Sistema'!$B$12</definedName>
    <definedName name="XDO_?c1001ColHeadLine1?" localSheetId="26">'cog sistema'!$B$9</definedName>
    <definedName name="XDO_?c1001ColHeadLine1?" localSheetId="21">'EAI LDF Sistema'!$B$9</definedName>
    <definedName name="XDO_?c1001ColHeadLine1?" localSheetId="19">'EAI Sistema'!$B$9</definedName>
    <definedName name="XDO_?c1001ColHeadLine1?" localSheetId="11">'ECSF Solo comparar'!$B$9</definedName>
    <definedName name="XDO_?c1001ColHeadLine1?" localSheetId="6">'ESF LDF Sistema'!$B$9</definedName>
    <definedName name="XDO_?c1001ColHeadLine1?" localSheetId="4">'ESF Sistema'!$B$9</definedName>
    <definedName name="XDO_?c1001ColHeadLine1?" localSheetId="37">'Func sistema'!$B$9</definedName>
    <definedName name="XDO_?c1001ColHeadLine1?" localSheetId="27">'ldf cog sistema'!$B$9</definedName>
    <definedName name="XDO_?c1001ColHeadLine1?" localSheetId="39">'LDF Func sistema'!$B$9</definedName>
    <definedName name="XDO_?c1001ColHeadLine1?" localSheetId="42">'Output 1'!$B$9</definedName>
    <definedName name="XDO_?c1001ColHeadLine1?" localSheetId="35">'Prog sistema'!$B$9</definedName>
    <definedName name="XDO_?c1001ColHeadLine1?">'Activ Sistema'!$B$9</definedName>
    <definedName name="XDO_?c1001ColHeadLine2?" localSheetId="26">'cog sistema'!$B$10</definedName>
    <definedName name="XDO_?c1001ColHeadLine2?" localSheetId="21">'EAI LDF Sistema'!$B$10</definedName>
    <definedName name="XDO_?c1001ColHeadLine2?" localSheetId="19">'EAI Sistema'!$B$10</definedName>
    <definedName name="XDO_?c1001ColHeadLine2?" localSheetId="11">'ECSF Solo comparar'!$B$10</definedName>
    <definedName name="XDO_?c1001ColHeadLine2?" localSheetId="6">'ESF LDF Sistema'!$B$10</definedName>
    <definedName name="XDO_?c1001ColHeadLine2?" localSheetId="4">'ESF Sistema'!$B$10</definedName>
    <definedName name="XDO_?c1001ColHeadLine2?" localSheetId="37">'Func sistema'!$B$10</definedName>
    <definedName name="XDO_?c1001ColHeadLine2?" localSheetId="27">'ldf cog sistema'!$B$10</definedName>
    <definedName name="XDO_?c1001ColHeadLine2?" localSheetId="39">'LDF Func sistema'!$B$10</definedName>
    <definedName name="XDO_?c1001ColHeadLine2?" localSheetId="42">'Output 1'!$B$10</definedName>
    <definedName name="XDO_?c1001ColHeadLine2?" localSheetId="35">'Prog sistema'!$B$10</definedName>
    <definedName name="XDO_?c1001ColHeadLine2?">'Activ Sistema'!$B$10</definedName>
    <definedName name="XDO_?c1001ColHeadLine3?" localSheetId="26">'cog sistema'!$B$11</definedName>
    <definedName name="XDO_?c1001ColHeadLine3?" localSheetId="21">'EAI LDF Sistema'!$B$11</definedName>
    <definedName name="XDO_?c1001ColHeadLine3?" localSheetId="19">'EAI Sistema'!$B$11</definedName>
    <definedName name="XDO_?c1001ColHeadLine3?" localSheetId="11">'ECSF Solo comparar'!$B$11</definedName>
    <definedName name="XDO_?c1001ColHeadLine3?" localSheetId="6">'ESF LDF Sistema'!$B$11</definedName>
    <definedName name="XDO_?c1001ColHeadLine3?" localSheetId="4">'ESF Sistema'!$B$11</definedName>
    <definedName name="XDO_?c1001ColHeadLine3?" localSheetId="37">'Func sistema'!$B$11</definedName>
    <definedName name="XDO_?c1001ColHeadLine3?" localSheetId="27">'ldf cog sistema'!$B$11</definedName>
    <definedName name="XDO_?c1001ColHeadLine3?" localSheetId="39">'LDF Func sistema'!$B$11</definedName>
    <definedName name="XDO_?c1001ColHeadLine3?" localSheetId="42">'Output 1'!$B$11</definedName>
    <definedName name="XDO_?c1001ColHeadLine3?" localSheetId="35">'Prog sistema'!$B$11</definedName>
    <definedName name="XDO_?c1001ColHeadLine3?">'Activ Sistema'!$B$11</definedName>
    <definedName name="XDO_?c1002?" localSheetId="26">'cog sistema'!$C$12</definedName>
    <definedName name="XDO_?c1002?" localSheetId="21">'EAI LDF Sistema'!$C$12</definedName>
    <definedName name="XDO_?c1002?" localSheetId="19">'EAI Sistema'!$C$12</definedName>
    <definedName name="XDO_?c1002?" localSheetId="11">'ECSF Solo comparar'!$C$12</definedName>
    <definedName name="XDO_?c1002?" localSheetId="6">'ESF LDF Sistema'!$C$12</definedName>
    <definedName name="XDO_?c1002?" localSheetId="4">'ESF Sistema'!$C$12</definedName>
    <definedName name="XDO_?c1002?" localSheetId="37">'Func sistema'!$C$12</definedName>
    <definedName name="XDO_?c1002?" localSheetId="27">'ldf cog sistema'!$C$12</definedName>
    <definedName name="XDO_?c1002?" localSheetId="39">'LDF Func sistema'!$C$12</definedName>
    <definedName name="XDO_?c1002?" localSheetId="42">'Output 1'!$C$12</definedName>
    <definedName name="XDO_?c1002?" localSheetId="35">'Prog sistema'!$C$12</definedName>
    <definedName name="XDO_?c1002?">'Activ Sistema'!$C$12</definedName>
    <definedName name="XDO_?c1002ColHeadLine1?" localSheetId="26">'cog sistema'!$C$9</definedName>
    <definedName name="XDO_?c1002ColHeadLine1?" localSheetId="21">'EAI LDF Sistema'!$C$9</definedName>
    <definedName name="XDO_?c1002ColHeadLine1?" localSheetId="19">'EAI Sistema'!$C$9</definedName>
    <definedName name="XDO_?c1002ColHeadLine1?" localSheetId="11">'ECSF Solo comparar'!$C$9</definedName>
    <definedName name="XDO_?c1002ColHeadLine1?" localSheetId="6">'ESF LDF Sistema'!$C$9</definedName>
    <definedName name="XDO_?c1002ColHeadLine1?" localSheetId="4">'ESF Sistema'!$C$9</definedName>
    <definedName name="XDO_?c1002ColHeadLine1?" localSheetId="37">'Func sistema'!$C$9</definedName>
    <definedName name="XDO_?c1002ColHeadLine1?" localSheetId="27">'ldf cog sistema'!$C$9</definedName>
    <definedName name="XDO_?c1002ColHeadLine1?" localSheetId="39">'LDF Func sistema'!$C$9</definedName>
    <definedName name="XDO_?c1002ColHeadLine1?" localSheetId="42">'Output 1'!$C$9</definedName>
    <definedName name="XDO_?c1002ColHeadLine1?" localSheetId="35">'Prog sistema'!$C$9</definedName>
    <definedName name="XDO_?c1002ColHeadLine1?">'Activ Sistema'!$C$9</definedName>
    <definedName name="XDO_?c1002ColHeadLine2?" localSheetId="26">'cog sistema'!$C$10</definedName>
    <definedName name="XDO_?c1002ColHeadLine2?" localSheetId="21">'EAI LDF Sistema'!$C$10</definedName>
    <definedName name="XDO_?c1002ColHeadLine2?" localSheetId="19">'EAI Sistema'!$C$10</definedName>
    <definedName name="XDO_?c1002ColHeadLine2?" localSheetId="11">'ECSF Solo comparar'!$C$10</definedName>
    <definedName name="XDO_?c1002ColHeadLine2?" localSheetId="6">'ESF LDF Sistema'!$C$10</definedName>
    <definedName name="XDO_?c1002ColHeadLine2?" localSheetId="4">'ESF Sistema'!$C$10</definedName>
    <definedName name="XDO_?c1002ColHeadLine2?" localSheetId="37">'Func sistema'!$C$10</definedName>
    <definedName name="XDO_?c1002ColHeadLine2?" localSheetId="27">'ldf cog sistema'!$C$10</definedName>
    <definedName name="XDO_?c1002ColHeadLine2?" localSheetId="39">'LDF Func sistema'!$C$10</definedName>
    <definedName name="XDO_?c1002ColHeadLine2?" localSheetId="42">'Output 1'!$C$10</definedName>
    <definedName name="XDO_?c1002ColHeadLine2?" localSheetId="35">'Prog sistema'!$C$10</definedName>
    <definedName name="XDO_?c1002ColHeadLine2?">'Activ Sistema'!$C$10</definedName>
    <definedName name="XDO_?c1002ColHeadLine3?" localSheetId="26">'cog sistema'!$C$11</definedName>
    <definedName name="XDO_?c1002ColHeadLine3?" localSheetId="21">'EAI LDF Sistema'!$C$11</definedName>
    <definedName name="XDO_?c1002ColHeadLine3?" localSheetId="19">'EAI Sistema'!$C$11</definedName>
    <definedName name="XDO_?c1002ColHeadLine3?" localSheetId="11">'ECSF Solo comparar'!$C$11</definedName>
    <definedName name="XDO_?c1002ColHeadLine3?" localSheetId="6">'ESF LDF Sistema'!$C$11</definedName>
    <definedName name="XDO_?c1002ColHeadLine3?" localSheetId="4">'ESF Sistema'!$C$11</definedName>
    <definedName name="XDO_?c1002ColHeadLine3?" localSheetId="37">'Func sistema'!$C$11</definedName>
    <definedName name="XDO_?c1002ColHeadLine3?" localSheetId="27">'ldf cog sistema'!$C$11</definedName>
    <definedName name="XDO_?c1002ColHeadLine3?" localSheetId="39">'LDF Func sistema'!$C$11</definedName>
    <definedName name="XDO_?c1002ColHeadLine3?" localSheetId="42">'Output 1'!$C$11</definedName>
    <definedName name="XDO_?c1002ColHeadLine3?" localSheetId="35">'Prog sistema'!$C$11</definedName>
    <definedName name="XDO_?c1002ColHeadLine3?">'Activ Sistema'!$C$11</definedName>
    <definedName name="XDO_?c1003?" localSheetId="26">'cog sistema'!$D$12</definedName>
    <definedName name="XDO_?c1003?" localSheetId="21">'EAI LDF Sistema'!$D$12</definedName>
    <definedName name="XDO_?c1003?" localSheetId="19">'EAI Sistema'!$D$12</definedName>
    <definedName name="XDO_?c1003?" localSheetId="11">'ECSF Solo comparar'!$D$12</definedName>
    <definedName name="XDO_?c1003?" localSheetId="6">'ESF LDF Sistema'!$D$12</definedName>
    <definedName name="XDO_?c1003?" localSheetId="4">'ESF Sistema'!$D$12</definedName>
    <definedName name="XDO_?c1003?" localSheetId="37">'Func sistema'!$D$12</definedName>
    <definedName name="XDO_?c1003?" localSheetId="27">'ldf cog sistema'!$D$12</definedName>
    <definedName name="XDO_?c1003?" localSheetId="39">'LDF Func sistema'!$D$12</definedName>
    <definedName name="XDO_?c1003?" localSheetId="42">'Output 1'!$D$12</definedName>
    <definedName name="XDO_?c1003?" localSheetId="35">'Prog sistema'!$D$12</definedName>
    <definedName name="XDO_?c1003?">'Activ Sistema'!$D$12</definedName>
    <definedName name="XDO_?c1003ColHeadLine1?" localSheetId="26">'cog sistema'!$D$9</definedName>
    <definedName name="XDO_?c1003ColHeadLine1?" localSheetId="21">'EAI LDF Sistema'!$D$9</definedName>
    <definedName name="XDO_?c1003ColHeadLine1?" localSheetId="19">'EAI Sistema'!$D$9</definedName>
    <definedName name="XDO_?c1003ColHeadLine1?" localSheetId="11">'ECSF Solo comparar'!$D$9</definedName>
    <definedName name="XDO_?c1003ColHeadLine1?" localSheetId="6">'ESF LDF Sistema'!$D$9</definedName>
    <definedName name="XDO_?c1003ColHeadLine1?" localSheetId="4">'ESF Sistema'!$D$9</definedName>
    <definedName name="XDO_?c1003ColHeadLine1?" localSheetId="37">'Func sistema'!$D$9</definedName>
    <definedName name="XDO_?c1003ColHeadLine1?" localSheetId="27">'ldf cog sistema'!$D$9</definedName>
    <definedName name="XDO_?c1003ColHeadLine1?" localSheetId="39">'LDF Func sistema'!$D$9</definedName>
    <definedName name="XDO_?c1003ColHeadLine1?" localSheetId="42">'Output 1'!$D$9</definedName>
    <definedName name="XDO_?c1003ColHeadLine1?" localSheetId="35">'Prog sistema'!$D$9</definedName>
    <definedName name="XDO_?c1003ColHeadLine1?">'Activ Sistema'!$D$9</definedName>
    <definedName name="XDO_?c1003ColHeadLine2?" localSheetId="26">'cog sistema'!$D$10</definedName>
    <definedName name="XDO_?c1003ColHeadLine2?" localSheetId="21">'EAI LDF Sistema'!$D$10</definedName>
    <definedName name="XDO_?c1003ColHeadLine2?" localSheetId="19">'EAI Sistema'!$D$10</definedName>
    <definedName name="XDO_?c1003ColHeadLine2?" localSheetId="11">'ECSF Solo comparar'!$D$10</definedName>
    <definedName name="XDO_?c1003ColHeadLine2?" localSheetId="6">'ESF LDF Sistema'!$D$10</definedName>
    <definedName name="XDO_?c1003ColHeadLine2?" localSheetId="4">'ESF Sistema'!$D$10</definedName>
    <definedName name="XDO_?c1003ColHeadLine2?" localSheetId="37">'Func sistema'!$D$10</definedName>
    <definedName name="XDO_?c1003ColHeadLine2?" localSheetId="27">'ldf cog sistema'!$D$10</definedName>
    <definedName name="XDO_?c1003ColHeadLine2?" localSheetId="39">'LDF Func sistema'!$D$10</definedName>
    <definedName name="XDO_?c1003ColHeadLine2?" localSheetId="42">'Output 1'!$D$10</definedName>
    <definedName name="XDO_?c1003ColHeadLine2?" localSheetId="35">'Prog sistema'!$D$10</definedName>
    <definedName name="XDO_?c1003ColHeadLine2?">'Activ Sistema'!$D$10</definedName>
    <definedName name="XDO_?c1003ColHeadLine3?" localSheetId="26">'cog sistema'!$D$11</definedName>
    <definedName name="XDO_?c1003ColHeadLine3?" localSheetId="21">'EAI LDF Sistema'!$D$11</definedName>
    <definedName name="XDO_?c1003ColHeadLine3?" localSheetId="19">'EAI Sistema'!$D$11</definedName>
    <definedName name="XDO_?c1003ColHeadLine3?" localSheetId="11">'ECSF Solo comparar'!$D$11</definedName>
    <definedName name="XDO_?c1003ColHeadLine3?" localSheetId="6">'ESF LDF Sistema'!$D$11</definedName>
    <definedName name="XDO_?c1003ColHeadLine3?" localSheetId="4">'ESF Sistema'!$D$11</definedName>
    <definedName name="XDO_?c1003ColHeadLine3?" localSheetId="37">'Func sistema'!$D$11</definedName>
    <definedName name="XDO_?c1003ColHeadLine3?" localSheetId="27">'ldf cog sistema'!$D$11</definedName>
    <definedName name="XDO_?c1003ColHeadLine3?" localSheetId="39">'LDF Func sistema'!$D$11</definedName>
    <definedName name="XDO_?c1003ColHeadLine3?" localSheetId="42">'Output 1'!$D$11</definedName>
    <definedName name="XDO_?c1003ColHeadLine3?" localSheetId="35">'Prog sistema'!$D$11</definedName>
    <definedName name="XDO_?c1003ColHeadLine3?">'Activ Sistema'!$D$11</definedName>
    <definedName name="XDO_?c1004?" localSheetId="26">'cog sistema'!$E$12</definedName>
    <definedName name="XDO_?c1004?" localSheetId="21">'EAI LDF Sistema'!$E$12</definedName>
    <definedName name="XDO_?c1004?" localSheetId="19">'EAI Sistema'!$E$12</definedName>
    <definedName name="XDO_?c1004?" localSheetId="11">'ECSF Solo comparar'!$E$12</definedName>
    <definedName name="XDO_?c1004?" localSheetId="6">'ESF LDF Sistema'!$E$12</definedName>
    <definedName name="XDO_?c1004?" localSheetId="4">'ESF Sistema'!$E$12</definedName>
    <definedName name="XDO_?c1004?" localSheetId="37">'Func sistema'!$E$12</definedName>
    <definedName name="XDO_?c1004?" localSheetId="27">'ldf cog sistema'!$E$12</definedName>
    <definedName name="XDO_?c1004?" localSheetId="39">'LDF Func sistema'!$E$12</definedName>
    <definedName name="XDO_?c1004?" localSheetId="42">'Output 1'!$E$12</definedName>
    <definedName name="XDO_?c1004?" localSheetId="35">'Prog sistema'!$E$12</definedName>
    <definedName name="XDO_?c1004?">'Activ Sistema'!$E$12</definedName>
    <definedName name="XDO_?c1004ColHeadLine1?" localSheetId="26">'cog sistema'!$E$9</definedName>
    <definedName name="XDO_?c1004ColHeadLine1?" localSheetId="21">'EAI LDF Sistema'!$E$9</definedName>
    <definedName name="XDO_?c1004ColHeadLine1?" localSheetId="19">'EAI Sistema'!$E$9</definedName>
    <definedName name="XDO_?c1004ColHeadLine1?" localSheetId="11">'ECSF Solo comparar'!$E$9</definedName>
    <definedName name="XDO_?c1004ColHeadLine1?" localSheetId="6">'ESF LDF Sistema'!$E$9</definedName>
    <definedName name="XDO_?c1004ColHeadLine1?" localSheetId="4">'ESF Sistema'!$E$9</definedName>
    <definedName name="XDO_?c1004ColHeadLine1?" localSheetId="37">'Func sistema'!$E$9</definedName>
    <definedName name="XDO_?c1004ColHeadLine1?" localSheetId="27">'ldf cog sistema'!$E$9</definedName>
    <definedName name="XDO_?c1004ColHeadLine1?" localSheetId="39">'LDF Func sistema'!$E$9</definedName>
    <definedName name="XDO_?c1004ColHeadLine1?" localSheetId="42">'Output 1'!$E$9</definedName>
    <definedName name="XDO_?c1004ColHeadLine1?" localSheetId="35">'Prog sistema'!$E$9</definedName>
    <definedName name="XDO_?c1004ColHeadLine1?">'Activ Sistema'!$E$9</definedName>
    <definedName name="XDO_?c1004ColHeadLine2?" localSheetId="26">'cog sistema'!$E$10</definedName>
    <definedName name="XDO_?c1004ColHeadLine2?" localSheetId="21">'EAI LDF Sistema'!$E$10</definedName>
    <definedName name="XDO_?c1004ColHeadLine2?" localSheetId="19">'EAI Sistema'!$E$10</definedName>
    <definedName name="XDO_?c1004ColHeadLine2?" localSheetId="11">'ECSF Solo comparar'!$E$10</definedName>
    <definedName name="XDO_?c1004ColHeadLine2?" localSheetId="6">'ESF LDF Sistema'!$E$10</definedName>
    <definedName name="XDO_?c1004ColHeadLine2?" localSheetId="4">'ESF Sistema'!$E$10</definedName>
    <definedName name="XDO_?c1004ColHeadLine2?" localSheetId="37">'Func sistema'!$E$10</definedName>
    <definedName name="XDO_?c1004ColHeadLine2?" localSheetId="27">'ldf cog sistema'!$E$10</definedName>
    <definedName name="XDO_?c1004ColHeadLine2?" localSheetId="39">'LDF Func sistema'!$E$10</definedName>
    <definedName name="XDO_?c1004ColHeadLine2?" localSheetId="42">'Output 1'!$E$10</definedName>
    <definedName name="XDO_?c1004ColHeadLine2?" localSheetId="35">'Prog sistema'!$E$10</definedName>
    <definedName name="XDO_?c1004ColHeadLine2?">'Activ Sistema'!$E$10</definedName>
    <definedName name="XDO_?c1004ColHeadLine3?" localSheetId="26">'cog sistema'!$E$11</definedName>
    <definedName name="XDO_?c1004ColHeadLine3?" localSheetId="21">'EAI LDF Sistema'!$E$11</definedName>
    <definedName name="XDO_?c1004ColHeadLine3?" localSheetId="19">'EAI Sistema'!$E$11</definedName>
    <definedName name="XDO_?c1004ColHeadLine3?" localSheetId="11">'ECSF Solo comparar'!$E$11</definedName>
    <definedName name="XDO_?c1004ColHeadLine3?" localSheetId="6">'ESF LDF Sistema'!$E$11</definedName>
    <definedName name="XDO_?c1004ColHeadLine3?" localSheetId="4">'ESF Sistema'!$E$11</definedName>
    <definedName name="XDO_?c1004ColHeadLine3?" localSheetId="37">'Func sistema'!$E$11</definedName>
    <definedName name="XDO_?c1004ColHeadLine3?" localSheetId="27">'ldf cog sistema'!$E$11</definedName>
    <definedName name="XDO_?c1004ColHeadLine3?" localSheetId="39">'LDF Func sistema'!$E$11</definedName>
    <definedName name="XDO_?c1004ColHeadLine3?" localSheetId="42">'Output 1'!$E$11</definedName>
    <definedName name="XDO_?c1004ColHeadLine3?" localSheetId="35">'Prog sistema'!$E$11</definedName>
    <definedName name="XDO_?c1004ColHeadLine3?">'Activ Sistema'!$E$11</definedName>
    <definedName name="XDO_?c1005?" localSheetId="26">'cog sistema'!$F$12</definedName>
    <definedName name="XDO_?c1005?" localSheetId="21">'EAI LDF Sistema'!$F$12</definedName>
    <definedName name="XDO_?c1005?" localSheetId="19">'EAI Sistema'!$F$12</definedName>
    <definedName name="XDO_?c1005?" localSheetId="11">'ECSF Solo comparar'!$F$12</definedName>
    <definedName name="XDO_?c1005?" localSheetId="6">'ESF LDF Sistema'!$F$12</definedName>
    <definedName name="XDO_?c1005?" localSheetId="4">'ESF Sistema'!$F$12</definedName>
    <definedName name="XDO_?c1005?" localSheetId="37">'Func sistema'!$F$12</definedName>
    <definedName name="XDO_?c1005?" localSheetId="27">'ldf cog sistema'!$F$12</definedName>
    <definedName name="XDO_?c1005?" localSheetId="39">'LDF Func sistema'!$F$12</definedName>
    <definedName name="XDO_?c1005?" localSheetId="42">'Output 1'!$F$12</definedName>
    <definedName name="XDO_?c1005?" localSheetId="35">'Prog sistema'!$F$12</definedName>
    <definedName name="XDO_?c1005?">'Activ Sistema'!$F$12</definedName>
    <definedName name="XDO_?c1005ColHeadLine1?" localSheetId="26">'cog sistema'!$F$9</definedName>
    <definedName name="XDO_?c1005ColHeadLine1?" localSheetId="21">'EAI LDF Sistema'!$F$9</definedName>
    <definedName name="XDO_?c1005ColHeadLine1?" localSheetId="19">'EAI Sistema'!$F$9</definedName>
    <definedName name="XDO_?c1005ColHeadLine1?" localSheetId="11">'ECSF Solo comparar'!$F$9</definedName>
    <definedName name="XDO_?c1005ColHeadLine1?" localSheetId="6">'ESF LDF Sistema'!$F$9</definedName>
    <definedName name="XDO_?c1005ColHeadLine1?" localSheetId="4">'ESF Sistema'!$F$9</definedName>
    <definedName name="XDO_?c1005ColHeadLine1?" localSheetId="37">'Func sistema'!$F$9</definedName>
    <definedName name="XDO_?c1005ColHeadLine1?" localSheetId="27">'ldf cog sistema'!$F$9</definedName>
    <definedName name="XDO_?c1005ColHeadLine1?" localSheetId="39">'LDF Func sistema'!$F$9</definedName>
    <definedName name="XDO_?c1005ColHeadLine1?" localSheetId="42">'Output 1'!$F$9</definedName>
    <definedName name="XDO_?c1005ColHeadLine1?" localSheetId="35">'Prog sistema'!$F$9</definedName>
    <definedName name="XDO_?c1005ColHeadLine1?">'Activ Sistema'!$F$9</definedName>
    <definedName name="XDO_?c1005ColHeadLine2?" localSheetId="26">'cog sistema'!$F$10</definedName>
    <definedName name="XDO_?c1005ColHeadLine2?" localSheetId="21">'EAI LDF Sistema'!$F$10</definedName>
    <definedName name="XDO_?c1005ColHeadLine2?" localSheetId="19">'EAI Sistema'!$F$10</definedName>
    <definedName name="XDO_?c1005ColHeadLine2?" localSheetId="11">'ECSF Solo comparar'!$F$10</definedName>
    <definedName name="XDO_?c1005ColHeadLine2?" localSheetId="6">'ESF LDF Sistema'!$F$10</definedName>
    <definedName name="XDO_?c1005ColHeadLine2?" localSheetId="4">'ESF Sistema'!$F$10</definedName>
    <definedName name="XDO_?c1005ColHeadLine2?" localSheetId="37">'Func sistema'!$F$10</definedName>
    <definedName name="XDO_?c1005ColHeadLine2?" localSheetId="27">'ldf cog sistema'!$F$10</definedName>
    <definedName name="XDO_?c1005ColHeadLine2?" localSheetId="39">'LDF Func sistema'!$F$10</definedName>
    <definedName name="XDO_?c1005ColHeadLine2?" localSheetId="42">'Output 1'!$F$10</definedName>
    <definedName name="XDO_?c1005ColHeadLine2?" localSheetId="35">'Prog sistema'!$F$10</definedName>
    <definedName name="XDO_?c1005ColHeadLine2?">'Activ Sistema'!$F$10</definedName>
    <definedName name="XDO_?c1005ColHeadLine3?" localSheetId="26">'cog sistema'!$F$11</definedName>
    <definedName name="XDO_?c1005ColHeadLine3?" localSheetId="21">'EAI LDF Sistema'!$F$11</definedName>
    <definedName name="XDO_?c1005ColHeadLine3?" localSheetId="19">'EAI Sistema'!$F$11</definedName>
    <definedName name="XDO_?c1005ColHeadLine3?" localSheetId="11">'ECSF Solo comparar'!$F$11</definedName>
    <definedName name="XDO_?c1005ColHeadLine3?" localSheetId="6">'ESF LDF Sistema'!$F$11</definedName>
    <definedName name="XDO_?c1005ColHeadLine3?" localSheetId="4">'ESF Sistema'!$F$11</definedName>
    <definedName name="XDO_?c1005ColHeadLine3?" localSheetId="37">'Func sistema'!$F$11</definedName>
    <definedName name="XDO_?c1005ColHeadLine3?" localSheetId="27">'ldf cog sistema'!$F$11</definedName>
    <definedName name="XDO_?c1005ColHeadLine3?" localSheetId="39">'LDF Func sistema'!$F$11</definedName>
    <definedName name="XDO_?c1005ColHeadLine3?" localSheetId="42">'Output 1'!$F$11</definedName>
    <definedName name="XDO_?c1005ColHeadLine3?" localSheetId="35">'Prog sistema'!$F$11</definedName>
    <definedName name="XDO_?c1005ColHeadLine3?">'Activ Sistema'!$F$11</definedName>
    <definedName name="XDO_?c1006?" localSheetId="26">'cog sistema'!$G$12</definedName>
    <definedName name="XDO_?c1006?" localSheetId="21">'EAI LDF Sistema'!$G$12</definedName>
    <definedName name="XDO_?c1006?" localSheetId="19">'EAI Sistema'!$G$12</definedName>
    <definedName name="XDO_?c1006?" localSheetId="11">'ECSF Solo comparar'!$G$12</definedName>
    <definedName name="XDO_?c1006?" localSheetId="6">'ESF LDF Sistema'!$G$12</definedName>
    <definedName name="XDO_?c1006?" localSheetId="4">'ESF Sistema'!$G$12</definedName>
    <definedName name="XDO_?c1006?" localSheetId="37">'Func sistema'!$G$12</definedName>
    <definedName name="XDO_?c1006?" localSheetId="27">'ldf cog sistema'!$G$12</definedName>
    <definedName name="XDO_?c1006?" localSheetId="39">'LDF Func sistema'!$G$12</definedName>
    <definedName name="XDO_?c1006?" localSheetId="42">'Output 1'!$G$12</definedName>
    <definedName name="XDO_?c1006?" localSheetId="35">'Prog sistema'!$G$12</definedName>
    <definedName name="XDO_?c1006?">'Activ Sistema'!$G$12</definedName>
    <definedName name="XDO_?c1006ColHeadLine1?" localSheetId="26">'cog sistema'!$G$9</definedName>
    <definedName name="XDO_?c1006ColHeadLine1?" localSheetId="21">'EAI LDF Sistema'!$G$9</definedName>
    <definedName name="XDO_?c1006ColHeadLine1?" localSheetId="19">'EAI Sistema'!$G$9</definedName>
    <definedName name="XDO_?c1006ColHeadLine1?" localSheetId="11">'ECSF Solo comparar'!$G$9</definedName>
    <definedName name="XDO_?c1006ColHeadLine1?" localSheetId="6">'ESF LDF Sistema'!$G$9</definedName>
    <definedName name="XDO_?c1006ColHeadLine1?" localSheetId="4">'ESF Sistema'!$G$9</definedName>
    <definedName name="XDO_?c1006ColHeadLine1?" localSheetId="37">'Func sistema'!$G$9</definedName>
    <definedName name="XDO_?c1006ColHeadLine1?" localSheetId="27">'ldf cog sistema'!$G$9</definedName>
    <definedName name="XDO_?c1006ColHeadLine1?" localSheetId="39">'LDF Func sistema'!$G$9</definedName>
    <definedName name="XDO_?c1006ColHeadLine1?" localSheetId="42">'Output 1'!$G$9</definedName>
    <definedName name="XDO_?c1006ColHeadLine1?" localSheetId="35">'Prog sistema'!$G$9</definedName>
    <definedName name="XDO_?c1006ColHeadLine1?">'Activ Sistema'!$G$9</definedName>
    <definedName name="XDO_?c1006ColHeadLine2?" localSheetId="26">'cog sistema'!$G$10</definedName>
    <definedName name="XDO_?c1006ColHeadLine2?" localSheetId="21">'EAI LDF Sistema'!$G$10</definedName>
    <definedName name="XDO_?c1006ColHeadLine2?" localSheetId="19">'EAI Sistema'!$G$10</definedName>
    <definedName name="XDO_?c1006ColHeadLine2?" localSheetId="11">'ECSF Solo comparar'!$G$10</definedName>
    <definedName name="XDO_?c1006ColHeadLine2?" localSheetId="6">'ESF LDF Sistema'!$G$10</definedName>
    <definedName name="XDO_?c1006ColHeadLine2?" localSheetId="4">'ESF Sistema'!$G$10</definedName>
    <definedName name="XDO_?c1006ColHeadLine2?" localSheetId="37">'Func sistema'!$G$10</definedName>
    <definedName name="XDO_?c1006ColHeadLine2?" localSheetId="27">'ldf cog sistema'!$G$10</definedName>
    <definedName name="XDO_?c1006ColHeadLine2?" localSheetId="39">'LDF Func sistema'!$G$10</definedName>
    <definedName name="XDO_?c1006ColHeadLine2?" localSheetId="42">'Output 1'!$G$10</definedName>
    <definedName name="XDO_?c1006ColHeadLine2?" localSheetId="35">'Prog sistema'!$G$10</definedName>
    <definedName name="XDO_?c1006ColHeadLine2?">'Activ Sistema'!$G$10</definedName>
    <definedName name="XDO_?c1006ColHeadLine3?" localSheetId="26">'cog sistema'!$G$11</definedName>
    <definedName name="XDO_?c1006ColHeadLine3?" localSheetId="21">'EAI LDF Sistema'!$G$11</definedName>
    <definedName name="XDO_?c1006ColHeadLine3?" localSheetId="19">'EAI Sistema'!$G$11</definedName>
    <definedName name="XDO_?c1006ColHeadLine3?" localSheetId="11">'ECSF Solo comparar'!$G$11</definedName>
    <definedName name="XDO_?c1006ColHeadLine3?" localSheetId="6">'ESF LDF Sistema'!$G$11</definedName>
    <definedName name="XDO_?c1006ColHeadLine3?" localSheetId="4">'ESF Sistema'!$G$11</definedName>
    <definedName name="XDO_?c1006ColHeadLine3?" localSheetId="37">'Func sistema'!$G$11</definedName>
    <definedName name="XDO_?c1006ColHeadLine3?" localSheetId="27">'ldf cog sistema'!$G$11</definedName>
    <definedName name="XDO_?c1006ColHeadLine3?" localSheetId="39">'LDF Func sistema'!$G$11</definedName>
    <definedName name="XDO_?c1006ColHeadLine3?" localSheetId="42">'Output 1'!$G$11</definedName>
    <definedName name="XDO_?c1006ColHeadLine3?" localSheetId="35">'Prog sistema'!$G$11</definedName>
    <definedName name="XDO_?c1006ColHeadLine3?">'Activ Sistema'!$G$11</definedName>
    <definedName name="XDO_?c1007?" localSheetId="26">'cog sistema'!$H$12</definedName>
    <definedName name="XDO_?c1007?" localSheetId="21">'EAI LDF Sistema'!$H$12</definedName>
    <definedName name="XDO_?c1007?" localSheetId="19">'EAI Sistema'!$H$12</definedName>
    <definedName name="XDO_?c1007?" localSheetId="11">'ECSF Solo comparar'!$H$12</definedName>
    <definedName name="XDO_?c1007?" localSheetId="6">'ESF LDF Sistema'!$H$12</definedName>
    <definedName name="XDO_?c1007?" localSheetId="4">'ESF Sistema'!$H$12</definedName>
    <definedName name="XDO_?c1007?" localSheetId="37">'Func sistema'!$H$12</definedName>
    <definedName name="XDO_?c1007?" localSheetId="27">'ldf cog sistema'!$H$12</definedName>
    <definedName name="XDO_?c1007?" localSheetId="39">'LDF Func sistema'!$H$12</definedName>
    <definedName name="XDO_?c1007?" localSheetId="42">'Output 1'!$H$12</definedName>
    <definedName name="XDO_?c1007?" localSheetId="35">'Prog sistema'!$H$12</definedName>
    <definedName name="XDO_?c1007?">'Activ Sistema'!$H$12</definedName>
    <definedName name="XDO_?c1007ColHeadLine1?" localSheetId="26">'cog sistema'!$H$9</definedName>
    <definedName name="XDO_?c1007ColHeadLine1?" localSheetId="21">'EAI LDF Sistema'!$H$9</definedName>
    <definedName name="XDO_?c1007ColHeadLine1?" localSheetId="19">'EAI Sistema'!$H$9</definedName>
    <definedName name="XDO_?c1007ColHeadLine1?" localSheetId="11">'ECSF Solo comparar'!$H$9</definedName>
    <definedName name="XDO_?c1007ColHeadLine1?" localSheetId="6">'ESF LDF Sistema'!$H$9</definedName>
    <definedName name="XDO_?c1007ColHeadLine1?" localSheetId="4">'ESF Sistema'!$H$9</definedName>
    <definedName name="XDO_?c1007ColHeadLine1?" localSheetId="37">'Func sistema'!$H$9</definedName>
    <definedName name="XDO_?c1007ColHeadLine1?" localSheetId="27">'ldf cog sistema'!$H$9</definedName>
    <definedName name="XDO_?c1007ColHeadLine1?" localSheetId="39">'LDF Func sistema'!$H$9</definedName>
    <definedName name="XDO_?c1007ColHeadLine1?" localSheetId="42">'Output 1'!$H$9</definedName>
    <definedName name="XDO_?c1007ColHeadLine1?" localSheetId="35">'Prog sistema'!$H$9</definedName>
    <definedName name="XDO_?c1007ColHeadLine1?">'Activ Sistema'!$H$9</definedName>
    <definedName name="XDO_?c1007ColHeadLine2?" localSheetId="26">'cog sistema'!$H$10</definedName>
    <definedName name="XDO_?c1007ColHeadLine2?" localSheetId="21">'EAI LDF Sistema'!$H$10</definedName>
    <definedName name="XDO_?c1007ColHeadLine2?" localSheetId="19">'EAI Sistema'!$H$10</definedName>
    <definedName name="XDO_?c1007ColHeadLine2?" localSheetId="11">'ECSF Solo comparar'!$H$10</definedName>
    <definedName name="XDO_?c1007ColHeadLine2?" localSheetId="6">'ESF LDF Sistema'!$H$10</definedName>
    <definedName name="XDO_?c1007ColHeadLine2?" localSheetId="4">'ESF Sistema'!$H$10</definedName>
    <definedName name="XDO_?c1007ColHeadLine2?" localSheetId="37">'Func sistema'!$H$10</definedName>
    <definedName name="XDO_?c1007ColHeadLine2?" localSheetId="27">'ldf cog sistema'!$H$10</definedName>
    <definedName name="XDO_?c1007ColHeadLine2?" localSheetId="39">'LDF Func sistema'!$H$10</definedName>
    <definedName name="XDO_?c1007ColHeadLine2?" localSheetId="42">'Output 1'!$H$10</definedName>
    <definedName name="XDO_?c1007ColHeadLine2?" localSheetId="35">'Prog sistema'!$H$10</definedName>
    <definedName name="XDO_?c1007ColHeadLine2?">'Activ Sistema'!$H$10</definedName>
    <definedName name="XDO_?c1007ColHeadLine3?" localSheetId="26">'cog sistema'!$H$11</definedName>
    <definedName name="XDO_?c1007ColHeadLine3?" localSheetId="21">'EAI LDF Sistema'!$H$11</definedName>
    <definedName name="XDO_?c1007ColHeadLine3?" localSheetId="19">'EAI Sistema'!$H$11</definedName>
    <definedName name="XDO_?c1007ColHeadLine3?" localSheetId="11">'ECSF Solo comparar'!$H$11</definedName>
    <definedName name="XDO_?c1007ColHeadLine3?" localSheetId="6">'ESF LDF Sistema'!$H$11</definedName>
    <definedName name="XDO_?c1007ColHeadLine3?" localSheetId="4">'ESF Sistema'!$H$11</definedName>
    <definedName name="XDO_?c1007ColHeadLine3?" localSheetId="37">'Func sistema'!$H$11</definedName>
    <definedName name="XDO_?c1007ColHeadLine3?" localSheetId="27">'ldf cog sistema'!$H$11</definedName>
    <definedName name="XDO_?c1007ColHeadLine3?" localSheetId="39">'LDF Func sistema'!$H$11</definedName>
    <definedName name="XDO_?c1007ColHeadLine3?" localSheetId="42">'Output 1'!$H$11</definedName>
    <definedName name="XDO_?c1007ColHeadLine3?" localSheetId="35">'Prog sistema'!$H$11</definedName>
    <definedName name="XDO_?c1007ColHeadLine3?">'Activ Sistema'!$H$11</definedName>
    <definedName name="XDO_?c1008?" localSheetId="26">'cog sistema'!$I$12</definedName>
    <definedName name="XDO_?c1008?" localSheetId="21">'EAI LDF Sistema'!$I$12</definedName>
    <definedName name="XDO_?c1008?" localSheetId="19">'EAI Sistema'!$I$12</definedName>
    <definedName name="XDO_?c1008?" localSheetId="11">'ECSF Solo comparar'!$I$12</definedName>
    <definedName name="XDO_?c1008?" localSheetId="6">'ESF LDF Sistema'!$I$12</definedName>
    <definedName name="XDO_?c1008?" localSheetId="4">'ESF Sistema'!$I$12</definedName>
    <definedName name="XDO_?c1008?" localSheetId="37">'Func sistema'!$I$12</definedName>
    <definedName name="XDO_?c1008?" localSheetId="27">'ldf cog sistema'!$I$12</definedName>
    <definedName name="XDO_?c1008?" localSheetId="39">'LDF Func sistema'!$I$12</definedName>
    <definedName name="XDO_?c1008?" localSheetId="42">'Output 1'!$I$12</definedName>
    <definedName name="XDO_?c1008?" localSheetId="35">'Prog sistema'!$I$12</definedName>
    <definedName name="XDO_?c1008?">'Activ Sistema'!$I$12</definedName>
    <definedName name="XDO_?c1008ColHeadLine1?" localSheetId="26">'cog sistema'!$I$9</definedName>
    <definedName name="XDO_?c1008ColHeadLine1?" localSheetId="21">'EAI LDF Sistema'!$I$9</definedName>
    <definedName name="XDO_?c1008ColHeadLine1?" localSheetId="19">'EAI Sistema'!$I$9</definedName>
    <definedName name="XDO_?c1008ColHeadLine1?" localSheetId="11">'ECSF Solo comparar'!$I$9</definedName>
    <definedName name="XDO_?c1008ColHeadLine1?" localSheetId="6">'ESF LDF Sistema'!$I$9</definedName>
    <definedName name="XDO_?c1008ColHeadLine1?" localSheetId="4">'ESF Sistema'!$I$9</definedName>
    <definedName name="XDO_?c1008ColHeadLine1?" localSheetId="37">'Func sistema'!$I$9</definedName>
    <definedName name="XDO_?c1008ColHeadLine1?" localSheetId="27">'ldf cog sistema'!$I$9</definedName>
    <definedName name="XDO_?c1008ColHeadLine1?" localSheetId="39">'LDF Func sistema'!$I$9</definedName>
    <definedName name="XDO_?c1008ColHeadLine1?" localSheetId="42">'Output 1'!$I$9</definedName>
    <definedName name="XDO_?c1008ColHeadLine1?" localSheetId="35">'Prog sistema'!$I$9</definedName>
    <definedName name="XDO_?c1008ColHeadLine1?">'Activ Sistema'!$I$9</definedName>
    <definedName name="XDO_?c1008ColHeadLine2?" localSheetId="26">'cog sistema'!$I$10</definedName>
    <definedName name="XDO_?c1008ColHeadLine2?" localSheetId="21">'EAI LDF Sistema'!$I$10</definedName>
    <definedName name="XDO_?c1008ColHeadLine2?" localSheetId="19">'EAI Sistema'!$I$10</definedName>
    <definedName name="XDO_?c1008ColHeadLine2?" localSheetId="11">'ECSF Solo comparar'!$I$10</definedName>
    <definedName name="XDO_?c1008ColHeadLine2?" localSheetId="6">'ESF LDF Sistema'!$I$10</definedName>
    <definedName name="XDO_?c1008ColHeadLine2?" localSheetId="4">'ESF Sistema'!$I$10</definedName>
    <definedName name="XDO_?c1008ColHeadLine2?" localSheetId="37">'Func sistema'!$I$10</definedName>
    <definedName name="XDO_?c1008ColHeadLine2?" localSheetId="27">'ldf cog sistema'!$I$10</definedName>
    <definedName name="XDO_?c1008ColHeadLine2?" localSheetId="39">'LDF Func sistema'!$I$10</definedName>
    <definedName name="XDO_?c1008ColHeadLine2?" localSheetId="42">'Output 1'!$I$10</definedName>
    <definedName name="XDO_?c1008ColHeadLine2?" localSheetId="35">'Prog sistema'!$I$10</definedName>
    <definedName name="XDO_?c1008ColHeadLine2?">'Activ Sistema'!$I$10</definedName>
    <definedName name="XDO_?c1008ColHeadLine3?" localSheetId="26">'cog sistema'!$I$11</definedName>
    <definedName name="XDO_?c1008ColHeadLine3?" localSheetId="21">'EAI LDF Sistema'!$I$11</definedName>
    <definedName name="XDO_?c1008ColHeadLine3?" localSheetId="19">'EAI Sistema'!$I$11</definedName>
    <definedName name="XDO_?c1008ColHeadLine3?" localSheetId="11">'ECSF Solo comparar'!$I$11</definedName>
    <definedName name="XDO_?c1008ColHeadLine3?" localSheetId="6">'ESF LDF Sistema'!$I$11</definedName>
    <definedName name="XDO_?c1008ColHeadLine3?" localSheetId="4">'ESF Sistema'!$I$11</definedName>
    <definedName name="XDO_?c1008ColHeadLine3?" localSheetId="37">'Func sistema'!$I$11</definedName>
    <definedName name="XDO_?c1008ColHeadLine3?" localSheetId="27">'ldf cog sistema'!$I$11</definedName>
    <definedName name="XDO_?c1008ColHeadLine3?" localSheetId="39">'LDF Func sistema'!$I$11</definedName>
    <definedName name="XDO_?c1008ColHeadLine3?" localSheetId="42">'Output 1'!$I$11</definedName>
    <definedName name="XDO_?c1008ColHeadLine3?" localSheetId="35">'Prog sistema'!$I$11</definedName>
    <definedName name="XDO_?c1008ColHeadLine3?">'Activ Sistema'!$I$11</definedName>
    <definedName name="XDO_?c1009?" localSheetId="26">'cog sistema'!$J$12</definedName>
    <definedName name="XDO_?c1009?" localSheetId="21">'EAI LDF Sistema'!$J$12</definedName>
    <definedName name="XDO_?c1009?" localSheetId="19">'EAI Sistema'!$J$12</definedName>
    <definedName name="XDO_?c1009?" localSheetId="11">'ECSF Solo comparar'!$J$12</definedName>
    <definedName name="XDO_?c1009?" localSheetId="6">'ESF LDF Sistema'!$J$12</definedName>
    <definedName name="XDO_?c1009?" localSheetId="4">'ESF Sistema'!$J$12</definedName>
    <definedName name="XDO_?c1009?" localSheetId="37">'Func sistema'!$J$12</definedName>
    <definedName name="XDO_?c1009?" localSheetId="27">'ldf cog sistema'!$J$12</definedName>
    <definedName name="XDO_?c1009?" localSheetId="39">'LDF Func sistema'!$J$12</definedName>
    <definedName name="XDO_?c1009?" localSheetId="42">'Output 1'!$J$12</definedName>
    <definedName name="XDO_?c1009?" localSheetId="35">'Prog sistema'!$J$12</definedName>
    <definedName name="XDO_?c1009?">'Activ Sistema'!$J$12</definedName>
    <definedName name="XDO_?c1009ColHeadLine1?" localSheetId="26">'cog sistema'!$J$9</definedName>
    <definedName name="XDO_?c1009ColHeadLine1?" localSheetId="21">'EAI LDF Sistema'!$J$9</definedName>
    <definedName name="XDO_?c1009ColHeadLine1?" localSheetId="19">'EAI Sistema'!$J$9</definedName>
    <definedName name="XDO_?c1009ColHeadLine1?" localSheetId="11">'ECSF Solo comparar'!$J$9</definedName>
    <definedName name="XDO_?c1009ColHeadLine1?" localSheetId="6">'ESF LDF Sistema'!$J$9</definedName>
    <definedName name="XDO_?c1009ColHeadLine1?" localSheetId="4">'ESF Sistema'!$J$9</definedName>
    <definedName name="XDO_?c1009ColHeadLine1?" localSheetId="37">'Func sistema'!$J$9</definedName>
    <definedName name="XDO_?c1009ColHeadLine1?" localSheetId="27">'ldf cog sistema'!$J$9</definedName>
    <definedName name="XDO_?c1009ColHeadLine1?" localSheetId="39">'LDF Func sistema'!$J$9</definedName>
    <definedName name="XDO_?c1009ColHeadLine1?" localSheetId="42">'Output 1'!$J$9</definedName>
    <definedName name="XDO_?c1009ColHeadLine1?" localSheetId="35">'Prog sistema'!$J$9</definedName>
    <definedName name="XDO_?c1009ColHeadLine1?">'Activ Sistema'!$J$9</definedName>
    <definedName name="XDO_?c1009ColHeadLine2?" localSheetId="26">'cog sistema'!$J$10</definedName>
    <definedName name="XDO_?c1009ColHeadLine2?" localSheetId="21">'EAI LDF Sistema'!$J$10</definedName>
    <definedName name="XDO_?c1009ColHeadLine2?" localSheetId="19">'EAI Sistema'!$J$10</definedName>
    <definedName name="XDO_?c1009ColHeadLine2?" localSheetId="11">'ECSF Solo comparar'!$J$10</definedName>
    <definedName name="XDO_?c1009ColHeadLine2?" localSheetId="6">'ESF LDF Sistema'!$J$10</definedName>
    <definedName name="XDO_?c1009ColHeadLine2?" localSheetId="4">'ESF Sistema'!$J$10</definedName>
    <definedName name="XDO_?c1009ColHeadLine2?" localSheetId="37">'Func sistema'!$J$10</definedName>
    <definedName name="XDO_?c1009ColHeadLine2?" localSheetId="27">'ldf cog sistema'!$J$10</definedName>
    <definedName name="XDO_?c1009ColHeadLine2?" localSheetId="39">'LDF Func sistema'!$J$10</definedName>
    <definedName name="XDO_?c1009ColHeadLine2?" localSheetId="42">'Output 1'!$J$10</definedName>
    <definedName name="XDO_?c1009ColHeadLine2?" localSheetId="35">'Prog sistema'!$J$10</definedName>
    <definedName name="XDO_?c1009ColHeadLine2?">'Activ Sistema'!$J$10</definedName>
    <definedName name="XDO_?c1009ColHeadLine3?" localSheetId="26">'cog sistema'!$J$11</definedName>
    <definedName name="XDO_?c1009ColHeadLine3?" localSheetId="21">'EAI LDF Sistema'!$J$11</definedName>
    <definedName name="XDO_?c1009ColHeadLine3?" localSheetId="19">'EAI Sistema'!$J$11</definedName>
    <definedName name="XDO_?c1009ColHeadLine3?" localSheetId="11">'ECSF Solo comparar'!$J$11</definedName>
    <definedName name="XDO_?c1009ColHeadLine3?" localSheetId="6">'ESF LDF Sistema'!$J$11</definedName>
    <definedName name="XDO_?c1009ColHeadLine3?" localSheetId="4">'ESF Sistema'!$J$11</definedName>
    <definedName name="XDO_?c1009ColHeadLine3?" localSheetId="37">'Func sistema'!$J$11</definedName>
    <definedName name="XDO_?c1009ColHeadLine3?" localSheetId="27">'ldf cog sistema'!$J$11</definedName>
    <definedName name="XDO_?c1009ColHeadLine3?" localSheetId="39">'LDF Func sistema'!$J$11</definedName>
    <definedName name="XDO_?c1009ColHeadLine3?" localSheetId="42">'Output 1'!$J$11</definedName>
    <definedName name="XDO_?c1009ColHeadLine3?" localSheetId="35">'Prog sistema'!$J$11</definedName>
    <definedName name="XDO_?c1009ColHeadLine3?">'Activ Sistema'!$J$11</definedName>
    <definedName name="XDO_?c1010?" localSheetId="26">'cog sistema'!$K$12</definedName>
    <definedName name="XDO_?c1010?" localSheetId="21">'EAI LDF Sistema'!$K$12</definedName>
    <definedName name="XDO_?c1010?" localSheetId="19">'EAI Sistema'!$K$12</definedName>
    <definedName name="XDO_?c1010?" localSheetId="11">'ECSF Solo comparar'!$K$12</definedName>
    <definedName name="XDO_?c1010?" localSheetId="6">'ESF LDF Sistema'!$K$12</definedName>
    <definedName name="XDO_?c1010?" localSheetId="4">'ESF Sistema'!$K$12</definedName>
    <definedName name="XDO_?c1010?" localSheetId="37">'Func sistema'!$K$12</definedName>
    <definedName name="XDO_?c1010?" localSheetId="27">'ldf cog sistema'!$K$12</definedName>
    <definedName name="XDO_?c1010?" localSheetId="39">'LDF Func sistema'!$K$12</definedName>
    <definedName name="XDO_?c1010?" localSheetId="42">'Output 1'!$K$12</definedName>
    <definedName name="XDO_?c1010?" localSheetId="35">'Prog sistema'!$K$12</definedName>
    <definedName name="XDO_?c1010?">'Activ Sistema'!$K$12</definedName>
    <definedName name="XDO_?c1010ColHeadLine1?" localSheetId="26">'cog sistema'!$K$9</definedName>
    <definedName name="XDO_?c1010ColHeadLine1?" localSheetId="21">'EAI LDF Sistema'!$K$9</definedName>
    <definedName name="XDO_?c1010ColHeadLine1?" localSheetId="19">'EAI Sistema'!$K$9</definedName>
    <definedName name="XDO_?c1010ColHeadLine1?" localSheetId="11">'ECSF Solo comparar'!$K$9</definedName>
    <definedName name="XDO_?c1010ColHeadLine1?" localSheetId="6">'ESF LDF Sistema'!$K$9</definedName>
    <definedName name="XDO_?c1010ColHeadLine1?" localSheetId="4">'ESF Sistema'!$K$9</definedName>
    <definedName name="XDO_?c1010ColHeadLine1?" localSheetId="37">'Func sistema'!$K$9</definedName>
    <definedName name="XDO_?c1010ColHeadLine1?" localSheetId="27">'ldf cog sistema'!$K$9</definedName>
    <definedName name="XDO_?c1010ColHeadLine1?" localSheetId="39">'LDF Func sistema'!$K$9</definedName>
    <definedName name="XDO_?c1010ColHeadLine1?" localSheetId="42">'Output 1'!$K$9</definedName>
    <definedName name="XDO_?c1010ColHeadLine1?" localSheetId="35">'Prog sistema'!$K$9</definedName>
    <definedName name="XDO_?c1010ColHeadLine1?">'Activ Sistema'!$K$9</definedName>
    <definedName name="XDO_?c1010ColHeadLine2?" localSheetId="26">'cog sistema'!$K$10</definedName>
    <definedName name="XDO_?c1010ColHeadLine2?" localSheetId="21">'EAI LDF Sistema'!$K$10</definedName>
    <definedName name="XDO_?c1010ColHeadLine2?" localSheetId="19">'EAI Sistema'!$K$10</definedName>
    <definedName name="XDO_?c1010ColHeadLine2?" localSheetId="11">'ECSF Solo comparar'!$K$10</definedName>
    <definedName name="XDO_?c1010ColHeadLine2?" localSheetId="6">'ESF LDF Sistema'!$K$10</definedName>
    <definedName name="XDO_?c1010ColHeadLine2?" localSheetId="4">'ESF Sistema'!$K$10</definedName>
    <definedName name="XDO_?c1010ColHeadLine2?" localSheetId="37">'Func sistema'!$K$10</definedName>
    <definedName name="XDO_?c1010ColHeadLine2?" localSheetId="27">'ldf cog sistema'!$K$10</definedName>
    <definedName name="XDO_?c1010ColHeadLine2?" localSheetId="39">'LDF Func sistema'!$K$10</definedName>
    <definedName name="XDO_?c1010ColHeadLine2?" localSheetId="42">'Output 1'!$K$10</definedName>
    <definedName name="XDO_?c1010ColHeadLine2?" localSheetId="35">'Prog sistema'!$K$10</definedName>
    <definedName name="XDO_?c1010ColHeadLine2?">'Activ Sistema'!$K$10</definedName>
    <definedName name="XDO_?c1010ColHeadLine3?" localSheetId="26">'cog sistema'!$K$11</definedName>
    <definedName name="XDO_?c1010ColHeadLine3?" localSheetId="21">'EAI LDF Sistema'!$K$11</definedName>
    <definedName name="XDO_?c1010ColHeadLine3?" localSheetId="19">'EAI Sistema'!$K$11</definedName>
    <definedName name="XDO_?c1010ColHeadLine3?" localSheetId="11">'ECSF Solo comparar'!$K$11</definedName>
    <definedName name="XDO_?c1010ColHeadLine3?" localSheetId="6">'ESF LDF Sistema'!$K$11</definedName>
    <definedName name="XDO_?c1010ColHeadLine3?" localSheetId="4">'ESF Sistema'!$K$11</definedName>
    <definedName name="XDO_?c1010ColHeadLine3?" localSheetId="37">'Func sistema'!$K$11</definedName>
    <definedName name="XDO_?c1010ColHeadLine3?" localSheetId="27">'ldf cog sistema'!$K$11</definedName>
    <definedName name="XDO_?c1010ColHeadLine3?" localSheetId="39">'LDF Func sistema'!$K$11</definedName>
    <definedName name="XDO_?c1010ColHeadLine3?" localSheetId="42">'Output 1'!$K$11</definedName>
    <definedName name="XDO_?c1010ColHeadLine3?" localSheetId="35">'Prog sistema'!$K$11</definedName>
    <definedName name="XDO_?c1010ColHeadLine3?">'Activ Sistema'!$K$11</definedName>
    <definedName name="XDO_?c1011?" localSheetId="26">'cog sistema'!$L$12</definedName>
    <definedName name="XDO_?c1011?" localSheetId="21">'EAI LDF Sistema'!$L$12</definedName>
    <definedName name="XDO_?c1011?" localSheetId="19">'EAI Sistema'!$L$12</definedName>
    <definedName name="XDO_?c1011?" localSheetId="11">'ECSF Solo comparar'!$L$12</definedName>
    <definedName name="XDO_?c1011?" localSheetId="6">'ESF LDF Sistema'!$L$12</definedName>
    <definedName name="XDO_?c1011?" localSheetId="4">'ESF Sistema'!$L$12</definedName>
    <definedName name="XDO_?c1011?" localSheetId="37">'Func sistema'!$L$12</definedName>
    <definedName name="XDO_?c1011?" localSheetId="27">'ldf cog sistema'!$L$12</definedName>
    <definedName name="XDO_?c1011?" localSheetId="39">'LDF Func sistema'!$L$12</definedName>
    <definedName name="XDO_?c1011?" localSheetId="42">'Output 1'!$L$12</definedName>
    <definedName name="XDO_?c1011?" localSheetId="35">'Prog sistema'!$L$12</definedName>
    <definedName name="XDO_?c1011?">'Activ Sistema'!$L$12</definedName>
    <definedName name="XDO_?c1011ColHeadLine1?" localSheetId="26">'cog sistema'!$L$9</definedName>
    <definedName name="XDO_?c1011ColHeadLine1?" localSheetId="21">'EAI LDF Sistema'!$L$9</definedName>
    <definedName name="XDO_?c1011ColHeadLine1?" localSheetId="19">'EAI Sistema'!$L$9</definedName>
    <definedName name="XDO_?c1011ColHeadLine1?" localSheetId="11">'ECSF Solo comparar'!$L$9</definedName>
    <definedName name="XDO_?c1011ColHeadLine1?" localSheetId="6">'ESF LDF Sistema'!$L$9</definedName>
    <definedName name="XDO_?c1011ColHeadLine1?" localSheetId="4">'ESF Sistema'!$L$9</definedName>
    <definedName name="XDO_?c1011ColHeadLine1?" localSheetId="37">'Func sistema'!$L$9</definedName>
    <definedName name="XDO_?c1011ColHeadLine1?" localSheetId="27">'ldf cog sistema'!$L$9</definedName>
    <definedName name="XDO_?c1011ColHeadLine1?" localSheetId="39">'LDF Func sistema'!$L$9</definedName>
    <definedName name="XDO_?c1011ColHeadLine1?" localSheetId="42">'Output 1'!$L$9</definedName>
    <definedName name="XDO_?c1011ColHeadLine1?" localSheetId="35">'Prog sistema'!$L$9</definedName>
    <definedName name="XDO_?c1011ColHeadLine1?">'Activ Sistema'!$L$9</definedName>
    <definedName name="XDO_?c1011ColHeadLine2?" localSheetId="26">'cog sistema'!$L$10</definedName>
    <definedName name="XDO_?c1011ColHeadLine2?" localSheetId="21">'EAI LDF Sistema'!$L$10</definedName>
    <definedName name="XDO_?c1011ColHeadLine2?" localSheetId="19">'EAI Sistema'!$L$10</definedName>
    <definedName name="XDO_?c1011ColHeadLine2?" localSheetId="11">'ECSF Solo comparar'!$L$10</definedName>
    <definedName name="XDO_?c1011ColHeadLine2?" localSheetId="6">'ESF LDF Sistema'!$L$10</definedName>
    <definedName name="XDO_?c1011ColHeadLine2?" localSheetId="4">'ESF Sistema'!$L$10</definedName>
    <definedName name="XDO_?c1011ColHeadLine2?" localSheetId="37">'Func sistema'!$L$10</definedName>
    <definedName name="XDO_?c1011ColHeadLine2?" localSheetId="27">'ldf cog sistema'!$L$10</definedName>
    <definedName name="XDO_?c1011ColHeadLine2?" localSheetId="39">'LDF Func sistema'!$L$10</definedName>
    <definedName name="XDO_?c1011ColHeadLine2?" localSheetId="42">'Output 1'!$L$10</definedName>
    <definedName name="XDO_?c1011ColHeadLine2?" localSheetId="35">'Prog sistema'!$L$10</definedName>
    <definedName name="XDO_?c1011ColHeadLine2?">'Activ Sistema'!$L$10</definedName>
    <definedName name="XDO_?c1011ColHeadLine3?" localSheetId="26">'cog sistema'!$L$11</definedName>
    <definedName name="XDO_?c1011ColHeadLine3?" localSheetId="21">'EAI LDF Sistema'!$L$11</definedName>
    <definedName name="XDO_?c1011ColHeadLine3?" localSheetId="19">'EAI Sistema'!$L$11</definedName>
    <definedName name="XDO_?c1011ColHeadLine3?" localSheetId="11">'ECSF Solo comparar'!$L$11</definedName>
    <definedName name="XDO_?c1011ColHeadLine3?" localSheetId="6">'ESF LDF Sistema'!$L$11</definedName>
    <definedName name="XDO_?c1011ColHeadLine3?" localSheetId="4">'ESF Sistema'!$L$11</definedName>
    <definedName name="XDO_?c1011ColHeadLine3?" localSheetId="37">'Func sistema'!$L$11</definedName>
    <definedName name="XDO_?c1011ColHeadLine3?" localSheetId="27">'ldf cog sistema'!$L$11</definedName>
    <definedName name="XDO_?c1011ColHeadLine3?" localSheetId="39">'LDF Func sistema'!$L$11</definedName>
    <definedName name="XDO_?c1011ColHeadLine3?" localSheetId="42">'Output 1'!$L$11</definedName>
    <definedName name="XDO_?c1011ColHeadLine3?" localSheetId="35">'Prog sistema'!$L$11</definedName>
    <definedName name="XDO_?c1011ColHeadLine3?">'Activ Sistema'!$L$11</definedName>
    <definedName name="XDO_?c1012?" localSheetId="26">'cog sistema'!$M$12</definedName>
    <definedName name="XDO_?c1012?" localSheetId="21">'EAI LDF Sistema'!$M$12</definedName>
    <definedName name="XDO_?c1012?" localSheetId="19">'EAI Sistema'!$M$12</definedName>
    <definedName name="XDO_?c1012?" localSheetId="11">'ECSF Solo comparar'!$M$12</definedName>
    <definedName name="XDO_?c1012?" localSheetId="6">'ESF LDF Sistema'!$M$12</definedName>
    <definedName name="XDO_?c1012?" localSheetId="4">'ESF Sistema'!$M$12</definedName>
    <definedName name="XDO_?c1012?" localSheetId="37">'Func sistema'!$M$12</definedName>
    <definedName name="XDO_?c1012?" localSheetId="27">'ldf cog sistema'!$M$12</definedName>
    <definedName name="XDO_?c1012?" localSheetId="39">'LDF Func sistema'!$M$12</definedName>
    <definedName name="XDO_?c1012?" localSheetId="42">'Output 1'!$M$12</definedName>
    <definedName name="XDO_?c1012?" localSheetId="35">'Prog sistema'!$M$12</definedName>
    <definedName name="XDO_?c1012?">'Activ Sistema'!$M$12</definedName>
    <definedName name="XDO_?c1012ColHeadLine1?" localSheetId="26">'cog sistema'!$M$9</definedName>
    <definedName name="XDO_?c1012ColHeadLine1?" localSheetId="21">'EAI LDF Sistema'!$M$9</definedName>
    <definedName name="XDO_?c1012ColHeadLine1?" localSheetId="19">'EAI Sistema'!$M$9</definedName>
    <definedName name="XDO_?c1012ColHeadLine1?" localSheetId="11">'ECSF Solo comparar'!$M$9</definedName>
    <definedName name="XDO_?c1012ColHeadLine1?" localSheetId="6">'ESF LDF Sistema'!$M$9</definedName>
    <definedName name="XDO_?c1012ColHeadLine1?" localSheetId="4">'ESF Sistema'!$M$9</definedName>
    <definedName name="XDO_?c1012ColHeadLine1?" localSheetId="37">'Func sistema'!$M$9</definedName>
    <definedName name="XDO_?c1012ColHeadLine1?" localSheetId="27">'ldf cog sistema'!$M$9</definedName>
    <definedName name="XDO_?c1012ColHeadLine1?" localSheetId="39">'LDF Func sistema'!$M$9</definedName>
    <definedName name="XDO_?c1012ColHeadLine1?" localSheetId="42">'Output 1'!$M$9</definedName>
    <definedName name="XDO_?c1012ColHeadLine1?" localSheetId="35">'Prog sistema'!$M$9</definedName>
    <definedName name="XDO_?c1012ColHeadLine1?">'Activ Sistema'!$M$9</definedName>
    <definedName name="XDO_?c1012ColHeadLine2?" localSheetId="26">'cog sistema'!$M$10</definedName>
    <definedName name="XDO_?c1012ColHeadLine2?" localSheetId="21">'EAI LDF Sistema'!$M$10</definedName>
    <definedName name="XDO_?c1012ColHeadLine2?" localSheetId="19">'EAI Sistema'!$M$10</definedName>
    <definedName name="XDO_?c1012ColHeadLine2?" localSheetId="11">'ECSF Solo comparar'!$M$10</definedName>
    <definedName name="XDO_?c1012ColHeadLine2?" localSheetId="6">'ESF LDF Sistema'!$M$10</definedName>
    <definedName name="XDO_?c1012ColHeadLine2?" localSheetId="4">'ESF Sistema'!$M$10</definedName>
    <definedName name="XDO_?c1012ColHeadLine2?" localSheetId="37">'Func sistema'!$M$10</definedName>
    <definedName name="XDO_?c1012ColHeadLine2?" localSheetId="27">'ldf cog sistema'!$M$10</definedName>
    <definedName name="XDO_?c1012ColHeadLine2?" localSheetId="39">'LDF Func sistema'!$M$10</definedName>
    <definedName name="XDO_?c1012ColHeadLine2?" localSheetId="42">'Output 1'!$M$10</definedName>
    <definedName name="XDO_?c1012ColHeadLine2?" localSheetId="35">'Prog sistema'!$M$10</definedName>
    <definedName name="XDO_?c1012ColHeadLine2?">'Activ Sistema'!$M$10</definedName>
    <definedName name="XDO_?c1012ColHeadLine3?" localSheetId="26">'cog sistema'!$M$11</definedName>
    <definedName name="XDO_?c1012ColHeadLine3?" localSheetId="21">'EAI LDF Sistema'!$M$11</definedName>
    <definedName name="XDO_?c1012ColHeadLine3?" localSheetId="19">'EAI Sistema'!$M$11</definedName>
    <definedName name="XDO_?c1012ColHeadLine3?" localSheetId="11">'ECSF Solo comparar'!$M$11</definedName>
    <definedName name="XDO_?c1012ColHeadLine3?" localSheetId="6">'ESF LDF Sistema'!$M$11</definedName>
    <definedName name="XDO_?c1012ColHeadLine3?" localSheetId="4">'ESF Sistema'!$M$11</definedName>
    <definedName name="XDO_?c1012ColHeadLine3?" localSheetId="37">'Func sistema'!$M$11</definedName>
    <definedName name="XDO_?c1012ColHeadLine3?" localSheetId="27">'ldf cog sistema'!$M$11</definedName>
    <definedName name="XDO_?c1012ColHeadLine3?" localSheetId="39">'LDF Func sistema'!$M$11</definedName>
    <definedName name="XDO_?c1012ColHeadLine3?" localSheetId="42">'Output 1'!$M$11</definedName>
    <definedName name="XDO_?c1012ColHeadLine3?" localSheetId="35">'Prog sistema'!$M$11</definedName>
    <definedName name="XDO_?c1012ColHeadLine3?">'Activ Sistema'!$M$11</definedName>
    <definedName name="XDO_?c1013?" localSheetId="26">'cog sistema'!$N$12</definedName>
    <definedName name="XDO_?c1013?" localSheetId="21">'EAI LDF Sistema'!$N$12</definedName>
    <definedName name="XDO_?c1013?" localSheetId="19">'EAI Sistema'!$N$12</definedName>
    <definedName name="XDO_?c1013?" localSheetId="11">'ECSF Solo comparar'!$N$12</definedName>
    <definedName name="XDO_?c1013?" localSheetId="6">'ESF LDF Sistema'!$N$12</definedName>
    <definedName name="XDO_?c1013?" localSheetId="4">'ESF Sistema'!$N$12</definedName>
    <definedName name="XDO_?c1013?" localSheetId="37">'Func sistema'!$N$12</definedName>
    <definedName name="XDO_?c1013?" localSheetId="27">'ldf cog sistema'!$N$12</definedName>
    <definedName name="XDO_?c1013?" localSheetId="39">'LDF Func sistema'!$N$12</definedName>
    <definedName name="XDO_?c1013?" localSheetId="42">'Output 1'!$N$12</definedName>
    <definedName name="XDO_?c1013?" localSheetId="35">'Prog sistema'!$N$12</definedName>
    <definedName name="XDO_?c1013?">'Activ Sistema'!$N$12</definedName>
    <definedName name="XDO_?c1013ColHeadLine1?" localSheetId="26">'cog sistema'!$N$9</definedName>
    <definedName name="XDO_?c1013ColHeadLine1?" localSheetId="21">'EAI LDF Sistema'!$N$9</definedName>
    <definedName name="XDO_?c1013ColHeadLine1?" localSheetId="19">'EAI Sistema'!$N$9</definedName>
    <definedName name="XDO_?c1013ColHeadLine1?" localSheetId="11">'ECSF Solo comparar'!$N$9</definedName>
    <definedName name="XDO_?c1013ColHeadLine1?" localSheetId="6">'ESF LDF Sistema'!$N$9</definedName>
    <definedName name="XDO_?c1013ColHeadLine1?" localSheetId="4">'ESF Sistema'!$N$9</definedName>
    <definedName name="XDO_?c1013ColHeadLine1?" localSheetId="37">'Func sistema'!$N$9</definedName>
    <definedName name="XDO_?c1013ColHeadLine1?" localSheetId="27">'ldf cog sistema'!$N$9</definedName>
    <definedName name="XDO_?c1013ColHeadLine1?" localSheetId="39">'LDF Func sistema'!$N$9</definedName>
    <definedName name="XDO_?c1013ColHeadLine1?" localSheetId="42">'Output 1'!$N$9</definedName>
    <definedName name="XDO_?c1013ColHeadLine1?" localSheetId="35">'Prog sistema'!$N$9</definedName>
    <definedName name="XDO_?c1013ColHeadLine1?">'Activ Sistema'!$N$9</definedName>
    <definedName name="XDO_?c1013ColHeadLine2?" localSheetId="26">'cog sistema'!$N$10</definedName>
    <definedName name="XDO_?c1013ColHeadLine2?" localSheetId="21">'EAI LDF Sistema'!$N$10</definedName>
    <definedName name="XDO_?c1013ColHeadLine2?" localSheetId="19">'EAI Sistema'!$N$10</definedName>
    <definedName name="XDO_?c1013ColHeadLine2?" localSheetId="11">'ECSF Solo comparar'!$N$10</definedName>
    <definedName name="XDO_?c1013ColHeadLine2?" localSheetId="6">'ESF LDF Sistema'!$N$10</definedName>
    <definedName name="XDO_?c1013ColHeadLine2?" localSheetId="4">'ESF Sistema'!$N$10</definedName>
    <definedName name="XDO_?c1013ColHeadLine2?" localSheetId="37">'Func sistema'!$N$10</definedName>
    <definedName name="XDO_?c1013ColHeadLine2?" localSheetId="27">'ldf cog sistema'!$N$10</definedName>
    <definedName name="XDO_?c1013ColHeadLine2?" localSheetId="39">'LDF Func sistema'!$N$10</definedName>
    <definedName name="XDO_?c1013ColHeadLine2?" localSheetId="42">'Output 1'!$N$10</definedName>
    <definedName name="XDO_?c1013ColHeadLine2?" localSheetId="35">'Prog sistema'!$N$10</definedName>
    <definedName name="XDO_?c1013ColHeadLine2?">'Activ Sistema'!$N$10</definedName>
    <definedName name="XDO_?c1013ColHeadLine3?" localSheetId="26">'cog sistema'!$N$11</definedName>
    <definedName name="XDO_?c1013ColHeadLine3?" localSheetId="21">'EAI LDF Sistema'!$N$11</definedName>
    <definedName name="XDO_?c1013ColHeadLine3?" localSheetId="19">'EAI Sistema'!$N$11</definedName>
    <definedName name="XDO_?c1013ColHeadLine3?" localSheetId="11">'ECSF Solo comparar'!$N$11</definedName>
    <definedName name="XDO_?c1013ColHeadLine3?" localSheetId="6">'ESF LDF Sistema'!$N$11</definedName>
    <definedName name="XDO_?c1013ColHeadLine3?" localSheetId="4">'ESF Sistema'!$N$11</definedName>
    <definedName name="XDO_?c1013ColHeadLine3?" localSheetId="37">'Func sistema'!$N$11</definedName>
    <definedName name="XDO_?c1013ColHeadLine3?" localSheetId="27">'ldf cog sistema'!$N$11</definedName>
    <definedName name="XDO_?c1013ColHeadLine3?" localSheetId="39">'LDF Func sistema'!$N$11</definedName>
    <definedName name="XDO_?c1013ColHeadLine3?" localSheetId="42">'Output 1'!$N$11</definedName>
    <definedName name="XDO_?c1013ColHeadLine3?" localSheetId="35">'Prog sistema'!$N$11</definedName>
    <definedName name="XDO_?c1013ColHeadLine3?">'Activ Sistema'!$N$11</definedName>
    <definedName name="XDO_?c1014?" localSheetId="26">'cog sistema'!$O$12</definedName>
    <definedName name="XDO_?c1014?" localSheetId="21">'EAI LDF Sistema'!$O$12</definedName>
    <definedName name="XDO_?c1014?" localSheetId="19">'EAI Sistema'!$O$12</definedName>
    <definedName name="XDO_?c1014?" localSheetId="11">'ECSF Solo comparar'!$O$12</definedName>
    <definedName name="XDO_?c1014?" localSheetId="6">'ESF LDF Sistema'!$O$12</definedName>
    <definedName name="XDO_?c1014?" localSheetId="4">'ESF Sistema'!$O$12</definedName>
    <definedName name="XDO_?c1014?" localSheetId="37">'Func sistema'!$O$12</definedName>
    <definedName name="XDO_?c1014?" localSheetId="27">'ldf cog sistema'!$O$12</definedName>
    <definedName name="XDO_?c1014?" localSheetId="39">'LDF Func sistema'!$O$12</definedName>
    <definedName name="XDO_?c1014?" localSheetId="42">'Output 1'!$O$12</definedName>
    <definedName name="XDO_?c1014?" localSheetId="35">'Prog sistema'!$O$12</definedName>
    <definedName name="XDO_?c1014?">'Activ Sistema'!$O$12</definedName>
    <definedName name="XDO_?c1014ColHeadLine1?" localSheetId="26">'cog sistema'!$O$9</definedName>
    <definedName name="XDO_?c1014ColHeadLine1?" localSheetId="21">'EAI LDF Sistema'!$O$9</definedName>
    <definedName name="XDO_?c1014ColHeadLine1?" localSheetId="19">'EAI Sistema'!$O$9</definedName>
    <definedName name="XDO_?c1014ColHeadLine1?" localSheetId="11">'ECSF Solo comparar'!$O$9</definedName>
    <definedName name="XDO_?c1014ColHeadLine1?" localSheetId="6">'ESF LDF Sistema'!$O$9</definedName>
    <definedName name="XDO_?c1014ColHeadLine1?" localSheetId="4">'ESF Sistema'!$O$9</definedName>
    <definedName name="XDO_?c1014ColHeadLine1?" localSheetId="37">'Func sistema'!$O$9</definedName>
    <definedName name="XDO_?c1014ColHeadLine1?" localSheetId="27">'ldf cog sistema'!$O$9</definedName>
    <definedName name="XDO_?c1014ColHeadLine1?" localSheetId="39">'LDF Func sistema'!$O$9</definedName>
    <definedName name="XDO_?c1014ColHeadLine1?" localSheetId="42">'Output 1'!$O$9</definedName>
    <definedName name="XDO_?c1014ColHeadLine1?" localSheetId="35">'Prog sistema'!$O$9</definedName>
    <definedName name="XDO_?c1014ColHeadLine1?">'Activ Sistema'!$O$9</definedName>
    <definedName name="XDO_?c1014ColHeadLine2?" localSheetId="26">'cog sistema'!$O$10</definedName>
    <definedName name="XDO_?c1014ColHeadLine2?" localSheetId="21">'EAI LDF Sistema'!$O$10</definedName>
    <definedName name="XDO_?c1014ColHeadLine2?" localSheetId="19">'EAI Sistema'!$O$10</definedName>
    <definedName name="XDO_?c1014ColHeadLine2?" localSheetId="11">'ECSF Solo comparar'!$O$10</definedName>
    <definedName name="XDO_?c1014ColHeadLine2?" localSheetId="6">'ESF LDF Sistema'!$O$10</definedName>
    <definedName name="XDO_?c1014ColHeadLine2?" localSheetId="4">'ESF Sistema'!$O$10</definedName>
    <definedName name="XDO_?c1014ColHeadLine2?" localSheetId="37">'Func sistema'!$O$10</definedName>
    <definedName name="XDO_?c1014ColHeadLine2?" localSheetId="27">'ldf cog sistema'!$O$10</definedName>
    <definedName name="XDO_?c1014ColHeadLine2?" localSheetId="39">'LDF Func sistema'!$O$10</definedName>
    <definedName name="XDO_?c1014ColHeadLine2?" localSheetId="42">'Output 1'!$O$10</definedName>
    <definedName name="XDO_?c1014ColHeadLine2?" localSheetId="35">'Prog sistema'!$O$10</definedName>
    <definedName name="XDO_?c1014ColHeadLine2?">'Activ Sistema'!$O$10</definedName>
    <definedName name="XDO_?c1014ColHeadLine3?" localSheetId="26">'cog sistema'!$O$11</definedName>
    <definedName name="XDO_?c1014ColHeadLine3?" localSheetId="21">'EAI LDF Sistema'!$O$11</definedName>
    <definedName name="XDO_?c1014ColHeadLine3?" localSheetId="19">'EAI Sistema'!$O$11</definedName>
    <definedName name="XDO_?c1014ColHeadLine3?" localSheetId="11">'ECSF Solo comparar'!$O$11</definedName>
    <definedName name="XDO_?c1014ColHeadLine3?" localSheetId="6">'ESF LDF Sistema'!$O$11</definedName>
    <definedName name="XDO_?c1014ColHeadLine3?" localSheetId="4">'ESF Sistema'!$O$11</definedName>
    <definedName name="XDO_?c1014ColHeadLine3?" localSheetId="37">'Func sistema'!$O$11</definedName>
    <definedName name="XDO_?c1014ColHeadLine3?" localSheetId="27">'ldf cog sistema'!$O$11</definedName>
    <definedName name="XDO_?c1014ColHeadLine3?" localSheetId="39">'LDF Func sistema'!$O$11</definedName>
    <definedName name="XDO_?c1014ColHeadLine3?" localSheetId="42">'Output 1'!$O$11</definedName>
    <definedName name="XDO_?c1014ColHeadLine3?" localSheetId="35">'Prog sistema'!$O$11</definedName>
    <definedName name="XDO_?c1014ColHeadLine3?">'Activ Sistema'!$O$11</definedName>
    <definedName name="XDO_?c1015?" localSheetId="26">'cog sistema'!$P$12</definedName>
    <definedName name="XDO_?c1015?" localSheetId="21">'EAI LDF Sistema'!$P$12</definedName>
    <definedName name="XDO_?c1015?" localSheetId="19">'EAI Sistema'!$P$12</definedName>
    <definedName name="XDO_?c1015?" localSheetId="11">'ECSF Solo comparar'!$P$12</definedName>
    <definedName name="XDO_?c1015?" localSheetId="6">'ESF LDF Sistema'!$P$12</definedName>
    <definedName name="XDO_?c1015?" localSheetId="4">'ESF Sistema'!$P$12</definedName>
    <definedName name="XDO_?c1015?" localSheetId="37">'Func sistema'!$P$12</definedName>
    <definedName name="XDO_?c1015?" localSheetId="27">'ldf cog sistema'!$P$12</definedName>
    <definedName name="XDO_?c1015?" localSheetId="39">'LDF Func sistema'!$P$12</definedName>
    <definedName name="XDO_?c1015?" localSheetId="42">'Output 1'!$P$12</definedName>
    <definedName name="XDO_?c1015?" localSheetId="35">'Prog sistema'!$P$12</definedName>
    <definedName name="XDO_?c1015?">'Activ Sistema'!$P$12</definedName>
    <definedName name="XDO_?c1015ColHeadLine1?" localSheetId="26">'cog sistema'!$P$9</definedName>
    <definedName name="XDO_?c1015ColHeadLine1?" localSheetId="21">'EAI LDF Sistema'!$P$9</definedName>
    <definedName name="XDO_?c1015ColHeadLine1?" localSheetId="19">'EAI Sistema'!$P$9</definedName>
    <definedName name="XDO_?c1015ColHeadLine1?" localSheetId="11">'ECSF Solo comparar'!$P$9</definedName>
    <definedName name="XDO_?c1015ColHeadLine1?" localSheetId="6">'ESF LDF Sistema'!$P$9</definedName>
    <definedName name="XDO_?c1015ColHeadLine1?" localSheetId="4">'ESF Sistema'!$P$9</definedName>
    <definedName name="XDO_?c1015ColHeadLine1?" localSheetId="37">'Func sistema'!$P$9</definedName>
    <definedName name="XDO_?c1015ColHeadLine1?" localSheetId="27">'ldf cog sistema'!$P$9</definedName>
    <definedName name="XDO_?c1015ColHeadLine1?" localSheetId="39">'LDF Func sistema'!$P$9</definedName>
    <definedName name="XDO_?c1015ColHeadLine1?" localSheetId="42">'Output 1'!$P$9</definedName>
    <definedName name="XDO_?c1015ColHeadLine1?" localSheetId="35">'Prog sistema'!$P$9</definedName>
    <definedName name="XDO_?c1015ColHeadLine1?">'Activ Sistema'!$P$9</definedName>
    <definedName name="XDO_?c1015ColHeadLine2?" localSheetId="26">'cog sistema'!$P$10</definedName>
    <definedName name="XDO_?c1015ColHeadLine2?" localSheetId="21">'EAI LDF Sistema'!$P$10</definedName>
    <definedName name="XDO_?c1015ColHeadLine2?" localSheetId="19">'EAI Sistema'!$P$10</definedName>
    <definedName name="XDO_?c1015ColHeadLine2?" localSheetId="11">'ECSF Solo comparar'!$P$10</definedName>
    <definedName name="XDO_?c1015ColHeadLine2?" localSheetId="6">'ESF LDF Sistema'!$P$10</definedName>
    <definedName name="XDO_?c1015ColHeadLine2?" localSheetId="4">'ESF Sistema'!$P$10</definedName>
    <definedName name="XDO_?c1015ColHeadLine2?" localSheetId="37">'Func sistema'!$P$10</definedName>
    <definedName name="XDO_?c1015ColHeadLine2?" localSheetId="27">'ldf cog sistema'!$P$10</definedName>
    <definedName name="XDO_?c1015ColHeadLine2?" localSheetId="39">'LDF Func sistema'!$P$10</definedName>
    <definedName name="XDO_?c1015ColHeadLine2?" localSheetId="42">'Output 1'!$P$10</definedName>
    <definedName name="XDO_?c1015ColHeadLine2?" localSheetId="35">'Prog sistema'!$P$10</definedName>
    <definedName name="XDO_?c1015ColHeadLine2?">'Activ Sistema'!$P$10</definedName>
    <definedName name="XDO_?c1015ColHeadLine3?" localSheetId="26">'cog sistema'!$P$11</definedName>
    <definedName name="XDO_?c1015ColHeadLine3?" localSheetId="21">'EAI LDF Sistema'!$P$11</definedName>
    <definedName name="XDO_?c1015ColHeadLine3?" localSheetId="19">'EAI Sistema'!$P$11</definedName>
    <definedName name="XDO_?c1015ColHeadLine3?" localSheetId="11">'ECSF Solo comparar'!$P$11</definedName>
    <definedName name="XDO_?c1015ColHeadLine3?" localSheetId="6">'ESF LDF Sistema'!$P$11</definedName>
    <definedName name="XDO_?c1015ColHeadLine3?" localSheetId="4">'ESF Sistema'!$P$11</definedName>
    <definedName name="XDO_?c1015ColHeadLine3?" localSheetId="37">'Func sistema'!$P$11</definedName>
    <definedName name="XDO_?c1015ColHeadLine3?" localSheetId="27">'ldf cog sistema'!$P$11</definedName>
    <definedName name="XDO_?c1015ColHeadLine3?" localSheetId="39">'LDF Func sistema'!$P$11</definedName>
    <definedName name="XDO_?c1015ColHeadLine3?" localSheetId="42">'Output 1'!$P$11</definedName>
    <definedName name="XDO_?c1015ColHeadLine3?" localSheetId="35">'Prog sistema'!$P$11</definedName>
    <definedName name="XDO_?c1015ColHeadLine3?">'Activ Sistema'!$P$11</definedName>
    <definedName name="XDO_?c1016?" localSheetId="26">'cog sistema'!$Q$12</definedName>
    <definedName name="XDO_?c1016?" localSheetId="21">'EAI LDF Sistema'!$Q$12</definedName>
    <definedName name="XDO_?c1016?" localSheetId="19">'EAI Sistema'!$Q$12</definedName>
    <definedName name="XDO_?c1016?" localSheetId="11">'ECSF Solo comparar'!$Q$12</definedName>
    <definedName name="XDO_?c1016?" localSheetId="6">'ESF LDF Sistema'!$Q$12</definedName>
    <definedName name="XDO_?c1016?" localSheetId="4">'ESF Sistema'!$Q$12</definedName>
    <definedName name="XDO_?c1016?" localSheetId="37">'Func sistema'!$Q$12</definedName>
    <definedName name="XDO_?c1016?" localSheetId="27">'ldf cog sistema'!$Q$12</definedName>
    <definedName name="XDO_?c1016?" localSheetId="39">'LDF Func sistema'!$Q$12</definedName>
    <definedName name="XDO_?c1016?" localSheetId="42">'Output 1'!$Q$12</definedName>
    <definedName name="XDO_?c1016?" localSheetId="35">'Prog sistema'!$Q$12</definedName>
    <definedName name="XDO_?c1016?">'Activ Sistema'!$Q$12</definedName>
    <definedName name="XDO_?c1016ColHeadLine1?" localSheetId="26">'cog sistema'!$Q$9</definedName>
    <definedName name="XDO_?c1016ColHeadLine1?" localSheetId="21">'EAI LDF Sistema'!$Q$9</definedName>
    <definedName name="XDO_?c1016ColHeadLine1?" localSheetId="19">'EAI Sistema'!$Q$9</definedName>
    <definedName name="XDO_?c1016ColHeadLine1?" localSheetId="11">'ECSF Solo comparar'!$Q$9</definedName>
    <definedName name="XDO_?c1016ColHeadLine1?" localSheetId="6">'ESF LDF Sistema'!$Q$9</definedName>
    <definedName name="XDO_?c1016ColHeadLine1?" localSheetId="4">'ESF Sistema'!$Q$9</definedName>
    <definedName name="XDO_?c1016ColHeadLine1?" localSheetId="37">'Func sistema'!$Q$9</definedName>
    <definedName name="XDO_?c1016ColHeadLine1?" localSheetId="27">'ldf cog sistema'!$Q$9</definedName>
    <definedName name="XDO_?c1016ColHeadLine1?" localSheetId="39">'LDF Func sistema'!$Q$9</definedName>
    <definedName name="XDO_?c1016ColHeadLine1?" localSheetId="42">'Output 1'!$Q$9</definedName>
    <definedName name="XDO_?c1016ColHeadLine1?" localSheetId="35">'Prog sistema'!$Q$9</definedName>
    <definedName name="XDO_?c1016ColHeadLine1?">'Activ Sistema'!$Q$9</definedName>
    <definedName name="XDO_?c1016ColHeadLine2?" localSheetId="26">'cog sistema'!$Q$10</definedName>
    <definedName name="XDO_?c1016ColHeadLine2?" localSheetId="21">'EAI LDF Sistema'!$Q$10</definedName>
    <definedName name="XDO_?c1016ColHeadLine2?" localSheetId="19">'EAI Sistema'!$Q$10</definedName>
    <definedName name="XDO_?c1016ColHeadLine2?" localSheetId="11">'ECSF Solo comparar'!$Q$10</definedName>
    <definedName name="XDO_?c1016ColHeadLine2?" localSheetId="6">'ESF LDF Sistema'!$Q$10</definedName>
    <definedName name="XDO_?c1016ColHeadLine2?" localSheetId="4">'ESF Sistema'!$Q$10</definedName>
    <definedName name="XDO_?c1016ColHeadLine2?" localSheetId="37">'Func sistema'!$Q$10</definedName>
    <definedName name="XDO_?c1016ColHeadLine2?" localSheetId="27">'ldf cog sistema'!$Q$10</definedName>
    <definedName name="XDO_?c1016ColHeadLine2?" localSheetId="39">'LDF Func sistema'!$Q$10</definedName>
    <definedName name="XDO_?c1016ColHeadLine2?" localSheetId="42">'Output 1'!$Q$10</definedName>
    <definedName name="XDO_?c1016ColHeadLine2?" localSheetId="35">'Prog sistema'!$Q$10</definedName>
    <definedName name="XDO_?c1016ColHeadLine2?">'Activ Sistema'!$Q$10</definedName>
    <definedName name="XDO_?c1016ColHeadLine3?" localSheetId="26">'cog sistema'!$Q$11</definedName>
    <definedName name="XDO_?c1016ColHeadLine3?" localSheetId="21">'EAI LDF Sistema'!$Q$11</definedName>
    <definedName name="XDO_?c1016ColHeadLine3?" localSheetId="19">'EAI Sistema'!$Q$11</definedName>
    <definedName name="XDO_?c1016ColHeadLine3?" localSheetId="11">'ECSF Solo comparar'!$Q$11</definedName>
    <definedName name="XDO_?c1016ColHeadLine3?" localSheetId="6">'ESF LDF Sistema'!$Q$11</definedName>
    <definedName name="XDO_?c1016ColHeadLine3?" localSheetId="4">'ESF Sistema'!$Q$11</definedName>
    <definedName name="XDO_?c1016ColHeadLine3?" localSheetId="37">'Func sistema'!$Q$11</definedName>
    <definedName name="XDO_?c1016ColHeadLine3?" localSheetId="27">'ldf cog sistema'!$Q$11</definedName>
    <definedName name="XDO_?c1016ColHeadLine3?" localSheetId="39">'LDF Func sistema'!$Q$11</definedName>
    <definedName name="XDO_?c1016ColHeadLine3?" localSheetId="42">'Output 1'!$Q$11</definedName>
    <definedName name="XDO_?c1016ColHeadLine3?" localSheetId="35">'Prog sistema'!$Q$11</definedName>
    <definedName name="XDO_?c1016ColHeadLine3?">'Activ Sistema'!$Q$11</definedName>
    <definedName name="XDO_?c1017?" localSheetId="26">'cog sistema'!$R$12</definedName>
    <definedName name="XDO_?c1017?" localSheetId="21">'EAI LDF Sistema'!$R$12</definedName>
    <definedName name="XDO_?c1017?" localSheetId="19">'EAI Sistema'!$R$12</definedName>
    <definedName name="XDO_?c1017?" localSheetId="11">'ECSF Solo comparar'!$R$12</definedName>
    <definedName name="XDO_?c1017?" localSheetId="6">'ESF LDF Sistema'!$R$12</definedName>
    <definedName name="XDO_?c1017?" localSheetId="4">'ESF Sistema'!$R$12</definedName>
    <definedName name="XDO_?c1017?" localSheetId="37">'Func sistema'!$R$12</definedName>
    <definedName name="XDO_?c1017?" localSheetId="27">'ldf cog sistema'!$R$12</definedName>
    <definedName name="XDO_?c1017?" localSheetId="39">'LDF Func sistema'!$R$12</definedName>
    <definedName name="XDO_?c1017?" localSheetId="42">'Output 1'!$R$12</definedName>
    <definedName name="XDO_?c1017?" localSheetId="35">'Prog sistema'!$R$12</definedName>
    <definedName name="XDO_?c1017?">'Activ Sistema'!$R$12</definedName>
    <definedName name="XDO_?c1017ColHeadLine1?" localSheetId="26">'cog sistema'!$R$9</definedName>
    <definedName name="XDO_?c1017ColHeadLine1?" localSheetId="21">'EAI LDF Sistema'!$R$9</definedName>
    <definedName name="XDO_?c1017ColHeadLine1?" localSheetId="19">'EAI Sistema'!$R$9</definedName>
    <definedName name="XDO_?c1017ColHeadLine1?" localSheetId="11">'ECSF Solo comparar'!$R$9</definedName>
    <definedName name="XDO_?c1017ColHeadLine1?" localSheetId="6">'ESF LDF Sistema'!$R$9</definedName>
    <definedName name="XDO_?c1017ColHeadLine1?" localSheetId="4">'ESF Sistema'!$R$9</definedName>
    <definedName name="XDO_?c1017ColHeadLine1?" localSheetId="37">'Func sistema'!$R$9</definedName>
    <definedName name="XDO_?c1017ColHeadLine1?" localSheetId="27">'ldf cog sistema'!$R$9</definedName>
    <definedName name="XDO_?c1017ColHeadLine1?" localSheetId="39">'LDF Func sistema'!$R$9</definedName>
    <definedName name="XDO_?c1017ColHeadLine1?" localSheetId="42">'Output 1'!$R$9</definedName>
    <definedName name="XDO_?c1017ColHeadLine1?" localSheetId="35">'Prog sistema'!$R$9</definedName>
    <definedName name="XDO_?c1017ColHeadLine1?">'Activ Sistema'!$R$9</definedName>
    <definedName name="XDO_?c1017ColHeadLine2?" localSheetId="26">'cog sistema'!$R$10</definedName>
    <definedName name="XDO_?c1017ColHeadLine2?" localSheetId="21">'EAI LDF Sistema'!$R$10</definedName>
    <definedName name="XDO_?c1017ColHeadLine2?" localSheetId="19">'EAI Sistema'!$R$10</definedName>
    <definedName name="XDO_?c1017ColHeadLine2?" localSheetId="11">'ECSF Solo comparar'!$R$10</definedName>
    <definedName name="XDO_?c1017ColHeadLine2?" localSheetId="6">'ESF LDF Sistema'!$R$10</definedName>
    <definedName name="XDO_?c1017ColHeadLine2?" localSheetId="4">'ESF Sistema'!$R$10</definedName>
    <definedName name="XDO_?c1017ColHeadLine2?" localSheetId="37">'Func sistema'!$R$10</definedName>
    <definedName name="XDO_?c1017ColHeadLine2?" localSheetId="27">'ldf cog sistema'!$R$10</definedName>
    <definedName name="XDO_?c1017ColHeadLine2?" localSheetId="39">'LDF Func sistema'!$R$10</definedName>
    <definedName name="XDO_?c1017ColHeadLine2?" localSheetId="42">'Output 1'!$R$10</definedName>
    <definedName name="XDO_?c1017ColHeadLine2?" localSheetId="35">'Prog sistema'!$R$10</definedName>
    <definedName name="XDO_?c1017ColHeadLine2?">'Activ Sistema'!$R$10</definedName>
    <definedName name="XDO_?c1017ColHeadLine3?" localSheetId="26">'cog sistema'!$R$11</definedName>
    <definedName name="XDO_?c1017ColHeadLine3?" localSheetId="21">'EAI LDF Sistema'!$R$11</definedName>
    <definedName name="XDO_?c1017ColHeadLine3?" localSheetId="19">'EAI Sistema'!$R$11</definedName>
    <definedName name="XDO_?c1017ColHeadLine3?" localSheetId="11">'ECSF Solo comparar'!$R$11</definedName>
    <definedName name="XDO_?c1017ColHeadLine3?" localSheetId="6">'ESF LDF Sistema'!$R$11</definedName>
    <definedName name="XDO_?c1017ColHeadLine3?" localSheetId="4">'ESF Sistema'!$R$11</definedName>
    <definedName name="XDO_?c1017ColHeadLine3?" localSheetId="37">'Func sistema'!$R$11</definedName>
    <definedName name="XDO_?c1017ColHeadLine3?" localSheetId="27">'ldf cog sistema'!$R$11</definedName>
    <definedName name="XDO_?c1017ColHeadLine3?" localSheetId="39">'LDF Func sistema'!$R$11</definedName>
    <definedName name="XDO_?c1017ColHeadLine3?" localSheetId="42">'Output 1'!$R$11</definedName>
    <definedName name="XDO_?c1017ColHeadLine3?" localSheetId="35">'Prog sistema'!$R$11</definedName>
    <definedName name="XDO_?c1017ColHeadLine3?">'Activ Sistema'!$R$11</definedName>
    <definedName name="XDO_?c1018?" localSheetId="26">'cog sistema'!$S$12</definedName>
    <definedName name="XDO_?c1018?" localSheetId="21">'EAI LDF Sistema'!$S$12</definedName>
    <definedName name="XDO_?c1018?" localSheetId="19">'EAI Sistema'!$S$12</definedName>
    <definedName name="XDO_?c1018?" localSheetId="11">'ECSF Solo comparar'!$S$12</definedName>
    <definedName name="XDO_?c1018?" localSheetId="6">'ESF LDF Sistema'!$S$12</definedName>
    <definedName name="XDO_?c1018?" localSheetId="4">'ESF Sistema'!$S$12</definedName>
    <definedName name="XDO_?c1018?" localSheetId="37">'Func sistema'!$S$12</definedName>
    <definedName name="XDO_?c1018?" localSheetId="27">'ldf cog sistema'!$S$12</definedName>
    <definedName name="XDO_?c1018?" localSheetId="39">'LDF Func sistema'!$S$12</definedName>
    <definedName name="XDO_?c1018?" localSheetId="42">'Output 1'!$S$12</definedName>
    <definedName name="XDO_?c1018?" localSheetId="35">'Prog sistema'!$S$12</definedName>
    <definedName name="XDO_?c1018?">'Activ Sistema'!$S$12</definedName>
    <definedName name="XDO_?c1018ColHeadLine1?" localSheetId="26">'cog sistema'!$S$9</definedName>
    <definedName name="XDO_?c1018ColHeadLine1?" localSheetId="21">'EAI LDF Sistema'!$S$9</definedName>
    <definedName name="XDO_?c1018ColHeadLine1?" localSheetId="19">'EAI Sistema'!$S$9</definedName>
    <definedName name="XDO_?c1018ColHeadLine1?" localSheetId="11">'ECSF Solo comparar'!$S$9</definedName>
    <definedName name="XDO_?c1018ColHeadLine1?" localSheetId="6">'ESF LDF Sistema'!$S$9</definedName>
    <definedName name="XDO_?c1018ColHeadLine1?" localSheetId="4">'ESF Sistema'!$S$9</definedName>
    <definedName name="XDO_?c1018ColHeadLine1?" localSheetId="37">'Func sistema'!$S$9</definedName>
    <definedName name="XDO_?c1018ColHeadLine1?" localSheetId="27">'ldf cog sistema'!$S$9</definedName>
    <definedName name="XDO_?c1018ColHeadLine1?" localSheetId="39">'LDF Func sistema'!$S$9</definedName>
    <definedName name="XDO_?c1018ColHeadLine1?" localSheetId="42">'Output 1'!$S$9</definedName>
    <definedName name="XDO_?c1018ColHeadLine1?" localSheetId="35">'Prog sistema'!$S$9</definedName>
    <definedName name="XDO_?c1018ColHeadLine1?">'Activ Sistema'!$S$9</definedName>
    <definedName name="XDO_?c1018ColHeadLine2?" localSheetId="26">'cog sistema'!$S$10</definedName>
    <definedName name="XDO_?c1018ColHeadLine2?" localSheetId="21">'EAI LDF Sistema'!$S$10</definedName>
    <definedName name="XDO_?c1018ColHeadLine2?" localSheetId="19">'EAI Sistema'!$S$10</definedName>
    <definedName name="XDO_?c1018ColHeadLine2?" localSheetId="11">'ECSF Solo comparar'!$S$10</definedName>
    <definedName name="XDO_?c1018ColHeadLine2?" localSheetId="6">'ESF LDF Sistema'!$S$10</definedName>
    <definedName name="XDO_?c1018ColHeadLine2?" localSheetId="4">'ESF Sistema'!$S$10</definedName>
    <definedName name="XDO_?c1018ColHeadLine2?" localSheetId="37">'Func sistema'!$S$10</definedName>
    <definedName name="XDO_?c1018ColHeadLine2?" localSheetId="27">'ldf cog sistema'!$S$10</definedName>
    <definedName name="XDO_?c1018ColHeadLine2?" localSheetId="39">'LDF Func sistema'!$S$10</definedName>
    <definedName name="XDO_?c1018ColHeadLine2?" localSheetId="42">'Output 1'!$S$10</definedName>
    <definedName name="XDO_?c1018ColHeadLine2?" localSheetId="35">'Prog sistema'!$S$10</definedName>
    <definedName name="XDO_?c1018ColHeadLine2?">'Activ Sistema'!$S$10</definedName>
    <definedName name="XDO_?c1018ColHeadLine3?" localSheetId="26">'cog sistema'!$S$11</definedName>
    <definedName name="XDO_?c1018ColHeadLine3?" localSheetId="21">'EAI LDF Sistema'!$S$11</definedName>
    <definedName name="XDO_?c1018ColHeadLine3?" localSheetId="19">'EAI Sistema'!$S$11</definedName>
    <definedName name="XDO_?c1018ColHeadLine3?" localSheetId="11">'ECSF Solo comparar'!$S$11</definedName>
    <definedName name="XDO_?c1018ColHeadLine3?" localSheetId="6">'ESF LDF Sistema'!$S$11</definedName>
    <definedName name="XDO_?c1018ColHeadLine3?" localSheetId="4">'ESF Sistema'!$S$11</definedName>
    <definedName name="XDO_?c1018ColHeadLine3?" localSheetId="37">'Func sistema'!$S$11</definedName>
    <definedName name="XDO_?c1018ColHeadLine3?" localSheetId="27">'ldf cog sistema'!$S$11</definedName>
    <definedName name="XDO_?c1018ColHeadLine3?" localSheetId="39">'LDF Func sistema'!$S$11</definedName>
    <definedName name="XDO_?c1018ColHeadLine3?" localSheetId="42">'Output 1'!$S$11</definedName>
    <definedName name="XDO_?c1018ColHeadLine3?" localSheetId="35">'Prog sistema'!$S$11</definedName>
    <definedName name="XDO_?c1018ColHeadLine3?">'Activ Sistema'!$S$11</definedName>
    <definedName name="XDO_?c1019?" localSheetId="26">'cog sistema'!$T$12</definedName>
    <definedName name="XDO_?c1019?" localSheetId="21">'EAI LDF Sistema'!$T$12</definedName>
    <definedName name="XDO_?c1019?" localSheetId="19">'EAI Sistema'!$T$12</definedName>
    <definedName name="XDO_?c1019?" localSheetId="11">'ECSF Solo comparar'!$T$12</definedName>
    <definedName name="XDO_?c1019?" localSheetId="6">'ESF LDF Sistema'!$T$12</definedName>
    <definedName name="XDO_?c1019?" localSheetId="4">'ESF Sistema'!$T$12</definedName>
    <definedName name="XDO_?c1019?" localSheetId="37">'Func sistema'!$T$12</definedName>
    <definedName name="XDO_?c1019?" localSheetId="27">'ldf cog sistema'!$T$12</definedName>
    <definedName name="XDO_?c1019?" localSheetId="39">'LDF Func sistema'!$T$12</definedName>
    <definedName name="XDO_?c1019?" localSheetId="42">'Output 1'!$T$12</definedName>
    <definedName name="XDO_?c1019?" localSheetId="35">'Prog sistema'!$T$12</definedName>
    <definedName name="XDO_?c1019?">'Activ Sistema'!$T$12</definedName>
    <definedName name="XDO_?c1019ColHeadLine1?" localSheetId="26">'cog sistema'!$T$9</definedName>
    <definedName name="XDO_?c1019ColHeadLine1?" localSheetId="21">'EAI LDF Sistema'!$T$9</definedName>
    <definedName name="XDO_?c1019ColHeadLine1?" localSheetId="19">'EAI Sistema'!$T$9</definedName>
    <definedName name="XDO_?c1019ColHeadLine1?" localSheetId="11">'ECSF Solo comparar'!$T$9</definedName>
    <definedName name="XDO_?c1019ColHeadLine1?" localSheetId="6">'ESF LDF Sistema'!$T$9</definedName>
    <definedName name="XDO_?c1019ColHeadLine1?" localSheetId="4">'ESF Sistema'!$T$9</definedName>
    <definedName name="XDO_?c1019ColHeadLine1?" localSheetId="37">'Func sistema'!$T$9</definedName>
    <definedName name="XDO_?c1019ColHeadLine1?" localSheetId="27">'ldf cog sistema'!$T$9</definedName>
    <definedName name="XDO_?c1019ColHeadLine1?" localSheetId="39">'LDF Func sistema'!$T$9</definedName>
    <definedName name="XDO_?c1019ColHeadLine1?" localSheetId="42">'Output 1'!$T$9</definedName>
    <definedName name="XDO_?c1019ColHeadLine1?" localSheetId="35">'Prog sistema'!$T$9</definedName>
    <definedName name="XDO_?c1019ColHeadLine1?">'Activ Sistema'!$T$9</definedName>
    <definedName name="XDO_?c1019ColHeadLine2?" localSheetId="26">'cog sistema'!$T$10</definedName>
    <definedName name="XDO_?c1019ColHeadLine2?" localSheetId="21">'EAI LDF Sistema'!$T$10</definedName>
    <definedName name="XDO_?c1019ColHeadLine2?" localSheetId="19">'EAI Sistema'!$T$10</definedName>
    <definedName name="XDO_?c1019ColHeadLine2?" localSheetId="11">'ECSF Solo comparar'!$T$10</definedName>
    <definedName name="XDO_?c1019ColHeadLine2?" localSheetId="6">'ESF LDF Sistema'!$T$10</definedName>
    <definedName name="XDO_?c1019ColHeadLine2?" localSheetId="4">'ESF Sistema'!$T$10</definedName>
    <definedName name="XDO_?c1019ColHeadLine2?" localSheetId="37">'Func sistema'!$T$10</definedName>
    <definedName name="XDO_?c1019ColHeadLine2?" localSheetId="27">'ldf cog sistema'!$T$10</definedName>
    <definedName name="XDO_?c1019ColHeadLine2?" localSheetId="39">'LDF Func sistema'!$T$10</definedName>
    <definedName name="XDO_?c1019ColHeadLine2?" localSheetId="42">'Output 1'!$T$10</definedName>
    <definedName name="XDO_?c1019ColHeadLine2?" localSheetId="35">'Prog sistema'!$T$10</definedName>
    <definedName name="XDO_?c1019ColHeadLine2?">'Activ Sistema'!$T$10</definedName>
    <definedName name="XDO_?c1019ColHeadLine3?" localSheetId="26">'cog sistema'!$T$11</definedName>
    <definedName name="XDO_?c1019ColHeadLine3?" localSheetId="21">'EAI LDF Sistema'!$T$11</definedName>
    <definedName name="XDO_?c1019ColHeadLine3?" localSheetId="19">'EAI Sistema'!$T$11</definedName>
    <definedName name="XDO_?c1019ColHeadLine3?" localSheetId="11">'ECSF Solo comparar'!$T$11</definedName>
    <definedName name="XDO_?c1019ColHeadLine3?" localSheetId="6">'ESF LDF Sistema'!$T$11</definedName>
    <definedName name="XDO_?c1019ColHeadLine3?" localSheetId="4">'ESF Sistema'!$T$11</definedName>
    <definedName name="XDO_?c1019ColHeadLine3?" localSheetId="37">'Func sistema'!$T$11</definedName>
    <definedName name="XDO_?c1019ColHeadLine3?" localSheetId="27">'ldf cog sistema'!$T$11</definedName>
    <definedName name="XDO_?c1019ColHeadLine3?" localSheetId="39">'LDF Func sistema'!$T$11</definedName>
    <definedName name="XDO_?c1019ColHeadLine3?" localSheetId="42">'Output 1'!$T$11</definedName>
    <definedName name="XDO_?c1019ColHeadLine3?" localSheetId="35">'Prog sistema'!$T$11</definedName>
    <definedName name="XDO_?c1019ColHeadLine3?">'Activ Sistema'!$T$11</definedName>
    <definedName name="XDO_?c1020?" localSheetId="26">'cog sistema'!$U$12</definedName>
    <definedName name="XDO_?c1020?" localSheetId="21">'EAI LDF Sistema'!$U$12</definedName>
    <definedName name="XDO_?c1020?" localSheetId="19">'EAI Sistema'!$U$12</definedName>
    <definedName name="XDO_?c1020?" localSheetId="11">'ECSF Solo comparar'!$U$12</definedName>
    <definedName name="XDO_?c1020?" localSheetId="6">'ESF LDF Sistema'!$U$12</definedName>
    <definedName name="XDO_?c1020?" localSheetId="4">'ESF Sistema'!$U$12</definedName>
    <definedName name="XDO_?c1020?" localSheetId="37">'Func sistema'!$U$12</definedName>
    <definedName name="XDO_?c1020?" localSheetId="27">'ldf cog sistema'!$U$12</definedName>
    <definedName name="XDO_?c1020?" localSheetId="39">'LDF Func sistema'!$U$12</definedName>
    <definedName name="XDO_?c1020?" localSheetId="42">'Output 1'!$U$12</definedName>
    <definedName name="XDO_?c1020?" localSheetId="35">'Prog sistema'!$U$12</definedName>
    <definedName name="XDO_?c1020?">'Activ Sistema'!$U$12</definedName>
    <definedName name="XDO_?c1020ColHeadLine1?" localSheetId="26">'cog sistema'!$U$9</definedName>
    <definedName name="XDO_?c1020ColHeadLine1?" localSheetId="21">'EAI LDF Sistema'!$U$9</definedName>
    <definedName name="XDO_?c1020ColHeadLine1?" localSheetId="19">'EAI Sistema'!$U$9</definedName>
    <definedName name="XDO_?c1020ColHeadLine1?" localSheetId="11">'ECSF Solo comparar'!$U$9</definedName>
    <definedName name="XDO_?c1020ColHeadLine1?" localSheetId="6">'ESF LDF Sistema'!$U$9</definedName>
    <definedName name="XDO_?c1020ColHeadLine1?" localSheetId="4">'ESF Sistema'!$U$9</definedName>
    <definedName name="XDO_?c1020ColHeadLine1?" localSheetId="37">'Func sistema'!$U$9</definedName>
    <definedName name="XDO_?c1020ColHeadLine1?" localSheetId="27">'ldf cog sistema'!$U$9</definedName>
    <definedName name="XDO_?c1020ColHeadLine1?" localSheetId="39">'LDF Func sistema'!$U$9</definedName>
    <definedName name="XDO_?c1020ColHeadLine1?" localSheetId="42">'Output 1'!$U$9</definedName>
    <definedName name="XDO_?c1020ColHeadLine1?" localSheetId="35">'Prog sistema'!$U$9</definedName>
    <definedName name="XDO_?c1020ColHeadLine1?">'Activ Sistema'!$U$9</definedName>
    <definedName name="XDO_?c1020ColHeadLine2?" localSheetId="26">'cog sistema'!$U$10</definedName>
    <definedName name="XDO_?c1020ColHeadLine2?" localSheetId="21">'EAI LDF Sistema'!$U$10</definedName>
    <definedName name="XDO_?c1020ColHeadLine2?" localSheetId="19">'EAI Sistema'!$U$10</definedName>
    <definedName name="XDO_?c1020ColHeadLine2?" localSheetId="11">'ECSF Solo comparar'!$U$10</definedName>
    <definedName name="XDO_?c1020ColHeadLine2?" localSheetId="6">'ESF LDF Sistema'!$U$10</definedName>
    <definedName name="XDO_?c1020ColHeadLine2?" localSheetId="4">'ESF Sistema'!$U$10</definedName>
    <definedName name="XDO_?c1020ColHeadLine2?" localSheetId="37">'Func sistema'!$U$10</definedName>
    <definedName name="XDO_?c1020ColHeadLine2?" localSheetId="27">'ldf cog sistema'!$U$10</definedName>
    <definedName name="XDO_?c1020ColHeadLine2?" localSheetId="39">'LDF Func sistema'!$U$10</definedName>
    <definedName name="XDO_?c1020ColHeadLine2?" localSheetId="42">'Output 1'!$U$10</definedName>
    <definedName name="XDO_?c1020ColHeadLine2?" localSheetId="35">'Prog sistema'!$U$10</definedName>
    <definedName name="XDO_?c1020ColHeadLine2?">'Activ Sistema'!$U$10</definedName>
    <definedName name="XDO_?c1020ColHeadLine3?" localSheetId="26">'cog sistema'!$U$11</definedName>
    <definedName name="XDO_?c1020ColHeadLine3?" localSheetId="21">'EAI LDF Sistema'!$U$11</definedName>
    <definedName name="XDO_?c1020ColHeadLine3?" localSheetId="19">'EAI Sistema'!$U$11</definedName>
    <definedName name="XDO_?c1020ColHeadLine3?" localSheetId="11">'ECSF Solo comparar'!$U$11</definedName>
    <definedName name="XDO_?c1020ColHeadLine3?" localSheetId="6">'ESF LDF Sistema'!$U$11</definedName>
    <definedName name="XDO_?c1020ColHeadLine3?" localSheetId="4">'ESF Sistema'!$U$11</definedName>
    <definedName name="XDO_?c1020ColHeadLine3?" localSheetId="37">'Func sistema'!$U$11</definedName>
    <definedName name="XDO_?c1020ColHeadLine3?" localSheetId="27">'ldf cog sistema'!$U$11</definedName>
    <definedName name="XDO_?c1020ColHeadLine3?" localSheetId="39">'LDF Func sistema'!$U$11</definedName>
    <definedName name="XDO_?c1020ColHeadLine3?" localSheetId="42">'Output 1'!$U$11</definedName>
    <definedName name="XDO_?c1020ColHeadLine3?" localSheetId="35">'Prog sistema'!$U$11</definedName>
    <definedName name="XDO_?c1020ColHeadLine3?">'Activ Sistema'!$U$11</definedName>
    <definedName name="XDO_?c1021?" localSheetId="26">'cog sistema'!$V$12</definedName>
    <definedName name="XDO_?c1021?" localSheetId="21">'EAI LDF Sistema'!$V$12</definedName>
    <definedName name="XDO_?c1021?" localSheetId="19">'EAI Sistema'!$V$12</definedName>
    <definedName name="XDO_?c1021?" localSheetId="11">'ECSF Solo comparar'!$V$12</definedName>
    <definedName name="XDO_?c1021?" localSheetId="6">'ESF LDF Sistema'!$V$12</definedName>
    <definedName name="XDO_?c1021?" localSheetId="4">'ESF Sistema'!$V$12</definedName>
    <definedName name="XDO_?c1021?" localSheetId="37">'Func sistema'!$V$12</definedName>
    <definedName name="XDO_?c1021?" localSheetId="27">'ldf cog sistema'!$V$12</definedName>
    <definedName name="XDO_?c1021?" localSheetId="39">'LDF Func sistema'!$V$12</definedName>
    <definedName name="XDO_?c1021?" localSheetId="42">'Output 1'!$V$12</definedName>
    <definedName name="XDO_?c1021?" localSheetId="35">'Prog sistema'!$V$12</definedName>
    <definedName name="XDO_?c1021?">'Activ Sistema'!$V$12</definedName>
    <definedName name="XDO_?c1021ColHeadLine1?" localSheetId="26">'cog sistema'!$V$9</definedName>
    <definedName name="XDO_?c1021ColHeadLine1?" localSheetId="21">'EAI LDF Sistema'!$V$9</definedName>
    <definedName name="XDO_?c1021ColHeadLine1?" localSheetId="19">'EAI Sistema'!$V$9</definedName>
    <definedName name="XDO_?c1021ColHeadLine1?" localSheetId="11">'ECSF Solo comparar'!$V$9</definedName>
    <definedName name="XDO_?c1021ColHeadLine1?" localSheetId="6">'ESF LDF Sistema'!$V$9</definedName>
    <definedName name="XDO_?c1021ColHeadLine1?" localSheetId="4">'ESF Sistema'!$V$9</definedName>
    <definedName name="XDO_?c1021ColHeadLine1?" localSheetId="37">'Func sistema'!$V$9</definedName>
    <definedName name="XDO_?c1021ColHeadLine1?" localSheetId="27">'ldf cog sistema'!$V$9</definedName>
    <definedName name="XDO_?c1021ColHeadLine1?" localSheetId="39">'LDF Func sistema'!$V$9</definedName>
    <definedName name="XDO_?c1021ColHeadLine1?" localSheetId="42">'Output 1'!$V$9</definedName>
    <definedName name="XDO_?c1021ColHeadLine1?" localSheetId="35">'Prog sistema'!$V$9</definedName>
    <definedName name="XDO_?c1021ColHeadLine1?">'Activ Sistema'!$V$9</definedName>
    <definedName name="XDO_?c1021ColHeadLine2?" localSheetId="26">'cog sistema'!$V$10</definedName>
    <definedName name="XDO_?c1021ColHeadLine2?" localSheetId="21">'EAI LDF Sistema'!$V$10</definedName>
    <definedName name="XDO_?c1021ColHeadLine2?" localSheetId="19">'EAI Sistema'!$V$10</definedName>
    <definedName name="XDO_?c1021ColHeadLine2?" localSheetId="11">'ECSF Solo comparar'!$V$10</definedName>
    <definedName name="XDO_?c1021ColHeadLine2?" localSheetId="6">'ESF LDF Sistema'!$V$10</definedName>
    <definedName name="XDO_?c1021ColHeadLine2?" localSheetId="4">'ESF Sistema'!$V$10</definedName>
    <definedName name="XDO_?c1021ColHeadLine2?" localSheetId="37">'Func sistema'!$V$10</definedName>
    <definedName name="XDO_?c1021ColHeadLine2?" localSheetId="27">'ldf cog sistema'!$V$10</definedName>
    <definedName name="XDO_?c1021ColHeadLine2?" localSheetId="39">'LDF Func sistema'!$V$10</definedName>
    <definedName name="XDO_?c1021ColHeadLine2?" localSheetId="42">'Output 1'!$V$10</definedName>
    <definedName name="XDO_?c1021ColHeadLine2?" localSheetId="35">'Prog sistema'!$V$10</definedName>
    <definedName name="XDO_?c1021ColHeadLine2?">'Activ Sistema'!$V$10</definedName>
    <definedName name="XDO_?c1021ColHeadLine3?" localSheetId="26">'cog sistema'!$V$11</definedName>
    <definedName name="XDO_?c1021ColHeadLine3?" localSheetId="21">'EAI LDF Sistema'!$V$11</definedName>
    <definedName name="XDO_?c1021ColHeadLine3?" localSheetId="19">'EAI Sistema'!$V$11</definedName>
    <definedName name="XDO_?c1021ColHeadLine3?" localSheetId="11">'ECSF Solo comparar'!$V$11</definedName>
    <definedName name="XDO_?c1021ColHeadLine3?" localSheetId="6">'ESF LDF Sistema'!$V$11</definedName>
    <definedName name="XDO_?c1021ColHeadLine3?" localSheetId="4">'ESF Sistema'!$V$11</definedName>
    <definedName name="XDO_?c1021ColHeadLine3?" localSheetId="37">'Func sistema'!$V$11</definedName>
    <definedName name="XDO_?c1021ColHeadLine3?" localSheetId="27">'ldf cog sistema'!$V$11</definedName>
    <definedName name="XDO_?c1021ColHeadLine3?" localSheetId="39">'LDF Func sistema'!$V$11</definedName>
    <definedName name="XDO_?c1021ColHeadLine3?" localSheetId="42">'Output 1'!$V$11</definedName>
    <definedName name="XDO_?c1021ColHeadLine3?" localSheetId="35">'Prog sistema'!$V$11</definedName>
    <definedName name="XDO_?c1021ColHeadLine3?">'Activ Sistema'!$V$11</definedName>
    <definedName name="XDO_?c1022?" localSheetId="26">'cog sistema'!$W$12</definedName>
    <definedName name="XDO_?c1022?" localSheetId="21">'EAI LDF Sistema'!$W$12</definedName>
    <definedName name="XDO_?c1022?" localSheetId="19">'EAI Sistema'!$W$12</definedName>
    <definedName name="XDO_?c1022?" localSheetId="11">'ECSF Solo comparar'!$W$12</definedName>
    <definedName name="XDO_?c1022?" localSheetId="6">'ESF LDF Sistema'!$W$12</definedName>
    <definedName name="XDO_?c1022?" localSheetId="4">'ESF Sistema'!$W$12</definedName>
    <definedName name="XDO_?c1022?" localSheetId="37">'Func sistema'!$W$12</definedName>
    <definedName name="XDO_?c1022?" localSheetId="27">'ldf cog sistema'!$W$12</definedName>
    <definedName name="XDO_?c1022?" localSheetId="39">'LDF Func sistema'!$W$12</definedName>
    <definedName name="XDO_?c1022?" localSheetId="42">'Output 1'!$W$12</definedName>
    <definedName name="XDO_?c1022?" localSheetId="35">'Prog sistema'!$W$12</definedName>
    <definedName name="XDO_?c1022?">'Activ Sistema'!$W$12</definedName>
    <definedName name="XDO_?c1022ColHeadLine1?" localSheetId="26">'cog sistema'!$W$9</definedName>
    <definedName name="XDO_?c1022ColHeadLine1?" localSheetId="21">'EAI LDF Sistema'!$W$9</definedName>
    <definedName name="XDO_?c1022ColHeadLine1?" localSheetId="19">'EAI Sistema'!$W$9</definedName>
    <definedName name="XDO_?c1022ColHeadLine1?" localSheetId="11">'ECSF Solo comparar'!$W$9</definedName>
    <definedName name="XDO_?c1022ColHeadLine1?" localSheetId="6">'ESF LDF Sistema'!$W$9</definedName>
    <definedName name="XDO_?c1022ColHeadLine1?" localSheetId="4">'ESF Sistema'!$W$9</definedName>
    <definedName name="XDO_?c1022ColHeadLine1?" localSheetId="37">'Func sistema'!$W$9</definedName>
    <definedName name="XDO_?c1022ColHeadLine1?" localSheetId="27">'ldf cog sistema'!$W$9</definedName>
    <definedName name="XDO_?c1022ColHeadLine1?" localSheetId="39">'LDF Func sistema'!$W$9</definedName>
    <definedName name="XDO_?c1022ColHeadLine1?" localSheetId="42">'Output 1'!$W$9</definedName>
    <definedName name="XDO_?c1022ColHeadLine1?" localSheetId="35">'Prog sistema'!$W$9</definedName>
    <definedName name="XDO_?c1022ColHeadLine1?">'Activ Sistema'!$W$9</definedName>
    <definedName name="XDO_?c1022ColHeadLine2?" localSheetId="26">'cog sistema'!$W$10</definedName>
    <definedName name="XDO_?c1022ColHeadLine2?" localSheetId="21">'EAI LDF Sistema'!$W$10</definedName>
    <definedName name="XDO_?c1022ColHeadLine2?" localSheetId="19">'EAI Sistema'!$W$10</definedName>
    <definedName name="XDO_?c1022ColHeadLine2?" localSheetId="11">'ECSF Solo comparar'!$W$10</definedName>
    <definedName name="XDO_?c1022ColHeadLine2?" localSheetId="6">'ESF LDF Sistema'!$W$10</definedName>
    <definedName name="XDO_?c1022ColHeadLine2?" localSheetId="4">'ESF Sistema'!$W$10</definedName>
    <definedName name="XDO_?c1022ColHeadLine2?" localSheetId="37">'Func sistema'!$W$10</definedName>
    <definedName name="XDO_?c1022ColHeadLine2?" localSheetId="27">'ldf cog sistema'!$W$10</definedName>
    <definedName name="XDO_?c1022ColHeadLine2?" localSheetId="39">'LDF Func sistema'!$W$10</definedName>
    <definedName name="XDO_?c1022ColHeadLine2?" localSheetId="42">'Output 1'!$W$10</definedName>
    <definedName name="XDO_?c1022ColHeadLine2?" localSheetId="35">'Prog sistema'!$W$10</definedName>
    <definedName name="XDO_?c1022ColHeadLine2?">'Activ Sistema'!$W$10</definedName>
    <definedName name="XDO_?c1022ColHeadLine3?" localSheetId="26">'cog sistema'!$W$11</definedName>
    <definedName name="XDO_?c1022ColHeadLine3?" localSheetId="21">'EAI LDF Sistema'!$W$11</definedName>
    <definedName name="XDO_?c1022ColHeadLine3?" localSheetId="19">'EAI Sistema'!$W$11</definedName>
    <definedName name="XDO_?c1022ColHeadLine3?" localSheetId="11">'ECSF Solo comparar'!$W$11</definedName>
    <definedName name="XDO_?c1022ColHeadLine3?" localSheetId="6">'ESF LDF Sistema'!$W$11</definedName>
    <definedName name="XDO_?c1022ColHeadLine3?" localSheetId="4">'ESF Sistema'!$W$11</definedName>
    <definedName name="XDO_?c1022ColHeadLine3?" localSheetId="37">'Func sistema'!$W$11</definedName>
    <definedName name="XDO_?c1022ColHeadLine3?" localSheetId="27">'ldf cog sistema'!$W$11</definedName>
    <definedName name="XDO_?c1022ColHeadLine3?" localSheetId="39">'LDF Func sistema'!$W$11</definedName>
    <definedName name="XDO_?c1022ColHeadLine3?" localSheetId="42">'Output 1'!$W$11</definedName>
    <definedName name="XDO_?c1022ColHeadLine3?" localSheetId="35">'Prog sistema'!$W$11</definedName>
    <definedName name="XDO_?c1022ColHeadLine3?">'Activ Sistema'!$W$11</definedName>
    <definedName name="XDO_?c1023?" localSheetId="26">'cog sistema'!$X$12</definedName>
    <definedName name="XDO_?c1023?" localSheetId="21">'EAI LDF Sistema'!$X$12</definedName>
    <definedName name="XDO_?c1023?" localSheetId="19">'EAI Sistema'!$X$12</definedName>
    <definedName name="XDO_?c1023?" localSheetId="11">'ECSF Solo comparar'!$X$12</definedName>
    <definedName name="XDO_?c1023?" localSheetId="6">'ESF LDF Sistema'!$X$12</definedName>
    <definedName name="XDO_?c1023?" localSheetId="4">'ESF Sistema'!$X$12</definedName>
    <definedName name="XDO_?c1023?" localSheetId="37">'Func sistema'!$X$12</definedName>
    <definedName name="XDO_?c1023?" localSheetId="27">'ldf cog sistema'!$X$12</definedName>
    <definedName name="XDO_?c1023?" localSheetId="39">'LDF Func sistema'!$X$12</definedName>
    <definedName name="XDO_?c1023?" localSheetId="42">'Output 1'!$X$12</definedName>
    <definedName name="XDO_?c1023?" localSheetId="35">'Prog sistema'!$X$12</definedName>
    <definedName name="XDO_?c1023?">'Activ Sistema'!$X$12</definedName>
    <definedName name="XDO_?c1023ColHeadLine1?" localSheetId="26">'cog sistema'!$X$9</definedName>
    <definedName name="XDO_?c1023ColHeadLine1?" localSheetId="21">'EAI LDF Sistema'!$X$9</definedName>
    <definedName name="XDO_?c1023ColHeadLine1?" localSheetId="19">'EAI Sistema'!$X$9</definedName>
    <definedName name="XDO_?c1023ColHeadLine1?" localSheetId="11">'ECSF Solo comparar'!$X$9</definedName>
    <definedName name="XDO_?c1023ColHeadLine1?" localSheetId="6">'ESF LDF Sistema'!$X$9</definedName>
    <definedName name="XDO_?c1023ColHeadLine1?" localSheetId="4">'ESF Sistema'!$X$9</definedName>
    <definedName name="XDO_?c1023ColHeadLine1?" localSheetId="37">'Func sistema'!$X$9</definedName>
    <definedName name="XDO_?c1023ColHeadLine1?" localSheetId="27">'ldf cog sistema'!$X$9</definedName>
    <definedName name="XDO_?c1023ColHeadLine1?" localSheetId="39">'LDF Func sistema'!$X$9</definedName>
    <definedName name="XDO_?c1023ColHeadLine1?" localSheetId="42">'Output 1'!$X$9</definedName>
    <definedName name="XDO_?c1023ColHeadLine1?" localSheetId="35">'Prog sistema'!$X$9</definedName>
    <definedName name="XDO_?c1023ColHeadLine1?">'Activ Sistema'!$X$9</definedName>
    <definedName name="XDO_?c1023ColHeadLine2?" localSheetId="26">'cog sistema'!$X$10</definedName>
    <definedName name="XDO_?c1023ColHeadLine2?" localSheetId="21">'EAI LDF Sistema'!$X$10</definedName>
    <definedName name="XDO_?c1023ColHeadLine2?" localSheetId="19">'EAI Sistema'!$X$10</definedName>
    <definedName name="XDO_?c1023ColHeadLine2?" localSheetId="11">'ECSF Solo comparar'!$X$10</definedName>
    <definedName name="XDO_?c1023ColHeadLine2?" localSheetId="6">'ESF LDF Sistema'!$X$10</definedName>
    <definedName name="XDO_?c1023ColHeadLine2?" localSheetId="4">'ESF Sistema'!$X$10</definedName>
    <definedName name="XDO_?c1023ColHeadLine2?" localSheetId="37">'Func sistema'!$X$10</definedName>
    <definedName name="XDO_?c1023ColHeadLine2?" localSheetId="27">'ldf cog sistema'!$X$10</definedName>
    <definedName name="XDO_?c1023ColHeadLine2?" localSheetId="39">'LDF Func sistema'!$X$10</definedName>
    <definedName name="XDO_?c1023ColHeadLine2?" localSheetId="42">'Output 1'!$X$10</definedName>
    <definedName name="XDO_?c1023ColHeadLine2?" localSheetId="35">'Prog sistema'!$X$10</definedName>
    <definedName name="XDO_?c1023ColHeadLine2?">'Activ Sistema'!$X$10</definedName>
    <definedName name="XDO_?c1023ColHeadLine3?" localSheetId="26">'cog sistema'!$X$11</definedName>
    <definedName name="XDO_?c1023ColHeadLine3?" localSheetId="21">'EAI LDF Sistema'!$X$11</definedName>
    <definedName name="XDO_?c1023ColHeadLine3?" localSheetId="19">'EAI Sistema'!$X$11</definedName>
    <definedName name="XDO_?c1023ColHeadLine3?" localSheetId="11">'ECSF Solo comparar'!$X$11</definedName>
    <definedName name="XDO_?c1023ColHeadLine3?" localSheetId="6">'ESF LDF Sistema'!$X$11</definedName>
    <definedName name="XDO_?c1023ColHeadLine3?" localSheetId="4">'ESF Sistema'!$X$11</definedName>
    <definedName name="XDO_?c1023ColHeadLine3?" localSheetId="37">'Func sistema'!$X$11</definedName>
    <definedName name="XDO_?c1023ColHeadLine3?" localSheetId="27">'ldf cog sistema'!$X$11</definedName>
    <definedName name="XDO_?c1023ColHeadLine3?" localSheetId="39">'LDF Func sistema'!$X$11</definedName>
    <definedName name="XDO_?c1023ColHeadLine3?" localSheetId="42">'Output 1'!$X$11</definedName>
    <definedName name="XDO_?c1023ColHeadLine3?" localSheetId="35">'Prog sistema'!$X$11</definedName>
    <definedName name="XDO_?c1023ColHeadLine3?">'Activ Sistema'!$X$11</definedName>
    <definedName name="XDO_?c1024?" localSheetId="26">'cog sistema'!$Y$12</definedName>
    <definedName name="XDO_?c1024?" localSheetId="21">'EAI LDF Sistema'!$Y$12</definedName>
    <definedName name="XDO_?c1024?" localSheetId="19">'EAI Sistema'!$Y$12</definedName>
    <definedName name="XDO_?c1024?" localSheetId="11">'ECSF Solo comparar'!$Y$12</definedName>
    <definedName name="XDO_?c1024?" localSheetId="6">'ESF LDF Sistema'!$Y$12</definedName>
    <definedName name="XDO_?c1024?" localSheetId="4">'ESF Sistema'!$Y$12</definedName>
    <definedName name="XDO_?c1024?" localSheetId="37">'Func sistema'!$Y$12</definedName>
    <definedName name="XDO_?c1024?" localSheetId="27">'ldf cog sistema'!$Y$12</definedName>
    <definedName name="XDO_?c1024?" localSheetId="39">'LDF Func sistema'!$Y$12</definedName>
    <definedName name="XDO_?c1024?" localSheetId="42">'Output 1'!$Y$12</definedName>
    <definedName name="XDO_?c1024?" localSheetId="35">'Prog sistema'!$Y$12</definedName>
    <definedName name="XDO_?c1024?">'Activ Sistema'!$Y$12</definedName>
    <definedName name="XDO_?c1024ColHeadLine1?" localSheetId="26">'cog sistema'!$Y$9</definedName>
    <definedName name="XDO_?c1024ColHeadLine1?" localSheetId="21">'EAI LDF Sistema'!$Y$9</definedName>
    <definedName name="XDO_?c1024ColHeadLine1?" localSheetId="19">'EAI Sistema'!$Y$9</definedName>
    <definedName name="XDO_?c1024ColHeadLine1?" localSheetId="11">'ECSF Solo comparar'!$Y$9</definedName>
    <definedName name="XDO_?c1024ColHeadLine1?" localSheetId="6">'ESF LDF Sistema'!$Y$9</definedName>
    <definedName name="XDO_?c1024ColHeadLine1?" localSheetId="4">'ESF Sistema'!$Y$9</definedName>
    <definedName name="XDO_?c1024ColHeadLine1?" localSheetId="37">'Func sistema'!$Y$9</definedName>
    <definedName name="XDO_?c1024ColHeadLine1?" localSheetId="27">'ldf cog sistema'!$Y$9</definedName>
    <definedName name="XDO_?c1024ColHeadLine1?" localSheetId="39">'LDF Func sistema'!$Y$9</definedName>
    <definedName name="XDO_?c1024ColHeadLine1?" localSheetId="42">'Output 1'!$Y$9</definedName>
    <definedName name="XDO_?c1024ColHeadLine1?" localSheetId="35">'Prog sistema'!$Y$9</definedName>
    <definedName name="XDO_?c1024ColHeadLine1?">'Activ Sistema'!$Y$9</definedName>
    <definedName name="XDO_?c1024ColHeadLine2?" localSheetId="26">'cog sistema'!$Y$10</definedName>
    <definedName name="XDO_?c1024ColHeadLine2?" localSheetId="21">'EAI LDF Sistema'!$Y$10</definedName>
    <definedName name="XDO_?c1024ColHeadLine2?" localSheetId="19">'EAI Sistema'!$Y$10</definedName>
    <definedName name="XDO_?c1024ColHeadLine2?" localSheetId="11">'ECSF Solo comparar'!$Y$10</definedName>
    <definedName name="XDO_?c1024ColHeadLine2?" localSheetId="6">'ESF LDF Sistema'!$Y$10</definedName>
    <definedName name="XDO_?c1024ColHeadLine2?" localSheetId="4">'ESF Sistema'!$Y$10</definedName>
    <definedName name="XDO_?c1024ColHeadLine2?" localSheetId="37">'Func sistema'!$Y$10</definedName>
    <definedName name="XDO_?c1024ColHeadLine2?" localSheetId="27">'ldf cog sistema'!$Y$10</definedName>
    <definedName name="XDO_?c1024ColHeadLine2?" localSheetId="39">'LDF Func sistema'!$Y$10</definedName>
    <definedName name="XDO_?c1024ColHeadLine2?" localSheetId="42">'Output 1'!$Y$10</definedName>
    <definedName name="XDO_?c1024ColHeadLine2?" localSheetId="35">'Prog sistema'!$Y$10</definedName>
    <definedName name="XDO_?c1024ColHeadLine2?">'Activ Sistema'!$Y$10</definedName>
    <definedName name="XDO_?c1024ColHeadLine3?" localSheetId="26">'cog sistema'!$Y$11</definedName>
    <definedName name="XDO_?c1024ColHeadLine3?" localSheetId="21">'EAI LDF Sistema'!$Y$11</definedName>
    <definedName name="XDO_?c1024ColHeadLine3?" localSheetId="19">'EAI Sistema'!$Y$11</definedName>
    <definedName name="XDO_?c1024ColHeadLine3?" localSheetId="11">'ECSF Solo comparar'!$Y$11</definedName>
    <definedName name="XDO_?c1024ColHeadLine3?" localSheetId="6">'ESF LDF Sistema'!$Y$11</definedName>
    <definedName name="XDO_?c1024ColHeadLine3?" localSheetId="4">'ESF Sistema'!$Y$11</definedName>
    <definedName name="XDO_?c1024ColHeadLine3?" localSheetId="37">'Func sistema'!$Y$11</definedName>
    <definedName name="XDO_?c1024ColHeadLine3?" localSheetId="27">'ldf cog sistema'!$Y$11</definedName>
    <definedName name="XDO_?c1024ColHeadLine3?" localSheetId="39">'LDF Func sistema'!$Y$11</definedName>
    <definedName name="XDO_?c1024ColHeadLine3?" localSheetId="42">'Output 1'!$Y$11</definedName>
    <definedName name="XDO_?c1024ColHeadLine3?" localSheetId="35">'Prog sistema'!$Y$11</definedName>
    <definedName name="XDO_?c1024ColHeadLine3?">'Activ Sistema'!$Y$11</definedName>
    <definedName name="XDO_?c1025?" localSheetId="26">'cog sistema'!$Z$12</definedName>
    <definedName name="XDO_?c1025?" localSheetId="21">'EAI LDF Sistema'!$Z$12</definedName>
    <definedName name="XDO_?c1025?" localSheetId="19">'EAI Sistema'!$Z$12</definedName>
    <definedName name="XDO_?c1025?" localSheetId="11">'ECSF Solo comparar'!$Z$12</definedName>
    <definedName name="XDO_?c1025?" localSheetId="6">'ESF LDF Sistema'!$Z$12</definedName>
    <definedName name="XDO_?c1025?" localSheetId="4">'ESF Sistema'!$Z$12</definedName>
    <definedName name="XDO_?c1025?" localSheetId="37">'Func sistema'!$Z$12</definedName>
    <definedName name="XDO_?c1025?" localSheetId="27">'ldf cog sistema'!$Z$12</definedName>
    <definedName name="XDO_?c1025?" localSheetId="39">'LDF Func sistema'!$Z$12</definedName>
    <definedName name="XDO_?c1025?" localSheetId="42">'Output 1'!$Z$12</definedName>
    <definedName name="XDO_?c1025?" localSheetId="35">'Prog sistema'!$Z$12</definedName>
    <definedName name="XDO_?c1025?">'Activ Sistema'!$Z$12</definedName>
    <definedName name="XDO_?c1025ColHeadLine1?" localSheetId="26">'cog sistema'!$Z$9</definedName>
    <definedName name="XDO_?c1025ColHeadLine1?" localSheetId="21">'EAI LDF Sistema'!$Z$9</definedName>
    <definedName name="XDO_?c1025ColHeadLine1?" localSheetId="19">'EAI Sistema'!$Z$9</definedName>
    <definedName name="XDO_?c1025ColHeadLine1?" localSheetId="11">'ECSF Solo comparar'!$Z$9</definedName>
    <definedName name="XDO_?c1025ColHeadLine1?" localSheetId="6">'ESF LDF Sistema'!$Z$9</definedName>
    <definedName name="XDO_?c1025ColHeadLine1?" localSheetId="4">'ESF Sistema'!$Z$9</definedName>
    <definedName name="XDO_?c1025ColHeadLine1?" localSheetId="37">'Func sistema'!$Z$9</definedName>
    <definedName name="XDO_?c1025ColHeadLine1?" localSheetId="27">'ldf cog sistema'!$Z$9</definedName>
    <definedName name="XDO_?c1025ColHeadLine1?" localSheetId="39">'LDF Func sistema'!$Z$9</definedName>
    <definedName name="XDO_?c1025ColHeadLine1?" localSheetId="42">'Output 1'!$Z$9</definedName>
    <definedName name="XDO_?c1025ColHeadLine1?" localSheetId="35">'Prog sistema'!$Z$9</definedName>
    <definedName name="XDO_?c1025ColHeadLine1?">'Activ Sistema'!$Z$9</definedName>
    <definedName name="XDO_?c1025ColHeadLine2?" localSheetId="26">'cog sistema'!$Z$10</definedName>
    <definedName name="XDO_?c1025ColHeadLine2?" localSheetId="21">'EAI LDF Sistema'!$Z$10</definedName>
    <definedName name="XDO_?c1025ColHeadLine2?" localSheetId="19">'EAI Sistema'!$Z$10</definedName>
    <definedName name="XDO_?c1025ColHeadLine2?" localSheetId="11">'ECSF Solo comparar'!$Z$10</definedName>
    <definedName name="XDO_?c1025ColHeadLine2?" localSheetId="6">'ESF LDF Sistema'!$Z$10</definedName>
    <definedName name="XDO_?c1025ColHeadLine2?" localSheetId="4">'ESF Sistema'!$Z$10</definedName>
    <definedName name="XDO_?c1025ColHeadLine2?" localSheetId="37">'Func sistema'!$Z$10</definedName>
    <definedName name="XDO_?c1025ColHeadLine2?" localSheetId="27">'ldf cog sistema'!$Z$10</definedName>
    <definedName name="XDO_?c1025ColHeadLine2?" localSheetId="39">'LDF Func sistema'!$Z$10</definedName>
    <definedName name="XDO_?c1025ColHeadLine2?" localSheetId="42">'Output 1'!$Z$10</definedName>
    <definedName name="XDO_?c1025ColHeadLine2?" localSheetId="35">'Prog sistema'!$Z$10</definedName>
    <definedName name="XDO_?c1025ColHeadLine2?">'Activ Sistema'!$Z$10</definedName>
    <definedName name="XDO_?c1025ColHeadLine3?" localSheetId="26">'cog sistema'!$Z$11</definedName>
    <definedName name="XDO_?c1025ColHeadLine3?" localSheetId="21">'EAI LDF Sistema'!$Z$11</definedName>
    <definedName name="XDO_?c1025ColHeadLine3?" localSheetId="19">'EAI Sistema'!$Z$11</definedName>
    <definedName name="XDO_?c1025ColHeadLine3?" localSheetId="11">'ECSF Solo comparar'!$Z$11</definedName>
    <definedName name="XDO_?c1025ColHeadLine3?" localSheetId="6">'ESF LDF Sistema'!$Z$11</definedName>
    <definedName name="XDO_?c1025ColHeadLine3?" localSheetId="4">'ESF Sistema'!$Z$11</definedName>
    <definedName name="XDO_?c1025ColHeadLine3?" localSheetId="37">'Func sistema'!$Z$11</definedName>
    <definedName name="XDO_?c1025ColHeadLine3?" localSheetId="27">'ldf cog sistema'!$Z$11</definedName>
    <definedName name="XDO_?c1025ColHeadLine3?" localSheetId="39">'LDF Func sistema'!$Z$11</definedName>
    <definedName name="XDO_?c1025ColHeadLine3?" localSheetId="42">'Output 1'!$Z$11</definedName>
    <definedName name="XDO_?c1025ColHeadLine3?" localSheetId="35">'Prog sistema'!$Z$11</definedName>
    <definedName name="XDO_?c1025ColHeadLine3?">'Activ Sistema'!$Z$11</definedName>
    <definedName name="XDO_?c1026?" localSheetId="26">'cog sistema'!$AA$12</definedName>
    <definedName name="XDO_?c1026?" localSheetId="21">'EAI LDF Sistema'!$AA$12</definedName>
    <definedName name="XDO_?c1026?" localSheetId="19">'EAI Sistema'!$AA$12</definedName>
    <definedName name="XDO_?c1026?" localSheetId="11">'ECSF Solo comparar'!$AA$12</definedName>
    <definedName name="XDO_?c1026?" localSheetId="6">'ESF LDF Sistema'!$AA$12</definedName>
    <definedName name="XDO_?c1026?" localSheetId="4">'ESF Sistema'!$AA$12</definedName>
    <definedName name="XDO_?c1026?" localSheetId="37">'Func sistema'!$AA$12</definedName>
    <definedName name="XDO_?c1026?" localSheetId="27">'ldf cog sistema'!$AA$12</definedName>
    <definedName name="XDO_?c1026?" localSheetId="39">'LDF Func sistema'!$AA$12</definedName>
    <definedName name="XDO_?c1026?" localSheetId="42">'Output 1'!$AA$12</definedName>
    <definedName name="XDO_?c1026?" localSheetId="35">'Prog sistema'!$AA$12</definedName>
    <definedName name="XDO_?c1026?">'Activ Sistema'!$AA$12</definedName>
    <definedName name="XDO_?c1026ColHeadLine1?" localSheetId="26">'cog sistema'!$AA$9</definedName>
    <definedName name="XDO_?c1026ColHeadLine1?" localSheetId="21">'EAI LDF Sistema'!$AA$9</definedName>
    <definedName name="XDO_?c1026ColHeadLine1?" localSheetId="19">'EAI Sistema'!$AA$9</definedName>
    <definedName name="XDO_?c1026ColHeadLine1?" localSheetId="11">'ECSF Solo comparar'!$AA$9</definedName>
    <definedName name="XDO_?c1026ColHeadLine1?" localSheetId="6">'ESF LDF Sistema'!$AA$9</definedName>
    <definedName name="XDO_?c1026ColHeadLine1?" localSheetId="4">'ESF Sistema'!$AA$9</definedName>
    <definedName name="XDO_?c1026ColHeadLine1?" localSheetId="37">'Func sistema'!$AA$9</definedName>
    <definedName name="XDO_?c1026ColHeadLine1?" localSheetId="27">'ldf cog sistema'!$AA$9</definedName>
    <definedName name="XDO_?c1026ColHeadLine1?" localSheetId="39">'LDF Func sistema'!$AA$9</definedName>
    <definedName name="XDO_?c1026ColHeadLine1?" localSheetId="42">'Output 1'!$AA$9</definedName>
    <definedName name="XDO_?c1026ColHeadLine1?" localSheetId="35">'Prog sistema'!$AA$9</definedName>
    <definedName name="XDO_?c1026ColHeadLine1?">'Activ Sistema'!$AA$9</definedName>
    <definedName name="XDO_?c1026ColHeadLine2?" localSheetId="26">'cog sistema'!$AA$10</definedName>
    <definedName name="XDO_?c1026ColHeadLine2?" localSheetId="21">'EAI LDF Sistema'!$AA$10</definedName>
    <definedName name="XDO_?c1026ColHeadLine2?" localSheetId="19">'EAI Sistema'!$AA$10</definedName>
    <definedName name="XDO_?c1026ColHeadLine2?" localSheetId="11">'ECSF Solo comparar'!$AA$10</definedName>
    <definedName name="XDO_?c1026ColHeadLine2?" localSheetId="6">'ESF LDF Sistema'!$AA$10</definedName>
    <definedName name="XDO_?c1026ColHeadLine2?" localSheetId="4">'ESF Sistema'!$AA$10</definedName>
    <definedName name="XDO_?c1026ColHeadLine2?" localSheetId="37">'Func sistema'!$AA$10</definedName>
    <definedName name="XDO_?c1026ColHeadLine2?" localSheetId="27">'ldf cog sistema'!$AA$10</definedName>
    <definedName name="XDO_?c1026ColHeadLine2?" localSheetId="39">'LDF Func sistema'!$AA$10</definedName>
    <definedName name="XDO_?c1026ColHeadLine2?" localSheetId="42">'Output 1'!$AA$10</definedName>
    <definedName name="XDO_?c1026ColHeadLine2?" localSheetId="35">'Prog sistema'!$AA$10</definedName>
    <definedName name="XDO_?c1026ColHeadLine2?">'Activ Sistema'!$AA$10</definedName>
    <definedName name="XDO_?c1026ColHeadLine3?" localSheetId="26">'cog sistema'!$AA$11</definedName>
    <definedName name="XDO_?c1026ColHeadLine3?" localSheetId="21">'EAI LDF Sistema'!$AA$11</definedName>
    <definedName name="XDO_?c1026ColHeadLine3?" localSheetId="19">'EAI Sistema'!$AA$11</definedName>
    <definedName name="XDO_?c1026ColHeadLine3?" localSheetId="11">'ECSF Solo comparar'!$AA$11</definedName>
    <definedName name="XDO_?c1026ColHeadLine3?" localSheetId="6">'ESF LDF Sistema'!$AA$11</definedName>
    <definedName name="XDO_?c1026ColHeadLine3?" localSheetId="4">'ESF Sistema'!$AA$11</definedName>
    <definedName name="XDO_?c1026ColHeadLine3?" localSheetId="37">'Func sistema'!$AA$11</definedName>
    <definedName name="XDO_?c1026ColHeadLine3?" localSheetId="27">'ldf cog sistema'!$AA$11</definedName>
    <definedName name="XDO_?c1026ColHeadLine3?" localSheetId="39">'LDF Func sistema'!$AA$11</definedName>
    <definedName name="XDO_?c1026ColHeadLine3?" localSheetId="42">'Output 1'!$AA$11</definedName>
    <definedName name="XDO_?c1026ColHeadLine3?" localSheetId="35">'Prog sistema'!$AA$11</definedName>
    <definedName name="XDO_?c1026ColHeadLine3?">'Activ Sistema'!$AA$11</definedName>
    <definedName name="XDO_?c1027?" localSheetId="26">'cog sistema'!$AB$12</definedName>
    <definedName name="XDO_?c1027?" localSheetId="21">'EAI LDF Sistema'!$AB$12</definedName>
    <definedName name="XDO_?c1027?" localSheetId="19">'EAI Sistema'!$AB$12</definedName>
    <definedName name="XDO_?c1027?" localSheetId="11">'ECSF Solo comparar'!$AB$12</definedName>
    <definedName name="XDO_?c1027?" localSheetId="6">'ESF LDF Sistema'!$AB$12</definedName>
    <definedName name="XDO_?c1027?" localSheetId="4">'ESF Sistema'!$AB$12</definedName>
    <definedName name="XDO_?c1027?" localSheetId="37">'Func sistema'!$AB$12</definedName>
    <definedName name="XDO_?c1027?" localSheetId="27">'ldf cog sistema'!$AB$12</definedName>
    <definedName name="XDO_?c1027?" localSheetId="39">'LDF Func sistema'!$AB$12</definedName>
    <definedName name="XDO_?c1027?" localSheetId="42">'Output 1'!$AB$12</definedName>
    <definedName name="XDO_?c1027?" localSheetId="35">'Prog sistema'!$AB$12</definedName>
    <definedName name="XDO_?c1027?">'Activ Sistema'!$AB$12</definedName>
    <definedName name="XDO_?c1027ColHeadLine1?" localSheetId="26">'cog sistema'!$AB$9</definedName>
    <definedName name="XDO_?c1027ColHeadLine1?" localSheetId="21">'EAI LDF Sistema'!$AB$9</definedName>
    <definedName name="XDO_?c1027ColHeadLine1?" localSheetId="19">'EAI Sistema'!$AB$9</definedName>
    <definedName name="XDO_?c1027ColHeadLine1?" localSheetId="11">'ECSF Solo comparar'!$AB$9</definedName>
    <definedName name="XDO_?c1027ColHeadLine1?" localSheetId="6">'ESF LDF Sistema'!$AB$9</definedName>
    <definedName name="XDO_?c1027ColHeadLine1?" localSheetId="4">'ESF Sistema'!$AB$9</definedName>
    <definedName name="XDO_?c1027ColHeadLine1?" localSheetId="37">'Func sistema'!$AB$9</definedName>
    <definedName name="XDO_?c1027ColHeadLine1?" localSheetId="27">'ldf cog sistema'!$AB$9</definedName>
    <definedName name="XDO_?c1027ColHeadLine1?" localSheetId="39">'LDF Func sistema'!$AB$9</definedName>
    <definedName name="XDO_?c1027ColHeadLine1?" localSheetId="42">'Output 1'!$AB$9</definedName>
    <definedName name="XDO_?c1027ColHeadLine1?" localSheetId="35">'Prog sistema'!$AB$9</definedName>
    <definedName name="XDO_?c1027ColHeadLine1?">'Activ Sistema'!$AB$9</definedName>
    <definedName name="XDO_?c1027ColHeadLine2?" localSheetId="26">'cog sistema'!$AB$10</definedName>
    <definedName name="XDO_?c1027ColHeadLine2?" localSheetId="21">'EAI LDF Sistema'!$AB$10</definedName>
    <definedName name="XDO_?c1027ColHeadLine2?" localSheetId="19">'EAI Sistema'!$AB$10</definedName>
    <definedName name="XDO_?c1027ColHeadLine2?" localSheetId="11">'ECSF Solo comparar'!$AB$10</definedName>
    <definedName name="XDO_?c1027ColHeadLine2?" localSheetId="6">'ESF LDF Sistema'!$AB$10</definedName>
    <definedName name="XDO_?c1027ColHeadLine2?" localSheetId="4">'ESF Sistema'!$AB$10</definedName>
    <definedName name="XDO_?c1027ColHeadLine2?" localSheetId="37">'Func sistema'!$AB$10</definedName>
    <definedName name="XDO_?c1027ColHeadLine2?" localSheetId="27">'ldf cog sistema'!$AB$10</definedName>
    <definedName name="XDO_?c1027ColHeadLine2?" localSheetId="39">'LDF Func sistema'!$AB$10</definedName>
    <definedName name="XDO_?c1027ColHeadLine2?" localSheetId="42">'Output 1'!$AB$10</definedName>
    <definedName name="XDO_?c1027ColHeadLine2?" localSheetId="35">'Prog sistema'!$AB$10</definedName>
    <definedName name="XDO_?c1027ColHeadLine2?">'Activ Sistema'!$AB$10</definedName>
    <definedName name="XDO_?c1027ColHeadLine3?" localSheetId="26">'cog sistema'!$AB$11</definedName>
    <definedName name="XDO_?c1027ColHeadLine3?" localSheetId="21">'EAI LDF Sistema'!$AB$11</definedName>
    <definedName name="XDO_?c1027ColHeadLine3?" localSheetId="19">'EAI Sistema'!$AB$11</definedName>
    <definedName name="XDO_?c1027ColHeadLine3?" localSheetId="11">'ECSF Solo comparar'!$AB$11</definedName>
    <definedName name="XDO_?c1027ColHeadLine3?" localSheetId="6">'ESF LDF Sistema'!$AB$11</definedName>
    <definedName name="XDO_?c1027ColHeadLine3?" localSheetId="4">'ESF Sistema'!$AB$11</definedName>
    <definedName name="XDO_?c1027ColHeadLine3?" localSheetId="37">'Func sistema'!$AB$11</definedName>
    <definedName name="XDO_?c1027ColHeadLine3?" localSheetId="27">'ldf cog sistema'!$AB$11</definedName>
    <definedName name="XDO_?c1027ColHeadLine3?" localSheetId="39">'LDF Func sistema'!$AB$11</definedName>
    <definedName name="XDO_?c1027ColHeadLine3?" localSheetId="42">'Output 1'!$AB$11</definedName>
    <definedName name="XDO_?c1027ColHeadLine3?" localSheetId="35">'Prog sistema'!$AB$11</definedName>
    <definedName name="XDO_?c1027ColHeadLine3?">'Activ Sistema'!$AB$11</definedName>
    <definedName name="XDO_?c1028?" localSheetId="26">'cog sistema'!$AC$12</definedName>
    <definedName name="XDO_?c1028?" localSheetId="21">'EAI LDF Sistema'!$AC$12</definedName>
    <definedName name="XDO_?c1028?" localSheetId="19">'EAI Sistema'!$AC$12</definedName>
    <definedName name="XDO_?c1028?" localSheetId="11">'ECSF Solo comparar'!$AC$12</definedName>
    <definedName name="XDO_?c1028?" localSheetId="6">'ESF LDF Sistema'!$AC$12</definedName>
    <definedName name="XDO_?c1028?" localSheetId="4">'ESF Sistema'!$AC$12</definedName>
    <definedName name="XDO_?c1028?" localSheetId="37">'Func sistema'!$AC$12</definedName>
    <definedName name="XDO_?c1028?" localSheetId="27">'ldf cog sistema'!$AC$12</definedName>
    <definedName name="XDO_?c1028?" localSheetId="39">'LDF Func sistema'!$AC$12</definedName>
    <definedName name="XDO_?c1028?" localSheetId="42">'Output 1'!$AC$12</definedName>
    <definedName name="XDO_?c1028?" localSheetId="35">'Prog sistema'!$AC$12</definedName>
    <definedName name="XDO_?c1028?">'Activ Sistema'!$AC$12</definedName>
    <definedName name="XDO_?c1028ColHeadLine1?" localSheetId="26">'cog sistema'!$AC$9</definedName>
    <definedName name="XDO_?c1028ColHeadLine1?" localSheetId="21">'EAI LDF Sistema'!$AC$9</definedName>
    <definedName name="XDO_?c1028ColHeadLine1?" localSheetId="19">'EAI Sistema'!$AC$9</definedName>
    <definedName name="XDO_?c1028ColHeadLine1?" localSheetId="11">'ECSF Solo comparar'!$AC$9</definedName>
    <definedName name="XDO_?c1028ColHeadLine1?" localSheetId="6">'ESF LDF Sistema'!$AC$9</definedName>
    <definedName name="XDO_?c1028ColHeadLine1?" localSheetId="4">'ESF Sistema'!$AC$9</definedName>
    <definedName name="XDO_?c1028ColHeadLine1?" localSheetId="37">'Func sistema'!$AC$9</definedName>
    <definedName name="XDO_?c1028ColHeadLine1?" localSheetId="27">'ldf cog sistema'!$AC$9</definedName>
    <definedName name="XDO_?c1028ColHeadLine1?" localSheetId="39">'LDF Func sistema'!$AC$9</definedName>
    <definedName name="XDO_?c1028ColHeadLine1?" localSheetId="42">'Output 1'!$AC$9</definedName>
    <definedName name="XDO_?c1028ColHeadLine1?" localSheetId="35">'Prog sistema'!$AC$9</definedName>
    <definedName name="XDO_?c1028ColHeadLine1?">'Activ Sistema'!$AC$9</definedName>
    <definedName name="XDO_?c1028ColHeadLine2?" localSheetId="26">'cog sistema'!$AC$10</definedName>
    <definedName name="XDO_?c1028ColHeadLine2?" localSheetId="21">'EAI LDF Sistema'!$AC$10</definedName>
    <definedName name="XDO_?c1028ColHeadLine2?" localSheetId="19">'EAI Sistema'!$AC$10</definedName>
    <definedName name="XDO_?c1028ColHeadLine2?" localSheetId="11">'ECSF Solo comparar'!$AC$10</definedName>
    <definedName name="XDO_?c1028ColHeadLine2?" localSheetId="6">'ESF LDF Sistema'!$AC$10</definedName>
    <definedName name="XDO_?c1028ColHeadLine2?" localSheetId="4">'ESF Sistema'!$AC$10</definedName>
    <definedName name="XDO_?c1028ColHeadLine2?" localSheetId="37">'Func sistema'!$AC$10</definedName>
    <definedName name="XDO_?c1028ColHeadLine2?" localSheetId="27">'ldf cog sistema'!$AC$10</definedName>
    <definedName name="XDO_?c1028ColHeadLine2?" localSheetId="39">'LDF Func sistema'!$AC$10</definedName>
    <definedName name="XDO_?c1028ColHeadLine2?" localSheetId="42">'Output 1'!$AC$10</definedName>
    <definedName name="XDO_?c1028ColHeadLine2?" localSheetId="35">'Prog sistema'!$AC$10</definedName>
    <definedName name="XDO_?c1028ColHeadLine2?">'Activ Sistema'!$AC$10</definedName>
    <definedName name="XDO_?c1028ColHeadLine3?" localSheetId="26">'cog sistema'!$AC$11</definedName>
    <definedName name="XDO_?c1028ColHeadLine3?" localSheetId="21">'EAI LDF Sistema'!$AC$11</definedName>
    <definedName name="XDO_?c1028ColHeadLine3?" localSheetId="19">'EAI Sistema'!$AC$11</definedName>
    <definedName name="XDO_?c1028ColHeadLine3?" localSheetId="11">'ECSF Solo comparar'!$AC$11</definedName>
    <definedName name="XDO_?c1028ColHeadLine3?" localSheetId="6">'ESF LDF Sistema'!$AC$11</definedName>
    <definedName name="XDO_?c1028ColHeadLine3?" localSheetId="4">'ESF Sistema'!$AC$11</definedName>
    <definedName name="XDO_?c1028ColHeadLine3?" localSheetId="37">'Func sistema'!$AC$11</definedName>
    <definedName name="XDO_?c1028ColHeadLine3?" localSheetId="27">'ldf cog sistema'!$AC$11</definedName>
    <definedName name="XDO_?c1028ColHeadLine3?" localSheetId="39">'LDF Func sistema'!$AC$11</definedName>
    <definedName name="XDO_?c1028ColHeadLine3?" localSheetId="42">'Output 1'!$AC$11</definedName>
    <definedName name="XDO_?c1028ColHeadLine3?" localSheetId="35">'Prog sistema'!$AC$11</definedName>
    <definedName name="XDO_?c1028ColHeadLine3?">'Activ Sistema'!$AC$11</definedName>
    <definedName name="XDO_?c1029?" localSheetId="26">'cog sistema'!$AD$12</definedName>
    <definedName name="XDO_?c1029?" localSheetId="21">'EAI LDF Sistema'!$AD$12</definedName>
    <definedName name="XDO_?c1029?" localSheetId="19">'EAI Sistema'!$AD$12</definedName>
    <definedName name="XDO_?c1029?" localSheetId="11">'ECSF Solo comparar'!$AD$12</definedName>
    <definedName name="XDO_?c1029?" localSheetId="6">'ESF LDF Sistema'!$AD$12</definedName>
    <definedName name="XDO_?c1029?" localSheetId="4">'ESF Sistema'!$AD$12</definedName>
    <definedName name="XDO_?c1029?" localSheetId="37">'Func sistema'!$AD$12</definedName>
    <definedName name="XDO_?c1029?" localSheetId="27">'ldf cog sistema'!$AD$12</definedName>
    <definedName name="XDO_?c1029?" localSheetId="39">'LDF Func sistema'!$AD$12</definedName>
    <definedName name="XDO_?c1029?" localSheetId="42">'Output 1'!$AD$12</definedName>
    <definedName name="XDO_?c1029?" localSheetId="35">'Prog sistema'!$AD$12</definedName>
    <definedName name="XDO_?c1029?">'Activ Sistema'!$AD$12</definedName>
    <definedName name="XDO_?c1029ColHeadLine1?" localSheetId="26">'cog sistema'!$AD$9</definedName>
    <definedName name="XDO_?c1029ColHeadLine1?" localSheetId="21">'EAI LDF Sistema'!$AD$9</definedName>
    <definedName name="XDO_?c1029ColHeadLine1?" localSheetId="19">'EAI Sistema'!$AD$9</definedName>
    <definedName name="XDO_?c1029ColHeadLine1?" localSheetId="11">'ECSF Solo comparar'!$AD$9</definedName>
    <definedName name="XDO_?c1029ColHeadLine1?" localSheetId="6">'ESF LDF Sistema'!$AD$9</definedName>
    <definedName name="XDO_?c1029ColHeadLine1?" localSheetId="4">'ESF Sistema'!$AD$9</definedName>
    <definedName name="XDO_?c1029ColHeadLine1?" localSheetId="37">'Func sistema'!$AD$9</definedName>
    <definedName name="XDO_?c1029ColHeadLine1?" localSheetId="27">'ldf cog sistema'!$AD$9</definedName>
    <definedName name="XDO_?c1029ColHeadLine1?" localSheetId="39">'LDF Func sistema'!$AD$9</definedName>
    <definedName name="XDO_?c1029ColHeadLine1?" localSheetId="42">'Output 1'!$AD$9</definedName>
    <definedName name="XDO_?c1029ColHeadLine1?" localSheetId="35">'Prog sistema'!$AD$9</definedName>
    <definedName name="XDO_?c1029ColHeadLine1?">'Activ Sistema'!$AD$9</definedName>
    <definedName name="XDO_?c1029ColHeadLine2?" localSheetId="26">'cog sistema'!$AD$10</definedName>
    <definedName name="XDO_?c1029ColHeadLine2?" localSheetId="21">'EAI LDF Sistema'!$AD$10</definedName>
    <definedName name="XDO_?c1029ColHeadLine2?" localSheetId="19">'EAI Sistema'!$AD$10</definedName>
    <definedName name="XDO_?c1029ColHeadLine2?" localSheetId="11">'ECSF Solo comparar'!$AD$10</definedName>
    <definedName name="XDO_?c1029ColHeadLine2?" localSheetId="6">'ESF LDF Sistema'!$AD$10</definedName>
    <definedName name="XDO_?c1029ColHeadLine2?" localSheetId="4">'ESF Sistema'!$AD$10</definedName>
    <definedName name="XDO_?c1029ColHeadLine2?" localSheetId="37">'Func sistema'!$AD$10</definedName>
    <definedName name="XDO_?c1029ColHeadLine2?" localSheetId="27">'ldf cog sistema'!$AD$10</definedName>
    <definedName name="XDO_?c1029ColHeadLine2?" localSheetId="39">'LDF Func sistema'!$AD$10</definedName>
    <definedName name="XDO_?c1029ColHeadLine2?" localSheetId="42">'Output 1'!$AD$10</definedName>
    <definedName name="XDO_?c1029ColHeadLine2?" localSheetId="35">'Prog sistema'!$AD$10</definedName>
    <definedName name="XDO_?c1029ColHeadLine2?">'Activ Sistema'!$AD$10</definedName>
    <definedName name="XDO_?c1029ColHeadLine3?" localSheetId="26">'cog sistema'!$AD$11</definedName>
    <definedName name="XDO_?c1029ColHeadLine3?" localSheetId="21">'EAI LDF Sistema'!$AD$11</definedName>
    <definedName name="XDO_?c1029ColHeadLine3?" localSheetId="19">'EAI Sistema'!$AD$11</definedName>
    <definedName name="XDO_?c1029ColHeadLine3?" localSheetId="11">'ECSF Solo comparar'!$AD$11</definedName>
    <definedName name="XDO_?c1029ColHeadLine3?" localSheetId="6">'ESF LDF Sistema'!$AD$11</definedName>
    <definedName name="XDO_?c1029ColHeadLine3?" localSheetId="4">'ESF Sistema'!$AD$11</definedName>
    <definedName name="XDO_?c1029ColHeadLine3?" localSheetId="37">'Func sistema'!$AD$11</definedName>
    <definedName name="XDO_?c1029ColHeadLine3?" localSheetId="27">'ldf cog sistema'!$AD$11</definedName>
    <definedName name="XDO_?c1029ColHeadLine3?" localSheetId="39">'LDF Func sistema'!$AD$11</definedName>
    <definedName name="XDO_?c1029ColHeadLine3?" localSheetId="42">'Output 1'!$AD$11</definedName>
    <definedName name="XDO_?c1029ColHeadLine3?" localSheetId="35">'Prog sistema'!$AD$11</definedName>
    <definedName name="XDO_?c1029ColHeadLine3?">'Activ Sistema'!$AD$11</definedName>
    <definedName name="XDO_?c1030?" localSheetId="26">'cog sistema'!$AE$12</definedName>
    <definedName name="XDO_?c1030?" localSheetId="21">'EAI LDF Sistema'!$AE$12</definedName>
    <definedName name="XDO_?c1030?" localSheetId="19">'EAI Sistema'!$AE$12</definedName>
    <definedName name="XDO_?c1030?" localSheetId="11">'ECSF Solo comparar'!$AE$12</definedName>
    <definedName name="XDO_?c1030?" localSheetId="6">'ESF LDF Sistema'!$AE$12</definedName>
    <definedName name="XDO_?c1030?" localSheetId="4">'ESF Sistema'!$AE$12</definedName>
    <definedName name="XDO_?c1030?" localSheetId="37">'Func sistema'!$AE$12</definedName>
    <definedName name="XDO_?c1030?" localSheetId="27">'ldf cog sistema'!$AE$12</definedName>
    <definedName name="XDO_?c1030?" localSheetId="39">'LDF Func sistema'!$AE$12</definedName>
    <definedName name="XDO_?c1030?" localSheetId="42">'Output 1'!$AE$12</definedName>
    <definedName name="XDO_?c1030?" localSheetId="35">'Prog sistema'!$AE$12</definedName>
    <definedName name="XDO_?c1030?">'Activ Sistema'!$AE$12</definedName>
    <definedName name="XDO_?c1030ColHeadLine1?" localSheetId="26">'cog sistema'!$AE$9</definedName>
    <definedName name="XDO_?c1030ColHeadLine1?" localSheetId="21">'EAI LDF Sistema'!$AE$9</definedName>
    <definedName name="XDO_?c1030ColHeadLine1?" localSheetId="19">'EAI Sistema'!$AE$9</definedName>
    <definedName name="XDO_?c1030ColHeadLine1?" localSheetId="11">'ECSF Solo comparar'!$AE$9</definedName>
    <definedName name="XDO_?c1030ColHeadLine1?" localSheetId="6">'ESF LDF Sistema'!$AE$9</definedName>
    <definedName name="XDO_?c1030ColHeadLine1?" localSheetId="4">'ESF Sistema'!$AE$9</definedName>
    <definedName name="XDO_?c1030ColHeadLine1?" localSheetId="37">'Func sistema'!$AE$9</definedName>
    <definedName name="XDO_?c1030ColHeadLine1?" localSheetId="27">'ldf cog sistema'!$AE$9</definedName>
    <definedName name="XDO_?c1030ColHeadLine1?" localSheetId="39">'LDF Func sistema'!$AE$9</definedName>
    <definedName name="XDO_?c1030ColHeadLine1?" localSheetId="42">'Output 1'!$AE$9</definedName>
    <definedName name="XDO_?c1030ColHeadLine1?" localSheetId="35">'Prog sistema'!$AE$9</definedName>
    <definedName name="XDO_?c1030ColHeadLine1?">'Activ Sistema'!$AE$9</definedName>
    <definedName name="XDO_?c1030ColHeadLine2?" localSheetId="26">'cog sistema'!$AE$10</definedName>
    <definedName name="XDO_?c1030ColHeadLine2?" localSheetId="21">'EAI LDF Sistema'!$AE$10</definedName>
    <definedName name="XDO_?c1030ColHeadLine2?" localSheetId="19">'EAI Sistema'!$AE$10</definedName>
    <definedName name="XDO_?c1030ColHeadLine2?" localSheetId="11">'ECSF Solo comparar'!$AE$10</definedName>
    <definedName name="XDO_?c1030ColHeadLine2?" localSheetId="6">'ESF LDF Sistema'!$AE$10</definedName>
    <definedName name="XDO_?c1030ColHeadLine2?" localSheetId="4">'ESF Sistema'!$AE$10</definedName>
    <definedName name="XDO_?c1030ColHeadLine2?" localSheetId="37">'Func sistema'!$AE$10</definedName>
    <definedName name="XDO_?c1030ColHeadLine2?" localSheetId="27">'ldf cog sistema'!$AE$10</definedName>
    <definedName name="XDO_?c1030ColHeadLine2?" localSheetId="39">'LDF Func sistema'!$AE$10</definedName>
    <definedName name="XDO_?c1030ColHeadLine2?" localSheetId="42">'Output 1'!$AE$10</definedName>
    <definedName name="XDO_?c1030ColHeadLine2?" localSheetId="35">'Prog sistema'!$AE$10</definedName>
    <definedName name="XDO_?c1030ColHeadLine2?">'Activ Sistema'!$AE$10</definedName>
    <definedName name="XDO_?c1030ColHeadLine3?" localSheetId="26">'cog sistema'!$AE$11</definedName>
    <definedName name="XDO_?c1030ColHeadLine3?" localSheetId="21">'EAI LDF Sistema'!$AE$11</definedName>
    <definedName name="XDO_?c1030ColHeadLine3?" localSheetId="19">'EAI Sistema'!$AE$11</definedName>
    <definedName name="XDO_?c1030ColHeadLine3?" localSheetId="11">'ECSF Solo comparar'!$AE$11</definedName>
    <definedName name="XDO_?c1030ColHeadLine3?" localSheetId="6">'ESF LDF Sistema'!$AE$11</definedName>
    <definedName name="XDO_?c1030ColHeadLine3?" localSheetId="4">'ESF Sistema'!$AE$11</definedName>
    <definedName name="XDO_?c1030ColHeadLine3?" localSheetId="37">'Func sistema'!$AE$11</definedName>
    <definedName name="XDO_?c1030ColHeadLine3?" localSheetId="27">'ldf cog sistema'!$AE$11</definedName>
    <definedName name="XDO_?c1030ColHeadLine3?" localSheetId="39">'LDF Func sistema'!$AE$11</definedName>
    <definedName name="XDO_?c1030ColHeadLine3?" localSheetId="42">'Output 1'!$AE$11</definedName>
    <definedName name="XDO_?c1030ColHeadLine3?" localSheetId="35">'Prog sistema'!$AE$11</definedName>
    <definedName name="XDO_?c1030ColHeadLine3?">'Activ Sistema'!$AE$11</definedName>
    <definedName name="XDO_?currency?" localSheetId="26">'cog sistema'!$A$6</definedName>
    <definedName name="XDO_?currency?" localSheetId="21">'EAI LDF Sistema'!$A$6</definedName>
    <definedName name="XDO_?currency?" localSheetId="19">'EAI Sistema'!$A$6</definedName>
    <definedName name="XDO_?currency?" localSheetId="11">'ECSF Solo comparar'!$A$6</definedName>
    <definedName name="XDO_?currency?" localSheetId="6">'ESF LDF Sistema'!$A$6</definedName>
    <definedName name="XDO_?currency?" localSheetId="4">'ESF Sistema'!$A$6</definedName>
    <definedName name="XDO_?currency?" localSheetId="37">'Func sistema'!$A$6</definedName>
    <definedName name="XDO_?currency?" localSheetId="27">'ldf cog sistema'!$A$6</definedName>
    <definedName name="XDO_?currency?" localSheetId="39">'LDF Func sistema'!$A$6</definedName>
    <definedName name="XDO_?currency?" localSheetId="42">'Output 1'!$A$6</definedName>
    <definedName name="XDO_?currency?" localSheetId="35">'Prog sistema'!$A$6</definedName>
    <definedName name="XDO_?currency?">'Activ Sistema'!$A$6</definedName>
    <definedName name="XDO_?date?" localSheetId="26">'cog sistema'!$E$1</definedName>
    <definedName name="XDO_?date?" localSheetId="21">'EAI LDF Sistema'!$E$1</definedName>
    <definedName name="XDO_?date?" localSheetId="19">'EAI Sistema'!$E$1</definedName>
    <definedName name="XDO_?date?" localSheetId="11">'ECSF Solo comparar'!$E$1</definedName>
    <definedName name="XDO_?date?" localSheetId="6">'ESF LDF Sistema'!$E$1</definedName>
    <definedName name="XDO_?date?" localSheetId="4">'ESF Sistema'!$E$1</definedName>
    <definedName name="XDO_?date?" localSheetId="37">'Func sistema'!$E$1</definedName>
    <definedName name="XDO_?date?" localSheetId="27">'ldf cog sistema'!$E$1</definedName>
    <definedName name="XDO_?date?" localSheetId="39">'LDF Func sistema'!$E$1</definedName>
    <definedName name="XDO_?date?" localSheetId="42">'Output 1'!$E$1</definedName>
    <definedName name="XDO_?date?" localSheetId="35">'Prog sistema'!$E$1</definedName>
    <definedName name="XDO_?date?">'Activ Sistema'!$E$1</definedName>
    <definedName name="XDO_?LedgerName?" localSheetId="26">'cog sistema'!$C$2</definedName>
    <definedName name="XDO_?LedgerName?" localSheetId="21">'EAI LDF Sistema'!$C$2</definedName>
    <definedName name="XDO_?LedgerName?" localSheetId="19">'EAI Sistema'!$C$2</definedName>
    <definedName name="XDO_?LedgerName?" localSheetId="11">'ECSF Solo comparar'!$C$2</definedName>
    <definedName name="XDO_?LedgerName?" localSheetId="6">'ESF LDF Sistema'!$C$2</definedName>
    <definedName name="XDO_?LedgerName?" localSheetId="4">'ESF Sistema'!$C$2</definedName>
    <definedName name="XDO_?LedgerName?" localSheetId="37">'Func sistema'!$C$2</definedName>
    <definedName name="XDO_?LedgerName?" localSheetId="27">'ldf cog sistema'!$C$2</definedName>
    <definedName name="XDO_?LedgerName?" localSheetId="39">'LDF Func sistema'!$C$2</definedName>
    <definedName name="XDO_?LedgerName?" localSheetId="42">'Output 1'!$C$2</definedName>
    <definedName name="XDO_?LedgerName?" localSheetId="35">'Prog sistema'!$C$2</definedName>
    <definedName name="XDO_?LedgerName?">'Activ Sistema'!$C$2</definedName>
    <definedName name="XDO_?page?" localSheetId="26">'cog sistema'!$E$2</definedName>
    <definedName name="XDO_?page?" localSheetId="21">'EAI LDF Sistema'!$E$2</definedName>
    <definedName name="XDO_?page?" localSheetId="19">'EAI Sistema'!$E$2</definedName>
    <definedName name="XDO_?page?" localSheetId="11">'ECSF Solo comparar'!$E$2</definedName>
    <definedName name="XDO_?page?" localSheetId="6">'ESF LDF Sistema'!$E$2</definedName>
    <definedName name="XDO_?page?" localSheetId="4">'ESF Sistema'!$E$2</definedName>
    <definedName name="XDO_?page?" localSheetId="37">'Func sistema'!$E$2</definedName>
    <definedName name="XDO_?page?" localSheetId="27">'ldf cog sistema'!$E$2</definedName>
    <definedName name="XDO_?page?" localSheetId="39">'LDF Func sistema'!$E$2</definedName>
    <definedName name="XDO_?page?" localSheetId="42">'Output 1'!$E$2</definedName>
    <definedName name="XDO_?page?" localSheetId="35">'Prog sistema'!$E$2</definedName>
    <definedName name="XDO_?page?">'Activ Sistema'!$E$2</definedName>
    <definedName name="XDO_?period?" localSheetId="26">'cog sistema'!$C$3</definedName>
    <definedName name="XDO_?period?" localSheetId="21">'EAI LDF Sistema'!$C$3</definedName>
    <definedName name="XDO_?period?" localSheetId="19">'EAI Sistema'!$C$3</definedName>
    <definedName name="XDO_?period?" localSheetId="11">'ECSF Solo comparar'!$C$3</definedName>
    <definedName name="XDO_?period?" localSheetId="6">'ESF LDF Sistema'!$C$3</definedName>
    <definedName name="XDO_?period?" localSheetId="4">'ESF Sistema'!$C$3</definedName>
    <definedName name="XDO_?period?" localSheetId="37">'Func sistema'!$C$3</definedName>
    <definedName name="XDO_?period?" localSheetId="27">'ldf cog sistema'!$C$3</definedName>
    <definedName name="XDO_?period?" localSheetId="39">'LDF Func sistema'!$C$3</definedName>
    <definedName name="XDO_?period?" localSheetId="42">'Output 1'!$C$3</definedName>
    <definedName name="XDO_?period?" localSheetId="35">'Prog sistema'!$C$3</definedName>
    <definedName name="XDO_?period?">'Activ Sistema'!$C$3</definedName>
    <definedName name="XDO_?ReportContext?" localSheetId="26">'cog sistema'!$A$7</definedName>
    <definedName name="XDO_?ReportContext?" localSheetId="21">'EAI LDF Sistema'!$A$7</definedName>
    <definedName name="XDO_?ReportContext?" localSheetId="19">'EAI Sistema'!$A$7</definedName>
    <definedName name="XDO_?ReportContext?" localSheetId="11">'ECSF Solo comparar'!$A$7</definedName>
    <definedName name="XDO_?ReportContext?" localSheetId="6">'ESF LDF Sistema'!$A$7</definedName>
    <definedName name="XDO_?ReportContext?" localSheetId="4">'ESF Sistema'!$A$7</definedName>
    <definedName name="XDO_?ReportContext?" localSheetId="37">'Func sistema'!$A$7</definedName>
    <definedName name="XDO_?ReportContext?" localSheetId="27">'ldf cog sistema'!$A$7</definedName>
    <definedName name="XDO_?ReportContext?" localSheetId="39">'LDF Func sistema'!$A$7</definedName>
    <definedName name="XDO_?ReportContext?" localSheetId="42">'Output 1'!$A$7</definedName>
    <definedName name="XDO_?ReportContext?" localSheetId="35">'Prog sistema'!$A$7</definedName>
    <definedName name="XDO_?ReportContext?">'Activ Sistema'!$A$7</definedName>
    <definedName name="XDO_?ReportName?" localSheetId="26">'cog sistema'!$C$1</definedName>
    <definedName name="XDO_?ReportName?" localSheetId="21">'EAI LDF Sistema'!$C$1</definedName>
    <definedName name="XDO_?ReportName?" localSheetId="19">'EAI Sistema'!$C$1</definedName>
    <definedName name="XDO_?ReportName?" localSheetId="11">'ECSF Solo comparar'!$C$1</definedName>
    <definedName name="XDO_?ReportName?" localSheetId="6">'ESF LDF Sistema'!$C$1</definedName>
    <definedName name="XDO_?ReportName?" localSheetId="4">'ESF Sistema'!$C$1</definedName>
    <definedName name="XDO_?ReportName?" localSheetId="37">'Func sistema'!$C$1</definedName>
    <definedName name="XDO_?ReportName?" localSheetId="27">'ldf cog sistema'!$C$1</definedName>
    <definedName name="XDO_?ReportName?" localSheetId="39">'LDF Func sistema'!$C$1</definedName>
    <definedName name="XDO_?ReportName?" localSheetId="42">'Output 1'!$C$1</definedName>
    <definedName name="XDO_?ReportName?" localSheetId="35">'Prog sistema'!$C$1</definedName>
    <definedName name="XDO_?ReportName?">'Activ Sistema'!$C$1</definedName>
    <definedName name="XDO_GROUP_?RptLine?" localSheetId="26">'cog sistema'!$A$12:$AE$12</definedName>
    <definedName name="XDO_GROUP_?RptLine?" localSheetId="21">'EAI LDF Sistema'!$A$12:$AE$12</definedName>
    <definedName name="XDO_GROUP_?RptLine?" localSheetId="19">'EAI Sistema'!$A$12:$AE$12</definedName>
    <definedName name="XDO_GROUP_?RptLine?" localSheetId="11">'ECSF Solo comparar'!$A$12:$AE$12</definedName>
    <definedName name="XDO_GROUP_?RptLine?" localSheetId="6">'ESF LDF Sistema'!$A$12:$AE$12</definedName>
    <definedName name="XDO_GROUP_?RptLine?" localSheetId="4">'ESF Sistema'!$A$12:$AE$12</definedName>
    <definedName name="XDO_GROUP_?RptLine?" localSheetId="37">'Func sistema'!$A$12:$AE$12</definedName>
    <definedName name="XDO_GROUP_?RptLine?" localSheetId="27">'ldf cog sistema'!$A$12:$AE$12</definedName>
    <definedName name="XDO_GROUP_?RptLine?" localSheetId="39">'LDF Func sistema'!$A$12:$AE$12</definedName>
    <definedName name="XDO_GROUP_?RptLine?" localSheetId="42">'Output 1'!$A$12:$AE$12</definedName>
    <definedName name="XDO_GROUP_?RptLine?" localSheetId="35">'Prog sistema'!$A$12:$AE$12</definedName>
    <definedName name="XDO_GROUP_?RptLine?">'Activ Sistema'!$A$12:$AE$12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6" i="23" l="1"/>
  <c r="C45" i="23" l="1"/>
  <c r="C44" i="23"/>
  <c r="C31" i="23"/>
  <c r="L14" i="22"/>
  <c r="F22" i="12"/>
  <c r="E22" i="12"/>
  <c r="D22" i="12"/>
  <c r="F21" i="12"/>
  <c r="K19" i="12" l="1"/>
  <c r="K18" i="12"/>
  <c r="K17" i="12"/>
  <c r="K16" i="12"/>
  <c r="K15" i="12"/>
  <c r="K14" i="12"/>
  <c r="K13" i="12"/>
  <c r="K12" i="12"/>
  <c r="K11" i="12"/>
  <c r="K10" i="12"/>
  <c r="K9" i="12"/>
  <c r="F19" i="12"/>
  <c r="F18" i="12"/>
  <c r="F17" i="12"/>
  <c r="J17" i="12" s="1"/>
  <c r="F16" i="12"/>
  <c r="F15" i="12"/>
  <c r="F14" i="12"/>
  <c r="F13" i="12"/>
  <c r="F12" i="12"/>
  <c r="F11" i="12"/>
  <c r="F10" i="12"/>
  <c r="F9" i="12"/>
  <c r="J19" i="12"/>
  <c r="J18" i="12"/>
  <c r="J13" i="27" l="1"/>
  <c r="J14" i="27"/>
  <c r="J15" i="27"/>
  <c r="J16" i="27"/>
  <c r="J17" i="27"/>
  <c r="J18" i="27"/>
  <c r="B24" i="34" l="1"/>
  <c r="B9" i="34" s="1"/>
  <c r="B11" i="34"/>
  <c r="B10" i="34"/>
  <c r="H18" i="24"/>
  <c r="H27" i="24"/>
  <c r="G18" i="9"/>
  <c r="G17" i="9"/>
  <c r="G16" i="9"/>
  <c r="G15" i="9"/>
  <c r="G14" i="9"/>
  <c r="G13" i="9"/>
  <c r="G12" i="9"/>
  <c r="G11" i="9"/>
  <c r="G10" i="9"/>
  <c r="G9" i="9"/>
  <c r="G8" i="9"/>
  <c r="B2" i="2" l="1"/>
  <c r="D39" i="37" l="1"/>
  <c r="Q338" i="17" l="1"/>
  <c r="K798" i="17"/>
  <c r="L798" i="17"/>
  <c r="K799" i="17"/>
  <c r="L799" i="17"/>
  <c r="P48" i="17"/>
  <c r="Q481" i="17"/>
  <c r="R479" i="17" s="1"/>
  <c r="S478" i="17"/>
  <c r="S484" i="17" s="1"/>
  <c r="Q477" i="17"/>
  <c r="Q479" i="17" s="1"/>
  <c r="R471" i="17"/>
  <c r="Q471" i="17"/>
  <c r="P417" i="17"/>
  <c r="O417" i="17"/>
  <c r="P418" i="17" s="1"/>
  <c r="R413" i="17"/>
  <c r="Q413" i="17"/>
  <c r="Q410" i="17" s="1"/>
  <c r="P413" i="17"/>
  <c r="O413" i="17"/>
  <c r="R383" i="17"/>
  <c r="Q383" i="17"/>
  <c r="P383" i="17"/>
  <c r="O383" i="17"/>
  <c r="S383" i="17" s="1"/>
  <c r="N377" i="17"/>
  <c r="N376" i="17"/>
  <c r="N375" i="17"/>
  <c r="N374" i="17"/>
  <c r="N373" i="17"/>
  <c r="N372" i="17"/>
  <c r="N371" i="17"/>
  <c r="N370" i="17"/>
  <c r="N369" i="17"/>
  <c r="N368" i="17"/>
  <c r="N367" i="17"/>
  <c r="N366" i="17"/>
  <c r="N365" i="17"/>
  <c r="N364" i="17"/>
  <c r="N363" i="17"/>
  <c r="N362" i="17"/>
  <c r="N361" i="17"/>
  <c r="N360" i="17"/>
  <c r="N359" i="17"/>
  <c r="N358" i="17"/>
  <c r="N357" i="17"/>
  <c r="N356" i="17"/>
  <c r="N355" i="17"/>
  <c r="N354" i="17"/>
  <c r="N353" i="17"/>
  <c r="N352" i="17"/>
  <c r="N351" i="17"/>
  <c r="N350" i="17"/>
  <c r="N349" i="17"/>
  <c r="N348" i="17"/>
  <c r="N347" i="17"/>
  <c r="N346" i="17"/>
  <c r="N345" i="17"/>
  <c r="N344" i="17"/>
  <c r="N343" i="17"/>
  <c r="N342" i="17"/>
  <c r="N341" i="17"/>
  <c r="N340" i="17"/>
  <c r="N339" i="17"/>
  <c r="N338" i="17"/>
  <c r="N337" i="17"/>
  <c r="N336" i="17"/>
  <c r="N335" i="17"/>
  <c r="N334" i="17"/>
  <c r="N333" i="17"/>
  <c r="N332" i="17"/>
  <c r="N331" i="17"/>
  <c r="N330" i="17"/>
  <c r="N329" i="17"/>
  <c r="N328" i="17"/>
  <c r="N327" i="17"/>
  <c r="N326" i="17"/>
  <c r="N325" i="17"/>
  <c r="N324" i="17"/>
  <c r="N323" i="17"/>
  <c r="N322" i="17"/>
  <c r="Q51" i="17"/>
  <c r="P50" i="17"/>
  <c r="Q50" i="17" s="1"/>
  <c r="P49" i="17"/>
  <c r="Q49" i="17" s="1"/>
  <c r="Q48" i="17"/>
  <c r="P27" i="17"/>
  <c r="Q27" i="17" s="1"/>
  <c r="P26" i="17"/>
  <c r="Q26" i="17" s="1"/>
  <c r="P25" i="17"/>
  <c r="Q25" i="17" s="1"/>
  <c r="T7" i="17"/>
  <c r="P54" i="17" l="1"/>
  <c r="Q52" i="17"/>
  <c r="Q482" i="17"/>
  <c r="S481" i="17"/>
  <c r="Q28" i="17"/>
  <c r="S479" i="17"/>
  <c r="I19" i="37" l="1"/>
  <c r="I18" i="37"/>
  <c r="I17" i="37"/>
  <c r="I16" i="37"/>
  <c r="I15" i="37"/>
  <c r="I14" i="37"/>
  <c r="H72" i="19"/>
  <c r="G72" i="19"/>
  <c r="H71" i="19"/>
  <c r="G71" i="19"/>
  <c r="H70" i="19"/>
  <c r="G70" i="19"/>
  <c r="H69" i="19"/>
  <c r="G69" i="19"/>
  <c r="H68" i="19"/>
  <c r="G68" i="19"/>
  <c r="H65" i="19"/>
  <c r="G65" i="19"/>
  <c r="H64" i="19"/>
  <c r="G64" i="19"/>
  <c r="H63" i="19"/>
  <c r="G63" i="19"/>
  <c r="H58" i="19"/>
  <c r="G58" i="19"/>
  <c r="H56" i="19"/>
  <c r="G56" i="19"/>
  <c r="H54" i="19"/>
  <c r="G54" i="19"/>
  <c r="H53" i="19"/>
  <c r="G53" i="19"/>
  <c r="H52" i="19"/>
  <c r="G52" i="19"/>
  <c r="H51" i="19"/>
  <c r="G51" i="19"/>
  <c r="H50" i="19"/>
  <c r="G50" i="19"/>
  <c r="H49" i="19"/>
  <c r="G49" i="19"/>
  <c r="H46" i="19"/>
  <c r="G46" i="19"/>
  <c r="G23" i="19"/>
  <c r="H19" i="19"/>
  <c r="G19" i="19"/>
  <c r="H8" i="19"/>
  <c r="G8" i="19"/>
  <c r="H17" i="19"/>
  <c r="G17" i="19"/>
  <c r="H16" i="19"/>
  <c r="G16" i="19"/>
  <c r="H15" i="19"/>
  <c r="G15" i="19"/>
  <c r="H14" i="19"/>
  <c r="G14" i="19"/>
  <c r="H13" i="19"/>
  <c r="G13" i="19"/>
  <c r="H12" i="19"/>
  <c r="G12" i="19"/>
  <c r="H11" i="19"/>
  <c r="G11" i="19"/>
  <c r="H10" i="19"/>
  <c r="G10" i="19"/>
  <c r="H9" i="19"/>
  <c r="G9" i="19"/>
  <c r="D61" i="19"/>
  <c r="D59" i="19"/>
  <c r="C59" i="19"/>
  <c r="D57" i="19"/>
  <c r="C57" i="19"/>
  <c r="D56" i="19"/>
  <c r="C56" i="19"/>
  <c r="D55" i="19"/>
  <c r="C55" i="19"/>
  <c r="D54" i="19"/>
  <c r="C54" i="19"/>
  <c r="D53" i="19"/>
  <c r="C53" i="19"/>
  <c r="D52" i="19"/>
  <c r="C52" i="19"/>
  <c r="D51" i="19"/>
  <c r="C51" i="19"/>
  <c r="D50" i="19"/>
  <c r="C50" i="19"/>
  <c r="D49" i="19"/>
  <c r="C49" i="19"/>
  <c r="D46" i="19"/>
  <c r="C46" i="19"/>
  <c r="D36" i="19"/>
  <c r="C36" i="19"/>
  <c r="D24" i="19"/>
  <c r="D25" i="19"/>
  <c r="C25" i="19"/>
  <c r="D16" i="19"/>
  <c r="C16" i="19"/>
  <c r="D23" i="19"/>
  <c r="C23" i="19"/>
  <c r="D22" i="19"/>
  <c r="C22" i="19"/>
  <c r="D21" i="19"/>
  <c r="C21" i="19"/>
  <c r="D20" i="19"/>
  <c r="C20" i="19"/>
  <c r="D19" i="19"/>
  <c r="C19" i="19"/>
  <c r="D18" i="19"/>
  <c r="C18" i="19"/>
  <c r="D17" i="19"/>
  <c r="C17" i="19"/>
  <c r="D8" i="19"/>
  <c r="D15" i="19"/>
  <c r="C15" i="19"/>
  <c r="D14" i="19"/>
  <c r="C14" i="19"/>
  <c r="D13" i="19"/>
  <c r="C13" i="19"/>
  <c r="D12" i="19"/>
  <c r="C12" i="19"/>
  <c r="D11" i="19"/>
  <c r="C11" i="19"/>
  <c r="D10" i="19"/>
  <c r="C10" i="19"/>
  <c r="D9" i="19"/>
  <c r="C9" i="19"/>
  <c r="G26" i="2"/>
  <c r="G25" i="2"/>
  <c r="G24" i="2"/>
  <c r="G23" i="2"/>
  <c r="G28" i="2" s="1"/>
  <c r="G30" i="2" s="1"/>
  <c r="G52" i="2" s="1"/>
  <c r="G22" i="2"/>
  <c r="G21" i="2"/>
  <c r="G50" i="2"/>
  <c r="G39" i="2"/>
  <c r="G44" i="2"/>
  <c r="G43" i="2"/>
  <c r="G42" i="2"/>
  <c r="G41" i="2"/>
  <c r="G40" i="2"/>
  <c r="G37" i="2"/>
  <c r="G36" i="2"/>
  <c r="G35" i="2"/>
  <c r="G18" i="2"/>
  <c r="G16" i="2"/>
  <c r="G15" i="2"/>
  <c r="G14" i="2"/>
  <c r="G13" i="2"/>
  <c r="G12" i="2"/>
  <c r="G11" i="2"/>
  <c r="G10" i="2"/>
  <c r="G9" i="2"/>
  <c r="C33" i="2"/>
  <c r="C31" i="2"/>
  <c r="C29" i="2"/>
  <c r="C28" i="2"/>
  <c r="C27" i="2"/>
  <c r="C26" i="2"/>
  <c r="C25" i="2"/>
  <c r="C24" i="2"/>
  <c r="C23" i="2"/>
  <c r="C22" i="2"/>
  <c r="C21" i="2"/>
  <c r="C20" i="2"/>
  <c r="C17" i="2"/>
  <c r="C15" i="2"/>
  <c r="C14" i="2"/>
  <c r="C13" i="2"/>
  <c r="C12" i="2"/>
  <c r="C11" i="2"/>
  <c r="C10" i="2"/>
  <c r="C9" i="2"/>
  <c r="F68" i="1"/>
  <c r="F65" i="1"/>
  <c r="F64" i="1"/>
  <c r="F63" i="1"/>
  <c r="F62" i="1"/>
  <c r="F59" i="1" s="1"/>
  <c r="F61" i="1"/>
  <c r="F60" i="1"/>
  <c r="F57" i="1"/>
  <c r="F56" i="1"/>
  <c r="F55" i="1"/>
  <c r="F54" i="1"/>
  <c r="F53" i="1"/>
  <c r="F50" i="1"/>
  <c r="F49" i="1"/>
  <c r="F48" i="1"/>
  <c r="F47" i="1" s="1"/>
  <c r="F45" i="1"/>
  <c r="F44" i="1"/>
  <c r="F43" i="1"/>
  <c r="F42" i="1"/>
  <c r="F41" i="1"/>
  <c r="F40" i="1"/>
  <c r="F39" i="1"/>
  <c r="F38" i="1"/>
  <c r="F37" i="1"/>
  <c r="F34" i="1"/>
  <c r="F33" i="1"/>
  <c r="F32" i="1"/>
  <c r="F26" i="1"/>
  <c r="F25" i="1"/>
  <c r="F24" i="1"/>
  <c r="F23" i="1"/>
  <c r="F22" i="1"/>
  <c r="F18" i="1"/>
  <c r="F15" i="1"/>
  <c r="F14" i="1"/>
  <c r="F13" i="1"/>
  <c r="F12" i="1"/>
  <c r="F11" i="1"/>
  <c r="F10" i="1"/>
  <c r="F9" i="1"/>
  <c r="F67" i="1"/>
  <c r="F52" i="1"/>
  <c r="F31" i="1"/>
  <c r="F17" i="1"/>
  <c r="F8" i="1"/>
  <c r="L797" i="17"/>
  <c r="K797" i="17"/>
  <c r="L796" i="17"/>
  <c r="K796" i="17"/>
  <c r="L795" i="17"/>
  <c r="K795" i="17"/>
  <c r="L794" i="17"/>
  <c r="K794" i="17"/>
  <c r="L793" i="17"/>
  <c r="K793" i="17"/>
  <c r="L792" i="17"/>
  <c r="K792" i="17"/>
  <c r="L791" i="17"/>
  <c r="K791" i="17"/>
  <c r="L790" i="17"/>
  <c r="K790" i="17"/>
  <c r="L789" i="17"/>
  <c r="K789" i="17"/>
  <c r="L788" i="17"/>
  <c r="K788" i="17"/>
  <c r="L787" i="17"/>
  <c r="K787" i="17"/>
  <c r="L786" i="17"/>
  <c r="K786" i="17"/>
  <c r="L785" i="17"/>
  <c r="K785" i="17"/>
  <c r="L784" i="17"/>
  <c r="K784" i="17"/>
  <c r="L783" i="17"/>
  <c r="K783" i="17"/>
  <c r="L782" i="17"/>
  <c r="K782" i="17"/>
  <c r="L781" i="17"/>
  <c r="K781" i="17"/>
  <c r="L780" i="17"/>
  <c r="K780" i="17"/>
  <c r="L779" i="17"/>
  <c r="K779" i="17"/>
  <c r="L778" i="17"/>
  <c r="K778" i="17"/>
  <c r="L777" i="17"/>
  <c r="K777" i="17"/>
  <c r="L776" i="17"/>
  <c r="K776" i="17"/>
  <c r="L775" i="17"/>
  <c r="K775" i="17"/>
  <c r="L774" i="17"/>
  <c r="K774" i="17"/>
  <c r="L773" i="17"/>
  <c r="K773" i="17"/>
  <c r="L772" i="17"/>
  <c r="K772" i="17"/>
  <c r="L771" i="17"/>
  <c r="K771" i="17"/>
  <c r="L770" i="17"/>
  <c r="K770" i="17"/>
  <c r="L769" i="17"/>
  <c r="K769" i="17"/>
  <c r="L768" i="17"/>
  <c r="K768" i="17"/>
  <c r="L767" i="17"/>
  <c r="K767" i="17"/>
  <c r="L766" i="17"/>
  <c r="K766" i="17"/>
  <c r="L765" i="17"/>
  <c r="K765" i="17"/>
  <c r="L764" i="17"/>
  <c r="K764" i="17"/>
  <c r="L763" i="17"/>
  <c r="K763" i="17"/>
  <c r="L762" i="17"/>
  <c r="K762" i="17"/>
  <c r="L761" i="17"/>
  <c r="K761" i="17"/>
  <c r="L760" i="17"/>
  <c r="K760" i="17"/>
  <c r="L759" i="17"/>
  <c r="K759" i="17"/>
  <c r="L758" i="17"/>
  <c r="K758" i="17"/>
  <c r="L757" i="17"/>
  <c r="K757" i="17"/>
  <c r="L756" i="17"/>
  <c r="K756" i="17"/>
  <c r="L755" i="17"/>
  <c r="K755" i="17"/>
  <c r="L754" i="17"/>
  <c r="K754" i="17"/>
  <c r="L753" i="17"/>
  <c r="K753" i="17"/>
  <c r="L752" i="17"/>
  <c r="K752" i="17"/>
  <c r="L751" i="17"/>
  <c r="K751" i="17"/>
  <c r="L750" i="17"/>
  <c r="K750" i="17"/>
  <c r="L749" i="17"/>
  <c r="K749" i="17"/>
  <c r="L748" i="17"/>
  <c r="K748" i="17"/>
  <c r="L747" i="17"/>
  <c r="K747" i="17"/>
  <c r="L746" i="17"/>
  <c r="K746" i="17"/>
  <c r="L745" i="17"/>
  <c r="K745" i="17"/>
  <c r="L744" i="17"/>
  <c r="K744" i="17"/>
  <c r="L743" i="17"/>
  <c r="K743" i="17"/>
  <c r="L742" i="17"/>
  <c r="K742" i="17"/>
  <c r="L741" i="17"/>
  <c r="K741" i="17"/>
  <c r="L740" i="17"/>
  <c r="K740" i="17"/>
  <c r="L739" i="17"/>
  <c r="K739" i="17"/>
  <c r="L738" i="17"/>
  <c r="K738" i="17"/>
  <c r="L737" i="17"/>
  <c r="K737" i="17"/>
  <c r="L736" i="17"/>
  <c r="K736" i="17"/>
  <c r="L735" i="17"/>
  <c r="K735" i="17"/>
  <c r="L734" i="17"/>
  <c r="K734" i="17"/>
  <c r="L733" i="17"/>
  <c r="K733" i="17"/>
  <c r="L732" i="17"/>
  <c r="K732" i="17"/>
  <c r="L731" i="17"/>
  <c r="K731" i="17"/>
  <c r="L730" i="17"/>
  <c r="K730" i="17"/>
  <c r="L729" i="17"/>
  <c r="K729" i="17"/>
  <c r="L728" i="17"/>
  <c r="K728" i="17"/>
  <c r="L727" i="17"/>
  <c r="K727" i="17"/>
  <c r="L726" i="17"/>
  <c r="K726" i="17"/>
  <c r="L725" i="17"/>
  <c r="K725" i="17"/>
  <c r="L724" i="17"/>
  <c r="K724" i="17"/>
  <c r="L723" i="17"/>
  <c r="K723" i="17"/>
  <c r="L722" i="17"/>
  <c r="K722" i="17"/>
  <c r="L721" i="17"/>
  <c r="K721" i="17"/>
  <c r="L720" i="17"/>
  <c r="K720" i="17"/>
  <c r="L719" i="17"/>
  <c r="K719" i="17"/>
  <c r="L718" i="17"/>
  <c r="K718" i="17"/>
  <c r="L717" i="17"/>
  <c r="K717" i="17"/>
  <c r="L716" i="17"/>
  <c r="K716" i="17"/>
  <c r="L715" i="17"/>
  <c r="K715" i="17"/>
  <c r="L714" i="17"/>
  <c r="K714" i="17"/>
  <c r="L713" i="17"/>
  <c r="K713" i="17"/>
  <c r="L712" i="17"/>
  <c r="K712" i="17"/>
  <c r="L711" i="17"/>
  <c r="K711" i="17"/>
  <c r="L710" i="17"/>
  <c r="K710" i="17"/>
  <c r="L709" i="17"/>
  <c r="K709" i="17"/>
  <c r="L708" i="17"/>
  <c r="K708" i="17"/>
  <c r="L707" i="17"/>
  <c r="K707" i="17"/>
  <c r="L706" i="17"/>
  <c r="K706" i="17"/>
  <c r="L705" i="17"/>
  <c r="K705" i="17"/>
  <c r="L704" i="17"/>
  <c r="K704" i="17"/>
  <c r="L703" i="17"/>
  <c r="K703" i="17"/>
  <c r="L702" i="17"/>
  <c r="K702" i="17"/>
  <c r="L701" i="17"/>
  <c r="K701" i="17"/>
  <c r="L700" i="17"/>
  <c r="K700" i="17"/>
  <c r="L699" i="17"/>
  <c r="K699" i="17"/>
  <c r="L698" i="17"/>
  <c r="K698" i="17"/>
  <c r="L697" i="17"/>
  <c r="K697" i="17"/>
  <c r="L696" i="17"/>
  <c r="K696" i="17"/>
  <c r="L695" i="17"/>
  <c r="K695" i="17"/>
  <c r="L694" i="17"/>
  <c r="K694" i="17"/>
  <c r="L693" i="17"/>
  <c r="K693" i="17"/>
  <c r="L692" i="17"/>
  <c r="K692" i="17"/>
  <c r="L691" i="17"/>
  <c r="K691" i="17"/>
  <c r="L690" i="17"/>
  <c r="K690" i="17"/>
  <c r="L689" i="17"/>
  <c r="K689" i="17"/>
  <c r="L688" i="17"/>
  <c r="K688" i="17"/>
  <c r="L687" i="17"/>
  <c r="K687" i="17"/>
  <c r="L686" i="17"/>
  <c r="K686" i="17"/>
  <c r="L685" i="17"/>
  <c r="K685" i="17"/>
  <c r="L684" i="17"/>
  <c r="K684" i="17"/>
  <c r="L683" i="17"/>
  <c r="K683" i="17"/>
  <c r="L682" i="17"/>
  <c r="K682" i="17"/>
  <c r="L681" i="17"/>
  <c r="K681" i="17"/>
  <c r="L680" i="17"/>
  <c r="K680" i="17"/>
  <c r="L679" i="17"/>
  <c r="K679" i="17"/>
  <c r="L678" i="17"/>
  <c r="K678" i="17"/>
  <c r="L677" i="17"/>
  <c r="K677" i="17"/>
  <c r="L676" i="17"/>
  <c r="K676" i="17"/>
  <c r="L675" i="17"/>
  <c r="K675" i="17"/>
  <c r="L674" i="17"/>
  <c r="K674" i="17"/>
  <c r="L673" i="17"/>
  <c r="K673" i="17"/>
  <c r="L672" i="17"/>
  <c r="K672" i="17"/>
  <c r="L671" i="17"/>
  <c r="K671" i="17"/>
  <c r="L670" i="17"/>
  <c r="K670" i="17"/>
  <c r="L669" i="17"/>
  <c r="K669" i="17"/>
  <c r="L668" i="17"/>
  <c r="K668" i="17"/>
  <c r="L667" i="17"/>
  <c r="K667" i="17"/>
  <c r="L666" i="17"/>
  <c r="K666" i="17"/>
  <c r="L665" i="17"/>
  <c r="K665" i="17"/>
  <c r="L664" i="17"/>
  <c r="K664" i="17"/>
  <c r="L663" i="17"/>
  <c r="K663" i="17"/>
  <c r="L662" i="17"/>
  <c r="K662" i="17"/>
  <c r="L661" i="17"/>
  <c r="K661" i="17"/>
  <c r="L660" i="17"/>
  <c r="K660" i="17"/>
  <c r="L659" i="17"/>
  <c r="K659" i="17"/>
  <c r="L658" i="17"/>
  <c r="K658" i="17"/>
  <c r="L657" i="17"/>
  <c r="K657" i="17"/>
  <c r="L656" i="17"/>
  <c r="K656" i="17"/>
  <c r="L655" i="17"/>
  <c r="K655" i="17"/>
  <c r="L654" i="17"/>
  <c r="K654" i="17"/>
  <c r="L653" i="17"/>
  <c r="K653" i="17"/>
  <c r="L652" i="17"/>
  <c r="K652" i="17"/>
  <c r="L651" i="17"/>
  <c r="K651" i="17"/>
  <c r="L650" i="17"/>
  <c r="K650" i="17"/>
  <c r="L649" i="17"/>
  <c r="K649" i="17"/>
  <c r="L648" i="17"/>
  <c r="K648" i="17"/>
  <c r="L647" i="17"/>
  <c r="K647" i="17"/>
  <c r="L646" i="17"/>
  <c r="K646" i="17"/>
  <c r="L645" i="17"/>
  <c r="K645" i="17"/>
  <c r="L644" i="17"/>
  <c r="K644" i="17"/>
  <c r="L643" i="17"/>
  <c r="K643" i="17"/>
  <c r="L642" i="17"/>
  <c r="K642" i="17"/>
  <c r="L641" i="17"/>
  <c r="K641" i="17"/>
  <c r="L640" i="17"/>
  <c r="K640" i="17"/>
  <c r="L639" i="17"/>
  <c r="K639" i="17"/>
  <c r="L638" i="17"/>
  <c r="K638" i="17"/>
  <c r="L637" i="17"/>
  <c r="K637" i="17"/>
  <c r="L636" i="17"/>
  <c r="K636" i="17"/>
  <c r="L635" i="17"/>
  <c r="K635" i="17"/>
  <c r="L634" i="17"/>
  <c r="K634" i="17"/>
  <c r="L633" i="17"/>
  <c r="K633" i="17"/>
  <c r="L632" i="17"/>
  <c r="K632" i="17"/>
  <c r="L631" i="17"/>
  <c r="K631" i="17"/>
  <c r="L630" i="17"/>
  <c r="K630" i="17"/>
  <c r="L629" i="17"/>
  <c r="K629" i="17"/>
  <c r="L628" i="17"/>
  <c r="K628" i="17"/>
  <c r="L627" i="17"/>
  <c r="K627" i="17"/>
  <c r="L626" i="17"/>
  <c r="K626" i="17"/>
  <c r="L625" i="17"/>
  <c r="K625" i="17"/>
  <c r="L624" i="17"/>
  <c r="K624" i="17"/>
  <c r="L623" i="17"/>
  <c r="K623" i="17"/>
  <c r="L622" i="17"/>
  <c r="K622" i="17"/>
  <c r="L621" i="17"/>
  <c r="K621" i="17"/>
  <c r="L620" i="17"/>
  <c r="K620" i="17"/>
  <c r="L619" i="17"/>
  <c r="K619" i="17"/>
  <c r="L618" i="17"/>
  <c r="K618" i="17"/>
  <c r="L617" i="17"/>
  <c r="K617" i="17"/>
  <c r="L616" i="17"/>
  <c r="K616" i="17"/>
  <c r="L615" i="17"/>
  <c r="K615" i="17"/>
  <c r="L614" i="17"/>
  <c r="K614" i="17"/>
  <c r="L613" i="17"/>
  <c r="K613" i="17"/>
  <c r="L612" i="17"/>
  <c r="K612" i="17"/>
  <c r="L611" i="17"/>
  <c r="K611" i="17"/>
  <c r="L610" i="17"/>
  <c r="K610" i="17"/>
  <c r="L609" i="17"/>
  <c r="K609" i="17"/>
  <c r="L608" i="17"/>
  <c r="K608" i="17"/>
  <c r="L607" i="17"/>
  <c r="K607" i="17"/>
  <c r="L606" i="17"/>
  <c r="K606" i="17"/>
  <c r="L605" i="17"/>
  <c r="K605" i="17"/>
  <c r="L604" i="17"/>
  <c r="K604" i="17"/>
  <c r="L603" i="17"/>
  <c r="K603" i="17"/>
  <c r="L602" i="17"/>
  <c r="K602" i="17"/>
  <c r="L601" i="17"/>
  <c r="K601" i="17"/>
  <c r="L600" i="17"/>
  <c r="K600" i="17"/>
  <c r="L599" i="17"/>
  <c r="K599" i="17"/>
  <c r="L598" i="17"/>
  <c r="K598" i="17"/>
  <c r="L597" i="17"/>
  <c r="K597" i="17"/>
  <c r="L596" i="17"/>
  <c r="K596" i="17"/>
  <c r="L595" i="17"/>
  <c r="K595" i="17"/>
  <c r="L594" i="17"/>
  <c r="K594" i="17"/>
  <c r="L593" i="17"/>
  <c r="K593" i="17"/>
  <c r="L592" i="17"/>
  <c r="K592" i="17"/>
  <c r="L591" i="17"/>
  <c r="K591" i="17"/>
  <c r="L590" i="17"/>
  <c r="K590" i="17"/>
  <c r="L589" i="17"/>
  <c r="K589" i="17"/>
  <c r="L588" i="17"/>
  <c r="K588" i="17"/>
  <c r="L587" i="17"/>
  <c r="K587" i="17"/>
  <c r="L586" i="17"/>
  <c r="K586" i="17"/>
  <c r="L585" i="17"/>
  <c r="K585" i="17"/>
  <c r="L584" i="17"/>
  <c r="K584" i="17"/>
  <c r="L583" i="17"/>
  <c r="K583" i="17"/>
  <c r="L582" i="17"/>
  <c r="K582" i="17"/>
  <c r="L581" i="17"/>
  <c r="K581" i="17"/>
  <c r="L580" i="17"/>
  <c r="K580" i="17"/>
  <c r="L579" i="17"/>
  <c r="K579" i="17"/>
  <c r="L578" i="17"/>
  <c r="K578" i="17"/>
  <c r="L577" i="17"/>
  <c r="K577" i="17"/>
  <c r="L576" i="17"/>
  <c r="K576" i="17"/>
  <c r="L575" i="17"/>
  <c r="K575" i="17"/>
  <c r="L574" i="17"/>
  <c r="K574" i="17"/>
  <c r="L573" i="17"/>
  <c r="K573" i="17"/>
  <c r="L572" i="17"/>
  <c r="K572" i="17"/>
  <c r="L571" i="17"/>
  <c r="K571" i="17"/>
  <c r="L570" i="17"/>
  <c r="K570" i="17"/>
  <c r="L569" i="17"/>
  <c r="K569" i="17"/>
  <c r="L568" i="17"/>
  <c r="K568" i="17"/>
  <c r="L567" i="17"/>
  <c r="K567" i="17"/>
  <c r="L566" i="17"/>
  <c r="K566" i="17"/>
  <c r="L565" i="17"/>
  <c r="K565" i="17"/>
  <c r="L564" i="17"/>
  <c r="K564" i="17"/>
  <c r="L563" i="17"/>
  <c r="K563" i="17"/>
  <c r="L562" i="17"/>
  <c r="K562" i="17"/>
  <c r="L561" i="17"/>
  <c r="K561" i="17"/>
  <c r="L560" i="17"/>
  <c r="K560" i="17"/>
  <c r="L559" i="17"/>
  <c r="K559" i="17"/>
  <c r="L558" i="17"/>
  <c r="K558" i="17"/>
  <c r="L557" i="17"/>
  <c r="K557" i="17"/>
  <c r="L556" i="17"/>
  <c r="K556" i="17"/>
  <c r="L555" i="17"/>
  <c r="K555" i="17"/>
  <c r="L554" i="17"/>
  <c r="K554" i="17"/>
  <c r="L553" i="17"/>
  <c r="K553" i="17"/>
  <c r="L552" i="17"/>
  <c r="K552" i="17"/>
  <c r="L551" i="17"/>
  <c r="K551" i="17"/>
  <c r="L550" i="17"/>
  <c r="K550" i="17"/>
  <c r="L549" i="17"/>
  <c r="K549" i="17"/>
  <c r="L548" i="17"/>
  <c r="K548" i="17"/>
  <c r="L547" i="17"/>
  <c r="K547" i="17"/>
  <c r="L546" i="17"/>
  <c r="K546" i="17"/>
  <c r="L545" i="17"/>
  <c r="K545" i="17"/>
  <c r="L544" i="17"/>
  <c r="K544" i="17"/>
  <c r="L543" i="17"/>
  <c r="K543" i="17"/>
  <c r="L542" i="17"/>
  <c r="K542" i="17"/>
  <c r="L541" i="17"/>
  <c r="K541" i="17"/>
  <c r="L540" i="17"/>
  <c r="K540" i="17"/>
  <c r="L539" i="17"/>
  <c r="K539" i="17"/>
  <c r="L538" i="17"/>
  <c r="K538" i="17"/>
  <c r="L537" i="17"/>
  <c r="K537" i="17"/>
  <c r="L536" i="17"/>
  <c r="K536" i="17"/>
  <c r="L535" i="17"/>
  <c r="K535" i="17"/>
  <c r="L534" i="17"/>
  <c r="K534" i="17"/>
  <c r="L533" i="17"/>
  <c r="K533" i="17"/>
  <c r="L532" i="17"/>
  <c r="K532" i="17"/>
  <c r="L531" i="17"/>
  <c r="K531" i="17"/>
  <c r="L530" i="17"/>
  <c r="K530" i="17"/>
  <c r="L529" i="17"/>
  <c r="K529" i="17"/>
  <c r="L528" i="17"/>
  <c r="K528" i="17"/>
  <c r="L527" i="17"/>
  <c r="K527" i="17"/>
  <c r="L526" i="17"/>
  <c r="K526" i="17"/>
  <c r="L525" i="17"/>
  <c r="K525" i="17"/>
  <c r="L524" i="17"/>
  <c r="K524" i="17"/>
  <c r="L523" i="17"/>
  <c r="K523" i="17"/>
  <c r="L522" i="17"/>
  <c r="K522" i="17"/>
  <c r="L521" i="17"/>
  <c r="K521" i="17"/>
  <c r="L520" i="17"/>
  <c r="K520" i="17"/>
  <c r="L519" i="17"/>
  <c r="K519" i="17"/>
  <c r="L518" i="17"/>
  <c r="K518" i="17"/>
  <c r="L517" i="17"/>
  <c r="K517" i="17"/>
  <c r="L516" i="17"/>
  <c r="K516" i="17"/>
  <c r="L515" i="17"/>
  <c r="K515" i="17"/>
  <c r="L514" i="17"/>
  <c r="K514" i="17"/>
  <c r="L513" i="17"/>
  <c r="K513" i="17"/>
  <c r="L512" i="17"/>
  <c r="K512" i="17"/>
  <c r="L511" i="17"/>
  <c r="K511" i="17"/>
  <c r="L510" i="17"/>
  <c r="K510" i="17"/>
  <c r="L509" i="17"/>
  <c r="K509" i="17"/>
  <c r="L508" i="17"/>
  <c r="K508" i="17"/>
  <c r="L507" i="17"/>
  <c r="K507" i="17"/>
  <c r="L506" i="17"/>
  <c r="K506" i="17"/>
  <c r="L505" i="17"/>
  <c r="K505" i="17"/>
  <c r="L504" i="17"/>
  <c r="K504" i="17"/>
  <c r="L503" i="17"/>
  <c r="K503" i="17"/>
  <c r="L502" i="17"/>
  <c r="K502" i="17"/>
  <c r="L501" i="17"/>
  <c r="K501" i="17"/>
  <c r="L500" i="17"/>
  <c r="K500" i="17"/>
  <c r="L499" i="17"/>
  <c r="K499" i="17"/>
  <c r="L498" i="17"/>
  <c r="K498" i="17"/>
  <c r="L497" i="17"/>
  <c r="K497" i="17"/>
  <c r="L496" i="17"/>
  <c r="K496" i="17"/>
  <c r="L495" i="17"/>
  <c r="K495" i="17"/>
  <c r="L494" i="17"/>
  <c r="K494" i="17"/>
  <c r="L493" i="17"/>
  <c r="K493" i="17"/>
  <c r="L492" i="17"/>
  <c r="K492" i="17"/>
  <c r="L491" i="17"/>
  <c r="K491" i="17"/>
  <c r="L490" i="17"/>
  <c r="K490" i="17"/>
  <c r="L489" i="17"/>
  <c r="K489" i="17"/>
  <c r="L488" i="17"/>
  <c r="K488" i="17"/>
  <c r="L487" i="17"/>
  <c r="K487" i="17"/>
  <c r="L486" i="17"/>
  <c r="K486" i="17"/>
  <c r="L485" i="17"/>
  <c r="K485" i="17"/>
  <c r="L484" i="17"/>
  <c r="K484" i="17"/>
  <c r="L483" i="17"/>
  <c r="K483" i="17"/>
  <c r="L482" i="17"/>
  <c r="K482" i="17"/>
  <c r="L481" i="17"/>
  <c r="K481" i="17"/>
  <c r="L480" i="17"/>
  <c r="K480" i="17"/>
  <c r="L479" i="17"/>
  <c r="K479" i="17"/>
  <c r="L478" i="17"/>
  <c r="K478" i="17"/>
  <c r="L477" i="17"/>
  <c r="K477" i="17"/>
  <c r="L476" i="17"/>
  <c r="K476" i="17"/>
  <c r="L475" i="17"/>
  <c r="K475" i="17"/>
  <c r="L474" i="17"/>
  <c r="K474" i="17"/>
  <c r="L473" i="17"/>
  <c r="K473" i="17"/>
  <c r="L472" i="17"/>
  <c r="K472" i="17"/>
  <c r="L471" i="17"/>
  <c r="K471" i="17"/>
  <c r="L470" i="17"/>
  <c r="K470" i="17"/>
  <c r="L469" i="17"/>
  <c r="K469" i="17"/>
  <c r="L468" i="17"/>
  <c r="K468" i="17"/>
  <c r="L467" i="17"/>
  <c r="K467" i="17"/>
  <c r="L466" i="17"/>
  <c r="K466" i="17"/>
  <c r="L465" i="17"/>
  <c r="K465" i="17"/>
  <c r="L464" i="17"/>
  <c r="K464" i="17"/>
  <c r="L463" i="17"/>
  <c r="K463" i="17"/>
  <c r="L462" i="17"/>
  <c r="K462" i="17"/>
  <c r="L461" i="17"/>
  <c r="K461" i="17"/>
  <c r="L460" i="17"/>
  <c r="K460" i="17"/>
  <c r="L459" i="17"/>
  <c r="K459" i="17"/>
  <c r="L458" i="17"/>
  <c r="K458" i="17"/>
  <c r="L457" i="17"/>
  <c r="K457" i="17"/>
  <c r="L456" i="17"/>
  <c r="K456" i="17"/>
  <c r="L455" i="17"/>
  <c r="K455" i="17"/>
  <c r="L454" i="17"/>
  <c r="K454" i="17"/>
  <c r="L453" i="17"/>
  <c r="K453" i="17"/>
  <c r="L452" i="17"/>
  <c r="K452" i="17"/>
  <c r="L451" i="17"/>
  <c r="K451" i="17"/>
  <c r="L450" i="17"/>
  <c r="K450" i="17"/>
  <c r="L449" i="17"/>
  <c r="K449" i="17"/>
  <c r="L448" i="17"/>
  <c r="K448" i="17"/>
  <c r="L447" i="17"/>
  <c r="K447" i="17"/>
  <c r="L446" i="17"/>
  <c r="K446" i="17"/>
  <c r="L445" i="17"/>
  <c r="K445" i="17"/>
  <c r="L444" i="17"/>
  <c r="K444" i="17"/>
  <c r="L443" i="17"/>
  <c r="K443" i="17"/>
  <c r="L442" i="17"/>
  <c r="K442" i="17"/>
  <c r="L441" i="17"/>
  <c r="K441" i="17"/>
  <c r="L440" i="17"/>
  <c r="K440" i="17"/>
  <c r="L439" i="17"/>
  <c r="K439" i="17"/>
  <c r="L438" i="17"/>
  <c r="K438" i="17"/>
  <c r="L437" i="17"/>
  <c r="K437" i="17"/>
  <c r="L436" i="17"/>
  <c r="K436" i="17"/>
  <c r="L435" i="17"/>
  <c r="K435" i="17"/>
  <c r="L434" i="17"/>
  <c r="K434" i="17"/>
  <c r="L433" i="17"/>
  <c r="K433" i="17"/>
  <c r="L432" i="17"/>
  <c r="K432" i="17"/>
  <c r="L431" i="17"/>
  <c r="K431" i="17"/>
  <c r="L430" i="17"/>
  <c r="K430" i="17"/>
  <c r="L429" i="17"/>
  <c r="K429" i="17"/>
  <c r="L428" i="17"/>
  <c r="K428" i="17"/>
  <c r="L427" i="17"/>
  <c r="K427" i="17"/>
  <c r="L426" i="17"/>
  <c r="K426" i="17"/>
  <c r="L425" i="17"/>
  <c r="K425" i="17"/>
  <c r="L424" i="17"/>
  <c r="K424" i="17"/>
  <c r="L423" i="17"/>
  <c r="K423" i="17"/>
  <c r="L422" i="17"/>
  <c r="K422" i="17"/>
  <c r="L421" i="17"/>
  <c r="K421" i="17"/>
  <c r="L420" i="17"/>
  <c r="K420" i="17"/>
  <c r="L419" i="17"/>
  <c r="K419" i="17"/>
  <c r="L418" i="17"/>
  <c r="K418" i="17"/>
  <c r="L417" i="17"/>
  <c r="K417" i="17"/>
  <c r="L416" i="17"/>
  <c r="K416" i="17"/>
  <c r="L415" i="17"/>
  <c r="K415" i="17"/>
  <c r="L414" i="17"/>
  <c r="K414" i="17"/>
  <c r="L413" i="17"/>
  <c r="K413" i="17"/>
  <c r="L412" i="17"/>
  <c r="K412" i="17"/>
  <c r="L411" i="17"/>
  <c r="K411" i="17"/>
  <c r="L410" i="17"/>
  <c r="K410" i="17"/>
  <c r="L409" i="17"/>
  <c r="K409" i="17"/>
  <c r="L408" i="17"/>
  <c r="K408" i="17"/>
  <c r="L407" i="17"/>
  <c r="K407" i="17"/>
  <c r="L406" i="17"/>
  <c r="K406" i="17"/>
  <c r="L405" i="17"/>
  <c r="K405" i="17"/>
  <c r="L404" i="17"/>
  <c r="K404" i="17"/>
  <c r="L403" i="17"/>
  <c r="K403" i="17"/>
  <c r="L402" i="17"/>
  <c r="K402" i="17"/>
  <c r="L401" i="17"/>
  <c r="K401" i="17"/>
  <c r="L400" i="17"/>
  <c r="K400" i="17"/>
  <c r="L399" i="17"/>
  <c r="K399" i="17"/>
  <c r="L398" i="17"/>
  <c r="K398" i="17"/>
  <c r="L397" i="17"/>
  <c r="K397" i="17"/>
  <c r="L396" i="17"/>
  <c r="K396" i="17"/>
  <c r="L395" i="17"/>
  <c r="K395" i="17"/>
  <c r="L394" i="17"/>
  <c r="K394" i="17"/>
  <c r="L393" i="17"/>
  <c r="K393" i="17"/>
  <c r="L392" i="17"/>
  <c r="K392" i="17"/>
  <c r="L391" i="17"/>
  <c r="K391" i="17"/>
  <c r="L390" i="17"/>
  <c r="K390" i="17"/>
  <c r="L389" i="17"/>
  <c r="K389" i="17"/>
  <c r="L388" i="17"/>
  <c r="K388" i="17"/>
  <c r="L387" i="17"/>
  <c r="K387" i="17"/>
  <c r="L386" i="17"/>
  <c r="K386" i="17"/>
  <c r="L385" i="17"/>
  <c r="K385" i="17"/>
  <c r="L384" i="17"/>
  <c r="K384" i="17"/>
  <c r="L383" i="17"/>
  <c r="K383" i="17"/>
  <c r="L382" i="17"/>
  <c r="K382" i="17"/>
  <c r="L381" i="17"/>
  <c r="K381" i="17"/>
  <c r="L380" i="17"/>
  <c r="K380" i="17"/>
  <c r="L379" i="17"/>
  <c r="K379" i="17"/>
  <c r="L378" i="17"/>
  <c r="K378" i="17"/>
  <c r="L377" i="17"/>
  <c r="K377" i="17"/>
  <c r="L376" i="17"/>
  <c r="K376" i="17"/>
  <c r="L375" i="17"/>
  <c r="K375" i="17"/>
  <c r="L374" i="17"/>
  <c r="K374" i="17"/>
  <c r="L373" i="17"/>
  <c r="K373" i="17"/>
  <c r="L372" i="17"/>
  <c r="K372" i="17"/>
  <c r="L371" i="17"/>
  <c r="K371" i="17"/>
  <c r="L370" i="17"/>
  <c r="K370" i="17"/>
  <c r="L369" i="17"/>
  <c r="K369" i="17"/>
  <c r="L368" i="17"/>
  <c r="K368" i="17"/>
  <c r="L367" i="17"/>
  <c r="K367" i="17"/>
  <c r="L366" i="17"/>
  <c r="K366" i="17"/>
  <c r="L365" i="17"/>
  <c r="K365" i="17"/>
  <c r="L364" i="17"/>
  <c r="K364" i="17"/>
  <c r="L363" i="17"/>
  <c r="K363" i="17"/>
  <c r="L362" i="17"/>
  <c r="K362" i="17"/>
  <c r="L361" i="17"/>
  <c r="K361" i="17"/>
  <c r="L360" i="17"/>
  <c r="K360" i="17"/>
  <c r="L359" i="17"/>
  <c r="K359" i="17"/>
  <c r="L358" i="17"/>
  <c r="K358" i="17"/>
  <c r="L357" i="17"/>
  <c r="K357" i="17"/>
  <c r="L356" i="17"/>
  <c r="K356" i="17"/>
  <c r="L355" i="17"/>
  <c r="K355" i="17"/>
  <c r="L354" i="17"/>
  <c r="K354" i="17"/>
  <c r="L353" i="17"/>
  <c r="K353" i="17"/>
  <c r="L352" i="17"/>
  <c r="K352" i="17"/>
  <c r="L351" i="17"/>
  <c r="K351" i="17"/>
  <c r="L350" i="17"/>
  <c r="K350" i="17"/>
  <c r="L349" i="17"/>
  <c r="K349" i="17"/>
  <c r="L348" i="17"/>
  <c r="K348" i="17"/>
  <c r="L347" i="17"/>
  <c r="K347" i="17"/>
  <c r="L346" i="17"/>
  <c r="K346" i="17"/>
  <c r="L345" i="17"/>
  <c r="K345" i="17"/>
  <c r="L344" i="17"/>
  <c r="K344" i="17"/>
  <c r="L343" i="17"/>
  <c r="K343" i="17"/>
  <c r="L342" i="17"/>
  <c r="K342" i="17"/>
  <c r="L341" i="17"/>
  <c r="K341" i="17"/>
  <c r="L340" i="17"/>
  <c r="K340" i="17"/>
  <c r="L339" i="17"/>
  <c r="K339" i="17"/>
  <c r="L338" i="17"/>
  <c r="K338" i="17"/>
  <c r="L337" i="17"/>
  <c r="K337" i="17"/>
  <c r="L336" i="17"/>
  <c r="K336" i="17"/>
  <c r="L335" i="17"/>
  <c r="K335" i="17"/>
  <c r="L334" i="17"/>
  <c r="K334" i="17"/>
  <c r="L333" i="17"/>
  <c r="K333" i="17"/>
  <c r="L332" i="17"/>
  <c r="K332" i="17"/>
  <c r="L331" i="17"/>
  <c r="K331" i="17"/>
  <c r="L330" i="17"/>
  <c r="K330" i="17"/>
  <c r="L329" i="17"/>
  <c r="K329" i="17"/>
  <c r="L328" i="17"/>
  <c r="K328" i="17"/>
  <c r="L327" i="17"/>
  <c r="K327" i="17"/>
  <c r="L326" i="17"/>
  <c r="K326" i="17"/>
  <c r="L325" i="17"/>
  <c r="K325" i="17"/>
  <c r="L324" i="17"/>
  <c r="K324" i="17"/>
  <c r="L323" i="17"/>
  <c r="K323" i="17"/>
  <c r="L322" i="17"/>
  <c r="K322" i="17"/>
  <c r="L321" i="17"/>
  <c r="K321" i="17"/>
  <c r="L320" i="17"/>
  <c r="K320" i="17"/>
  <c r="L319" i="17"/>
  <c r="K319" i="17"/>
  <c r="L318" i="17"/>
  <c r="K318" i="17"/>
  <c r="L317" i="17"/>
  <c r="K317" i="17"/>
  <c r="L316" i="17"/>
  <c r="K316" i="17"/>
  <c r="L315" i="17"/>
  <c r="K315" i="17"/>
  <c r="L314" i="17"/>
  <c r="K314" i="17"/>
  <c r="L313" i="17"/>
  <c r="K313" i="17"/>
  <c r="L312" i="17"/>
  <c r="K312" i="17"/>
  <c r="L311" i="17"/>
  <c r="K311" i="17"/>
  <c r="L310" i="17"/>
  <c r="K310" i="17"/>
  <c r="L309" i="17"/>
  <c r="K309" i="17"/>
  <c r="L308" i="17"/>
  <c r="K308" i="17"/>
  <c r="L307" i="17"/>
  <c r="K307" i="17"/>
  <c r="L306" i="17"/>
  <c r="K306" i="17"/>
  <c r="L305" i="17"/>
  <c r="K305" i="17"/>
  <c r="L304" i="17"/>
  <c r="K304" i="17"/>
  <c r="L303" i="17"/>
  <c r="K303" i="17"/>
  <c r="L302" i="17"/>
  <c r="K302" i="17"/>
  <c r="L301" i="17"/>
  <c r="K301" i="17"/>
  <c r="L300" i="17"/>
  <c r="K300" i="17"/>
  <c r="L299" i="17"/>
  <c r="K299" i="17"/>
  <c r="L298" i="17"/>
  <c r="K298" i="17"/>
  <c r="L297" i="17"/>
  <c r="K297" i="17"/>
  <c r="L296" i="17"/>
  <c r="K296" i="17"/>
  <c r="L295" i="17"/>
  <c r="K295" i="17"/>
  <c r="L294" i="17"/>
  <c r="K294" i="17"/>
  <c r="L293" i="17"/>
  <c r="K293" i="17"/>
  <c r="L292" i="17"/>
  <c r="K292" i="17"/>
  <c r="L291" i="17"/>
  <c r="K291" i="17"/>
  <c r="L290" i="17"/>
  <c r="K290" i="17"/>
  <c r="L289" i="17"/>
  <c r="K289" i="17"/>
  <c r="L288" i="17"/>
  <c r="K288" i="17"/>
  <c r="L287" i="17"/>
  <c r="K287" i="17"/>
  <c r="L286" i="17"/>
  <c r="K286" i="17"/>
  <c r="L285" i="17"/>
  <c r="K285" i="17"/>
  <c r="L284" i="17"/>
  <c r="K284" i="17"/>
  <c r="L283" i="17"/>
  <c r="K283" i="17"/>
  <c r="L282" i="17"/>
  <c r="K282" i="17"/>
  <c r="L281" i="17"/>
  <c r="K281" i="17"/>
  <c r="L280" i="17"/>
  <c r="K280" i="17"/>
  <c r="L279" i="17"/>
  <c r="K279" i="17"/>
  <c r="L278" i="17"/>
  <c r="K278" i="17"/>
  <c r="L277" i="17"/>
  <c r="K277" i="17"/>
  <c r="L276" i="17"/>
  <c r="K276" i="17"/>
  <c r="L275" i="17"/>
  <c r="K275" i="17"/>
  <c r="L274" i="17"/>
  <c r="K274" i="17"/>
  <c r="L273" i="17"/>
  <c r="K273" i="17"/>
  <c r="L272" i="17"/>
  <c r="K272" i="17"/>
  <c r="L271" i="17"/>
  <c r="K271" i="17"/>
  <c r="L270" i="17"/>
  <c r="K270" i="17"/>
  <c r="L269" i="17"/>
  <c r="K269" i="17"/>
  <c r="L268" i="17"/>
  <c r="K268" i="17"/>
  <c r="L267" i="17"/>
  <c r="K267" i="17"/>
  <c r="L266" i="17"/>
  <c r="K266" i="17"/>
  <c r="L265" i="17"/>
  <c r="K265" i="17"/>
  <c r="L264" i="17"/>
  <c r="K264" i="17"/>
  <c r="L263" i="17"/>
  <c r="K263" i="17"/>
  <c r="L262" i="17"/>
  <c r="K262" i="17"/>
  <c r="L261" i="17"/>
  <c r="K261" i="17"/>
  <c r="L260" i="17"/>
  <c r="K260" i="17"/>
  <c r="L259" i="17"/>
  <c r="K259" i="17"/>
  <c r="L258" i="17"/>
  <c r="K258" i="17"/>
  <c r="L257" i="17"/>
  <c r="K257" i="17"/>
  <c r="L256" i="17"/>
  <c r="K256" i="17"/>
  <c r="L255" i="17"/>
  <c r="K255" i="17"/>
  <c r="L254" i="17"/>
  <c r="K254" i="17"/>
  <c r="L253" i="17"/>
  <c r="K253" i="17"/>
  <c r="L252" i="17"/>
  <c r="K252" i="17"/>
  <c r="L251" i="17"/>
  <c r="K251" i="17"/>
  <c r="L250" i="17"/>
  <c r="K250" i="17"/>
  <c r="L249" i="17"/>
  <c r="K249" i="17"/>
  <c r="L248" i="17"/>
  <c r="K248" i="17"/>
  <c r="L247" i="17"/>
  <c r="K247" i="17"/>
  <c r="L246" i="17"/>
  <c r="K246" i="17"/>
  <c r="L245" i="17"/>
  <c r="K245" i="17"/>
  <c r="L244" i="17"/>
  <c r="K244" i="17"/>
  <c r="L243" i="17"/>
  <c r="K243" i="17"/>
  <c r="L242" i="17"/>
  <c r="K242" i="17"/>
  <c r="L241" i="17"/>
  <c r="K241" i="17"/>
  <c r="L240" i="17"/>
  <c r="K240" i="17"/>
  <c r="L239" i="17"/>
  <c r="K239" i="17"/>
  <c r="L238" i="17"/>
  <c r="K238" i="17"/>
  <c r="L237" i="17"/>
  <c r="K237" i="17"/>
  <c r="L236" i="17"/>
  <c r="K236" i="17"/>
  <c r="L235" i="17"/>
  <c r="K235" i="17"/>
  <c r="L234" i="17"/>
  <c r="K234" i="17"/>
  <c r="L233" i="17"/>
  <c r="K233" i="17"/>
  <c r="L232" i="17"/>
  <c r="K232" i="17"/>
  <c r="L231" i="17"/>
  <c r="K231" i="17"/>
  <c r="L230" i="17"/>
  <c r="K230" i="17"/>
  <c r="L229" i="17"/>
  <c r="K229" i="17"/>
  <c r="L228" i="17"/>
  <c r="K228" i="17"/>
  <c r="L227" i="17"/>
  <c r="K227" i="17"/>
  <c r="L226" i="17"/>
  <c r="K226" i="17"/>
  <c r="L225" i="17"/>
  <c r="K225" i="17"/>
  <c r="L224" i="17"/>
  <c r="K224" i="17"/>
  <c r="L223" i="17"/>
  <c r="K223" i="17"/>
  <c r="L222" i="17"/>
  <c r="K222" i="17"/>
  <c r="L221" i="17"/>
  <c r="K221" i="17"/>
  <c r="L220" i="17"/>
  <c r="K220" i="17"/>
  <c r="L219" i="17"/>
  <c r="K219" i="17"/>
  <c r="L218" i="17"/>
  <c r="K218" i="17"/>
  <c r="L217" i="17"/>
  <c r="K217" i="17"/>
  <c r="L216" i="17"/>
  <c r="K216" i="17"/>
  <c r="L215" i="17"/>
  <c r="K215" i="17"/>
  <c r="L214" i="17"/>
  <c r="K214" i="17"/>
  <c r="L213" i="17"/>
  <c r="K213" i="17"/>
  <c r="L212" i="17"/>
  <c r="K212" i="17"/>
  <c r="L211" i="17"/>
  <c r="K211" i="17"/>
  <c r="L210" i="17"/>
  <c r="K210" i="17"/>
  <c r="L209" i="17"/>
  <c r="K209" i="17"/>
  <c r="L208" i="17"/>
  <c r="K208" i="17"/>
  <c r="L207" i="17"/>
  <c r="K207" i="17"/>
  <c r="L206" i="17"/>
  <c r="K206" i="17"/>
  <c r="L205" i="17"/>
  <c r="K205" i="17"/>
  <c r="L204" i="17"/>
  <c r="K204" i="17"/>
  <c r="L203" i="17"/>
  <c r="K203" i="17"/>
  <c r="L202" i="17"/>
  <c r="K202" i="17"/>
  <c r="L201" i="17"/>
  <c r="K201" i="17"/>
  <c r="L200" i="17"/>
  <c r="K200" i="17"/>
  <c r="L199" i="17"/>
  <c r="K199" i="17"/>
  <c r="L198" i="17"/>
  <c r="K198" i="17"/>
  <c r="L197" i="17"/>
  <c r="K197" i="17"/>
  <c r="L196" i="17"/>
  <c r="K196" i="17"/>
  <c r="L195" i="17"/>
  <c r="K195" i="17"/>
  <c r="L194" i="17"/>
  <c r="K194" i="17"/>
  <c r="L193" i="17"/>
  <c r="K193" i="17"/>
  <c r="L192" i="17"/>
  <c r="K192" i="17"/>
  <c r="L191" i="17"/>
  <c r="K191" i="17"/>
  <c r="L190" i="17"/>
  <c r="K190" i="17"/>
  <c r="L189" i="17"/>
  <c r="K189" i="17"/>
  <c r="L188" i="17"/>
  <c r="K188" i="17"/>
  <c r="L187" i="17"/>
  <c r="K187" i="17"/>
  <c r="L186" i="17"/>
  <c r="K186" i="17"/>
  <c r="L185" i="17"/>
  <c r="K185" i="17"/>
  <c r="L184" i="17"/>
  <c r="K184" i="17"/>
  <c r="L183" i="17"/>
  <c r="K183" i="17"/>
  <c r="L182" i="17"/>
  <c r="K182" i="17"/>
  <c r="L181" i="17"/>
  <c r="K181" i="17"/>
  <c r="L180" i="17"/>
  <c r="K180" i="17"/>
  <c r="L179" i="17"/>
  <c r="K179" i="17"/>
  <c r="L178" i="17"/>
  <c r="K178" i="17"/>
  <c r="L177" i="17"/>
  <c r="K177" i="17"/>
  <c r="L176" i="17"/>
  <c r="K176" i="17"/>
  <c r="L175" i="17"/>
  <c r="K175" i="17"/>
  <c r="L174" i="17"/>
  <c r="K174" i="17"/>
  <c r="L173" i="17"/>
  <c r="K173" i="17"/>
  <c r="L172" i="17"/>
  <c r="K172" i="17"/>
  <c r="L171" i="17"/>
  <c r="K171" i="17"/>
  <c r="L170" i="17"/>
  <c r="K170" i="17"/>
  <c r="L169" i="17"/>
  <c r="K169" i="17"/>
  <c r="L168" i="17"/>
  <c r="K168" i="17"/>
  <c r="L167" i="17"/>
  <c r="K167" i="17"/>
  <c r="L166" i="17"/>
  <c r="K166" i="17"/>
  <c r="L165" i="17"/>
  <c r="K165" i="17"/>
  <c r="L164" i="17"/>
  <c r="K164" i="17"/>
  <c r="L163" i="17"/>
  <c r="K163" i="17"/>
  <c r="L162" i="17"/>
  <c r="K162" i="17"/>
  <c r="L161" i="17"/>
  <c r="K161" i="17"/>
  <c r="L160" i="17"/>
  <c r="K160" i="17"/>
  <c r="L159" i="17"/>
  <c r="K159" i="17"/>
  <c r="L158" i="17"/>
  <c r="K158" i="17"/>
  <c r="L157" i="17"/>
  <c r="K157" i="17"/>
  <c r="L156" i="17"/>
  <c r="K156" i="17"/>
  <c r="L155" i="17"/>
  <c r="K155" i="17"/>
  <c r="L154" i="17"/>
  <c r="K154" i="17"/>
  <c r="L153" i="17"/>
  <c r="K153" i="17"/>
  <c r="L152" i="17"/>
  <c r="K152" i="17"/>
  <c r="L151" i="17"/>
  <c r="K151" i="17"/>
  <c r="L150" i="17"/>
  <c r="K150" i="17"/>
  <c r="L149" i="17"/>
  <c r="K149" i="17"/>
  <c r="L148" i="17"/>
  <c r="K148" i="17"/>
  <c r="L147" i="17"/>
  <c r="K147" i="17"/>
  <c r="L146" i="17"/>
  <c r="K146" i="17"/>
  <c r="L145" i="17"/>
  <c r="K145" i="17"/>
  <c r="L144" i="17"/>
  <c r="K144" i="17"/>
  <c r="L143" i="17"/>
  <c r="K143" i="17"/>
  <c r="L142" i="17"/>
  <c r="K142" i="17"/>
  <c r="L141" i="17"/>
  <c r="K141" i="17"/>
  <c r="L140" i="17"/>
  <c r="K140" i="17"/>
  <c r="L139" i="17"/>
  <c r="K139" i="17"/>
  <c r="L138" i="17"/>
  <c r="K138" i="17"/>
  <c r="L137" i="17"/>
  <c r="K137" i="17"/>
  <c r="L136" i="17"/>
  <c r="K136" i="17"/>
  <c r="L135" i="17"/>
  <c r="K135" i="17"/>
  <c r="L134" i="17"/>
  <c r="K134" i="17"/>
  <c r="L133" i="17"/>
  <c r="K133" i="17"/>
  <c r="L132" i="17"/>
  <c r="K132" i="17"/>
  <c r="L131" i="17"/>
  <c r="K131" i="17"/>
  <c r="L130" i="17"/>
  <c r="K130" i="17"/>
  <c r="L129" i="17"/>
  <c r="K129" i="17"/>
  <c r="L128" i="17"/>
  <c r="K128" i="17"/>
  <c r="L127" i="17"/>
  <c r="K127" i="17"/>
  <c r="L126" i="17"/>
  <c r="K126" i="17"/>
  <c r="L125" i="17"/>
  <c r="K125" i="17"/>
  <c r="L124" i="17"/>
  <c r="K124" i="17"/>
  <c r="L123" i="17"/>
  <c r="K123" i="17"/>
  <c r="L122" i="17"/>
  <c r="K122" i="17"/>
  <c r="L121" i="17"/>
  <c r="K121" i="17"/>
  <c r="L120" i="17"/>
  <c r="K120" i="17"/>
  <c r="L119" i="17"/>
  <c r="K119" i="17"/>
  <c r="L118" i="17"/>
  <c r="K118" i="17"/>
  <c r="L117" i="17"/>
  <c r="K117" i="17"/>
  <c r="L116" i="17"/>
  <c r="K116" i="17"/>
  <c r="L115" i="17"/>
  <c r="K115" i="17"/>
  <c r="L114" i="17"/>
  <c r="K114" i="17"/>
  <c r="L113" i="17"/>
  <c r="K113" i="17"/>
  <c r="L112" i="17"/>
  <c r="K112" i="17"/>
  <c r="L111" i="17"/>
  <c r="K111" i="17"/>
  <c r="L110" i="17"/>
  <c r="K110" i="17"/>
  <c r="L109" i="17"/>
  <c r="K109" i="17"/>
  <c r="L108" i="17"/>
  <c r="K108" i="17"/>
  <c r="L107" i="17"/>
  <c r="K107" i="17"/>
  <c r="L106" i="17"/>
  <c r="K106" i="17"/>
  <c r="L105" i="17"/>
  <c r="K105" i="17"/>
  <c r="L104" i="17"/>
  <c r="K104" i="17"/>
  <c r="L103" i="17"/>
  <c r="K103" i="17"/>
  <c r="L102" i="17"/>
  <c r="K102" i="17"/>
  <c r="L101" i="17"/>
  <c r="K101" i="17"/>
  <c r="L100" i="17"/>
  <c r="K100" i="17"/>
  <c r="L99" i="17"/>
  <c r="K99" i="17"/>
  <c r="L98" i="17"/>
  <c r="K98" i="17"/>
  <c r="L97" i="17"/>
  <c r="K97" i="17"/>
  <c r="L96" i="17"/>
  <c r="K96" i="17"/>
  <c r="L95" i="17"/>
  <c r="K95" i="17"/>
  <c r="L94" i="17"/>
  <c r="K94" i="17"/>
  <c r="L93" i="17"/>
  <c r="K93" i="17"/>
  <c r="L92" i="17"/>
  <c r="K92" i="17"/>
  <c r="L91" i="17"/>
  <c r="K91" i="17"/>
  <c r="L90" i="17"/>
  <c r="K90" i="17"/>
  <c r="L89" i="17"/>
  <c r="K89" i="17"/>
  <c r="L88" i="17"/>
  <c r="K88" i="17"/>
  <c r="L87" i="17"/>
  <c r="K87" i="17"/>
  <c r="L86" i="17"/>
  <c r="K86" i="17"/>
  <c r="L85" i="17"/>
  <c r="K85" i="17"/>
  <c r="L84" i="17"/>
  <c r="K84" i="17"/>
  <c r="L83" i="17"/>
  <c r="K83" i="17"/>
  <c r="L82" i="17"/>
  <c r="K82" i="17"/>
  <c r="L81" i="17"/>
  <c r="K81" i="17"/>
  <c r="L80" i="17"/>
  <c r="K80" i="17"/>
  <c r="L79" i="17"/>
  <c r="K79" i="17"/>
  <c r="L78" i="17"/>
  <c r="K78" i="17"/>
  <c r="L77" i="17"/>
  <c r="K77" i="17"/>
  <c r="L76" i="17"/>
  <c r="K76" i="17"/>
  <c r="L75" i="17"/>
  <c r="K75" i="17"/>
  <c r="L74" i="17"/>
  <c r="K74" i="17"/>
  <c r="L73" i="17"/>
  <c r="K73" i="17"/>
  <c r="L72" i="17"/>
  <c r="K72" i="17"/>
  <c r="L71" i="17"/>
  <c r="K71" i="17"/>
  <c r="L70" i="17"/>
  <c r="K70" i="17"/>
  <c r="L69" i="17"/>
  <c r="K69" i="17"/>
  <c r="L68" i="17"/>
  <c r="K68" i="17"/>
  <c r="L67" i="17"/>
  <c r="K67" i="17"/>
  <c r="L66" i="17"/>
  <c r="K66" i="17"/>
  <c r="L65" i="17"/>
  <c r="K65" i="17"/>
  <c r="L64" i="17"/>
  <c r="K64" i="17"/>
  <c r="L63" i="17"/>
  <c r="K63" i="17"/>
  <c r="L62" i="17"/>
  <c r="K62" i="17"/>
  <c r="L61" i="17"/>
  <c r="K61" i="17"/>
  <c r="L60" i="17"/>
  <c r="K60" i="17"/>
  <c r="L59" i="17"/>
  <c r="K59" i="17"/>
  <c r="L58" i="17"/>
  <c r="K58" i="17"/>
  <c r="L57" i="17"/>
  <c r="K57" i="17"/>
  <c r="L56" i="17"/>
  <c r="K56" i="17"/>
  <c r="L55" i="17"/>
  <c r="K55" i="17"/>
  <c r="L54" i="17"/>
  <c r="K54" i="17"/>
  <c r="L53" i="17"/>
  <c r="K53" i="17"/>
  <c r="L52" i="17"/>
  <c r="K52" i="17"/>
  <c r="L51" i="17"/>
  <c r="K51" i="17"/>
  <c r="L50" i="17"/>
  <c r="K50" i="17"/>
  <c r="L49" i="17"/>
  <c r="K49" i="17"/>
  <c r="L48" i="17"/>
  <c r="K48" i="17"/>
  <c r="L47" i="17"/>
  <c r="K47" i="17"/>
  <c r="L46" i="17"/>
  <c r="K46" i="17"/>
  <c r="L45" i="17"/>
  <c r="K45" i="17"/>
  <c r="L44" i="17"/>
  <c r="K44" i="17"/>
  <c r="L43" i="17"/>
  <c r="K43" i="17"/>
  <c r="L42" i="17"/>
  <c r="K42" i="17"/>
  <c r="L41" i="17"/>
  <c r="K41" i="17"/>
  <c r="L40" i="17"/>
  <c r="K40" i="17"/>
  <c r="L39" i="17"/>
  <c r="K39" i="17"/>
  <c r="L38" i="17"/>
  <c r="K38" i="17"/>
  <c r="L37" i="17"/>
  <c r="K37" i="17"/>
  <c r="L36" i="17"/>
  <c r="K36" i="17"/>
  <c r="L35" i="17"/>
  <c r="K35" i="17"/>
  <c r="L34" i="17"/>
  <c r="K34" i="17"/>
  <c r="L33" i="17"/>
  <c r="K33" i="17"/>
  <c r="L32" i="17"/>
  <c r="K32" i="17"/>
  <c r="L31" i="17"/>
  <c r="K31" i="17"/>
  <c r="L30" i="17"/>
  <c r="K30" i="17"/>
  <c r="L29" i="17"/>
  <c r="K29" i="17"/>
  <c r="L28" i="17"/>
  <c r="K28" i="17"/>
  <c r="L27" i="17"/>
  <c r="K27" i="17"/>
  <c r="L26" i="17"/>
  <c r="K26" i="17"/>
  <c r="L25" i="17"/>
  <c r="K25" i="17"/>
  <c r="L24" i="17"/>
  <c r="K24" i="17"/>
  <c r="L23" i="17"/>
  <c r="K23" i="17"/>
  <c r="L22" i="17"/>
  <c r="K22" i="17"/>
  <c r="L21" i="17"/>
  <c r="K21" i="17"/>
  <c r="L20" i="17"/>
  <c r="K20" i="17"/>
  <c r="L19" i="17"/>
  <c r="K19" i="17"/>
  <c r="L18" i="17"/>
  <c r="K18" i="17"/>
  <c r="L17" i="17"/>
  <c r="K17" i="17"/>
  <c r="L16" i="17"/>
  <c r="K16" i="17"/>
  <c r="L15" i="17"/>
  <c r="K15" i="17"/>
  <c r="L14" i="17"/>
  <c r="K14" i="17"/>
  <c r="L13" i="17"/>
  <c r="K13" i="17"/>
  <c r="L12" i="17"/>
  <c r="K12" i="17"/>
  <c r="L11" i="17"/>
  <c r="K11" i="17"/>
  <c r="L10" i="17"/>
  <c r="K10" i="17"/>
  <c r="L9" i="17"/>
  <c r="K9" i="17"/>
  <c r="L8" i="17"/>
  <c r="K8" i="17"/>
  <c r="L7" i="17"/>
  <c r="K7" i="17"/>
  <c r="L6" i="17"/>
  <c r="K6" i="17"/>
  <c r="L5" i="17"/>
  <c r="K5" i="17"/>
  <c r="K6250" i="56"/>
  <c r="K6249" i="56"/>
  <c r="K6248" i="56"/>
  <c r="K6247" i="56"/>
  <c r="K6246" i="56"/>
  <c r="K6245" i="56"/>
  <c r="K6244" i="56"/>
  <c r="K6243" i="56"/>
  <c r="K6242" i="56"/>
  <c r="K6241" i="56"/>
  <c r="K6240" i="56"/>
  <c r="K6239" i="56"/>
  <c r="K6238" i="56"/>
  <c r="K6237" i="56"/>
  <c r="K6236" i="56"/>
  <c r="K6235" i="56"/>
  <c r="K6234" i="56"/>
  <c r="K6233" i="56"/>
  <c r="K6232" i="56"/>
  <c r="K6231" i="56"/>
  <c r="K6230" i="56"/>
  <c r="K6229" i="56"/>
  <c r="K6228" i="56"/>
  <c r="K6227" i="56"/>
  <c r="K6226" i="56"/>
  <c r="K6225" i="56"/>
  <c r="K6224" i="56"/>
  <c r="K6223" i="56"/>
  <c r="K6222" i="56"/>
  <c r="K6221" i="56"/>
  <c r="K6220" i="56"/>
  <c r="K6219" i="56"/>
  <c r="K6218" i="56"/>
  <c r="K6217" i="56"/>
  <c r="K6216" i="56"/>
  <c r="K6215" i="56"/>
  <c r="K6214" i="56"/>
  <c r="K6213" i="56"/>
  <c r="K6212" i="56"/>
  <c r="K6211" i="56"/>
  <c r="K6210" i="56"/>
  <c r="K6209" i="56"/>
  <c r="K6208" i="56"/>
  <c r="K6207" i="56"/>
  <c r="K6206" i="56"/>
  <c r="K6205" i="56"/>
  <c r="K6204" i="56"/>
  <c r="K6203" i="56"/>
  <c r="K6202" i="56"/>
  <c r="K6201" i="56"/>
  <c r="K6200" i="56"/>
  <c r="K6199" i="56"/>
  <c r="K6198" i="56"/>
  <c r="K6197" i="56"/>
  <c r="K6196" i="56"/>
  <c r="K6195" i="56"/>
  <c r="K6194" i="56"/>
  <c r="K6193" i="56"/>
  <c r="K6192" i="56"/>
  <c r="K6191" i="56"/>
  <c r="K6190" i="56"/>
  <c r="K6189" i="56"/>
  <c r="K6188" i="56"/>
  <c r="K6187" i="56"/>
  <c r="K6186" i="56"/>
  <c r="K6185" i="56"/>
  <c r="K6184" i="56"/>
  <c r="K6183" i="56"/>
  <c r="K6182" i="56"/>
  <c r="K6181" i="56"/>
  <c r="K6180" i="56"/>
  <c r="K6179" i="56"/>
  <c r="K6178" i="56"/>
  <c r="K6177" i="56"/>
  <c r="K6176" i="56"/>
  <c r="K6175" i="56"/>
  <c r="K6174" i="56"/>
  <c r="K6173" i="56"/>
  <c r="K6172" i="56"/>
  <c r="K6171" i="56"/>
  <c r="K6170" i="56"/>
  <c r="K6169" i="56"/>
  <c r="K6168" i="56"/>
  <c r="K6167" i="56"/>
  <c r="K6166" i="56"/>
  <c r="K6165" i="56"/>
  <c r="K6164" i="56"/>
  <c r="K6163" i="56"/>
  <c r="K6162" i="56"/>
  <c r="K6161" i="56"/>
  <c r="K6160" i="56"/>
  <c r="K6159" i="56"/>
  <c r="K6158" i="56"/>
  <c r="K6157" i="56"/>
  <c r="K6156" i="56"/>
  <c r="K6155" i="56"/>
  <c r="K6154" i="56"/>
  <c r="K6153" i="56"/>
  <c r="K6152" i="56"/>
  <c r="K6151" i="56"/>
  <c r="K6150" i="56"/>
  <c r="K6149" i="56"/>
  <c r="K6148" i="56"/>
  <c r="K6147" i="56"/>
  <c r="K6146" i="56"/>
  <c r="K6145" i="56"/>
  <c r="K6144" i="56"/>
  <c r="K6143" i="56"/>
  <c r="K6142" i="56"/>
  <c r="K6141" i="56"/>
  <c r="K6140" i="56"/>
  <c r="K6139" i="56"/>
  <c r="K6138" i="56"/>
  <c r="K6137" i="56"/>
  <c r="K6136" i="56"/>
  <c r="K6135" i="56"/>
  <c r="K6134" i="56"/>
  <c r="K6133" i="56"/>
  <c r="K6132" i="56"/>
  <c r="K6131" i="56"/>
  <c r="K6130" i="56"/>
  <c r="K6129" i="56"/>
  <c r="K6128" i="56"/>
  <c r="K6127" i="56"/>
  <c r="K6126" i="56"/>
  <c r="K6125" i="56"/>
  <c r="K6124" i="56"/>
  <c r="K6123" i="56"/>
  <c r="K6122" i="56"/>
  <c r="K6121" i="56"/>
  <c r="K6120" i="56"/>
  <c r="K6119" i="56"/>
  <c r="K6118" i="56"/>
  <c r="K6117" i="56"/>
  <c r="K6116" i="56"/>
  <c r="K6115" i="56"/>
  <c r="K6114" i="56"/>
  <c r="K6113" i="56"/>
  <c r="K6112" i="56"/>
  <c r="K6111" i="56"/>
  <c r="K6110" i="56"/>
  <c r="K6109" i="56"/>
  <c r="K6108" i="56"/>
  <c r="K6107" i="56"/>
  <c r="K6106" i="56"/>
  <c r="K6105" i="56"/>
  <c r="K6104" i="56"/>
  <c r="K6103" i="56"/>
  <c r="K6102" i="56"/>
  <c r="K6101" i="56"/>
  <c r="K6100" i="56"/>
  <c r="K6099" i="56"/>
  <c r="K6098" i="56"/>
  <c r="K6097" i="56"/>
  <c r="K6096" i="56"/>
  <c r="K6095" i="56"/>
  <c r="K6094" i="56"/>
  <c r="K6093" i="56"/>
  <c r="K6092" i="56"/>
  <c r="K6091" i="56"/>
  <c r="K6090" i="56"/>
  <c r="K6089" i="56"/>
  <c r="K6088" i="56"/>
  <c r="K6087" i="56"/>
  <c r="K6086" i="56"/>
  <c r="K6085" i="56"/>
  <c r="K6084" i="56"/>
  <c r="K6083" i="56"/>
  <c r="K6082" i="56"/>
  <c r="K6081" i="56"/>
  <c r="K6080" i="56"/>
  <c r="K6079" i="56"/>
  <c r="K6078" i="56"/>
  <c r="K6077" i="56"/>
  <c r="K6076" i="56"/>
  <c r="K6075" i="56"/>
  <c r="K6074" i="56"/>
  <c r="K6073" i="56"/>
  <c r="K6072" i="56"/>
  <c r="K6071" i="56"/>
  <c r="K6070" i="56"/>
  <c r="K6069" i="56"/>
  <c r="K6068" i="56"/>
  <c r="K6067" i="56"/>
  <c r="K6066" i="56"/>
  <c r="K6065" i="56"/>
  <c r="K6064" i="56"/>
  <c r="K6063" i="56"/>
  <c r="K6062" i="56"/>
  <c r="K6061" i="56"/>
  <c r="K6060" i="56"/>
  <c r="K6059" i="56"/>
  <c r="K6058" i="56"/>
  <c r="K6057" i="56"/>
  <c r="K6056" i="56"/>
  <c r="K6055" i="56"/>
  <c r="K6054" i="56"/>
  <c r="K6053" i="56"/>
  <c r="K6052" i="56"/>
  <c r="K6051" i="56"/>
  <c r="K6050" i="56"/>
  <c r="K6049" i="56"/>
  <c r="K6048" i="56"/>
  <c r="K6047" i="56"/>
  <c r="K6046" i="56"/>
  <c r="K6045" i="56"/>
  <c r="K6044" i="56"/>
  <c r="K6043" i="56"/>
  <c r="K6042" i="56"/>
  <c r="K6041" i="56"/>
  <c r="K6040" i="56"/>
  <c r="K6039" i="56"/>
  <c r="K6038" i="56"/>
  <c r="K6037" i="56"/>
  <c r="K6036" i="56"/>
  <c r="K6035" i="56"/>
  <c r="K6034" i="56"/>
  <c r="K6033" i="56"/>
  <c r="K6032" i="56"/>
  <c r="K6031" i="56"/>
  <c r="K6030" i="56"/>
  <c r="K6029" i="56"/>
  <c r="K6028" i="56"/>
  <c r="K6027" i="56"/>
  <c r="K6026" i="56"/>
  <c r="K6025" i="56"/>
  <c r="K6024" i="56"/>
  <c r="K6023" i="56"/>
  <c r="K6022" i="56"/>
  <c r="K6021" i="56"/>
  <c r="K6020" i="56"/>
  <c r="K6019" i="56"/>
  <c r="K6018" i="56"/>
  <c r="K6017" i="56"/>
  <c r="K6016" i="56"/>
  <c r="K6015" i="56"/>
  <c r="K6014" i="56"/>
  <c r="K6013" i="56"/>
  <c r="K6012" i="56"/>
  <c r="K6011" i="56"/>
  <c r="K6010" i="56"/>
  <c r="K6009" i="56"/>
  <c r="K6008" i="56"/>
  <c r="K6007" i="56"/>
  <c r="K6006" i="56"/>
  <c r="K6005" i="56"/>
  <c r="K6004" i="56"/>
  <c r="K6003" i="56"/>
  <c r="K6002" i="56"/>
  <c r="K6001" i="56"/>
  <c r="K6000" i="56"/>
  <c r="K5999" i="56"/>
  <c r="K5998" i="56"/>
  <c r="K5997" i="56"/>
  <c r="K5996" i="56"/>
  <c r="K5995" i="56"/>
  <c r="K5994" i="56"/>
  <c r="K5993" i="56"/>
  <c r="K5992" i="56"/>
  <c r="K5991" i="56"/>
  <c r="K5990" i="56"/>
  <c r="K5989" i="56"/>
  <c r="K5988" i="56"/>
  <c r="K5987" i="56"/>
  <c r="K5986" i="56"/>
  <c r="K5985" i="56"/>
  <c r="K5984" i="56"/>
  <c r="K5983" i="56"/>
  <c r="K5982" i="56"/>
  <c r="K5981" i="56"/>
  <c r="K5980" i="56"/>
  <c r="K5979" i="56"/>
  <c r="K5978" i="56"/>
  <c r="K5977" i="56"/>
  <c r="K5976" i="56"/>
  <c r="K5975" i="56"/>
  <c r="K5974" i="56"/>
  <c r="K5973" i="56"/>
  <c r="K5972" i="56"/>
  <c r="K5971" i="56"/>
  <c r="K5970" i="56"/>
  <c r="K5969" i="56"/>
  <c r="K5968" i="56"/>
  <c r="K5967" i="56"/>
  <c r="K5966" i="56"/>
  <c r="K5965" i="56"/>
  <c r="K5964" i="56"/>
  <c r="K5963" i="56"/>
  <c r="K5962" i="56"/>
  <c r="K5961" i="56"/>
  <c r="K5960" i="56"/>
  <c r="K5959" i="56"/>
  <c r="K5958" i="56"/>
  <c r="K5957" i="56"/>
  <c r="K5956" i="56"/>
  <c r="K5955" i="56"/>
  <c r="K5954" i="56"/>
  <c r="K5953" i="56"/>
  <c r="K5952" i="56"/>
  <c r="K5951" i="56"/>
  <c r="K5950" i="56"/>
  <c r="K5949" i="56"/>
  <c r="K5948" i="56"/>
  <c r="K5947" i="56"/>
  <c r="K5946" i="56"/>
  <c r="K5945" i="56"/>
  <c r="K5944" i="56"/>
  <c r="K5943" i="56"/>
  <c r="K5942" i="56"/>
  <c r="K5941" i="56"/>
  <c r="K5940" i="56"/>
  <c r="K5939" i="56"/>
  <c r="K5938" i="56"/>
  <c r="K5937" i="56"/>
  <c r="K5936" i="56"/>
  <c r="K5935" i="56"/>
  <c r="K5934" i="56"/>
  <c r="K5933" i="56"/>
  <c r="K5932" i="56"/>
  <c r="K5931" i="56"/>
  <c r="K5930" i="56"/>
  <c r="K5929" i="56"/>
  <c r="K5928" i="56"/>
  <c r="K5927" i="56"/>
  <c r="K5926" i="56"/>
  <c r="K5925" i="56"/>
  <c r="K5924" i="56"/>
  <c r="K5923" i="56"/>
  <c r="K5922" i="56"/>
  <c r="K5921" i="56"/>
  <c r="K5920" i="56"/>
  <c r="K5919" i="56"/>
  <c r="K5918" i="56"/>
  <c r="K5917" i="56"/>
  <c r="K5916" i="56"/>
  <c r="K5915" i="56"/>
  <c r="K5914" i="56"/>
  <c r="K5913" i="56"/>
  <c r="K5912" i="56"/>
  <c r="K5911" i="56"/>
  <c r="K5910" i="56"/>
  <c r="K5909" i="56"/>
  <c r="K5908" i="56"/>
  <c r="K5907" i="56"/>
  <c r="K5906" i="56"/>
  <c r="K5905" i="56"/>
  <c r="K5904" i="56"/>
  <c r="K5903" i="56"/>
  <c r="K5902" i="56"/>
  <c r="K5901" i="56"/>
  <c r="K5900" i="56"/>
  <c r="K5899" i="56"/>
  <c r="K5898" i="56"/>
  <c r="K5897" i="56"/>
  <c r="K5896" i="56"/>
  <c r="K5895" i="56"/>
  <c r="K5894" i="56"/>
  <c r="K5893" i="56"/>
  <c r="K5892" i="56"/>
  <c r="K5891" i="56"/>
  <c r="K5890" i="56"/>
  <c r="K5889" i="56"/>
  <c r="K5888" i="56"/>
  <c r="K5887" i="56"/>
  <c r="K5886" i="56"/>
  <c r="K5885" i="56"/>
  <c r="K5884" i="56"/>
  <c r="K5883" i="56"/>
  <c r="K5882" i="56"/>
  <c r="K5881" i="56"/>
  <c r="K5880" i="56"/>
  <c r="K5879" i="56"/>
  <c r="K5878" i="56"/>
  <c r="K5877" i="56"/>
  <c r="K5876" i="56"/>
  <c r="K5875" i="56"/>
  <c r="K5874" i="56"/>
  <c r="K5873" i="56"/>
  <c r="K5872" i="56"/>
  <c r="K5871" i="56"/>
  <c r="K5870" i="56"/>
  <c r="K5869" i="56"/>
  <c r="K5868" i="56"/>
  <c r="K5867" i="56"/>
  <c r="K5866" i="56"/>
  <c r="K5865" i="56"/>
  <c r="K5864" i="56"/>
  <c r="K5863" i="56"/>
  <c r="K5862" i="56"/>
  <c r="K5861" i="56"/>
  <c r="K5860" i="56"/>
  <c r="K5859" i="56"/>
  <c r="K5858" i="56"/>
  <c r="K5857" i="56"/>
  <c r="K5856" i="56"/>
  <c r="K5855" i="56"/>
  <c r="K5854" i="56"/>
  <c r="K5853" i="56"/>
  <c r="K5852" i="56"/>
  <c r="K5851" i="56"/>
  <c r="K5850" i="56"/>
  <c r="K5849" i="56"/>
  <c r="K5848" i="56"/>
  <c r="K5847" i="56"/>
  <c r="K5846" i="56"/>
  <c r="K5845" i="56"/>
  <c r="K5844" i="56"/>
  <c r="K5843" i="56"/>
  <c r="K5842" i="56"/>
  <c r="K5841" i="56"/>
  <c r="K5840" i="56"/>
  <c r="K5839" i="56"/>
  <c r="K5838" i="56"/>
  <c r="K5837" i="56"/>
  <c r="K5836" i="56"/>
  <c r="K5835" i="56"/>
  <c r="K5834" i="56"/>
  <c r="K5833" i="56"/>
  <c r="K5832" i="56"/>
  <c r="K5831" i="56"/>
  <c r="K5830" i="56"/>
  <c r="K5829" i="56"/>
  <c r="K5828" i="56"/>
  <c r="K5827" i="56"/>
  <c r="K5826" i="56"/>
  <c r="K5825" i="56"/>
  <c r="K5824" i="56"/>
  <c r="K5823" i="56"/>
  <c r="K5822" i="56"/>
  <c r="K5821" i="56"/>
  <c r="K5820" i="56"/>
  <c r="K5819" i="56"/>
  <c r="K5818" i="56"/>
  <c r="K5817" i="56"/>
  <c r="K5816" i="56"/>
  <c r="K5815" i="56"/>
  <c r="K5814" i="56"/>
  <c r="K5813" i="56"/>
  <c r="K5812" i="56"/>
  <c r="K5811" i="56"/>
  <c r="K5810" i="56"/>
  <c r="K5809" i="56"/>
  <c r="K5808" i="56"/>
  <c r="K5807" i="56"/>
  <c r="K5806" i="56"/>
  <c r="K5805" i="56"/>
  <c r="K5804" i="56"/>
  <c r="K5803" i="56"/>
  <c r="K5802" i="56"/>
  <c r="K5801" i="56"/>
  <c r="K5800" i="56"/>
  <c r="K5799" i="56"/>
  <c r="K5798" i="56"/>
  <c r="K5797" i="56"/>
  <c r="K5796" i="56"/>
  <c r="K5795" i="56"/>
  <c r="K5794" i="56"/>
  <c r="K5793" i="56"/>
  <c r="K5792" i="56"/>
  <c r="K5791" i="56"/>
  <c r="K5790" i="56"/>
  <c r="K5789" i="56"/>
  <c r="K5788" i="56"/>
  <c r="K5787" i="56"/>
  <c r="K5786" i="56"/>
  <c r="K5785" i="56"/>
  <c r="K5784" i="56"/>
  <c r="K5783" i="56"/>
  <c r="K5782" i="56"/>
  <c r="K5781" i="56"/>
  <c r="K5780" i="56"/>
  <c r="K5779" i="56"/>
  <c r="K5778" i="56"/>
  <c r="K5777" i="56"/>
  <c r="K5776" i="56"/>
  <c r="K5775" i="56"/>
  <c r="K5774" i="56"/>
  <c r="K5773" i="56"/>
  <c r="K5772" i="56"/>
  <c r="K5771" i="56"/>
  <c r="K5770" i="56"/>
  <c r="K5769" i="56"/>
  <c r="K5768" i="56"/>
  <c r="K5767" i="56"/>
  <c r="K5766" i="56"/>
  <c r="K5765" i="56"/>
  <c r="K5764" i="56"/>
  <c r="K5763" i="56"/>
  <c r="K5762" i="56"/>
  <c r="K5761" i="56"/>
  <c r="K5760" i="56"/>
  <c r="K5759" i="56"/>
  <c r="K5758" i="56"/>
  <c r="K5757" i="56"/>
  <c r="K5756" i="56"/>
  <c r="K5755" i="56"/>
  <c r="K5754" i="56"/>
  <c r="K5753" i="56"/>
  <c r="K5752" i="56"/>
  <c r="K5751" i="56"/>
  <c r="K5750" i="56"/>
  <c r="K5749" i="56"/>
  <c r="K5748" i="56"/>
  <c r="K5747" i="56"/>
  <c r="K5746" i="56"/>
  <c r="K5745" i="56"/>
  <c r="K5744" i="56"/>
  <c r="K5743" i="56"/>
  <c r="K5742" i="56"/>
  <c r="K5741" i="56"/>
  <c r="K5740" i="56"/>
  <c r="K5739" i="56"/>
  <c r="K5738" i="56"/>
  <c r="K5737" i="56"/>
  <c r="K5736" i="56"/>
  <c r="K5735" i="56"/>
  <c r="K5734" i="56"/>
  <c r="K5733" i="56"/>
  <c r="K5732" i="56"/>
  <c r="K5731" i="56"/>
  <c r="K5730" i="56"/>
  <c r="K5729" i="56"/>
  <c r="K5728" i="56"/>
  <c r="K5727" i="56"/>
  <c r="K5726" i="56"/>
  <c r="K5725" i="56"/>
  <c r="K5724" i="56"/>
  <c r="K5723" i="56"/>
  <c r="K5722" i="56"/>
  <c r="K5721" i="56"/>
  <c r="K5720" i="56"/>
  <c r="K5719" i="56"/>
  <c r="K5718" i="56"/>
  <c r="K5717" i="56"/>
  <c r="K5716" i="56"/>
  <c r="K5715" i="56"/>
  <c r="K5714" i="56"/>
  <c r="K5713" i="56"/>
  <c r="K5712" i="56"/>
  <c r="K5711" i="56"/>
  <c r="K5710" i="56"/>
  <c r="K5709" i="56"/>
  <c r="K5708" i="56"/>
  <c r="K5707" i="56"/>
  <c r="K5706" i="56"/>
  <c r="K5705" i="56"/>
  <c r="K5704" i="56"/>
  <c r="K5703" i="56"/>
  <c r="K5702" i="56"/>
  <c r="K5701" i="56"/>
  <c r="K5700" i="56"/>
  <c r="K5699" i="56"/>
  <c r="K5698" i="56"/>
  <c r="K5697" i="56"/>
  <c r="K5696" i="56"/>
  <c r="K5695" i="56"/>
  <c r="K5694" i="56"/>
  <c r="K5693" i="56"/>
  <c r="K5692" i="56"/>
  <c r="K5691" i="56"/>
  <c r="K5690" i="56"/>
  <c r="K5689" i="56"/>
  <c r="K5688" i="56"/>
  <c r="K5687" i="56"/>
  <c r="K5686" i="56"/>
  <c r="K5685" i="56"/>
  <c r="K5684" i="56"/>
  <c r="K5683" i="56"/>
  <c r="K5682" i="56"/>
  <c r="K5681" i="56"/>
  <c r="K5680" i="56"/>
  <c r="K5679" i="56"/>
  <c r="K5678" i="56"/>
  <c r="K5677" i="56"/>
  <c r="K5676" i="56"/>
  <c r="K5675" i="56"/>
  <c r="K5674" i="56"/>
  <c r="K5673" i="56"/>
  <c r="K5672" i="56"/>
  <c r="K5671" i="56"/>
  <c r="K5670" i="56"/>
  <c r="K5669" i="56"/>
  <c r="K5668" i="56"/>
  <c r="K5667" i="56"/>
  <c r="K5666" i="56"/>
  <c r="K5665" i="56"/>
  <c r="K5664" i="56"/>
  <c r="K5663" i="56"/>
  <c r="K5662" i="56"/>
  <c r="K5661" i="56"/>
  <c r="K5660" i="56"/>
  <c r="K5659" i="56"/>
  <c r="K5658" i="56"/>
  <c r="K5657" i="56"/>
  <c r="K5656" i="56"/>
  <c r="K5655" i="56"/>
  <c r="K5654" i="56"/>
  <c r="K5653" i="56"/>
  <c r="K5652" i="56"/>
  <c r="K5651" i="56"/>
  <c r="K5650" i="56"/>
  <c r="K5649" i="56"/>
  <c r="K5648" i="56"/>
  <c r="K5647" i="56"/>
  <c r="K5646" i="56"/>
  <c r="K5645" i="56"/>
  <c r="K5644" i="56"/>
  <c r="K5643" i="56"/>
  <c r="K5642" i="56"/>
  <c r="K5641" i="56"/>
  <c r="K5640" i="56"/>
  <c r="K5639" i="56"/>
  <c r="K5638" i="56"/>
  <c r="K5637" i="56"/>
  <c r="K5636" i="56"/>
  <c r="K5635" i="56"/>
  <c r="K5634" i="56"/>
  <c r="K5633" i="56"/>
  <c r="K5632" i="56"/>
  <c r="K5631" i="56"/>
  <c r="K5630" i="56"/>
  <c r="K5629" i="56"/>
  <c r="K5628" i="56"/>
  <c r="K5627" i="56"/>
  <c r="K5626" i="56"/>
  <c r="K5625" i="56"/>
  <c r="K5624" i="56"/>
  <c r="K5623" i="56"/>
  <c r="K5622" i="56"/>
  <c r="K5621" i="56"/>
  <c r="K5620" i="56"/>
  <c r="K5619" i="56"/>
  <c r="K5618" i="56"/>
  <c r="K5617" i="56"/>
  <c r="K5616" i="56"/>
  <c r="K5615" i="56"/>
  <c r="K5614" i="56"/>
  <c r="K5613" i="56"/>
  <c r="K5612" i="56"/>
  <c r="K5611" i="56"/>
  <c r="K5610" i="56"/>
  <c r="K5609" i="56"/>
  <c r="K5608" i="56"/>
  <c r="K5607" i="56"/>
  <c r="K5606" i="56"/>
  <c r="K5605" i="56"/>
  <c r="K5604" i="56"/>
  <c r="K5603" i="56"/>
  <c r="K5602" i="56"/>
  <c r="K5601" i="56"/>
  <c r="K5600" i="56"/>
  <c r="K5599" i="56"/>
  <c r="K5598" i="56"/>
  <c r="K5597" i="56"/>
  <c r="K5596" i="56"/>
  <c r="K5595" i="56"/>
  <c r="K5594" i="56"/>
  <c r="K5593" i="56"/>
  <c r="K5592" i="56"/>
  <c r="K5591" i="56"/>
  <c r="K5590" i="56"/>
  <c r="K5589" i="56"/>
  <c r="K5588" i="56"/>
  <c r="K5587" i="56"/>
  <c r="K5586" i="56"/>
  <c r="K5585" i="56"/>
  <c r="K5584" i="56"/>
  <c r="K5583" i="56"/>
  <c r="K5582" i="56"/>
  <c r="K5581" i="56"/>
  <c r="K5580" i="56"/>
  <c r="K5579" i="56"/>
  <c r="K5578" i="56"/>
  <c r="K5577" i="56"/>
  <c r="K5576" i="56"/>
  <c r="K5575" i="56"/>
  <c r="K5574" i="56"/>
  <c r="K5573" i="56"/>
  <c r="K5572" i="56"/>
  <c r="K5571" i="56"/>
  <c r="K5570" i="56"/>
  <c r="K5569" i="56"/>
  <c r="K5568" i="56"/>
  <c r="K5567" i="56"/>
  <c r="K5566" i="56"/>
  <c r="K5565" i="56"/>
  <c r="K5564" i="56"/>
  <c r="K5563" i="56"/>
  <c r="K5562" i="56"/>
  <c r="K5561" i="56"/>
  <c r="K5560" i="56"/>
  <c r="K5559" i="56"/>
  <c r="K5558" i="56"/>
  <c r="K5557" i="56"/>
  <c r="K5556" i="56"/>
  <c r="K5555" i="56"/>
  <c r="K5554" i="56"/>
  <c r="K5553" i="56"/>
  <c r="K5552" i="56"/>
  <c r="K5551" i="56"/>
  <c r="K5550" i="56"/>
  <c r="K5549" i="56"/>
  <c r="K5548" i="56"/>
  <c r="K5547" i="56"/>
  <c r="K5546" i="56"/>
  <c r="K5545" i="56"/>
  <c r="K5544" i="56"/>
  <c r="K5543" i="56"/>
  <c r="K5542" i="56"/>
  <c r="K5541" i="56"/>
  <c r="K5540" i="56"/>
  <c r="K5539" i="56"/>
  <c r="K5538" i="56"/>
  <c r="K5537" i="56"/>
  <c r="K5536" i="56"/>
  <c r="K5535" i="56"/>
  <c r="K5534" i="56"/>
  <c r="K5533" i="56"/>
  <c r="K5532" i="56"/>
  <c r="K5531" i="56"/>
  <c r="K5530" i="56"/>
  <c r="K5529" i="56"/>
  <c r="K5528" i="56"/>
  <c r="K5527" i="56"/>
  <c r="K5526" i="56"/>
  <c r="K5525" i="56"/>
  <c r="K5524" i="56"/>
  <c r="K5523" i="56"/>
  <c r="K5522" i="56"/>
  <c r="K5521" i="56"/>
  <c r="K5520" i="56"/>
  <c r="K5519" i="56"/>
  <c r="K5518" i="56"/>
  <c r="K5517" i="56"/>
  <c r="K5516" i="56"/>
  <c r="K5515" i="56"/>
  <c r="K5514" i="56"/>
  <c r="K5513" i="56"/>
  <c r="K5512" i="56"/>
  <c r="K5511" i="56"/>
  <c r="K5510" i="56"/>
  <c r="K5509" i="56"/>
  <c r="K5508" i="56"/>
  <c r="K5507" i="56"/>
  <c r="K5506" i="56"/>
  <c r="K5505" i="56"/>
  <c r="K5504" i="56"/>
  <c r="K5503" i="56"/>
  <c r="K5502" i="56"/>
  <c r="K5501" i="56"/>
  <c r="K5500" i="56"/>
  <c r="K5499" i="56"/>
  <c r="K5498" i="56"/>
  <c r="K5497" i="56"/>
  <c r="K5496" i="56"/>
  <c r="K5495" i="56"/>
  <c r="K5494" i="56"/>
  <c r="K5493" i="56"/>
  <c r="K5492" i="56"/>
  <c r="K5491" i="56"/>
  <c r="K5490" i="56"/>
  <c r="K5489" i="56"/>
  <c r="K5488" i="56"/>
  <c r="K5487" i="56"/>
  <c r="K5486" i="56"/>
  <c r="K5485" i="56"/>
  <c r="K5484" i="56"/>
  <c r="K5483" i="56"/>
  <c r="K5482" i="56"/>
  <c r="K5481" i="56"/>
  <c r="K5480" i="56"/>
  <c r="K5479" i="56"/>
  <c r="K5478" i="56"/>
  <c r="K5477" i="56"/>
  <c r="K5476" i="56"/>
  <c r="K5475" i="56"/>
  <c r="K5474" i="56"/>
  <c r="K5473" i="56"/>
  <c r="K5472" i="56"/>
  <c r="K5471" i="56"/>
  <c r="K5470" i="56"/>
  <c r="K5469" i="56"/>
  <c r="K5468" i="56"/>
  <c r="K5467" i="56"/>
  <c r="K5466" i="56"/>
  <c r="K5465" i="56"/>
  <c r="K5464" i="56"/>
  <c r="K5463" i="56"/>
  <c r="K5462" i="56"/>
  <c r="K5461" i="56"/>
  <c r="K5460" i="56"/>
  <c r="K5459" i="56"/>
  <c r="K5458" i="56"/>
  <c r="K5457" i="56"/>
  <c r="K5456" i="56"/>
  <c r="K5455" i="56"/>
  <c r="K5454" i="56"/>
  <c r="K5453" i="56"/>
  <c r="K5452" i="56"/>
  <c r="K5451" i="56"/>
  <c r="K5450" i="56"/>
  <c r="K5449" i="56"/>
  <c r="K5448" i="56"/>
  <c r="K5447" i="56"/>
  <c r="K5446" i="56"/>
  <c r="K5445" i="56"/>
  <c r="K5444" i="56"/>
  <c r="K5443" i="56"/>
  <c r="K5442" i="56"/>
  <c r="K5441" i="56"/>
  <c r="K5440" i="56"/>
  <c r="K5439" i="56"/>
  <c r="K5438" i="56"/>
  <c r="K5437" i="56"/>
  <c r="K5436" i="56"/>
  <c r="K5435" i="56"/>
  <c r="K5434" i="56"/>
  <c r="K5433" i="56"/>
  <c r="K5432" i="56"/>
  <c r="K5431" i="56"/>
  <c r="K5430" i="56"/>
  <c r="K5429" i="56"/>
  <c r="K5428" i="56"/>
  <c r="K5427" i="56"/>
  <c r="K5426" i="56"/>
  <c r="K5425" i="56"/>
  <c r="K5424" i="56"/>
  <c r="K5423" i="56"/>
  <c r="K5422" i="56"/>
  <c r="K5421" i="56"/>
  <c r="K5420" i="56"/>
  <c r="K5419" i="56"/>
  <c r="K5418" i="56"/>
  <c r="K5417" i="56"/>
  <c r="K5416" i="56"/>
  <c r="K5415" i="56"/>
  <c r="K5414" i="56"/>
  <c r="K5413" i="56"/>
  <c r="K5412" i="56"/>
  <c r="K5411" i="56"/>
  <c r="K5410" i="56"/>
  <c r="K5409" i="56"/>
  <c r="K5408" i="56"/>
  <c r="K5407" i="56"/>
  <c r="K5406" i="56"/>
  <c r="K5405" i="56"/>
  <c r="K5404" i="56"/>
  <c r="K5403" i="56"/>
  <c r="K5402" i="56"/>
  <c r="K5401" i="56"/>
  <c r="K5400" i="56"/>
  <c r="K5399" i="56"/>
  <c r="K5398" i="56"/>
  <c r="K5397" i="56"/>
  <c r="K5396" i="56"/>
  <c r="K5395" i="56"/>
  <c r="K5394" i="56"/>
  <c r="K5393" i="56"/>
  <c r="K5392" i="56"/>
  <c r="K5391" i="56"/>
  <c r="K5390" i="56"/>
  <c r="K5389" i="56"/>
  <c r="K5388" i="56"/>
  <c r="K5387" i="56"/>
  <c r="K5386" i="56"/>
  <c r="K5385" i="56"/>
  <c r="K5384" i="56"/>
  <c r="K5383" i="56"/>
  <c r="K5382" i="56"/>
  <c r="K5381" i="56"/>
  <c r="K5380" i="56"/>
  <c r="K5379" i="56"/>
  <c r="K5378" i="56"/>
  <c r="K5377" i="56"/>
  <c r="K5376" i="56"/>
  <c r="K5375" i="56"/>
  <c r="K5374" i="56"/>
  <c r="K5373" i="56"/>
  <c r="K5372" i="56"/>
  <c r="K5371" i="56"/>
  <c r="K5370" i="56"/>
  <c r="K5369" i="56"/>
  <c r="K5368" i="56"/>
  <c r="K5367" i="56"/>
  <c r="K5366" i="56"/>
  <c r="K5365" i="56"/>
  <c r="K5364" i="56"/>
  <c r="K5363" i="56"/>
  <c r="K5362" i="56"/>
  <c r="K5361" i="56"/>
  <c r="K5360" i="56"/>
  <c r="K5359" i="56"/>
  <c r="K5358" i="56"/>
  <c r="K5357" i="56"/>
  <c r="K5356" i="56"/>
  <c r="K5355" i="56"/>
  <c r="K5354" i="56"/>
  <c r="K5353" i="56"/>
  <c r="K5352" i="56"/>
  <c r="K5351" i="56"/>
  <c r="K5350" i="56"/>
  <c r="K5349" i="56"/>
  <c r="K5348" i="56"/>
  <c r="K5347" i="56"/>
  <c r="K5346" i="56"/>
  <c r="K5345" i="56"/>
  <c r="K5344" i="56"/>
  <c r="K5343" i="56"/>
  <c r="K5342" i="56"/>
  <c r="K5341" i="56"/>
  <c r="K5340" i="56"/>
  <c r="K5339" i="56"/>
  <c r="K5338" i="56"/>
  <c r="K5337" i="56"/>
  <c r="K5336" i="56"/>
  <c r="K5335" i="56"/>
  <c r="K5334" i="56"/>
  <c r="K5333" i="56"/>
  <c r="K5332" i="56"/>
  <c r="K5331" i="56"/>
  <c r="K5330" i="56"/>
  <c r="K5329" i="56"/>
  <c r="K5328" i="56"/>
  <c r="K5327" i="56"/>
  <c r="K5326" i="56"/>
  <c r="K5325" i="56"/>
  <c r="K5324" i="56"/>
  <c r="K5323" i="56"/>
  <c r="K5322" i="56"/>
  <c r="K5321" i="56"/>
  <c r="K5320" i="56"/>
  <c r="K5319" i="56"/>
  <c r="K5318" i="56"/>
  <c r="K5317" i="56"/>
  <c r="K5316" i="56"/>
  <c r="K5315" i="56"/>
  <c r="K5314" i="56"/>
  <c r="K5313" i="56"/>
  <c r="K5312" i="56"/>
  <c r="K5311" i="56"/>
  <c r="K5310" i="56"/>
  <c r="K5309" i="56"/>
  <c r="K5308" i="56"/>
  <c r="K5307" i="56"/>
  <c r="K5306" i="56"/>
  <c r="K5305" i="56"/>
  <c r="K5304" i="56"/>
  <c r="K5303" i="56"/>
  <c r="K5302" i="56"/>
  <c r="K5301" i="56"/>
  <c r="K5300" i="56"/>
  <c r="K5299" i="56"/>
  <c r="K5298" i="56"/>
  <c r="K5297" i="56"/>
  <c r="K5296" i="56"/>
  <c r="K5295" i="56"/>
  <c r="K5294" i="56"/>
  <c r="K5293" i="56"/>
  <c r="K5292" i="56"/>
  <c r="K5291" i="56"/>
  <c r="K5290" i="56"/>
  <c r="K5289" i="56"/>
  <c r="K5288" i="56"/>
  <c r="K5287" i="56"/>
  <c r="K5286" i="56"/>
  <c r="K5285" i="56"/>
  <c r="K5284" i="56"/>
  <c r="K5283" i="56"/>
  <c r="K5282" i="56"/>
  <c r="K5281" i="56"/>
  <c r="K5280" i="56"/>
  <c r="K5279" i="56"/>
  <c r="K5278" i="56"/>
  <c r="K5277" i="56"/>
  <c r="K5276" i="56"/>
  <c r="K5275" i="56"/>
  <c r="K5274" i="56"/>
  <c r="K5273" i="56"/>
  <c r="K5272" i="56"/>
  <c r="K5271" i="56"/>
  <c r="K5270" i="56"/>
  <c r="K5269" i="56"/>
  <c r="K5268" i="56"/>
  <c r="K5267" i="56"/>
  <c r="K5266" i="56"/>
  <c r="K5265" i="56"/>
  <c r="K5264" i="56"/>
  <c r="K5263" i="56"/>
  <c r="K5262" i="56"/>
  <c r="K5261" i="56"/>
  <c r="K5260" i="56"/>
  <c r="K5259" i="56"/>
  <c r="K5258" i="56"/>
  <c r="K5257" i="56"/>
  <c r="K5256" i="56"/>
  <c r="K5255" i="56"/>
  <c r="K5254" i="56"/>
  <c r="K5253" i="56"/>
  <c r="K5252" i="56"/>
  <c r="K5251" i="56"/>
  <c r="K5250" i="56"/>
  <c r="K5249" i="56"/>
  <c r="K5248" i="56"/>
  <c r="K5247" i="56"/>
  <c r="K5246" i="56"/>
  <c r="K5245" i="56"/>
  <c r="K5244" i="56"/>
  <c r="K5243" i="56"/>
  <c r="K5242" i="56"/>
  <c r="K5241" i="56"/>
  <c r="K5240" i="56"/>
  <c r="K5239" i="56"/>
  <c r="K5238" i="56"/>
  <c r="K5237" i="56"/>
  <c r="K5236" i="56"/>
  <c r="K5235" i="56"/>
  <c r="K5234" i="56"/>
  <c r="K5233" i="56"/>
  <c r="K5232" i="56"/>
  <c r="K5231" i="56"/>
  <c r="K5230" i="56"/>
  <c r="K5229" i="56"/>
  <c r="K5228" i="56"/>
  <c r="K5227" i="56"/>
  <c r="K5226" i="56"/>
  <c r="K5225" i="56"/>
  <c r="K5224" i="56"/>
  <c r="K5223" i="56"/>
  <c r="K5222" i="56"/>
  <c r="K5221" i="56"/>
  <c r="K5220" i="56"/>
  <c r="K5219" i="56"/>
  <c r="K5218" i="56"/>
  <c r="K5217" i="56"/>
  <c r="K5216" i="56"/>
  <c r="K5215" i="56"/>
  <c r="K5214" i="56"/>
  <c r="K5213" i="56"/>
  <c r="K5212" i="56"/>
  <c r="K5211" i="56"/>
  <c r="K5210" i="56"/>
  <c r="K5209" i="56"/>
  <c r="K5208" i="56"/>
  <c r="K5207" i="56"/>
  <c r="K5206" i="56"/>
  <c r="K5205" i="56"/>
  <c r="K5204" i="56"/>
  <c r="K5203" i="56"/>
  <c r="K5202" i="56"/>
  <c r="K5201" i="56"/>
  <c r="K5200" i="56"/>
  <c r="K5199" i="56"/>
  <c r="K5198" i="56"/>
  <c r="K5197" i="56"/>
  <c r="K5196" i="56"/>
  <c r="K5195" i="56"/>
  <c r="K5194" i="56"/>
  <c r="K5193" i="56"/>
  <c r="K5192" i="56"/>
  <c r="K5191" i="56"/>
  <c r="K5190" i="56"/>
  <c r="K5189" i="56"/>
  <c r="K5188" i="56"/>
  <c r="K5187" i="56"/>
  <c r="K5186" i="56"/>
  <c r="K5185" i="56"/>
  <c r="K5184" i="56"/>
  <c r="K5183" i="56"/>
  <c r="K5182" i="56"/>
  <c r="K5181" i="56"/>
  <c r="K5180" i="56"/>
  <c r="K5179" i="56"/>
  <c r="K5178" i="56"/>
  <c r="K5177" i="56"/>
  <c r="K5176" i="56"/>
  <c r="K5175" i="56"/>
  <c r="K5174" i="56"/>
  <c r="K5173" i="56"/>
  <c r="K5172" i="56"/>
  <c r="K5171" i="56"/>
  <c r="K5170" i="56"/>
  <c r="K5169" i="56"/>
  <c r="K5168" i="56"/>
  <c r="K5167" i="56"/>
  <c r="K5166" i="56"/>
  <c r="K5165" i="56"/>
  <c r="K5164" i="56"/>
  <c r="K5163" i="56"/>
  <c r="K5162" i="56"/>
  <c r="K5161" i="56"/>
  <c r="K5160" i="56"/>
  <c r="K5159" i="56"/>
  <c r="K5158" i="56"/>
  <c r="K5157" i="56"/>
  <c r="K5156" i="56"/>
  <c r="K5155" i="56"/>
  <c r="K5154" i="56"/>
  <c r="K5153" i="56"/>
  <c r="K5152" i="56"/>
  <c r="K5151" i="56"/>
  <c r="K5150" i="56"/>
  <c r="K5149" i="56"/>
  <c r="K5148" i="56"/>
  <c r="K5147" i="56"/>
  <c r="K5146" i="56"/>
  <c r="K5145" i="56"/>
  <c r="K5144" i="56"/>
  <c r="K5143" i="56"/>
  <c r="K5142" i="56"/>
  <c r="K5141" i="56"/>
  <c r="K5140" i="56"/>
  <c r="K5139" i="56"/>
  <c r="K5138" i="56"/>
  <c r="K5137" i="56"/>
  <c r="K5136" i="56"/>
  <c r="K5135" i="56"/>
  <c r="K5134" i="56"/>
  <c r="K5133" i="56"/>
  <c r="K5132" i="56"/>
  <c r="K5131" i="56"/>
  <c r="K5130" i="56"/>
  <c r="K5129" i="56"/>
  <c r="K5128" i="56"/>
  <c r="K5127" i="56"/>
  <c r="K5126" i="56"/>
  <c r="K5125" i="56"/>
  <c r="K5124" i="56"/>
  <c r="K5123" i="56"/>
  <c r="K5122" i="56"/>
  <c r="K5121" i="56"/>
  <c r="K5120" i="56"/>
  <c r="K5119" i="56"/>
  <c r="K5118" i="56"/>
  <c r="K5117" i="56"/>
  <c r="K5116" i="56"/>
  <c r="K5115" i="56"/>
  <c r="K5114" i="56"/>
  <c r="K5113" i="56"/>
  <c r="K5112" i="56"/>
  <c r="K5111" i="56"/>
  <c r="K5110" i="56"/>
  <c r="K5109" i="56"/>
  <c r="K5108" i="56"/>
  <c r="K5107" i="56"/>
  <c r="K5106" i="56"/>
  <c r="K5105" i="56"/>
  <c r="K5104" i="56"/>
  <c r="K5103" i="56"/>
  <c r="K5102" i="56"/>
  <c r="K5101" i="56"/>
  <c r="K5100" i="56"/>
  <c r="K5099" i="56"/>
  <c r="K5098" i="56"/>
  <c r="K5097" i="56"/>
  <c r="K5096" i="56"/>
  <c r="K5095" i="56"/>
  <c r="K5094" i="56"/>
  <c r="K5093" i="56"/>
  <c r="K5092" i="56"/>
  <c r="K5091" i="56"/>
  <c r="K5090" i="56"/>
  <c r="K5089" i="56"/>
  <c r="K5088" i="56"/>
  <c r="K5087" i="56"/>
  <c r="K5086" i="56"/>
  <c r="K5085" i="56"/>
  <c r="K5084" i="56"/>
  <c r="K5083" i="56"/>
  <c r="K5082" i="56"/>
  <c r="K5081" i="56"/>
  <c r="K5080" i="56"/>
  <c r="K5079" i="56"/>
  <c r="K5078" i="56"/>
  <c r="K5077" i="56"/>
  <c r="K5076" i="56"/>
  <c r="K5075" i="56"/>
  <c r="K5074" i="56"/>
  <c r="K5073" i="56"/>
  <c r="K5072" i="56"/>
  <c r="K5071" i="56"/>
  <c r="K5070" i="56"/>
  <c r="K5069" i="56"/>
  <c r="K5068" i="56"/>
  <c r="K5067" i="56"/>
  <c r="K5066" i="56"/>
  <c r="K5065" i="56"/>
  <c r="K5064" i="56"/>
  <c r="K5063" i="56"/>
  <c r="K5062" i="56"/>
  <c r="K5061" i="56"/>
  <c r="K5060" i="56"/>
  <c r="K5059" i="56"/>
  <c r="K5058" i="56"/>
  <c r="K5057" i="56"/>
  <c r="K5056" i="56"/>
  <c r="K5055" i="56"/>
  <c r="K5054" i="56"/>
  <c r="K5053" i="56"/>
  <c r="K5052" i="56"/>
  <c r="K5051" i="56"/>
  <c r="K5050" i="56"/>
  <c r="K5049" i="56"/>
  <c r="K5048" i="56"/>
  <c r="K5047" i="56"/>
  <c r="K5046" i="56"/>
  <c r="K5045" i="56"/>
  <c r="K5044" i="56"/>
  <c r="K5043" i="56"/>
  <c r="K5042" i="56"/>
  <c r="K5041" i="56"/>
  <c r="K5040" i="56"/>
  <c r="K5039" i="56"/>
  <c r="K5038" i="56"/>
  <c r="K5037" i="56"/>
  <c r="K5036" i="56"/>
  <c r="K5035" i="56"/>
  <c r="K5034" i="56"/>
  <c r="K5033" i="56"/>
  <c r="K5032" i="56"/>
  <c r="K5031" i="56"/>
  <c r="K5030" i="56"/>
  <c r="K5029" i="56"/>
  <c r="K5028" i="56"/>
  <c r="K5027" i="56"/>
  <c r="K5026" i="56"/>
  <c r="K5025" i="56"/>
  <c r="K5024" i="56"/>
  <c r="K5023" i="56"/>
  <c r="K5022" i="56"/>
  <c r="K5021" i="56"/>
  <c r="K5020" i="56"/>
  <c r="K5019" i="56"/>
  <c r="K5018" i="56"/>
  <c r="K5017" i="56"/>
  <c r="K5016" i="56"/>
  <c r="K5015" i="56"/>
  <c r="K5014" i="56"/>
  <c r="K5013" i="56"/>
  <c r="K5012" i="56"/>
  <c r="K5011" i="56"/>
  <c r="K5010" i="56"/>
  <c r="K5009" i="56"/>
  <c r="K5008" i="56"/>
  <c r="K5007" i="56"/>
  <c r="K5006" i="56"/>
  <c r="K5005" i="56"/>
  <c r="K5004" i="56"/>
  <c r="K5003" i="56"/>
  <c r="K5002" i="56"/>
  <c r="K5001" i="56"/>
  <c r="K5000" i="56"/>
  <c r="K4999" i="56"/>
  <c r="K4998" i="56"/>
  <c r="K4997" i="56"/>
  <c r="K4996" i="56"/>
  <c r="K4995" i="56"/>
  <c r="K4994" i="56"/>
  <c r="K4993" i="56"/>
  <c r="K4992" i="56"/>
  <c r="K4991" i="56"/>
  <c r="K4990" i="56"/>
  <c r="K4989" i="56"/>
  <c r="K4988" i="56"/>
  <c r="K4987" i="56"/>
  <c r="K4986" i="56"/>
  <c r="K4985" i="56"/>
  <c r="K4984" i="56"/>
  <c r="K4983" i="56"/>
  <c r="K4982" i="56"/>
  <c r="K4981" i="56"/>
  <c r="K4980" i="56"/>
  <c r="K4979" i="56"/>
  <c r="K4978" i="56"/>
  <c r="K4977" i="56"/>
  <c r="K4976" i="56"/>
  <c r="K4975" i="56"/>
  <c r="K4974" i="56"/>
  <c r="K4973" i="56"/>
  <c r="K4972" i="56"/>
  <c r="K4971" i="56"/>
  <c r="K4970" i="56"/>
  <c r="K4969" i="56"/>
  <c r="K4968" i="56"/>
  <c r="K4967" i="56"/>
  <c r="K4966" i="56"/>
  <c r="K4965" i="56"/>
  <c r="K4964" i="56"/>
  <c r="K4963" i="56"/>
  <c r="K4962" i="56"/>
  <c r="K4961" i="56"/>
  <c r="K4960" i="56"/>
  <c r="K4959" i="56"/>
  <c r="K4958" i="56"/>
  <c r="K4957" i="56"/>
  <c r="K4956" i="56"/>
  <c r="K4955" i="56"/>
  <c r="K4954" i="56"/>
  <c r="K4953" i="56"/>
  <c r="K4952" i="56"/>
  <c r="K4951" i="56"/>
  <c r="K4950" i="56"/>
  <c r="K4949" i="56"/>
  <c r="K4948" i="56"/>
  <c r="K4947" i="56"/>
  <c r="K4946" i="56"/>
  <c r="K4945" i="56"/>
  <c r="K4944" i="56"/>
  <c r="K4943" i="56"/>
  <c r="K4942" i="56"/>
  <c r="K4941" i="56"/>
  <c r="K4940" i="56"/>
  <c r="K4939" i="56"/>
  <c r="K4938" i="56"/>
  <c r="K4937" i="56"/>
  <c r="K4936" i="56"/>
  <c r="K4935" i="56"/>
  <c r="K4934" i="56"/>
  <c r="K4933" i="56"/>
  <c r="K4932" i="56"/>
  <c r="K4931" i="56"/>
  <c r="K4930" i="56"/>
  <c r="K4929" i="56"/>
  <c r="K4928" i="56"/>
  <c r="K4927" i="56"/>
  <c r="K4926" i="56"/>
  <c r="K4925" i="56"/>
  <c r="K4924" i="56"/>
  <c r="K4923" i="56"/>
  <c r="K4922" i="56"/>
  <c r="K4921" i="56"/>
  <c r="K4920" i="56"/>
  <c r="K4919" i="56"/>
  <c r="K4918" i="56"/>
  <c r="K4917" i="56"/>
  <c r="K4916" i="56"/>
  <c r="K4915" i="56"/>
  <c r="K4914" i="56"/>
  <c r="K4913" i="56"/>
  <c r="K4912" i="56"/>
  <c r="K4911" i="56"/>
  <c r="K4910" i="56"/>
  <c r="K4909" i="56"/>
  <c r="K4908" i="56"/>
  <c r="K4907" i="56"/>
  <c r="K4906" i="56"/>
  <c r="K4905" i="56"/>
  <c r="K4904" i="56"/>
  <c r="K4903" i="56"/>
  <c r="K4902" i="56"/>
  <c r="K4901" i="56"/>
  <c r="K4900" i="56"/>
  <c r="K4899" i="56"/>
  <c r="K4898" i="56"/>
  <c r="K4897" i="56"/>
  <c r="K4896" i="56"/>
  <c r="K4895" i="56"/>
  <c r="K4894" i="56"/>
  <c r="K4893" i="56"/>
  <c r="K4892" i="56"/>
  <c r="K4891" i="56"/>
  <c r="K4890" i="56"/>
  <c r="K4889" i="56"/>
  <c r="K4888" i="56"/>
  <c r="K4887" i="56"/>
  <c r="K4886" i="56"/>
  <c r="K4885" i="56"/>
  <c r="K4884" i="56"/>
  <c r="K4883" i="56"/>
  <c r="K4882" i="56"/>
  <c r="K4881" i="56"/>
  <c r="K4880" i="56"/>
  <c r="K4879" i="56"/>
  <c r="K4878" i="56"/>
  <c r="K4877" i="56"/>
  <c r="K4876" i="56"/>
  <c r="K4875" i="56"/>
  <c r="K4874" i="56"/>
  <c r="K4873" i="56"/>
  <c r="K4872" i="56"/>
  <c r="K4871" i="56"/>
  <c r="K4870" i="56"/>
  <c r="K4869" i="56"/>
  <c r="K4868" i="56"/>
  <c r="K4867" i="56"/>
  <c r="K4866" i="56"/>
  <c r="K4865" i="56"/>
  <c r="K4864" i="56"/>
  <c r="K4863" i="56"/>
  <c r="K4862" i="56"/>
  <c r="K4861" i="56"/>
  <c r="K4860" i="56"/>
  <c r="K4859" i="56"/>
  <c r="K4858" i="56"/>
  <c r="K4857" i="56"/>
  <c r="K4856" i="56"/>
  <c r="K4855" i="56"/>
  <c r="K4854" i="56"/>
  <c r="K4853" i="56"/>
  <c r="K4852" i="56"/>
  <c r="K4851" i="56"/>
  <c r="K4850" i="56"/>
  <c r="K4849" i="56"/>
  <c r="K4848" i="56"/>
  <c r="K4847" i="56"/>
  <c r="K4846" i="56"/>
  <c r="K4845" i="56"/>
  <c r="K4844" i="56"/>
  <c r="K4843" i="56"/>
  <c r="K4842" i="56"/>
  <c r="K4841" i="56"/>
  <c r="K4840" i="56"/>
  <c r="K4839" i="56"/>
  <c r="K4838" i="56"/>
  <c r="K4837" i="56"/>
  <c r="K4836" i="56"/>
  <c r="K4835" i="56"/>
  <c r="K4834" i="56"/>
  <c r="K4833" i="56"/>
  <c r="K4832" i="56"/>
  <c r="K4831" i="56"/>
  <c r="K4830" i="56"/>
  <c r="K4829" i="56"/>
  <c r="K4828" i="56"/>
  <c r="K4827" i="56"/>
  <c r="K4826" i="56"/>
  <c r="K4825" i="56"/>
  <c r="K4824" i="56"/>
  <c r="K4823" i="56"/>
  <c r="K4822" i="56"/>
  <c r="K4821" i="56"/>
  <c r="K4820" i="56"/>
  <c r="K4819" i="56"/>
  <c r="K4818" i="56"/>
  <c r="K4817" i="56"/>
  <c r="K4816" i="56"/>
  <c r="K4815" i="56"/>
  <c r="K4814" i="56"/>
  <c r="K4813" i="56"/>
  <c r="K4812" i="56"/>
  <c r="K4811" i="56"/>
  <c r="K4810" i="56"/>
  <c r="K4809" i="56"/>
  <c r="K4808" i="56"/>
  <c r="K4807" i="56"/>
  <c r="K4806" i="56"/>
  <c r="K4805" i="56"/>
  <c r="K4804" i="56"/>
  <c r="K4803" i="56"/>
  <c r="K4802" i="56"/>
  <c r="K4801" i="56"/>
  <c r="K4800" i="56"/>
  <c r="K4799" i="56"/>
  <c r="K4798" i="56"/>
  <c r="K4797" i="56"/>
  <c r="K4796" i="56"/>
  <c r="K4795" i="56"/>
  <c r="K4794" i="56"/>
  <c r="K4793" i="56"/>
  <c r="K4792" i="56"/>
  <c r="K4791" i="56"/>
  <c r="K4790" i="56"/>
  <c r="K4789" i="56"/>
  <c r="K4788" i="56"/>
  <c r="K4787" i="56"/>
  <c r="K4786" i="56"/>
  <c r="K4785" i="56"/>
  <c r="K4784" i="56"/>
  <c r="K4783" i="56"/>
  <c r="K4782" i="56"/>
  <c r="K4781" i="56"/>
  <c r="K4780" i="56"/>
  <c r="K4779" i="56"/>
  <c r="K4778" i="56"/>
  <c r="K4777" i="56"/>
  <c r="K4776" i="56"/>
  <c r="K4775" i="56"/>
  <c r="K4774" i="56"/>
  <c r="K4773" i="56"/>
  <c r="K4772" i="56"/>
  <c r="K4771" i="56"/>
  <c r="K4770" i="56"/>
  <c r="K4769" i="56"/>
  <c r="K4768" i="56"/>
  <c r="K4767" i="56"/>
  <c r="K4766" i="56"/>
  <c r="K4765" i="56"/>
  <c r="K4764" i="56"/>
  <c r="K4763" i="56"/>
  <c r="K4762" i="56"/>
  <c r="K4761" i="56"/>
  <c r="K4760" i="56"/>
  <c r="K4759" i="56"/>
  <c r="K4758" i="56"/>
  <c r="K4757" i="56"/>
  <c r="K4756" i="56"/>
  <c r="K4755" i="56"/>
  <c r="K4754" i="56"/>
  <c r="K4753" i="56"/>
  <c r="K4752" i="56"/>
  <c r="K4751" i="56"/>
  <c r="K4750" i="56"/>
  <c r="K4749" i="56"/>
  <c r="K4748" i="56"/>
  <c r="K4747" i="56"/>
  <c r="K4746" i="56"/>
  <c r="K4745" i="56"/>
  <c r="K4744" i="56"/>
  <c r="K4743" i="56"/>
  <c r="K4742" i="56"/>
  <c r="K4741" i="56"/>
  <c r="K4740" i="56"/>
  <c r="K4739" i="56"/>
  <c r="K4738" i="56"/>
  <c r="K4737" i="56"/>
  <c r="K4736" i="56"/>
  <c r="K4735" i="56"/>
  <c r="K4734" i="56"/>
  <c r="K4733" i="56"/>
  <c r="K4732" i="56"/>
  <c r="K4731" i="56"/>
  <c r="K4730" i="56"/>
  <c r="K4729" i="56"/>
  <c r="K4728" i="56"/>
  <c r="K4727" i="56"/>
  <c r="K4726" i="56"/>
  <c r="K4725" i="56"/>
  <c r="K4724" i="56"/>
  <c r="K4723" i="56"/>
  <c r="K4722" i="56"/>
  <c r="K4721" i="56"/>
  <c r="K4720" i="56"/>
  <c r="K4719" i="56"/>
  <c r="K4718" i="56"/>
  <c r="K4717" i="56"/>
  <c r="K4716" i="56"/>
  <c r="K4715" i="56"/>
  <c r="K4714" i="56"/>
  <c r="K4713" i="56"/>
  <c r="K4712" i="56"/>
  <c r="K4711" i="56"/>
  <c r="K4710" i="56"/>
  <c r="K4709" i="56"/>
  <c r="K4708" i="56"/>
  <c r="K4707" i="56"/>
  <c r="K4706" i="56"/>
  <c r="K4705" i="56"/>
  <c r="K4704" i="56"/>
  <c r="K4703" i="56"/>
  <c r="K4702" i="56"/>
  <c r="K4701" i="56"/>
  <c r="K4700" i="56"/>
  <c r="K4699" i="56"/>
  <c r="K4698" i="56"/>
  <c r="K4697" i="56"/>
  <c r="K4696" i="56"/>
  <c r="K4695" i="56"/>
  <c r="K4694" i="56"/>
  <c r="K4693" i="56"/>
  <c r="K4692" i="56"/>
  <c r="K4691" i="56"/>
  <c r="K4690" i="56"/>
  <c r="K4689" i="56"/>
  <c r="K4688" i="56"/>
  <c r="K4687" i="56"/>
  <c r="K4686" i="56"/>
  <c r="K4685" i="56"/>
  <c r="K4684" i="56"/>
  <c r="K4683" i="56"/>
  <c r="K4682" i="56"/>
  <c r="K4681" i="56"/>
  <c r="K4680" i="56"/>
  <c r="K4679" i="56"/>
  <c r="K4678" i="56"/>
  <c r="K4677" i="56"/>
  <c r="K4676" i="56"/>
  <c r="K4675" i="56"/>
  <c r="K4674" i="56"/>
  <c r="K4673" i="56"/>
  <c r="K4672" i="56"/>
  <c r="K4671" i="56"/>
  <c r="K4670" i="56"/>
  <c r="K4669" i="56"/>
  <c r="K4668" i="56"/>
  <c r="K4667" i="56"/>
  <c r="K4666" i="56"/>
  <c r="K4665" i="56"/>
  <c r="K4664" i="56"/>
  <c r="K4663" i="56"/>
  <c r="K4662" i="56"/>
  <c r="K4661" i="56"/>
  <c r="K4660" i="56"/>
  <c r="K4659" i="56"/>
  <c r="K4658" i="56"/>
  <c r="K4657" i="56"/>
  <c r="K4656" i="56"/>
  <c r="K4655" i="56"/>
  <c r="K4654" i="56"/>
  <c r="K4653" i="56"/>
  <c r="K4652" i="56"/>
  <c r="K4651" i="56"/>
  <c r="K4650" i="56"/>
  <c r="K4649" i="56"/>
  <c r="K4648" i="56"/>
  <c r="K4647" i="56"/>
  <c r="K4646" i="56"/>
  <c r="K4645" i="56"/>
  <c r="K4644" i="56"/>
  <c r="K4643" i="56"/>
  <c r="K4642" i="56"/>
  <c r="K4641" i="56"/>
  <c r="K4640" i="56"/>
  <c r="K4639" i="56"/>
  <c r="K4638" i="56"/>
  <c r="K4637" i="56"/>
  <c r="K4636" i="56"/>
  <c r="K4635" i="56"/>
  <c r="K4634" i="56"/>
  <c r="K4633" i="56"/>
  <c r="K4632" i="56"/>
  <c r="K4631" i="56"/>
  <c r="K4630" i="56"/>
  <c r="K4629" i="56"/>
  <c r="K4628" i="56"/>
  <c r="K4627" i="56"/>
  <c r="K4626" i="56"/>
  <c r="K4625" i="56"/>
  <c r="K4624" i="56"/>
  <c r="K4623" i="56"/>
  <c r="K4622" i="56"/>
  <c r="K4621" i="56"/>
  <c r="K4620" i="56"/>
  <c r="K4619" i="56"/>
  <c r="K4618" i="56"/>
  <c r="K4617" i="56"/>
  <c r="K4616" i="56"/>
  <c r="K4615" i="56"/>
  <c r="K4614" i="56"/>
  <c r="K4613" i="56"/>
  <c r="K4612" i="56"/>
  <c r="K4611" i="56"/>
  <c r="K4610" i="56"/>
  <c r="K4609" i="56"/>
  <c r="K4608" i="56"/>
  <c r="K4607" i="56"/>
  <c r="K4606" i="56"/>
  <c r="K4605" i="56"/>
  <c r="K4604" i="56"/>
  <c r="K4603" i="56"/>
  <c r="K4602" i="56"/>
  <c r="K4601" i="56"/>
  <c r="K4600" i="56"/>
  <c r="K4599" i="56"/>
  <c r="K4598" i="56"/>
  <c r="K4597" i="56"/>
  <c r="K4596" i="56"/>
  <c r="K4595" i="56"/>
  <c r="K4594" i="56"/>
  <c r="K4593" i="56"/>
  <c r="K4592" i="56"/>
  <c r="K4591" i="56"/>
  <c r="K4590" i="56"/>
  <c r="K4589" i="56"/>
  <c r="K4588" i="56"/>
  <c r="K4587" i="56"/>
  <c r="K4586" i="56"/>
  <c r="K4585" i="56"/>
  <c r="K4584" i="56"/>
  <c r="K4583" i="56"/>
  <c r="K4582" i="56"/>
  <c r="K4581" i="56"/>
  <c r="K4580" i="56"/>
  <c r="K4579" i="56"/>
  <c r="K4578" i="56"/>
  <c r="K4577" i="56"/>
  <c r="K4576" i="56"/>
  <c r="K4575" i="56"/>
  <c r="K4574" i="56"/>
  <c r="K4573" i="56"/>
  <c r="K4572" i="56"/>
  <c r="K4571" i="56"/>
  <c r="K4570" i="56"/>
  <c r="K4569" i="56"/>
  <c r="K4568" i="56"/>
  <c r="K4567" i="56"/>
  <c r="K4566" i="56"/>
  <c r="K4565" i="56"/>
  <c r="K4564" i="56"/>
  <c r="K4563" i="56"/>
  <c r="K4562" i="56"/>
  <c r="K4561" i="56"/>
  <c r="K4560" i="56"/>
  <c r="K4559" i="56"/>
  <c r="K4558" i="56"/>
  <c r="K4557" i="56"/>
  <c r="K4556" i="56"/>
  <c r="K4555" i="56"/>
  <c r="K4554" i="56"/>
  <c r="K4553" i="56"/>
  <c r="K4552" i="56"/>
  <c r="K4551" i="56"/>
  <c r="K4550" i="56"/>
  <c r="K4549" i="56"/>
  <c r="K4548" i="56"/>
  <c r="K4547" i="56"/>
  <c r="K4546" i="56"/>
  <c r="K4545" i="56"/>
  <c r="K4544" i="56"/>
  <c r="K4543" i="56"/>
  <c r="K4542" i="56"/>
  <c r="K4541" i="56"/>
  <c r="K4540" i="56"/>
  <c r="K4539" i="56"/>
  <c r="K4538" i="56"/>
  <c r="K4537" i="56"/>
  <c r="K4536" i="56"/>
  <c r="K4535" i="56"/>
  <c r="K4534" i="56"/>
  <c r="K4533" i="56"/>
  <c r="K4532" i="56"/>
  <c r="K4531" i="56"/>
  <c r="K4530" i="56"/>
  <c r="K4529" i="56"/>
  <c r="K4528" i="56"/>
  <c r="K4527" i="56"/>
  <c r="K4526" i="56"/>
  <c r="K4525" i="56"/>
  <c r="K4524" i="56"/>
  <c r="K4523" i="56"/>
  <c r="K4522" i="56"/>
  <c r="K4521" i="56"/>
  <c r="K4520" i="56"/>
  <c r="K4519" i="56"/>
  <c r="K4518" i="56"/>
  <c r="K4517" i="56"/>
  <c r="K4516" i="56"/>
  <c r="K4515" i="56"/>
  <c r="K4514" i="56"/>
  <c r="K4513" i="56"/>
  <c r="K4512" i="56"/>
  <c r="K4511" i="56"/>
  <c r="K4510" i="56"/>
  <c r="K4509" i="56"/>
  <c r="K4508" i="56"/>
  <c r="K4507" i="56"/>
  <c r="K4506" i="56"/>
  <c r="K4505" i="56"/>
  <c r="K4504" i="56"/>
  <c r="K4503" i="56"/>
  <c r="K4502" i="56"/>
  <c r="K4501" i="56"/>
  <c r="K4500" i="56"/>
  <c r="K4499" i="56"/>
  <c r="K4498" i="56"/>
  <c r="K4497" i="56"/>
  <c r="K4496" i="56"/>
  <c r="K4495" i="56"/>
  <c r="K4494" i="56"/>
  <c r="K4493" i="56"/>
  <c r="K4492" i="56"/>
  <c r="K4491" i="56"/>
  <c r="K4490" i="56"/>
  <c r="K4489" i="56"/>
  <c r="K4488" i="56"/>
  <c r="K4487" i="56"/>
  <c r="K4486" i="56"/>
  <c r="K4485" i="56"/>
  <c r="K4484" i="56"/>
  <c r="K4483" i="56"/>
  <c r="K4482" i="56"/>
  <c r="K4481" i="56"/>
  <c r="K4480" i="56"/>
  <c r="K4479" i="56"/>
  <c r="K4478" i="56"/>
  <c r="K4477" i="56"/>
  <c r="K4476" i="56"/>
  <c r="K4475" i="56"/>
  <c r="K4474" i="56"/>
  <c r="K4473" i="56"/>
  <c r="K4472" i="56"/>
  <c r="K4471" i="56"/>
  <c r="K4470" i="56"/>
  <c r="K4469" i="56"/>
  <c r="K4468" i="56"/>
  <c r="K4467" i="56"/>
  <c r="K4466" i="56"/>
  <c r="K4465" i="56"/>
  <c r="K4464" i="56"/>
  <c r="K4463" i="56"/>
  <c r="K4462" i="56"/>
  <c r="K4461" i="56"/>
  <c r="K4460" i="56"/>
  <c r="K4459" i="56"/>
  <c r="K4458" i="56"/>
  <c r="K4457" i="56"/>
  <c r="K4456" i="56"/>
  <c r="K4455" i="56"/>
  <c r="K4454" i="56"/>
  <c r="K4453" i="56"/>
  <c r="K4452" i="56"/>
  <c r="K4451" i="56"/>
  <c r="K4450" i="56"/>
  <c r="K4449" i="56"/>
  <c r="K4448" i="56"/>
  <c r="K4447" i="56"/>
  <c r="K4446" i="56"/>
  <c r="K4445" i="56"/>
  <c r="K4444" i="56"/>
  <c r="K4443" i="56"/>
  <c r="K4442" i="56"/>
  <c r="K4441" i="56"/>
  <c r="K4440" i="56"/>
  <c r="K4439" i="56"/>
  <c r="K4438" i="56"/>
  <c r="K4437" i="56"/>
  <c r="K4436" i="56"/>
  <c r="K4435" i="56"/>
  <c r="K4434" i="56"/>
  <c r="K4433" i="56"/>
  <c r="K4432" i="56"/>
  <c r="K4431" i="56"/>
  <c r="K4430" i="56"/>
  <c r="K4429" i="56"/>
  <c r="K4428" i="56"/>
  <c r="K4427" i="56"/>
  <c r="K4426" i="56"/>
  <c r="K4425" i="56"/>
  <c r="K4424" i="56"/>
  <c r="K4423" i="56"/>
  <c r="K4422" i="56"/>
  <c r="K4421" i="56"/>
  <c r="K4420" i="56"/>
  <c r="K4419" i="56"/>
  <c r="K4418" i="56"/>
  <c r="K4417" i="56"/>
  <c r="K4416" i="56"/>
  <c r="K4415" i="56"/>
  <c r="K4414" i="56"/>
  <c r="K4413" i="56"/>
  <c r="K4412" i="56"/>
  <c r="K4411" i="56"/>
  <c r="K4410" i="56"/>
  <c r="K4409" i="56"/>
  <c r="K4408" i="56"/>
  <c r="K4407" i="56"/>
  <c r="K4406" i="56"/>
  <c r="K4405" i="56"/>
  <c r="K4404" i="56"/>
  <c r="K4403" i="56"/>
  <c r="K4402" i="56"/>
  <c r="K4401" i="56"/>
  <c r="K4400" i="56"/>
  <c r="K4399" i="56"/>
  <c r="K4398" i="56"/>
  <c r="K4397" i="56"/>
  <c r="K4396" i="56"/>
  <c r="K4395" i="56"/>
  <c r="K4394" i="56"/>
  <c r="K4393" i="56"/>
  <c r="K4392" i="56"/>
  <c r="K4391" i="56"/>
  <c r="K4390" i="56"/>
  <c r="K4389" i="56"/>
  <c r="K4388" i="56"/>
  <c r="K4387" i="56"/>
  <c r="K4386" i="56"/>
  <c r="K4385" i="56"/>
  <c r="K4384" i="56"/>
  <c r="K4383" i="56"/>
  <c r="K4382" i="56"/>
  <c r="K4381" i="56"/>
  <c r="K4380" i="56"/>
  <c r="K4379" i="56"/>
  <c r="K4378" i="56"/>
  <c r="K4377" i="56"/>
  <c r="K4376" i="56"/>
  <c r="K4375" i="56"/>
  <c r="K4374" i="56"/>
  <c r="K4373" i="56"/>
  <c r="K4372" i="56"/>
  <c r="K4371" i="56"/>
  <c r="K4370" i="56"/>
  <c r="K4369" i="56"/>
  <c r="K4368" i="56"/>
  <c r="K4367" i="56"/>
  <c r="K4366" i="56"/>
  <c r="K4365" i="56"/>
  <c r="K4364" i="56"/>
  <c r="K4363" i="56"/>
  <c r="K4362" i="56"/>
  <c r="K4361" i="56"/>
  <c r="K4360" i="56"/>
  <c r="K4359" i="56"/>
  <c r="K4358" i="56"/>
  <c r="K4357" i="56"/>
  <c r="K4356" i="56"/>
  <c r="K4355" i="56"/>
  <c r="K4354" i="56"/>
  <c r="K4353" i="56"/>
  <c r="K4352" i="56"/>
  <c r="K4351" i="56"/>
  <c r="K4350" i="56"/>
  <c r="K4349" i="56"/>
  <c r="K4348" i="56"/>
  <c r="K4347" i="56"/>
  <c r="K4346" i="56"/>
  <c r="K4345" i="56"/>
  <c r="K4344" i="56"/>
  <c r="K4343" i="56"/>
  <c r="K4342" i="56"/>
  <c r="K4341" i="56"/>
  <c r="K4340" i="56"/>
  <c r="K4339" i="56"/>
  <c r="K4338" i="56"/>
  <c r="K4337" i="56"/>
  <c r="K4336" i="56"/>
  <c r="K4335" i="56"/>
  <c r="K4334" i="56"/>
  <c r="K4333" i="56"/>
  <c r="K4332" i="56"/>
  <c r="K4331" i="56"/>
  <c r="K4330" i="56"/>
  <c r="K4329" i="56"/>
  <c r="K4328" i="56"/>
  <c r="K4327" i="56"/>
  <c r="K4326" i="56"/>
  <c r="K4325" i="56"/>
  <c r="K4324" i="56"/>
  <c r="K4323" i="56"/>
  <c r="K4322" i="56"/>
  <c r="K4321" i="56"/>
  <c r="K4320" i="56"/>
  <c r="K4319" i="56"/>
  <c r="K4318" i="56"/>
  <c r="K4317" i="56"/>
  <c r="K4316" i="56"/>
  <c r="K4315" i="56"/>
  <c r="K4314" i="56"/>
  <c r="K4313" i="56"/>
  <c r="K4312" i="56"/>
  <c r="K4311" i="56"/>
  <c r="K4310" i="56"/>
  <c r="K4309" i="56"/>
  <c r="K4308" i="56"/>
  <c r="K4307" i="56"/>
  <c r="K4306" i="56"/>
  <c r="K4305" i="56"/>
  <c r="K4304" i="56"/>
  <c r="K4303" i="56"/>
  <c r="K4302" i="56"/>
  <c r="K4301" i="56"/>
  <c r="K4300" i="56"/>
  <c r="K4299" i="56"/>
  <c r="K4298" i="56"/>
  <c r="K4297" i="56"/>
  <c r="K4296" i="56"/>
  <c r="K4295" i="56"/>
  <c r="K4294" i="56"/>
  <c r="K4293" i="56"/>
  <c r="K4292" i="56"/>
  <c r="K4291" i="56"/>
  <c r="K4290" i="56"/>
  <c r="K4289" i="56"/>
  <c r="K4288" i="56"/>
  <c r="K4287" i="56"/>
  <c r="K4286" i="56"/>
  <c r="K4285" i="56"/>
  <c r="K4284" i="56"/>
  <c r="K4283" i="56"/>
  <c r="K4282" i="56"/>
  <c r="K4281" i="56"/>
  <c r="K4280" i="56"/>
  <c r="K4279" i="56"/>
  <c r="K4278" i="56"/>
  <c r="K4277" i="56"/>
  <c r="K4276" i="56"/>
  <c r="K4275" i="56"/>
  <c r="K4274" i="56"/>
  <c r="K4273" i="56"/>
  <c r="K4272" i="56"/>
  <c r="K4271" i="56"/>
  <c r="K4270" i="56"/>
  <c r="K4269" i="56"/>
  <c r="K4268" i="56"/>
  <c r="K4267" i="56"/>
  <c r="K4266" i="56"/>
  <c r="K4265" i="56"/>
  <c r="K4264" i="56"/>
  <c r="K4263" i="56"/>
  <c r="K4262" i="56"/>
  <c r="K4261" i="56"/>
  <c r="K4260" i="56"/>
  <c r="K4259" i="56"/>
  <c r="K4258" i="56"/>
  <c r="K4257" i="56"/>
  <c r="K4256" i="56"/>
  <c r="K4255" i="56"/>
  <c r="K4254" i="56"/>
  <c r="K4253" i="56"/>
  <c r="K4252" i="56"/>
  <c r="K4251" i="56"/>
  <c r="K4250" i="56"/>
  <c r="K4249" i="56"/>
  <c r="K4248" i="56"/>
  <c r="K4247" i="56"/>
  <c r="K4246" i="56"/>
  <c r="K4245" i="56"/>
  <c r="K4244" i="56"/>
  <c r="K4243" i="56"/>
  <c r="K4242" i="56"/>
  <c r="K4241" i="56"/>
  <c r="K4240" i="56"/>
  <c r="K4239" i="56"/>
  <c r="K4238" i="56"/>
  <c r="K4237" i="56"/>
  <c r="K4236" i="56"/>
  <c r="K4235" i="56"/>
  <c r="K4234" i="56"/>
  <c r="K4233" i="56"/>
  <c r="K4232" i="56"/>
  <c r="K4231" i="56"/>
  <c r="K4230" i="56"/>
  <c r="K4229" i="56"/>
  <c r="K4228" i="56"/>
  <c r="K4227" i="56"/>
  <c r="K4226" i="56"/>
  <c r="K4225" i="56"/>
  <c r="K4224" i="56"/>
  <c r="K4223" i="56"/>
  <c r="K4222" i="56"/>
  <c r="K4221" i="56"/>
  <c r="K4220" i="56"/>
  <c r="K4219" i="56"/>
  <c r="K4218" i="56"/>
  <c r="K4217" i="56"/>
  <c r="K4216" i="56"/>
  <c r="K4215" i="56"/>
  <c r="K4214" i="56"/>
  <c r="K4213" i="56"/>
  <c r="K4212" i="56"/>
  <c r="K4211" i="56"/>
  <c r="K4210" i="56"/>
  <c r="K4209" i="56"/>
  <c r="K4208" i="56"/>
  <c r="K4207" i="56"/>
  <c r="K4206" i="56"/>
  <c r="K4205" i="56"/>
  <c r="K4204" i="56"/>
  <c r="K4203" i="56"/>
  <c r="K4202" i="56"/>
  <c r="K4201" i="56"/>
  <c r="K4200" i="56"/>
  <c r="K4199" i="56"/>
  <c r="K4198" i="56"/>
  <c r="K4197" i="56"/>
  <c r="K4196" i="56"/>
  <c r="K4195" i="56"/>
  <c r="K4194" i="56"/>
  <c r="K4193" i="56"/>
  <c r="K4192" i="56"/>
  <c r="K4191" i="56"/>
  <c r="K4190" i="56"/>
  <c r="K4189" i="56"/>
  <c r="K4188" i="56"/>
  <c r="K4187" i="56"/>
  <c r="K4186" i="56"/>
  <c r="K4185" i="56"/>
  <c r="K4184" i="56"/>
  <c r="K4183" i="56"/>
  <c r="K4182" i="56"/>
  <c r="K4181" i="56"/>
  <c r="K4180" i="56"/>
  <c r="K4179" i="56"/>
  <c r="K4178" i="56"/>
  <c r="K4177" i="56"/>
  <c r="K4176" i="56"/>
  <c r="K4175" i="56"/>
  <c r="K4174" i="56"/>
  <c r="K4173" i="56"/>
  <c r="K4172" i="56"/>
  <c r="K4171" i="56"/>
  <c r="K4170" i="56"/>
  <c r="K4169" i="56"/>
  <c r="K4168" i="56"/>
  <c r="K4167" i="56"/>
  <c r="K4166" i="56"/>
  <c r="K4165" i="56"/>
  <c r="K4164" i="56"/>
  <c r="K4163" i="56"/>
  <c r="K4162" i="56"/>
  <c r="K4161" i="56"/>
  <c r="K4160" i="56"/>
  <c r="K4159" i="56"/>
  <c r="K4158" i="56"/>
  <c r="K4157" i="56"/>
  <c r="K4156" i="56"/>
  <c r="K4155" i="56"/>
  <c r="K4154" i="56"/>
  <c r="K4153" i="56"/>
  <c r="K4152" i="56"/>
  <c r="K4151" i="56"/>
  <c r="K4150" i="56"/>
  <c r="K4149" i="56"/>
  <c r="K4148" i="56"/>
  <c r="K4147" i="56"/>
  <c r="K4146" i="56"/>
  <c r="K4145" i="56"/>
  <c r="K4144" i="56"/>
  <c r="K4143" i="56"/>
  <c r="K4142" i="56"/>
  <c r="K4141" i="56"/>
  <c r="K4140" i="56"/>
  <c r="K4139" i="56"/>
  <c r="K4138" i="56"/>
  <c r="K4137" i="56"/>
  <c r="K4136" i="56"/>
  <c r="K4135" i="56"/>
  <c r="K4134" i="56"/>
  <c r="K4133" i="56"/>
  <c r="K4132" i="56"/>
  <c r="K4131" i="56"/>
  <c r="K4130" i="56"/>
  <c r="K4129" i="56"/>
  <c r="K4128" i="56"/>
  <c r="K4127" i="56"/>
  <c r="K4126" i="56"/>
  <c r="K4125" i="56"/>
  <c r="K4124" i="56"/>
  <c r="K4123" i="56"/>
  <c r="K4122" i="56"/>
  <c r="K4121" i="56"/>
  <c r="K4120" i="56"/>
  <c r="K4119" i="56"/>
  <c r="K4118" i="56"/>
  <c r="K4117" i="56"/>
  <c r="K4116" i="56"/>
  <c r="K4115" i="56"/>
  <c r="K4114" i="56"/>
  <c r="K4113" i="56"/>
  <c r="K4112" i="56"/>
  <c r="K4111" i="56"/>
  <c r="K4110" i="56"/>
  <c r="K4109" i="56"/>
  <c r="K4108" i="56"/>
  <c r="K4107" i="56"/>
  <c r="K4106" i="56"/>
  <c r="K4105" i="56"/>
  <c r="K4104" i="56"/>
  <c r="K4103" i="56"/>
  <c r="K4102" i="56"/>
  <c r="K4101" i="56"/>
  <c r="K4100" i="56"/>
  <c r="K4099" i="56"/>
  <c r="K4098" i="56"/>
  <c r="K4097" i="56"/>
  <c r="K4096" i="56"/>
  <c r="K4095" i="56"/>
  <c r="K4094" i="56"/>
  <c r="K4093" i="56"/>
  <c r="K4092" i="56"/>
  <c r="K4091" i="56"/>
  <c r="K4090" i="56"/>
  <c r="K4089" i="56"/>
  <c r="K4088" i="56"/>
  <c r="K4087" i="56"/>
  <c r="K4086" i="56"/>
  <c r="K4085" i="56"/>
  <c r="K4084" i="56"/>
  <c r="K4083" i="56"/>
  <c r="K4082" i="56"/>
  <c r="K4081" i="56"/>
  <c r="K4080" i="56"/>
  <c r="K4079" i="56"/>
  <c r="K4078" i="56"/>
  <c r="K4077" i="56"/>
  <c r="K4076" i="56"/>
  <c r="K4075" i="56"/>
  <c r="K4074" i="56"/>
  <c r="K4073" i="56"/>
  <c r="K4072" i="56"/>
  <c r="K4071" i="56"/>
  <c r="K4070" i="56"/>
  <c r="K4069" i="56"/>
  <c r="K4068" i="56"/>
  <c r="K4067" i="56"/>
  <c r="K4066" i="56"/>
  <c r="K4065" i="56"/>
  <c r="K4064" i="56"/>
  <c r="K4063" i="56"/>
  <c r="K4062" i="56"/>
  <c r="K4061" i="56"/>
  <c r="K4060" i="56"/>
  <c r="K4059" i="56"/>
  <c r="K4058" i="56"/>
  <c r="K4057" i="56"/>
  <c r="K4056" i="56"/>
  <c r="K4055" i="56"/>
  <c r="K4054" i="56"/>
  <c r="K4053" i="56"/>
  <c r="K4052" i="56"/>
  <c r="K4051" i="56"/>
  <c r="K4050" i="56"/>
  <c r="K4049" i="56"/>
  <c r="K4048" i="56"/>
  <c r="K4047" i="56"/>
  <c r="K4046" i="56"/>
  <c r="K4045" i="56"/>
  <c r="K4044" i="56"/>
  <c r="K4043" i="56"/>
  <c r="K4042" i="56"/>
  <c r="K4041" i="56"/>
  <c r="K4040" i="56"/>
  <c r="K4039" i="56"/>
  <c r="K4038" i="56"/>
  <c r="K4037" i="56"/>
  <c r="K4036" i="56"/>
  <c r="K4035" i="56"/>
  <c r="K4034" i="56"/>
  <c r="K4033" i="56"/>
  <c r="K4032" i="56"/>
  <c r="K4031" i="56"/>
  <c r="K4030" i="56"/>
  <c r="K4029" i="56"/>
  <c r="K4028" i="56"/>
  <c r="K4027" i="56"/>
  <c r="K4026" i="56"/>
  <c r="K4025" i="56"/>
  <c r="K4024" i="56"/>
  <c r="K4023" i="56"/>
  <c r="K4022" i="56"/>
  <c r="K4021" i="56"/>
  <c r="K4020" i="56"/>
  <c r="K4019" i="56"/>
  <c r="K4018" i="56"/>
  <c r="K4017" i="56"/>
  <c r="K4016" i="56"/>
  <c r="K4015" i="56"/>
  <c r="K4014" i="56"/>
  <c r="K4013" i="56"/>
  <c r="K4012" i="56"/>
  <c r="K4011" i="56"/>
  <c r="K4010" i="56"/>
  <c r="K4009" i="56"/>
  <c r="K4008" i="56"/>
  <c r="K4007" i="56"/>
  <c r="K4006" i="56"/>
  <c r="K4005" i="56"/>
  <c r="K4004" i="56"/>
  <c r="K4003" i="56"/>
  <c r="K4002" i="56"/>
  <c r="K4001" i="56"/>
  <c r="K4000" i="56"/>
  <c r="K3999" i="56"/>
  <c r="K3998" i="56"/>
  <c r="K3997" i="56"/>
  <c r="K3996" i="56"/>
  <c r="K3995" i="56"/>
  <c r="K3994" i="56"/>
  <c r="K3993" i="56"/>
  <c r="K3992" i="56"/>
  <c r="K3991" i="56"/>
  <c r="K3990" i="56"/>
  <c r="K3989" i="56"/>
  <c r="K3988" i="56"/>
  <c r="K3987" i="56"/>
  <c r="K3986" i="56"/>
  <c r="K3985" i="56"/>
  <c r="K3984" i="56"/>
  <c r="K3983" i="56"/>
  <c r="K3982" i="56"/>
  <c r="K3981" i="56"/>
  <c r="K3980" i="56"/>
  <c r="K3979" i="56"/>
  <c r="K3978" i="56"/>
  <c r="K3977" i="56"/>
  <c r="K3976" i="56"/>
  <c r="K3975" i="56"/>
  <c r="K3974" i="56"/>
  <c r="K3973" i="56"/>
  <c r="K3972" i="56"/>
  <c r="K3971" i="56"/>
  <c r="K3970" i="56"/>
  <c r="K3969" i="56"/>
  <c r="K3968" i="56"/>
  <c r="K3967" i="56"/>
  <c r="K3966" i="56"/>
  <c r="K3965" i="56"/>
  <c r="K3964" i="56"/>
  <c r="K3963" i="56"/>
  <c r="K3962" i="56"/>
  <c r="K3961" i="56"/>
  <c r="K3960" i="56"/>
  <c r="K3959" i="56"/>
  <c r="K3958" i="56"/>
  <c r="K3957" i="56"/>
  <c r="K3956" i="56"/>
  <c r="K3955" i="56"/>
  <c r="K3954" i="56"/>
  <c r="K3953" i="56"/>
  <c r="K3952" i="56"/>
  <c r="K3951" i="56"/>
  <c r="K3950" i="56"/>
  <c r="K3949" i="56"/>
  <c r="K3948" i="56"/>
  <c r="K3947" i="56"/>
  <c r="K3946" i="56"/>
  <c r="K3945" i="56"/>
  <c r="K3944" i="56"/>
  <c r="K3943" i="56"/>
  <c r="K3942" i="56"/>
  <c r="K3941" i="56"/>
  <c r="K3940" i="56"/>
  <c r="K3939" i="56"/>
  <c r="K3938" i="56"/>
  <c r="K3937" i="56"/>
  <c r="K3936" i="56"/>
  <c r="K3935" i="56"/>
  <c r="K3934" i="56"/>
  <c r="K3933" i="56"/>
  <c r="K3932" i="56"/>
  <c r="K3931" i="56"/>
  <c r="K3930" i="56"/>
  <c r="K3929" i="56"/>
  <c r="K3928" i="56"/>
  <c r="K3927" i="56"/>
  <c r="K3926" i="56"/>
  <c r="K3925" i="56"/>
  <c r="K3924" i="56"/>
  <c r="K3923" i="56"/>
  <c r="K3922" i="56"/>
  <c r="K3921" i="56"/>
  <c r="K3920" i="56"/>
  <c r="K3919" i="56"/>
  <c r="K3918" i="56"/>
  <c r="K3917" i="56"/>
  <c r="K3916" i="56"/>
  <c r="K3915" i="56"/>
  <c r="K3914" i="56"/>
  <c r="K3913" i="56"/>
  <c r="K3912" i="56"/>
  <c r="K3911" i="56"/>
  <c r="K3910" i="56"/>
  <c r="K3909" i="56"/>
  <c r="K3908" i="56"/>
  <c r="K3907" i="56"/>
  <c r="K3906" i="56"/>
  <c r="K3905" i="56"/>
  <c r="K3904" i="56"/>
  <c r="K3903" i="56"/>
  <c r="K3902" i="56"/>
  <c r="K3901" i="56"/>
  <c r="K3900" i="56"/>
  <c r="K3899" i="56"/>
  <c r="K3898" i="56"/>
  <c r="K3897" i="56"/>
  <c r="K3896" i="56"/>
  <c r="K3895" i="56"/>
  <c r="K3894" i="56"/>
  <c r="K3893" i="56"/>
  <c r="K3892" i="56"/>
  <c r="K3891" i="56"/>
  <c r="K3890" i="56"/>
  <c r="K3889" i="56"/>
  <c r="K3888" i="56"/>
  <c r="K3887" i="56"/>
  <c r="K3886" i="56"/>
  <c r="K3885" i="56"/>
  <c r="K3884" i="56"/>
  <c r="K3883" i="56"/>
  <c r="K3882" i="56"/>
  <c r="K3881" i="56"/>
  <c r="K3880" i="56"/>
  <c r="K3879" i="56"/>
  <c r="K3878" i="56"/>
  <c r="K3877" i="56"/>
  <c r="K3876" i="56"/>
  <c r="K3875" i="56"/>
  <c r="K3874" i="56"/>
  <c r="K3873" i="56"/>
  <c r="K3872" i="56"/>
  <c r="K3871" i="56"/>
  <c r="K3870" i="56"/>
  <c r="K3869" i="56"/>
  <c r="K3868" i="56"/>
  <c r="K3867" i="56"/>
  <c r="K3866" i="56"/>
  <c r="K3865" i="56"/>
  <c r="K3864" i="56"/>
  <c r="K3863" i="56"/>
  <c r="K3862" i="56"/>
  <c r="K3861" i="56"/>
  <c r="K3860" i="56"/>
  <c r="K3859" i="56"/>
  <c r="K3858" i="56"/>
  <c r="K3857" i="56"/>
  <c r="K3856" i="56"/>
  <c r="K3855" i="56"/>
  <c r="K3854" i="56"/>
  <c r="K3853" i="56"/>
  <c r="K3852" i="56"/>
  <c r="K3851" i="56"/>
  <c r="K3850" i="56"/>
  <c r="K3849" i="56"/>
  <c r="K3848" i="56"/>
  <c r="K3847" i="56"/>
  <c r="K3846" i="56"/>
  <c r="K3845" i="56"/>
  <c r="K3844" i="56"/>
  <c r="K3843" i="56"/>
  <c r="K3842" i="56"/>
  <c r="K3841" i="56"/>
  <c r="K3840" i="56"/>
  <c r="K3839" i="56"/>
  <c r="K3838" i="56"/>
  <c r="K3837" i="56"/>
  <c r="K3836" i="56"/>
  <c r="K3835" i="56"/>
  <c r="K3834" i="56"/>
  <c r="K3833" i="56"/>
  <c r="K3832" i="56"/>
  <c r="K3831" i="56"/>
  <c r="K3830" i="56"/>
  <c r="K3829" i="56"/>
  <c r="K3828" i="56"/>
  <c r="K3827" i="56"/>
  <c r="K3826" i="56"/>
  <c r="K3825" i="56"/>
  <c r="K3824" i="56"/>
  <c r="K3823" i="56"/>
  <c r="K3822" i="56"/>
  <c r="K3821" i="56"/>
  <c r="K3820" i="56"/>
  <c r="K3819" i="56"/>
  <c r="K3818" i="56"/>
  <c r="K3817" i="56"/>
  <c r="K3816" i="56"/>
  <c r="K3815" i="56"/>
  <c r="K3814" i="56"/>
  <c r="K3813" i="56"/>
  <c r="K3812" i="56"/>
  <c r="K3811" i="56"/>
  <c r="K3810" i="56"/>
  <c r="K3809" i="56"/>
  <c r="K3808" i="56"/>
  <c r="K3807" i="56"/>
  <c r="K3806" i="56"/>
  <c r="K3805" i="56"/>
  <c r="K3804" i="56"/>
  <c r="K3803" i="56"/>
  <c r="K3802" i="56"/>
  <c r="K3801" i="56"/>
  <c r="K3800" i="56"/>
  <c r="K3799" i="56"/>
  <c r="K3798" i="56"/>
  <c r="K3797" i="56"/>
  <c r="K3796" i="56"/>
  <c r="K3795" i="56"/>
  <c r="K3794" i="56"/>
  <c r="K3793" i="56"/>
  <c r="K3792" i="56"/>
  <c r="K3791" i="56"/>
  <c r="K3790" i="56"/>
  <c r="K3789" i="56"/>
  <c r="K3788" i="56"/>
  <c r="K3787" i="56"/>
  <c r="K3786" i="56"/>
  <c r="K3785" i="56"/>
  <c r="K3784" i="56"/>
  <c r="K3783" i="56"/>
  <c r="K3782" i="56"/>
  <c r="K3781" i="56"/>
  <c r="K3780" i="56"/>
  <c r="K3779" i="56"/>
  <c r="K3778" i="56"/>
  <c r="K3777" i="56"/>
  <c r="K3776" i="56"/>
  <c r="K3775" i="56"/>
  <c r="K3774" i="56"/>
  <c r="K3773" i="56"/>
  <c r="K3772" i="56"/>
  <c r="K3771" i="56"/>
  <c r="K3770" i="56"/>
  <c r="K3769" i="56"/>
  <c r="K3768" i="56"/>
  <c r="K3767" i="56"/>
  <c r="K3766" i="56"/>
  <c r="K3765" i="56"/>
  <c r="K3764" i="56"/>
  <c r="K3763" i="56"/>
  <c r="K3762" i="56"/>
  <c r="K3761" i="56"/>
  <c r="K3760" i="56"/>
  <c r="K3759" i="56"/>
  <c r="K3758" i="56"/>
  <c r="K3757" i="56"/>
  <c r="K3756" i="56"/>
  <c r="K3755" i="56"/>
  <c r="K3754" i="56"/>
  <c r="K3753" i="56"/>
  <c r="K3752" i="56"/>
  <c r="K3751" i="56"/>
  <c r="K3750" i="56"/>
  <c r="K3749" i="56"/>
  <c r="K3748" i="56"/>
  <c r="K3747" i="56"/>
  <c r="K3746" i="56"/>
  <c r="K3745" i="56"/>
  <c r="K3744" i="56"/>
  <c r="K3743" i="56"/>
  <c r="K3742" i="56"/>
  <c r="K3741" i="56"/>
  <c r="K3740" i="56"/>
  <c r="K3739" i="56"/>
  <c r="K3738" i="56"/>
  <c r="K3737" i="56"/>
  <c r="K3736" i="56"/>
  <c r="K3735" i="56"/>
  <c r="K3734" i="56"/>
  <c r="K3733" i="56"/>
  <c r="K3732" i="56"/>
  <c r="K3731" i="56"/>
  <c r="K3730" i="56"/>
  <c r="K3729" i="56"/>
  <c r="K3728" i="56"/>
  <c r="K3727" i="56"/>
  <c r="K3726" i="56"/>
  <c r="K3725" i="56"/>
  <c r="K3724" i="56"/>
  <c r="K3723" i="56"/>
  <c r="K3722" i="56"/>
  <c r="K3721" i="56"/>
  <c r="K3720" i="56"/>
  <c r="K3719" i="56"/>
  <c r="K3718" i="56"/>
  <c r="K3717" i="56"/>
  <c r="K3716" i="56"/>
  <c r="K3715" i="56"/>
  <c r="K3714" i="56"/>
  <c r="K3713" i="56"/>
  <c r="K3712" i="56"/>
  <c r="K3711" i="56"/>
  <c r="K3710" i="56"/>
  <c r="K3709" i="56"/>
  <c r="K3708" i="56"/>
  <c r="K3707" i="56"/>
  <c r="K3706" i="56"/>
  <c r="K3705" i="56"/>
  <c r="K3704" i="56"/>
  <c r="K3703" i="56"/>
  <c r="K3702" i="56"/>
  <c r="K3701" i="56"/>
  <c r="K3700" i="56"/>
  <c r="K3699" i="56"/>
  <c r="K3698" i="56"/>
  <c r="K3697" i="56"/>
  <c r="K3696" i="56"/>
  <c r="K3695" i="56"/>
  <c r="K3694" i="56"/>
  <c r="K3693" i="56"/>
  <c r="K3692" i="56"/>
  <c r="K3691" i="56"/>
  <c r="K3690" i="56"/>
  <c r="K3689" i="56"/>
  <c r="K3688" i="56"/>
  <c r="K3687" i="56"/>
  <c r="K3686" i="56"/>
  <c r="K3685" i="56"/>
  <c r="K3684" i="56"/>
  <c r="K3683" i="56"/>
  <c r="K3682" i="56"/>
  <c r="K3681" i="56"/>
  <c r="K3680" i="56"/>
  <c r="K3679" i="56"/>
  <c r="K3678" i="56"/>
  <c r="K3677" i="56"/>
  <c r="K3676" i="56"/>
  <c r="K3675" i="56"/>
  <c r="K3674" i="56"/>
  <c r="K3673" i="56"/>
  <c r="K3672" i="56"/>
  <c r="K3671" i="56"/>
  <c r="K3670" i="56"/>
  <c r="K3669" i="56"/>
  <c r="K3668" i="56"/>
  <c r="K3667" i="56"/>
  <c r="K3666" i="56"/>
  <c r="K3665" i="56"/>
  <c r="K3664" i="56"/>
  <c r="K3663" i="56"/>
  <c r="K3662" i="56"/>
  <c r="K3661" i="56"/>
  <c r="K3660" i="56"/>
  <c r="K3659" i="56"/>
  <c r="K3658" i="56"/>
  <c r="K3657" i="56"/>
  <c r="K3656" i="56"/>
  <c r="K3655" i="56"/>
  <c r="K3654" i="56"/>
  <c r="K3653" i="56"/>
  <c r="K3652" i="56"/>
  <c r="K3651" i="56"/>
  <c r="K3650" i="56"/>
  <c r="K3649" i="56"/>
  <c r="K3648" i="56"/>
  <c r="K3647" i="56"/>
  <c r="K3646" i="56"/>
  <c r="K3645" i="56"/>
  <c r="K3644" i="56"/>
  <c r="K3643" i="56"/>
  <c r="K3642" i="56"/>
  <c r="K3641" i="56"/>
  <c r="K3640" i="56"/>
  <c r="K3639" i="56"/>
  <c r="K3638" i="56"/>
  <c r="K3637" i="56"/>
  <c r="K3636" i="56"/>
  <c r="K3635" i="56"/>
  <c r="K3634" i="56"/>
  <c r="K3633" i="56"/>
  <c r="K3632" i="56"/>
  <c r="K3631" i="56"/>
  <c r="K3630" i="56"/>
  <c r="K3629" i="56"/>
  <c r="K3628" i="56"/>
  <c r="K3627" i="56"/>
  <c r="K3626" i="56"/>
  <c r="K3625" i="56"/>
  <c r="K3624" i="56"/>
  <c r="K3623" i="56"/>
  <c r="K3622" i="56"/>
  <c r="K3621" i="56"/>
  <c r="K3620" i="56"/>
  <c r="K3619" i="56"/>
  <c r="K3618" i="56"/>
  <c r="K3617" i="56"/>
  <c r="K3616" i="56"/>
  <c r="K3615" i="56"/>
  <c r="K3614" i="56"/>
  <c r="K3613" i="56"/>
  <c r="K3612" i="56"/>
  <c r="K3611" i="56"/>
  <c r="K3610" i="56"/>
  <c r="K3609" i="56"/>
  <c r="K3608" i="56"/>
  <c r="K3607" i="56"/>
  <c r="K3606" i="56"/>
  <c r="K3605" i="56"/>
  <c r="K3604" i="56"/>
  <c r="K3603" i="56"/>
  <c r="K3602" i="56"/>
  <c r="K3601" i="56"/>
  <c r="K3600" i="56"/>
  <c r="K3599" i="56"/>
  <c r="K3598" i="56"/>
  <c r="K3597" i="56"/>
  <c r="K3596" i="56"/>
  <c r="K3595" i="56"/>
  <c r="K3594" i="56"/>
  <c r="K3593" i="56"/>
  <c r="K3592" i="56"/>
  <c r="K3591" i="56"/>
  <c r="K3590" i="56"/>
  <c r="K3589" i="56"/>
  <c r="K3588" i="56"/>
  <c r="K3587" i="56"/>
  <c r="K3586" i="56"/>
  <c r="K3585" i="56"/>
  <c r="K3584" i="56"/>
  <c r="K3583" i="56"/>
  <c r="K3582" i="56"/>
  <c r="K3581" i="56"/>
  <c r="K3580" i="56"/>
  <c r="K3579" i="56"/>
  <c r="K3578" i="56"/>
  <c r="K3577" i="56"/>
  <c r="K3576" i="56"/>
  <c r="K3575" i="56"/>
  <c r="K3574" i="56"/>
  <c r="K3573" i="56"/>
  <c r="K3572" i="56"/>
  <c r="K3571" i="56"/>
  <c r="K3570" i="56"/>
  <c r="K3569" i="56"/>
  <c r="K3568" i="56"/>
  <c r="K3567" i="56"/>
  <c r="K3566" i="56"/>
  <c r="K3565" i="56"/>
  <c r="K3564" i="56"/>
  <c r="K3563" i="56"/>
  <c r="K3562" i="56"/>
  <c r="K3561" i="56"/>
  <c r="K3560" i="56"/>
  <c r="K3559" i="56"/>
  <c r="K3558" i="56"/>
  <c r="K3557" i="56"/>
  <c r="K3556" i="56"/>
  <c r="K3555" i="56"/>
  <c r="K3554" i="56"/>
  <c r="K3553" i="56"/>
  <c r="K3552" i="56"/>
  <c r="K3551" i="56"/>
  <c r="K3550" i="56"/>
  <c r="K3549" i="56"/>
  <c r="K3548" i="56"/>
  <c r="K3547" i="56"/>
  <c r="K3546" i="56"/>
  <c r="K3545" i="56"/>
  <c r="K3544" i="56"/>
  <c r="K3543" i="56"/>
  <c r="K3542" i="56"/>
  <c r="K3541" i="56"/>
  <c r="K3540" i="56"/>
  <c r="K3539" i="56"/>
  <c r="K3538" i="56"/>
  <c r="K3537" i="56"/>
  <c r="K3536" i="56"/>
  <c r="K3535" i="56"/>
  <c r="K3534" i="56"/>
  <c r="K3533" i="56"/>
  <c r="K3532" i="56"/>
  <c r="K3531" i="56"/>
  <c r="K3530" i="56"/>
  <c r="K3529" i="56"/>
  <c r="K3528" i="56"/>
  <c r="K3527" i="56"/>
  <c r="K3526" i="56"/>
  <c r="K3525" i="56"/>
  <c r="K3524" i="56"/>
  <c r="K3523" i="56"/>
  <c r="K3522" i="56"/>
  <c r="K3521" i="56"/>
  <c r="K3520" i="56"/>
  <c r="K3519" i="56"/>
  <c r="K3518" i="56"/>
  <c r="K3517" i="56"/>
  <c r="K3516" i="56"/>
  <c r="K3515" i="56"/>
  <c r="K3514" i="56"/>
  <c r="K3513" i="56"/>
  <c r="K3512" i="56"/>
  <c r="K3511" i="56"/>
  <c r="K3510" i="56"/>
  <c r="K3509" i="56"/>
  <c r="K3508" i="56"/>
  <c r="K3507" i="56"/>
  <c r="K3506" i="56"/>
  <c r="K3505" i="56"/>
  <c r="K3504" i="56"/>
  <c r="K3503" i="56"/>
  <c r="K3502" i="56"/>
  <c r="K3501" i="56"/>
  <c r="K3500" i="56"/>
  <c r="K3499" i="56"/>
  <c r="K3498" i="56"/>
  <c r="K3497" i="56"/>
  <c r="K3496" i="56"/>
  <c r="K3495" i="56"/>
  <c r="K3494" i="56"/>
  <c r="K3493" i="56"/>
  <c r="K3492" i="56"/>
  <c r="K3491" i="56"/>
  <c r="K3490" i="56"/>
  <c r="K3489" i="56"/>
  <c r="K3488" i="56"/>
  <c r="K3487" i="56"/>
  <c r="K3486" i="56"/>
  <c r="K3485" i="56"/>
  <c r="K3484" i="56"/>
  <c r="K3483" i="56"/>
  <c r="K3482" i="56"/>
  <c r="K3481" i="56"/>
  <c r="K3480" i="56"/>
  <c r="K3479" i="56"/>
  <c r="K3478" i="56"/>
  <c r="K3477" i="56"/>
  <c r="K3476" i="56"/>
  <c r="K3475" i="56"/>
  <c r="K3474" i="56"/>
  <c r="K3473" i="56"/>
  <c r="K3472" i="56"/>
  <c r="K3471" i="56"/>
  <c r="K3470" i="56"/>
  <c r="K3469" i="56"/>
  <c r="K3468" i="56"/>
  <c r="K3467" i="56"/>
  <c r="K3466" i="56"/>
  <c r="K3465" i="56"/>
  <c r="K3464" i="56"/>
  <c r="K3463" i="56"/>
  <c r="K3462" i="56"/>
  <c r="K3461" i="56"/>
  <c r="K3460" i="56"/>
  <c r="K3459" i="56"/>
  <c r="K3458" i="56"/>
  <c r="K3457" i="56"/>
  <c r="K3456" i="56"/>
  <c r="K3455" i="56"/>
  <c r="K3454" i="56"/>
  <c r="K3453" i="56"/>
  <c r="K3452" i="56"/>
  <c r="K3451" i="56"/>
  <c r="K3450" i="56"/>
  <c r="K3449" i="56"/>
  <c r="K3448" i="56"/>
  <c r="K3447" i="56"/>
  <c r="K3446" i="56"/>
  <c r="K3445" i="56"/>
  <c r="K3444" i="56"/>
  <c r="K3443" i="56"/>
  <c r="K3442" i="56"/>
  <c r="K3441" i="56"/>
  <c r="K3440" i="56"/>
  <c r="K3439" i="56"/>
  <c r="K3438" i="56"/>
  <c r="K3437" i="56"/>
  <c r="K3436" i="56"/>
  <c r="K3435" i="56"/>
  <c r="K3434" i="56"/>
  <c r="K3433" i="56"/>
  <c r="K3432" i="56"/>
  <c r="K3431" i="56"/>
  <c r="K3430" i="56"/>
  <c r="K3429" i="56"/>
  <c r="K3428" i="56"/>
  <c r="K3427" i="56"/>
  <c r="K3426" i="56"/>
  <c r="K3425" i="56"/>
  <c r="K3424" i="56"/>
  <c r="K3423" i="56"/>
  <c r="K3422" i="56"/>
  <c r="K3421" i="56"/>
  <c r="K3420" i="56"/>
  <c r="K3419" i="56"/>
  <c r="K3418" i="56"/>
  <c r="K3417" i="56"/>
  <c r="K3416" i="56"/>
  <c r="K3415" i="56"/>
  <c r="K3414" i="56"/>
  <c r="K3413" i="56"/>
  <c r="K3412" i="56"/>
  <c r="K3411" i="56"/>
  <c r="K3410" i="56"/>
  <c r="K3409" i="56"/>
  <c r="K3408" i="56"/>
  <c r="K3407" i="56"/>
  <c r="K3406" i="56"/>
  <c r="K3405" i="56"/>
  <c r="K3404" i="56"/>
  <c r="K3403" i="56"/>
  <c r="K3402" i="56"/>
  <c r="K3401" i="56"/>
  <c r="K3400" i="56"/>
  <c r="K3399" i="56"/>
  <c r="K3398" i="56"/>
  <c r="K3397" i="56"/>
  <c r="K3396" i="56"/>
  <c r="K3395" i="56"/>
  <c r="K3394" i="56"/>
  <c r="K3393" i="56"/>
  <c r="K3392" i="56"/>
  <c r="K3391" i="56"/>
  <c r="K3390" i="56"/>
  <c r="K3389" i="56"/>
  <c r="K3388" i="56"/>
  <c r="K3387" i="56"/>
  <c r="K3386" i="56"/>
  <c r="K3385" i="56"/>
  <c r="K3384" i="56"/>
  <c r="K3383" i="56"/>
  <c r="K3382" i="56"/>
  <c r="K3381" i="56"/>
  <c r="K3380" i="56"/>
  <c r="K3379" i="56"/>
  <c r="K3378" i="56"/>
  <c r="K3377" i="56"/>
  <c r="K3376" i="56"/>
  <c r="K3375" i="56"/>
  <c r="K3374" i="56"/>
  <c r="K3373" i="56"/>
  <c r="K3372" i="56"/>
  <c r="K3371" i="56"/>
  <c r="K3370" i="56"/>
  <c r="K3369" i="56"/>
  <c r="K3368" i="56"/>
  <c r="K3367" i="56"/>
  <c r="K3366" i="56"/>
  <c r="K3365" i="56"/>
  <c r="K3364" i="56"/>
  <c r="K3363" i="56"/>
  <c r="K3362" i="56"/>
  <c r="K3361" i="56"/>
  <c r="K3360" i="56"/>
  <c r="K3359" i="56"/>
  <c r="K3358" i="56"/>
  <c r="K3357" i="56"/>
  <c r="K3356" i="56"/>
  <c r="K3355" i="56"/>
  <c r="K3354" i="56"/>
  <c r="K3353" i="56"/>
  <c r="K3352" i="56"/>
  <c r="K3351" i="56"/>
  <c r="K3350" i="56"/>
  <c r="K3349" i="56"/>
  <c r="K3348" i="56"/>
  <c r="K3347" i="56"/>
  <c r="K3346" i="56"/>
  <c r="K3345" i="56"/>
  <c r="K3344" i="56"/>
  <c r="K3343" i="56"/>
  <c r="K3342" i="56"/>
  <c r="K3341" i="56"/>
  <c r="K3340" i="56"/>
  <c r="K3339" i="56"/>
  <c r="K3338" i="56"/>
  <c r="K3337" i="56"/>
  <c r="K3336" i="56"/>
  <c r="K3335" i="56"/>
  <c r="K3334" i="56"/>
  <c r="K3333" i="56"/>
  <c r="K3332" i="56"/>
  <c r="K3331" i="56"/>
  <c r="K3330" i="56"/>
  <c r="K3329" i="56"/>
  <c r="K3328" i="56"/>
  <c r="K3327" i="56"/>
  <c r="K3326" i="56"/>
  <c r="K3325" i="56"/>
  <c r="K3324" i="56"/>
  <c r="K3323" i="56"/>
  <c r="K3322" i="56"/>
  <c r="K3321" i="56"/>
  <c r="K3320" i="56"/>
  <c r="K3319" i="56"/>
  <c r="K3318" i="56"/>
  <c r="K3317" i="56"/>
  <c r="K3316" i="56"/>
  <c r="K3315" i="56"/>
  <c r="K3314" i="56"/>
  <c r="K3313" i="56"/>
  <c r="K3312" i="56"/>
  <c r="K3311" i="56"/>
  <c r="K3310" i="56"/>
  <c r="K3309" i="56"/>
  <c r="K3308" i="56"/>
  <c r="K3307" i="56"/>
  <c r="K3306" i="56"/>
  <c r="K3305" i="56"/>
  <c r="K3304" i="56"/>
  <c r="K3303" i="56"/>
  <c r="K3302" i="56"/>
  <c r="K3301" i="56"/>
  <c r="K3300" i="56"/>
  <c r="K3299" i="56"/>
  <c r="K3298" i="56"/>
  <c r="K3297" i="56"/>
  <c r="K3296" i="56"/>
  <c r="K3295" i="56"/>
  <c r="K3294" i="56"/>
  <c r="K3293" i="56"/>
  <c r="K3292" i="56"/>
  <c r="K3291" i="56"/>
  <c r="K3290" i="56"/>
  <c r="K3289" i="56"/>
  <c r="K3288" i="56"/>
  <c r="K3287" i="56"/>
  <c r="K3286" i="56"/>
  <c r="K3285" i="56"/>
  <c r="K3284" i="56"/>
  <c r="K3283" i="56"/>
  <c r="K3282" i="56"/>
  <c r="K3281" i="56"/>
  <c r="K3280" i="56"/>
  <c r="K3279" i="56"/>
  <c r="K3278" i="56"/>
  <c r="K3277" i="56"/>
  <c r="K3276" i="56"/>
  <c r="K3275" i="56"/>
  <c r="K3274" i="56"/>
  <c r="K3273" i="56"/>
  <c r="K3272" i="56"/>
  <c r="K3271" i="56"/>
  <c r="K3270" i="56"/>
  <c r="K3269" i="56"/>
  <c r="K3268" i="56"/>
  <c r="K3267" i="56"/>
  <c r="K3266" i="56"/>
  <c r="K3265" i="56"/>
  <c r="K3264" i="56"/>
  <c r="K3263" i="56"/>
  <c r="K3262" i="56"/>
  <c r="K3261" i="56"/>
  <c r="K3260" i="56"/>
  <c r="K3259" i="56"/>
  <c r="K3258" i="56"/>
  <c r="K3257" i="56"/>
  <c r="K3256" i="56"/>
  <c r="K3255" i="56"/>
  <c r="K3254" i="56"/>
  <c r="K3253" i="56"/>
  <c r="K3252" i="56"/>
  <c r="K3251" i="56"/>
  <c r="K3250" i="56"/>
  <c r="K3249" i="56"/>
  <c r="K3248" i="56"/>
  <c r="K3247" i="56"/>
  <c r="K3246" i="56"/>
  <c r="K3245" i="56"/>
  <c r="K3244" i="56"/>
  <c r="K3243" i="56"/>
  <c r="K3242" i="56"/>
  <c r="K3241" i="56"/>
  <c r="K3240" i="56"/>
  <c r="K3239" i="56"/>
  <c r="K3238" i="56"/>
  <c r="K3237" i="56"/>
  <c r="K3236" i="56"/>
  <c r="K3235" i="56"/>
  <c r="K3234" i="56"/>
  <c r="K3233" i="56"/>
  <c r="K3232" i="56"/>
  <c r="K3231" i="56"/>
  <c r="K3230" i="56"/>
  <c r="K3229" i="56"/>
  <c r="K3228" i="56"/>
  <c r="K3227" i="56"/>
  <c r="K3226" i="56"/>
  <c r="K3225" i="56"/>
  <c r="K3224" i="56"/>
  <c r="K3223" i="56"/>
  <c r="K3222" i="56"/>
  <c r="K3221" i="56"/>
  <c r="K3220" i="56"/>
  <c r="K3219" i="56"/>
  <c r="K3218" i="56"/>
  <c r="K3217" i="56"/>
  <c r="K3216" i="56"/>
  <c r="K3215" i="56"/>
  <c r="K3214" i="56"/>
  <c r="K3213" i="56"/>
  <c r="K3212" i="56"/>
  <c r="K3211" i="56"/>
  <c r="K3210" i="56"/>
  <c r="K3209" i="56"/>
  <c r="K3208" i="56"/>
  <c r="K3207" i="56"/>
  <c r="K3206" i="56"/>
  <c r="K3205" i="56"/>
  <c r="K3204" i="56"/>
  <c r="K3203" i="56"/>
  <c r="K3202" i="56"/>
  <c r="K3201" i="56"/>
  <c r="K3200" i="56"/>
  <c r="K3199" i="56"/>
  <c r="K3198" i="56"/>
  <c r="K3197" i="56"/>
  <c r="K3196" i="56"/>
  <c r="K3195" i="56"/>
  <c r="K3194" i="56"/>
  <c r="K3193" i="56"/>
  <c r="K3192" i="56"/>
  <c r="K3191" i="56"/>
  <c r="K3190" i="56"/>
  <c r="K3189" i="56"/>
  <c r="K3188" i="56"/>
  <c r="K3187" i="56"/>
  <c r="K3186" i="56"/>
  <c r="K3185" i="56"/>
  <c r="K3184" i="56"/>
  <c r="K3183" i="56"/>
  <c r="K3182" i="56"/>
  <c r="K3181" i="56"/>
  <c r="K3180" i="56"/>
  <c r="K3179" i="56"/>
  <c r="K3178" i="56"/>
  <c r="K3177" i="56"/>
  <c r="K3176" i="56"/>
  <c r="K3175" i="56"/>
  <c r="K3174" i="56"/>
  <c r="K3173" i="56"/>
  <c r="K3172" i="56"/>
  <c r="K3171" i="56"/>
  <c r="K3170" i="56"/>
  <c r="K3169" i="56"/>
  <c r="K3168" i="56"/>
  <c r="K3167" i="56"/>
  <c r="K3166" i="56"/>
  <c r="K3165" i="56"/>
  <c r="K3164" i="56"/>
  <c r="K3163" i="56"/>
  <c r="K3162" i="56"/>
  <c r="K3161" i="56"/>
  <c r="K3160" i="56"/>
  <c r="K3159" i="56"/>
  <c r="K3158" i="56"/>
  <c r="K3157" i="56"/>
  <c r="K3156" i="56"/>
  <c r="K3155" i="56"/>
  <c r="K3154" i="56"/>
  <c r="K3153" i="56"/>
  <c r="K3152" i="56"/>
  <c r="K3151" i="56"/>
  <c r="K3150" i="56"/>
  <c r="K3149" i="56"/>
  <c r="K3148" i="56"/>
  <c r="K3147" i="56"/>
  <c r="K3146" i="56"/>
  <c r="K3145" i="56"/>
  <c r="K3144" i="56"/>
  <c r="K3143" i="56"/>
  <c r="K3142" i="56"/>
  <c r="K3141" i="56"/>
  <c r="K3140" i="56"/>
  <c r="K3139" i="56"/>
  <c r="K3138" i="56"/>
  <c r="K3137" i="56"/>
  <c r="K3136" i="56"/>
  <c r="K3135" i="56"/>
  <c r="K3134" i="56"/>
  <c r="K3133" i="56"/>
  <c r="K3132" i="56"/>
  <c r="K3131" i="56"/>
  <c r="K3130" i="56"/>
  <c r="K3129" i="56"/>
  <c r="K3128" i="56"/>
  <c r="K3127" i="56"/>
  <c r="K3126" i="56"/>
  <c r="K3125" i="56"/>
  <c r="K3124" i="56"/>
  <c r="K3123" i="56"/>
  <c r="K3122" i="56"/>
  <c r="K3121" i="56"/>
  <c r="K3120" i="56"/>
  <c r="K3119" i="56"/>
  <c r="K3118" i="56"/>
  <c r="K3117" i="56"/>
  <c r="K3116" i="56"/>
  <c r="K3115" i="56"/>
  <c r="K3114" i="56"/>
  <c r="K3113" i="56"/>
  <c r="K3112" i="56"/>
  <c r="K3111" i="56"/>
  <c r="K3110" i="56"/>
  <c r="K3109" i="56"/>
  <c r="K3108" i="56"/>
  <c r="K3107" i="56"/>
  <c r="K3106" i="56"/>
  <c r="K3105" i="56"/>
  <c r="K3104" i="56"/>
  <c r="K3103" i="56"/>
  <c r="K3102" i="56"/>
  <c r="K3101" i="56"/>
  <c r="K3100" i="56"/>
  <c r="K3099" i="56"/>
  <c r="K3098" i="56"/>
  <c r="K3097" i="56"/>
  <c r="K3096" i="56"/>
  <c r="K3095" i="56"/>
  <c r="K3094" i="56"/>
  <c r="K3093" i="56"/>
  <c r="K3092" i="56"/>
  <c r="K3091" i="56"/>
  <c r="K3090" i="56"/>
  <c r="K3089" i="56"/>
  <c r="K3088" i="56"/>
  <c r="K3087" i="56"/>
  <c r="K3086" i="56"/>
  <c r="K3085" i="56"/>
  <c r="K3084" i="56"/>
  <c r="K3083" i="56"/>
  <c r="K3082" i="56"/>
  <c r="K3081" i="56"/>
  <c r="K3080" i="56"/>
  <c r="K3079" i="56"/>
  <c r="K3078" i="56"/>
  <c r="K3077" i="56"/>
  <c r="K3076" i="56"/>
  <c r="K3075" i="56"/>
  <c r="K3074" i="56"/>
  <c r="K3073" i="56"/>
  <c r="K3072" i="56"/>
  <c r="K3071" i="56"/>
  <c r="K3070" i="56"/>
  <c r="K3069" i="56"/>
  <c r="K3068" i="56"/>
  <c r="K3067" i="56"/>
  <c r="K3066" i="56"/>
  <c r="K3065" i="56"/>
  <c r="K3064" i="56"/>
  <c r="K3063" i="56"/>
  <c r="K3062" i="56"/>
  <c r="K3061" i="56"/>
  <c r="K3060" i="56"/>
  <c r="K3059" i="56"/>
  <c r="K3058" i="56"/>
  <c r="K3057" i="56"/>
  <c r="K3056" i="56"/>
  <c r="K3055" i="56"/>
  <c r="K3054" i="56"/>
  <c r="K3053" i="56"/>
  <c r="K3052" i="56"/>
  <c r="K3051" i="56"/>
  <c r="K3050" i="56"/>
  <c r="K3049" i="56"/>
  <c r="K3048" i="56"/>
  <c r="K3047" i="56"/>
  <c r="K3046" i="56"/>
  <c r="K3045" i="56"/>
  <c r="K3044" i="56"/>
  <c r="K3043" i="56"/>
  <c r="K3042" i="56"/>
  <c r="K3041" i="56"/>
  <c r="K3040" i="56"/>
  <c r="K3039" i="56"/>
  <c r="K3038" i="56"/>
  <c r="K3037" i="56"/>
  <c r="K3036" i="56"/>
  <c r="K3035" i="56"/>
  <c r="K3034" i="56"/>
  <c r="K3033" i="56"/>
  <c r="K3032" i="56"/>
  <c r="K3031" i="56"/>
  <c r="K3030" i="56"/>
  <c r="K3029" i="56"/>
  <c r="K3028" i="56"/>
  <c r="K3027" i="56"/>
  <c r="K3026" i="56"/>
  <c r="K3025" i="56"/>
  <c r="K3024" i="56"/>
  <c r="K3023" i="56"/>
  <c r="K3022" i="56"/>
  <c r="K3021" i="56"/>
  <c r="K3020" i="56"/>
  <c r="K3019" i="56"/>
  <c r="K3018" i="56"/>
  <c r="K3017" i="56"/>
  <c r="K3016" i="56"/>
  <c r="K3015" i="56"/>
  <c r="K3014" i="56"/>
  <c r="K3013" i="56"/>
  <c r="K3012" i="56"/>
  <c r="K3011" i="56"/>
  <c r="K3010" i="56"/>
  <c r="K3009" i="56"/>
  <c r="K3008" i="56"/>
  <c r="K3007" i="56"/>
  <c r="K3006" i="56"/>
  <c r="K3005" i="56"/>
  <c r="K3004" i="56"/>
  <c r="K3003" i="56"/>
  <c r="K3002" i="56"/>
  <c r="K3001" i="56"/>
  <c r="K3000" i="56"/>
  <c r="K2999" i="56"/>
  <c r="K2998" i="56"/>
  <c r="K2997" i="56"/>
  <c r="K2996" i="56"/>
  <c r="K2995" i="56"/>
  <c r="K2994" i="56"/>
  <c r="K2993" i="56"/>
  <c r="K2992" i="56"/>
  <c r="K2991" i="56"/>
  <c r="K2990" i="56"/>
  <c r="K2989" i="56"/>
  <c r="K2988" i="56"/>
  <c r="K2987" i="56"/>
  <c r="K2986" i="56"/>
  <c r="K2985" i="56"/>
  <c r="K2984" i="56"/>
  <c r="K2983" i="56"/>
  <c r="K2982" i="56"/>
  <c r="K2981" i="56"/>
  <c r="K2980" i="56"/>
  <c r="K2979" i="56"/>
  <c r="K2978" i="56"/>
  <c r="K2977" i="56"/>
  <c r="K2976" i="56"/>
  <c r="K2975" i="56"/>
  <c r="K2974" i="56"/>
  <c r="K2973" i="56"/>
  <c r="K2972" i="56"/>
  <c r="K2971" i="56"/>
  <c r="K2970" i="56"/>
  <c r="K2969" i="56"/>
  <c r="K2968" i="56"/>
  <c r="K2967" i="56"/>
  <c r="K2966" i="56"/>
  <c r="K2965" i="56"/>
  <c r="K2964" i="56"/>
  <c r="K2963" i="56"/>
  <c r="K2962" i="56"/>
  <c r="K2961" i="56"/>
  <c r="K2960" i="56"/>
  <c r="K2959" i="56"/>
  <c r="K2958" i="56"/>
  <c r="K2957" i="56"/>
  <c r="K2956" i="56"/>
  <c r="K2955" i="56"/>
  <c r="K2954" i="56"/>
  <c r="K2953" i="56"/>
  <c r="K2952" i="56"/>
  <c r="K2951" i="56"/>
  <c r="K2950" i="56"/>
  <c r="K2949" i="56"/>
  <c r="K2948" i="56"/>
  <c r="K2947" i="56"/>
  <c r="K2946" i="56"/>
  <c r="K2945" i="56"/>
  <c r="K2944" i="56"/>
  <c r="K2943" i="56"/>
  <c r="K2942" i="56"/>
  <c r="K2941" i="56"/>
  <c r="K2940" i="56"/>
  <c r="K2939" i="56"/>
  <c r="K2938" i="56"/>
  <c r="K2937" i="56"/>
  <c r="K2936" i="56"/>
  <c r="K2935" i="56"/>
  <c r="K2934" i="56"/>
  <c r="K2933" i="56"/>
  <c r="K2932" i="56"/>
  <c r="K2931" i="56"/>
  <c r="K2930" i="56"/>
  <c r="K2929" i="56"/>
  <c r="K2928" i="56"/>
  <c r="K2927" i="56"/>
  <c r="K2926" i="56"/>
  <c r="K2925" i="56"/>
  <c r="K2924" i="56"/>
  <c r="K2923" i="56"/>
  <c r="K2922" i="56"/>
  <c r="K2921" i="56"/>
  <c r="K2920" i="56"/>
  <c r="K2919" i="56"/>
  <c r="K2918" i="56"/>
  <c r="K2917" i="56"/>
  <c r="K2916" i="56"/>
  <c r="K2915" i="56"/>
  <c r="K2914" i="56"/>
  <c r="K2913" i="56"/>
  <c r="K2912" i="56"/>
  <c r="K2911" i="56"/>
  <c r="K2910" i="56"/>
  <c r="K2909" i="56"/>
  <c r="K2908" i="56"/>
  <c r="K2907" i="56"/>
  <c r="K2906" i="56"/>
  <c r="K2905" i="56"/>
  <c r="K2904" i="56"/>
  <c r="K2903" i="56"/>
  <c r="K2902" i="56"/>
  <c r="K2901" i="56"/>
  <c r="K2900" i="56"/>
  <c r="K2899" i="56"/>
  <c r="K2898" i="56"/>
  <c r="K2897" i="56"/>
  <c r="K2896" i="56"/>
  <c r="K2895" i="56"/>
  <c r="K2894" i="56"/>
  <c r="K2893" i="56"/>
  <c r="K2892" i="56"/>
  <c r="K2891" i="56"/>
  <c r="K2890" i="56"/>
  <c r="K2889" i="56"/>
  <c r="K2888" i="56"/>
  <c r="K2887" i="56"/>
  <c r="K2886" i="56"/>
  <c r="K2885" i="56"/>
  <c r="K2884" i="56"/>
  <c r="K2883" i="56"/>
  <c r="K2882" i="56"/>
  <c r="K2881" i="56"/>
  <c r="K2880" i="56"/>
  <c r="K2879" i="56"/>
  <c r="K2878" i="56"/>
  <c r="K2877" i="56"/>
  <c r="K2876" i="56"/>
  <c r="K2875" i="56"/>
  <c r="K2874" i="56"/>
  <c r="K2873" i="56"/>
  <c r="K2872" i="56"/>
  <c r="K2871" i="56"/>
  <c r="K2870" i="56"/>
  <c r="K2869" i="56"/>
  <c r="K2868" i="56"/>
  <c r="K2867" i="56"/>
  <c r="K2866" i="56"/>
  <c r="K2865" i="56"/>
  <c r="K2864" i="56"/>
  <c r="K2863" i="56"/>
  <c r="K2862" i="56"/>
  <c r="K2861" i="56"/>
  <c r="K2860" i="56"/>
  <c r="K2859" i="56"/>
  <c r="K2858" i="56"/>
  <c r="K2857" i="56"/>
  <c r="K2856" i="56"/>
  <c r="K2855" i="56"/>
  <c r="K2854" i="56"/>
  <c r="K2853" i="56"/>
  <c r="K2852" i="56"/>
  <c r="K2851" i="56"/>
  <c r="K2850" i="56"/>
  <c r="K2849" i="56"/>
  <c r="K2848" i="56"/>
  <c r="K2847" i="56"/>
  <c r="K2846" i="56"/>
  <c r="K2845" i="56"/>
  <c r="K2844" i="56"/>
  <c r="K2843" i="56"/>
  <c r="K2842" i="56"/>
  <c r="K2841" i="56"/>
  <c r="K2840" i="56"/>
  <c r="K2839" i="56"/>
  <c r="K2838" i="56"/>
  <c r="K2837" i="56"/>
  <c r="K2836" i="56"/>
  <c r="K2835" i="56"/>
  <c r="K2834" i="56"/>
  <c r="K2833" i="56"/>
  <c r="K2832" i="56"/>
  <c r="K2831" i="56"/>
  <c r="K2830" i="56"/>
  <c r="K2829" i="56"/>
  <c r="K2828" i="56"/>
  <c r="K2827" i="56"/>
  <c r="K2826" i="56"/>
  <c r="K2825" i="56"/>
  <c r="K2824" i="56"/>
  <c r="K2823" i="56"/>
  <c r="K2822" i="56"/>
  <c r="K2821" i="56"/>
  <c r="K2820" i="56"/>
  <c r="K2819" i="56"/>
  <c r="K2818" i="56"/>
  <c r="K2817" i="56"/>
  <c r="K2816" i="56"/>
  <c r="K2815" i="56"/>
  <c r="K2814" i="56"/>
  <c r="K2813" i="56"/>
  <c r="K2812" i="56"/>
  <c r="K2811" i="56"/>
  <c r="K2810" i="56"/>
  <c r="K2809" i="56"/>
  <c r="K2808" i="56"/>
  <c r="K2807" i="56"/>
  <c r="K2806" i="56"/>
  <c r="K2805" i="56"/>
  <c r="K2804" i="56"/>
  <c r="K2803" i="56"/>
  <c r="K2802" i="56"/>
  <c r="K2801" i="56"/>
  <c r="K2800" i="56"/>
  <c r="K2799" i="56"/>
  <c r="K2798" i="56"/>
  <c r="K2797" i="56"/>
  <c r="K2796" i="56"/>
  <c r="K2795" i="56"/>
  <c r="K2794" i="56"/>
  <c r="K2793" i="56"/>
  <c r="K2792" i="56"/>
  <c r="K2791" i="56"/>
  <c r="K2790" i="56"/>
  <c r="K2789" i="56"/>
  <c r="K2788" i="56"/>
  <c r="K2787" i="56"/>
  <c r="K2786" i="56"/>
  <c r="K2785" i="56"/>
  <c r="K2784" i="56"/>
  <c r="K2783" i="56"/>
  <c r="K2782" i="56"/>
  <c r="K2781" i="56"/>
  <c r="K2780" i="56"/>
  <c r="K2779" i="56"/>
  <c r="K2778" i="56"/>
  <c r="K2777" i="56"/>
  <c r="K2776" i="56"/>
  <c r="K2775" i="56"/>
  <c r="K2774" i="56"/>
  <c r="K2773" i="56"/>
  <c r="K2772" i="56"/>
  <c r="K2771" i="56"/>
  <c r="K2770" i="56"/>
  <c r="K2769" i="56"/>
  <c r="K2768" i="56"/>
  <c r="K2767" i="56"/>
  <c r="K2766" i="56"/>
  <c r="K2765" i="56"/>
  <c r="K2764" i="56"/>
  <c r="K2763" i="56"/>
  <c r="K2762" i="56"/>
  <c r="K2761" i="56"/>
  <c r="K2760" i="56"/>
  <c r="K2759" i="56"/>
  <c r="K2758" i="56"/>
  <c r="K2757" i="56"/>
  <c r="K2756" i="56"/>
  <c r="K2755" i="56"/>
  <c r="K2754" i="56"/>
  <c r="K2753" i="56"/>
  <c r="K2752" i="56"/>
  <c r="K2751" i="56"/>
  <c r="K2750" i="56"/>
  <c r="K2749" i="56"/>
  <c r="K2748" i="56"/>
  <c r="K2747" i="56"/>
  <c r="K2746" i="56"/>
  <c r="K2745" i="56"/>
  <c r="K2744" i="56"/>
  <c r="K2743" i="56"/>
  <c r="K2742" i="56"/>
  <c r="K2741" i="56"/>
  <c r="K2740" i="56"/>
  <c r="K2739" i="56"/>
  <c r="K2738" i="56"/>
  <c r="K2737" i="56"/>
  <c r="K2736" i="56"/>
  <c r="K2735" i="56"/>
  <c r="K2734" i="56"/>
  <c r="K2733" i="56"/>
  <c r="K2732" i="56"/>
  <c r="K2731" i="56"/>
  <c r="K2730" i="56"/>
  <c r="K2729" i="56"/>
  <c r="K2728" i="56"/>
  <c r="K2727" i="56"/>
  <c r="K2726" i="56"/>
  <c r="K2725" i="56"/>
  <c r="K2724" i="56"/>
  <c r="K2723" i="56"/>
  <c r="K2722" i="56"/>
  <c r="K2721" i="56"/>
  <c r="K2720" i="56"/>
  <c r="K2719" i="56"/>
  <c r="K2718" i="56"/>
  <c r="K2717" i="56"/>
  <c r="K2716" i="56"/>
  <c r="K2715" i="56"/>
  <c r="K2714" i="56"/>
  <c r="K2713" i="56"/>
  <c r="K2712" i="56"/>
  <c r="K2711" i="56"/>
  <c r="K2710" i="56"/>
  <c r="K2709" i="56"/>
  <c r="K2708" i="56"/>
  <c r="K2707" i="56"/>
  <c r="K2706" i="56"/>
  <c r="K2705" i="56"/>
  <c r="K2704" i="56"/>
  <c r="K2703" i="56"/>
  <c r="K2702" i="56"/>
  <c r="K2701" i="56"/>
  <c r="K2700" i="56"/>
  <c r="K2699" i="56"/>
  <c r="K2698" i="56"/>
  <c r="K2697" i="56"/>
  <c r="K2696" i="56"/>
  <c r="K2695" i="56"/>
  <c r="K2694" i="56"/>
  <c r="K2693" i="56"/>
  <c r="K2692" i="56"/>
  <c r="K2691" i="56"/>
  <c r="K2690" i="56"/>
  <c r="K2689" i="56"/>
  <c r="K2688" i="56"/>
  <c r="K2687" i="56"/>
  <c r="K2686" i="56"/>
  <c r="K2685" i="56"/>
  <c r="K2684" i="56"/>
  <c r="K2683" i="56"/>
  <c r="K2682" i="56"/>
  <c r="K2681" i="56"/>
  <c r="K2680" i="56"/>
  <c r="K2679" i="56"/>
  <c r="K2678" i="56"/>
  <c r="K2677" i="56"/>
  <c r="K2676" i="56"/>
  <c r="K2675" i="56"/>
  <c r="K2674" i="56"/>
  <c r="K2673" i="56"/>
  <c r="K2672" i="56"/>
  <c r="K2671" i="56"/>
  <c r="K2670" i="56"/>
  <c r="K2669" i="56"/>
  <c r="K2668" i="56"/>
  <c r="K2667" i="56"/>
  <c r="K2666" i="56"/>
  <c r="K2665" i="56"/>
  <c r="K2664" i="56"/>
  <c r="K2663" i="56"/>
  <c r="K2662" i="56"/>
  <c r="K2661" i="56"/>
  <c r="K2660" i="56"/>
  <c r="K2659" i="56"/>
  <c r="K2658" i="56"/>
  <c r="K2657" i="56"/>
  <c r="K2656" i="56"/>
  <c r="K2655" i="56"/>
  <c r="K2654" i="56"/>
  <c r="K2653" i="56"/>
  <c r="K2652" i="56"/>
  <c r="K2651" i="56"/>
  <c r="K2650" i="56"/>
  <c r="K2649" i="56"/>
  <c r="K2648" i="56"/>
  <c r="K2647" i="56"/>
  <c r="K2646" i="56"/>
  <c r="K2645" i="56"/>
  <c r="K2644" i="56"/>
  <c r="K2643" i="56"/>
  <c r="K2642" i="56"/>
  <c r="K2641" i="56"/>
  <c r="K2640" i="56"/>
  <c r="K2639" i="56"/>
  <c r="K2638" i="56"/>
  <c r="K2637" i="56"/>
  <c r="K2636" i="56"/>
  <c r="K2635" i="56"/>
  <c r="K2634" i="56"/>
  <c r="K2633" i="56"/>
  <c r="K2632" i="56"/>
  <c r="K2631" i="56"/>
  <c r="K2630" i="56"/>
  <c r="K2629" i="56"/>
  <c r="K2628" i="56"/>
  <c r="K2627" i="56"/>
  <c r="K2626" i="56"/>
  <c r="K2625" i="56"/>
  <c r="K2624" i="56"/>
  <c r="K2623" i="56"/>
  <c r="K2622" i="56"/>
  <c r="K2621" i="56"/>
  <c r="K2620" i="56"/>
  <c r="K2619" i="56"/>
  <c r="K2618" i="56"/>
  <c r="K2617" i="56"/>
  <c r="K2616" i="56"/>
  <c r="K2615" i="56"/>
  <c r="K2614" i="56"/>
  <c r="K2613" i="56"/>
  <c r="K2612" i="56"/>
  <c r="K2611" i="56"/>
  <c r="K2610" i="56"/>
  <c r="K2609" i="56"/>
  <c r="K2608" i="56"/>
  <c r="K2607" i="56"/>
  <c r="K2606" i="56"/>
  <c r="K2605" i="56"/>
  <c r="K2604" i="56"/>
  <c r="K2603" i="56"/>
  <c r="K2602" i="56"/>
  <c r="K2601" i="56"/>
  <c r="K2600" i="56"/>
  <c r="K2599" i="56"/>
  <c r="K2598" i="56"/>
  <c r="K2597" i="56"/>
  <c r="K2596" i="56"/>
  <c r="K2595" i="56"/>
  <c r="K2594" i="56"/>
  <c r="K2593" i="56"/>
  <c r="K2592" i="56"/>
  <c r="K2591" i="56"/>
  <c r="K2590" i="56"/>
  <c r="K2589" i="56"/>
  <c r="K2588" i="56"/>
  <c r="K2587" i="56"/>
  <c r="K2586" i="56"/>
  <c r="K2585" i="56"/>
  <c r="K2584" i="56"/>
  <c r="K2583" i="56"/>
  <c r="K2582" i="56"/>
  <c r="K2581" i="56"/>
  <c r="K2580" i="56"/>
  <c r="K2579" i="56"/>
  <c r="K2578" i="56"/>
  <c r="K2577" i="56"/>
  <c r="K2576" i="56"/>
  <c r="K2575" i="56"/>
  <c r="K2574" i="56"/>
  <c r="K2573" i="56"/>
  <c r="K2572" i="56"/>
  <c r="K2571" i="56"/>
  <c r="K2570" i="56"/>
  <c r="K2569" i="56"/>
  <c r="K2568" i="56"/>
  <c r="K2567" i="56"/>
  <c r="K2566" i="56"/>
  <c r="K2565" i="56"/>
  <c r="K2564" i="56"/>
  <c r="K2563" i="56"/>
  <c r="K2562" i="56"/>
  <c r="K2561" i="56"/>
  <c r="K2560" i="56"/>
  <c r="K2559" i="56"/>
  <c r="K2558" i="56"/>
  <c r="K2557" i="56"/>
  <c r="K2556" i="56"/>
  <c r="K2555" i="56"/>
  <c r="K2554" i="56"/>
  <c r="K2553" i="56"/>
  <c r="K2552" i="56"/>
  <c r="K2551" i="56"/>
  <c r="K2550" i="56"/>
  <c r="K2549" i="56"/>
  <c r="K2548" i="56"/>
  <c r="K2547" i="56"/>
  <c r="K2546" i="56"/>
  <c r="K2545" i="56"/>
  <c r="K2544" i="56"/>
  <c r="K2543" i="56"/>
  <c r="K2542" i="56"/>
  <c r="K2541" i="56"/>
  <c r="K2540" i="56"/>
  <c r="K2539" i="56"/>
  <c r="K2538" i="56"/>
  <c r="K2537" i="56"/>
  <c r="K2536" i="56"/>
  <c r="K2535" i="56"/>
  <c r="K2534" i="56"/>
  <c r="K2533" i="56"/>
  <c r="K2532" i="56"/>
  <c r="K2531" i="56"/>
  <c r="K2530" i="56"/>
  <c r="K2529" i="56"/>
  <c r="K2528" i="56"/>
  <c r="K2527" i="56"/>
  <c r="K2526" i="56"/>
  <c r="K2525" i="56"/>
  <c r="K2524" i="56"/>
  <c r="K2523" i="56"/>
  <c r="K2522" i="56"/>
  <c r="K2521" i="56"/>
  <c r="K2520" i="56"/>
  <c r="K2519" i="56"/>
  <c r="K2518" i="56"/>
  <c r="K2517" i="56"/>
  <c r="K2516" i="56"/>
  <c r="K2515" i="56"/>
  <c r="K2514" i="56"/>
  <c r="K2513" i="56"/>
  <c r="K2512" i="56"/>
  <c r="K2511" i="56"/>
  <c r="K2510" i="56"/>
  <c r="K2509" i="56"/>
  <c r="K2508" i="56"/>
  <c r="K2507" i="56"/>
  <c r="K2506" i="56"/>
  <c r="K2505" i="56"/>
  <c r="K2504" i="56"/>
  <c r="K2503" i="56"/>
  <c r="K2502" i="56"/>
  <c r="K2501" i="56"/>
  <c r="K2500" i="56"/>
  <c r="K2499" i="56"/>
  <c r="K2498" i="56"/>
  <c r="K2497" i="56"/>
  <c r="K2496" i="56"/>
  <c r="K2495" i="56"/>
  <c r="K2494" i="56"/>
  <c r="K2493" i="56"/>
  <c r="K2492" i="56"/>
  <c r="K2491" i="56"/>
  <c r="K2490" i="56"/>
  <c r="K2489" i="56"/>
  <c r="K2488" i="56"/>
  <c r="K2487" i="56"/>
  <c r="K2486" i="56"/>
  <c r="K2485" i="56"/>
  <c r="K2484" i="56"/>
  <c r="K2483" i="56"/>
  <c r="K2482" i="56"/>
  <c r="K2481" i="56"/>
  <c r="K2480" i="56"/>
  <c r="K2479" i="56"/>
  <c r="K2478" i="56"/>
  <c r="K2477" i="56"/>
  <c r="K2476" i="56"/>
  <c r="K2475" i="56"/>
  <c r="K2474" i="56"/>
  <c r="K2473" i="56"/>
  <c r="K2472" i="56"/>
  <c r="K2471" i="56"/>
  <c r="K2470" i="56"/>
  <c r="K2469" i="56"/>
  <c r="K2468" i="56"/>
  <c r="K2467" i="56"/>
  <c r="K2466" i="56"/>
  <c r="K2465" i="56"/>
  <c r="K2464" i="56"/>
  <c r="K2463" i="56"/>
  <c r="K2462" i="56"/>
  <c r="K2461" i="56"/>
  <c r="K2460" i="56"/>
  <c r="K2459" i="56"/>
  <c r="K2458" i="56"/>
  <c r="K2457" i="56"/>
  <c r="K2456" i="56"/>
  <c r="K2455" i="56"/>
  <c r="K2454" i="56"/>
  <c r="K2453" i="56"/>
  <c r="K2452" i="56"/>
  <c r="K2451" i="56"/>
  <c r="K2450" i="56"/>
  <c r="K2449" i="56"/>
  <c r="K2448" i="56"/>
  <c r="K2447" i="56"/>
  <c r="K2446" i="56"/>
  <c r="K2445" i="56"/>
  <c r="K2444" i="56"/>
  <c r="K2443" i="56"/>
  <c r="K2442" i="56"/>
  <c r="K2441" i="56"/>
  <c r="K2440" i="56"/>
  <c r="K2439" i="56"/>
  <c r="K2438" i="56"/>
  <c r="K2437" i="56"/>
  <c r="K2436" i="56"/>
  <c r="K2435" i="56"/>
  <c r="K2434" i="56"/>
  <c r="K2433" i="56"/>
  <c r="K2432" i="56"/>
  <c r="K2431" i="56"/>
  <c r="K2430" i="56"/>
  <c r="K2429" i="56"/>
  <c r="K2428" i="56"/>
  <c r="K2427" i="56"/>
  <c r="K2426" i="56"/>
  <c r="K2425" i="56"/>
  <c r="K2424" i="56"/>
  <c r="K2423" i="56"/>
  <c r="K2422" i="56"/>
  <c r="K2421" i="56"/>
  <c r="K2420" i="56"/>
  <c r="K2419" i="56"/>
  <c r="K2418" i="56"/>
  <c r="K2417" i="56"/>
  <c r="K2416" i="56"/>
  <c r="K2415" i="56"/>
  <c r="K2414" i="56"/>
  <c r="K2413" i="56"/>
  <c r="K2412" i="56"/>
  <c r="K2411" i="56"/>
  <c r="K2410" i="56"/>
  <c r="K2409" i="56"/>
  <c r="K2408" i="56"/>
  <c r="K2407" i="56"/>
  <c r="K2406" i="56"/>
  <c r="K2405" i="56"/>
  <c r="K2404" i="56"/>
  <c r="K2403" i="56"/>
  <c r="K2402" i="56"/>
  <c r="K2401" i="56"/>
  <c r="K2400" i="56"/>
  <c r="K2399" i="56"/>
  <c r="K2398" i="56"/>
  <c r="K2397" i="56"/>
  <c r="K2396" i="56"/>
  <c r="K2395" i="56"/>
  <c r="K2394" i="56"/>
  <c r="K2393" i="56"/>
  <c r="K2392" i="56"/>
  <c r="K2391" i="56"/>
  <c r="K2390" i="56"/>
  <c r="K2389" i="56"/>
  <c r="K2388" i="56"/>
  <c r="K2387" i="56"/>
  <c r="K2386" i="56"/>
  <c r="K2385" i="56"/>
  <c r="K2384" i="56"/>
  <c r="K2383" i="56"/>
  <c r="K2382" i="56"/>
  <c r="K2381" i="56"/>
  <c r="K2380" i="56"/>
  <c r="K2379" i="56"/>
  <c r="K2378" i="56"/>
  <c r="K2377" i="56"/>
  <c r="K2376" i="56"/>
  <c r="K2375" i="56"/>
  <c r="K2374" i="56"/>
  <c r="K2373" i="56"/>
  <c r="K2372" i="56"/>
  <c r="K2371" i="56"/>
  <c r="K2370" i="56"/>
  <c r="K2369" i="56"/>
  <c r="K2368" i="56"/>
  <c r="K2367" i="56"/>
  <c r="K2366" i="56"/>
  <c r="K2365" i="56"/>
  <c r="K2364" i="56"/>
  <c r="K2363" i="56"/>
  <c r="K2362" i="56"/>
  <c r="K2361" i="56"/>
  <c r="K2360" i="56"/>
  <c r="K2359" i="56"/>
  <c r="K2358" i="56"/>
  <c r="K2357" i="56"/>
  <c r="K2356" i="56"/>
  <c r="K2355" i="56"/>
  <c r="K2354" i="56"/>
  <c r="K2353" i="56"/>
  <c r="K2352" i="56"/>
  <c r="K2351" i="56"/>
  <c r="K2350" i="56"/>
  <c r="K2349" i="56"/>
  <c r="K2348" i="56"/>
  <c r="K2347" i="56"/>
  <c r="K2346" i="56"/>
  <c r="K2345" i="56"/>
  <c r="K2344" i="56"/>
  <c r="K2343" i="56"/>
  <c r="K2342" i="56"/>
  <c r="K2341" i="56"/>
  <c r="K2340" i="56"/>
  <c r="K2339" i="56"/>
  <c r="K2338" i="56"/>
  <c r="K2337" i="56"/>
  <c r="K2336" i="56"/>
  <c r="K2335" i="56"/>
  <c r="K2334" i="56"/>
  <c r="K2333" i="56"/>
  <c r="K2332" i="56"/>
  <c r="K2331" i="56"/>
  <c r="K2330" i="56"/>
  <c r="K2329" i="56"/>
  <c r="K2328" i="56"/>
  <c r="K2327" i="56"/>
  <c r="K2326" i="56"/>
  <c r="K2325" i="56"/>
  <c r="K2324" i="56"/>
  <c r="K2323" i="56"/>
  <c r="K2322" i="56"/>
  <c r="K2321" i="56"/>
  <c r="K2320" i="56"/>
  <c r="K2319" i="56"/>
  <c r="K2318" i="56"/>
  <c r="K2317" i="56"/>
  <c r="K2316" i="56"/>
  <c r="K2315" i="56"/>
  <c r="K2314" i="56"/>
  <c r="K2313" i="56"/>
  <c r="K2312" i="56"/>
  <c r="K2311" i="56"/>
  <c r="K2310" i="56"/>
  <c r="K2309" i="56"/>
  <c r="K2308" i="56"/>
  <c r="K2307" i="56"/>
  <c r="K2306" i="56"/>
  <c r="K2305" i="56"/>
  <c r="K2304" i="56"/>
  <c r="K2303" i="56"/>
  <c r="K2302" i="56"/>
  <c r="K2301" i="56"/>
  <c r="K2300" i="56"/>
  <c r="K2299" i="56"/>
  <c r="K2298" i="56"/>
  <c r="K2297" i="56"/>
  <c r="K2296" i="56"/>
  <c r="K2295" i="56"/>
  <c r="K2294" i="56"/>
  <c r="K2293" i="56"/>
  <c r="K2292" i="56"/>
  <c r="K2291" i="56"/>
  <c r="K2290" i="56"/>
  <c r="K2289" i="56"/>
  <c r="K2288" i="56"/>
  <c r="K2287" i="56"/>
  <c r="K2286" i="56"/>
  <c r="K2285" i="56"/>
  <c r="K2284" i="56"/>
  <c r="K2283" i="56"/>
  <c r="K2282" i="56"/>
  <c r="K2281" i="56"/>
  <c r="K2280" i="56"/>
  <c r="K2279" i="56"/>
  <c r="K2278" i="56"/>
  <c r="K2277" i="56"/>
  <c r="K2276" i="56"/>
  <c r="K2275" i="56"/>
  <c r="K2274" i="56"/>
  <c r="K2273" i="56"/>
  <c r="K2272" i="56"/>
  <c r="K2271" i="56"/>
  <c r="K2270" i="56"/>
  <c r="K2269" i="56"/>
  <c r="K2268" i="56"/>
  <c r="K2267" i="56"/>
  <c r="K2266" i="56"/>
  <c r="K2265" i="56"/>
  <c r="K2264" i="56"/>
  <c r="K2263" i="56"/>
  <c r="K2262" i="56"/>
  <c r="K2261" i="56"/>
  <c r="K2260" i="56"/>
  <c r="K2259" i="56"/>
  <c r="K2258" i="56"/>
  <c r="K2257" i="56"/>
  <c r="K2256" i="56"/>
  <c r="K2255" i="56"/>
  <c r="K2254" i="56"/>
  <c r="K2253" i="56"/>
  <c r="K2252" i="56"/>
  <c r="K2251" i="56"/>
  <c r="K2250" i="56"/>
  <c r="K2249" i="56"/>
  <c r="K2248" i="56"/>
  <c r="K2247" i="56"/>
  <c r="K2246" i="56"/>
  <c r="K2245" i="56"/>
  <c r="K2244" i="56"/>
  <c r="K2243" i="56"/>
  <c r="K2242" i="56"/>
  <c r="K2241" i="56"/>
  <c r="K2240" i="56"/>
  <c r="K2239" i="56"/>
  <c r="K2238" i="56"/>
  <c r="K2237" i="56"/>
  <c r="K2236" i="56"/>
  <c r="K2235" i="56"/>
  <c r="K2234" i="56"/>
  <c r="K2233" i="56"/>
  <c r="K2232" i="56"/>
  <c r="K2231" i="56"/>
  <c r="K2230" i="56"/>
  <c r="K2229" i="56"/>
  <c r="K2228" i="56"/>
  <c r="K2227" i="56"/>
  <c r="K2226" i="56"/>
  <c r="K2225" i="56"/>
  <c r="K2224" i="56"/>
  <c r="K2223" i="56"/>
  <c r="K2222" i="56"/>
  <c r="K2221" i="56"/>
  <c r="K2220" i="56"/>
  <c r="K2219" i="56"/>
  <c r="K2218" i="56"/>
  <c r="K2217" i="56"/>
  <c r="K2216" i="56"/>
  <c r="K2215" i="56"/>
  <c r="K2214" i="56"/>
  <c r="K2213" i="56"/>
  <c r="K2212" i="56"/>
  <c r="K2211" i="56"/>
  <c r="K2210" i="56"/>
  <c r="K2209" i="56"/>
  <c r="K2208" i="56"/>
  <c r="K2207" i="56"/>
  <c r="K2206" i="56"/>
  <c r="K2205" i="56"/>
  <c r="K2204" i="56"/>
  <c r="K2203" i="56"/>
  <c r="K2202" i="56"/>
  <c r="K2201" i="56"/>
  <c r="K2200" i="56"/>
  <c r="K2199" i="56"/>
  <c r="K2198" i="56"/>
  <c r="K2197" i="56"/>
  <c r="K2196" i="56"/>
  <c r="K2195" i="56"/>
  <c r="K2194" i="56"/>
  <c r="K2193" i="56"/>
  <c r="K2192" i="56"/>
  <c r="K2191" i="56"/>
  <c r="K2190" i="56"/>
  <c r="K2189" i="56"/>
  <c r="K2188" i="56"/>
  <c r="K2187" i="56"/>
  <c r="K2186" i="56"/>
  <c r="K2185" i="56"/>
  <c r="K2184" i="56"/>
  <c r="K2183" i="56"/>
  <c r="K2182" i="56"/>
  <c r="K2181" i="56"/>
  <c r="K2180" i="56"/>
  <c r="K2179" i="56"/>
  <c r="K2178" i="56"/>
  <c r="K2177" i="56"/>
  <c r="K2176" i="56"/>
  <c r="K2175" i="56"/>
  <c r="K2174" i="56"/>
  <c r="K2173" i="56"/>
  <c r="K2172" i="56"/>
  <c r="K2171" i="56"/>
  <c r="K2170" i="56"/>
  <c r="K2169" i="56"/>
  <c r="K2168" i="56"/>
  <c r="K2167" i="56"/>
  <c r="K2166" i="56"/>
  <c r="K2165" i="56"/>
  <c r="K2164" i="56"/>
  <c r="K2163" i="56"/>
  <c r="K2162" i="56"/>
  <c r="K2161" i="56"/>
  <c r="K2160" i="56"/>
  <c r="K2159" i="56"/>
  <c r="K2158" i="56"/>
  <c r="K2157" i="56"/>
  <c r="K2156" i="56"/>
  <c r="K2155" i="56"/>
  <c r="K2154" i="56"/>
  <c r="K2153" i="56"/>
  <c r="K2152" i="56"/>
  <c r="K2151" i="56"/>
  <c r="K2150" i="56"/>
  <c r="K2149" i="56"/>
  <c r="K2148" i="56"/>
  <c r="K2147" i="56"/>
  <c r="K2146" i="56"/>
  <c r="K2145" i="56"/>
  <c r="K2144" i="56"/>
  <c r="K2143" i="56"/>
  <c r="K2142" i="56"/>
  <c r="K2141" i="56"/>
  <c r="K2140" i="56"/>
  <c r="K2139" i="56"/>
  <c r="K2138" i="56"/>
  <c r="K2137" i="56"/>
  <c r="K2136" i="56"/>
  <c r="K2135" i="56"/>
  <c r="K2134" i="56"/>
  <c r="K2133" i="56"/>
  <c r="K2132" i="56"/>
  <c r="K2131" i="56"/>
  <c r="K2130" i="56"/>
  <c r="K2129" i="56"/>
  <c r="K2128" i="56"/>
  <c r="K2127" i="56"/>
  <c r="K2126" i="56"/>
  <c r="K2125" i="56"/>
  <c r="K2124" i="56"/>
  <c r="K2123" i="56"/>
  <c r="K2122" i="56"/>
  <c r="K2121" i="56"/>
  <c r="K2120" i="56"/>
  <c r="K2119" i="56"/>
  <c r="K2118" i="56"/>
  <c r="K2117" i="56"/>
  <c r="K2116" i="56"/>
  <c r="K2115" i="56"/>
  <c r="K2114" i="56"/>
  <c r="K2113" i="56"/>
  <c r="K2112" i="56"/>
  <c r="K2111" i="56"/>
  <c r="K2110" i="56"/>
  <c r="K2109" i="56"/>
  <c r="K2108" i="56"/>
  <c r="K2107" i="56"/>
  <c r="K2106" i="56"/>
  <c r="K2105" i="56"/>
  <c r="K2104" i="56"/>
  <c r="K2103" i="56"/>
  <c r="K2102" i="56"/>
  <c r="K2101" i="56"/>
  <c r="K2100" i="56"/>
  <c r="K2099" i="56"/>
  <c r="K2098" i="56"/>
  <c r="K2097" i="56"/>
  <c r="K2096" i="56"/>
  <c r="K2095" i="56"/>
  <c r="K2094" i="56"/>
  <c r="K2093" i="56"/>
  <c r="K2092" i="56"/>
  <c r="K2091" i="56"/>
  <c r="K2090" i="56"/>
  <c r="K2089" i="56"/>
  <c r="K2088" i="56"/>
  <c r="K2087" i="56"/>
  <c r="K2086" i="56"/>
  <c r="K2085" i="56"/>
  <c r="K2084" i="56"/>
  <c r="K2083" i="56"/>
  <c r="K2082" i="56"/>
  <c r="K2081" i="56"/>
  <c r="K2080" i="56"/>
  <c r="K2079" i="56"/>
  <c r="K2078" i="56"/>
  <c r="K2077" i="56"/>
  <c r="K2076" i="56"/>
  <c r="K2075" i="56"/>
  <c r="K2074" i="56"/>
  <c r="K2073" i="56"/>
  <c r="K2072" i="56"/>
  <c r="K2071" i="56"/>
  <c r="K2070" i="56"/>
  <c r="K2069" i="56"/>
  <c r="K2068" i="56"/>
  <c r="K2067" i="56"/>
  <c r="K2066" i="56"/>
  <c r="K2065" i="56"/>
  <c r="K2064" i="56"/>
  <c r="K2063" i="56"/>
  <c r="K2062" i="56"/>
  <c r="K2061" i="56"/>
  <c r="K2060" i="56"/>
  <c r="K2059" i="56"/>
  <c r="K2058" i="56"/>
  <c r="K2057" i="56"/>
  <c r="K2056" i="56"/>
  <c r="K2055" i="56"/>
  <c r="K2054" i="56"/>
  <c r="K2053" i="56"/>
  <c r="K2052" i="56"/>
  <c r="K2051" i="56"/>
  <c r="K2050" i="56"/>
  <c r="K2049" i="56"/>
  <c r="K2048" i="56"/>
  <c r="K2047" i="56"/>
  <c r="K2046" i="56"/>
  <c r="K2045" i="56"/>
  <c r="K2044" i="56"/>
  <c r="K2043" i="56"/>
  <c r="K2042" i="56"/>
  <c r="K2041" i="56"/>
  <c r="K2040" i="56"/>
  <c r="K2039" i="56"/>
  <c r="K2038" i="56"/>
  <c r="K2037" i="56"/>
  <c r="K2036" i="56"/>
  <c r="K2035" i="56"/>
  <c r="K2034" i="56"/>
  <c r="K2033" i="56"/>
  <c r="K2032" i="56"/>
  <c r="K2031" i="56"/>
  <c r="K2030" i="56"/>
  <c r="K2029" i="56"/>
  <c r="K2028" i="56"/>
  <c r="K2027" i="56"/>
  <c r="K2026" i="56"/>
  <c r="K2025" i="56"/>
  <c r="K2024" i="56"/>
  <c r="K2023" i="56"/>
  <c r="K2022" i="56"/>
  <c r="K2021" i="56"/>
  <c r="K2020" i="56"/>
  <c r="K2019" i="56"/>
  <c r="K2018" i="56"/>
  <c r="K2017" i="56"/>
  <c r="K2016" i="56"/>
  <c r="K2015" i="56"/>
  <c r="K2014" i="56"/>
  <c r="K2013" i="56"/>
  <c r="K2012" i="56"/>
  <c r="K2011" i="56"/>
  <c r="K2010" i="56"/>
  <c r="K2009" i="56"/>
  <c r="K2008" i="56"/>
  <c r="K2007" i="56"/>
  <c r="K2006" i="56"/>
  <c r="K2005" i="56"/>
  <c r="K2004" i="56"/>
  <c r="K2003" i="56"/>
  <c r="K2002" i="56"/>
  <c r="K2001" i="56"/>
  <c r="K2000" i="56"/>
  <c r="K1999" i="56"/>
  <c r="K1998" i="56"/>
  <c r="K1997" i="56"/>
  <c r="K1996" i="56"/>
  <c r="K1995" i="56"/>
  <c r="K1994" i="56"/>
  <c r="K1993" i="56"/>
  <c r="K1992" i="56"/>
  <c r="K1991" i="56"/>
  <c r="K1990" i="56"/>
  <c r="K1989" i="56"/>
  <c r="K1988" i="56"/>
  <c r="K1987" i="56"/>
  <c r="K1986" i="56"/>
  <c r="K1985" i="56"/>
  <c r="K1984" i="56"/>
  <c r="K1983" i="56"/>
  <c r="K1982" i="56"/>
  <c r="K1981" i="56"/>
  <c r="K1980" i="56"/>
  <c r="K1979" i="56"/>
  <c r="K1978" i="56"/>
  <c r="K1977" i="56"/>
  <c r="K1976" i="56"/>
  <c r="K1975" i="56"/>
  <c r="K1974" i="56"/>
  <c r="K1973" i="56"/>
  <c r="K1972" i="56"/>
  <c r="K1971" i="56"/>
  <c r="K1970" i="56"/>
  <c r="K1969" i="56"/>
  <c r="K1968" i="56"/>
  <c r="K1967" i="56"/>
  <c r="K1966" i="56"/>
  <c r="K1965" i="56"/>
  <c r="K1964" i="56"/>
  <c r="K1963" i="56"/>
  <c r="K1962" i="56"/>
  <c r="K1961" i="56"/>
  <c r="K1960" i="56"/>
  <c r="K1959" i="56"/>
  <c r="K1958" i="56"/>
  <c r="K1957" i="56"/>
  <c r="K1956" i="56"/>
  <c r="K1955" i="56"/>
  <c r="K1954" i="56"/>
  <c r="K1953" i="56"/>
  <c r="K1952" i="56"/>
  <c r="K1951" i="56"/>
  <c r="K1950" i="56"/>
  <c r="K1949" i="56"/>
  <c r="K1948" i="56"/>
  <c r="K1947" i="56"/>
  <c r="K1946" i="56"/>
  <c r="K1945" i="56"/>
  <c r="K1944" i="56"/>
  <c r="K1943" i="56"/>
  <c r="K1942" i="56"/>
  <c r="K1941" i="56"/>
  <c r="K1940" i="56"/>
  <c r="K1939" i="56"/>
  <c r="K1938" i="56"/>
  <c r="K1937" i="56"/>
  <c r="K1936" i="56"/>
  <c r="K1935" i="56"/>
  <c r="K1934" i="56"/>
  <c r="K1933" i="56"/>
  <c r="K1932" i="56"/>
  <c r="K1931" i="56"/>
  <c r="K1930" i="56"/>
  <c r="K1929" i="56"/>
  <c r="K1928" i="56"/>
  <c r="K1927" i="56"/>
  <c r="K1926" i="56"/>
  <c r="K1925" i="56"/>
  <c r="K1924" i="56"/>
  <c r="K1923" i="56"/>
  <c r="K1922" i="56"/>
  <c r="K1921" i="56"/>
  <c r="K1920" i="56"/>
  <c r="K1919" i="56"/>
  <c r="K1918" i="56"/>
  <c r="K1917" i="56"/>
  <c r="K1916" i="56"/>
  <c r="K1915" i="56"/>
  <c r="K1914" i="56"/>
  <c r="K1913" i="56"/>
  <c r="K1912" i="56"/>
  <c r="K1911" i="56"/>
  <c r="K1910" i="56"/>
  <c r="K1909" i="56"/>
  <c r="K1908" i="56"/>
  <c r="K1907" i="56"/>
  <c r="K1906" i="56"/>
  <c r="K1905" i="56"/>
  <c r="K1904" i="56"/>
  <c r="K1903" i="56"/>
  <c r="K1902" i="56"/>
  <c r="K1901" i="56"/>
  <c r="K1900" i="56"/>
  <c r="K1899" i="56"/>
  <c r="K1898" i="56"/>
  <c r="K1897" i="56"/>
  <c r="K1896" i="56"/>
  <c r="K1895" i="56"/>
  <c r="K1894" i="56"/>
  <c r="K1893" i="56"/>
  <c r="K1892" i="56"/>
  <c r="K1891" i="56"/>
  <c r="K1890" i="56"/>
  <c r="K1889" i="56"/>
  <c r="K1888" i="56"/>
  <c r="K1887" i="56"/>
  <c r="K1886" i="56"/>
  <c r="K1885" i="56"/>
  <c r="K1884" i="56"/>
  <c r="K1883" i="56"/>
  <c r="K1882" i="56"/>
  <c r="K1881" i="56"/>
  <c r="K1880" i="56"/>
  <c r="K1879" i="56"/>
  <c r="K1878" i="56"/>
  <c r="K1877" i="56"/>
  <c r="K1876" i="56"/>
  <c r="K1875" i="56"/>
  <c r="K1874" i="56"/>
  <c r="K1873" i="56"/>
  <c r="K1872" i="56"/>
  <c r="K1871" i="56"/>
  <c r="K1870" i="56"/>
  <c r="K1869" i="56"/>
  <c r="K1868" i="56"/>
  <c r="K1867" i="56"/>
  <c r="K1866" i="56"/>
  <c r="K1865" i="56"/>
  <c r="K1864" i="56"/>
  <c r="K1863" i="56"/>
  <c r="K1862" i="56"/>
  <c r="K1861" i="56"/>
  <c r="K1860" i="56"/>
  <c r="K1859" i="56"/>
  <c r="K1858" i="56"/>
  <c r="K1857" i="56"/>
  <c r="K1856" i="56"/>
  <c r="K1855" i="56"/>
  <c r="K1854" i="56"/>
  <c r="K1853" i="56"/>
  <c r="K1852" i="56"/>
  <c r="K1851" i="56"/>
  <c r="K1850" i="56"/>
  <c r="K1849" i="56"/>
  <c r="K1848" i="56"/>
  <c r="K1847" i="56"/>
  <c r="K1846" i="56"/>
  <c r="K1845" i="56"/>
  <c r="K1844" i="56"/>
  <c r="K1843" i="56"/>
  <c r="K1842" i="56"/>
  <c r="K1841" i="56"/>
  <c r="K1840" i="56"/>
  <c r="K1839" i="56"/>
  <c r="K1838" i="56"/>
  <c r="K1837" i="56"/>
  <c r="K1836" i="56"/>
  <c r="K1835" i="56"/>
  <c r="K1834" i="56"/>
  <c r="K1833" i="56"/>
  <c r="K1832" i="56"/>
  <c r="K1831" i="56"/>
  <c r="K1830" i="56"/>
  <c r="K1829" i="56"/>
  <c r="K1828" i="56"/>
  <c r="K1827" i="56"/>
  <c r="K1826" i="56"/>
  <c r="K1825" i="56"/>
  <c r="K1824" i="56"/>
  <c r="K1823" i="56"/>
  <c r="K1822" i="56"/>
  <c r="K1821" i="56"/>
  <c r="K1820" i="56"/>
  <c r="K1819" i="56"/>
  <c r="K1818" i="56"/>
  <c r="K1817" i="56"/>
  <c r="K1816" i="56"/>
  <c r="K1815" i="56"/>
  <c r="K1814" i="56"/>
  <c r="K1813" i="56"/>
  <c r="K1812" i="56"/>
  <c r="K1811" i="56"/>
  <c r="K1810" i="56"/>
  <c r="K1809" i="56"/>
  <c r="K1808" i="56"/>
  <c r="K1807" i="56"/>
  <c r="K1806" i="56"/>
  <c r="K1805" i="56"/>
  <c r="K1804" i="56"/>
  <c r="K1803" i="56"/>
  <c r="K1802" i="56"/>
  <c r="K1801" i="56"/>
  <c r="K1800" i="56"/>
  <c r="K1799" i="56"/>
  <c r="K1798" i="56"/>
  <c r="K1797" i="56"/>
  <c r="K1796" i="56"/>
  <c r="K1795" i="56"/>
  <c r="K1794" i="56"/>
  <c r="K1793" i="56"/>
  <c r="K1792" i="56"/>
  <c r="K1791" i="56"/>
  <c r="K1790" i="56"/>
  <c r="K1789" i="56"/>
  <c r="K1788" i="56"/>
  <c r="K1787" i="56"/>
  <c r="K1786" i="56"/>
  <c r="K1785" i="56"/>
  <c r="K1784" i="56"/>
  <c r="K1783" i="56"/>
  <c r="K1782" i="56"/>
  <c r="K1781" i="56"/>
  <c r="K1780" i="56"/>
  <c r="K1779" i="56"/>
  <c r="K1778" i="56"/>
  <c r="K1777" i="56"/>
  <c r="K1776" i="56"/>
  <c r="K1775" i="56"/>
  <c r="K1774" i="56"/>
  <c r="K1773" i="56"/>
  <c r="K1772" i="56"/>
  <c r="K1771" i="56"/>
  <c r="K1770" i="56"/>
  <c r="K1769" i="56"/>
  <c r="K1768" i="56"/>
  <c r="K1767" i="56"/>
  <c r="K1766" i="56"/>
  <c r="K1765" i="56"/>
  <c r="K1764" i="56"/>
  <c r="K1763" i="56"/>
  <c r="K1762" i="56"/>
  <c r="K1761" i="56"/>
  <c r="K1760" i="56"/>
  <c r="K1759" i="56"/>
  <c r="K1758" i="56"/>
  <c r="K1757" i="56"/>
  <c r="K1756" i="56"/>
  <c r="K1755" i="56"/>
  <c r="K1754" i="56"/>
  <c r="K1753" i="56"/>
  <c r="K1752" i="56"/>
  <c r="K1751" i="56"/>
  <c r="K1750" i="56"/>
  <c r="K1749" i="56"/>
  <c r="K1748" i="56"/>
  <c r="K1747" i="56"/>
  <c r="K1746" i="56"/>
  <c r="K1745" i="56"/>
  <c r="K1744" i="56"/>
  <c r="K1743" i="56"/>
  <c r="K1742" i="56"/>
  <c r="K1741" i="56"/>
  <c r="K1740" i="56"/>
  <c r="K1739" i="56"/>
  <c r="K1738" i="56"/>
  <c r="K1737" i="56"/>
  <c r="K1736" i="56"/>
  <c r="K1735" i="56"/>
  <c r="K1734" i="56"/>
  <c r="K1733" i="56"/>
  <c r="K1732" i="56"/>
  <c r="K1731" i="56"/>
  <c r="K1730" i="56"/>
  <c r="K1729" i="56"/>
  <c r="K1728" i="56"/>
  <c r="K1727" i="56"/>
  <c r="K1726" i="56"/>
  <c r="K1725" i="56"/>
  <c r="K1724" i="56"/>
  <c r="K1723" i="56"/>
  <c r="K1722" i="56"/>
  <c r="K1721" i="56"/>
  <c r="K1720" i="56"/>
  <c r="K1719" i="56"/>
  <c r="K1718" i="56"/>
  <c r="K1717" i="56"/>
  <c r="K1716" i="56"/>
  <c r="K1715" i="56"/>
  <c r="K1714" i="56"/>
  <c r="K1713" i="56"/>
  <c r="K1712" i="56"/>
  <c r="K1711" i="56"/>
  <c r="K1710" i="56"/>
  <c r="K1709" i="56"/>
  <c r="K1708" i="56"/>
  <c r="K1707" i="56"/>
  <c r="K1706" i="56"/>
  <c r="K1705" i="56"/>
  <c r="K1704" i="56"/>
  <c r="K1703" i="56"/>
  <c r="K1702" i="56"/>
  <c r="K1701" i="56"/>
  <c r="K1700" i="56"/>
  <c r="K1699" i="56"/>
  <c r="K1698" i="56"/>
  <c r="K1697" i="56"/>
  <c r="K1696" i="56"/>
  <c r="K1695" i="56"/>
  <c r="K1694" i="56"/>
  <c r="K1693" i="56"/>
  <c r="K1692" i="56"/>
  <c r="K1691" i="56"/>
  <c r="K1690" i="56"/>
  <c r="K1689" i="56"/>
  <c r="K1688" i="56"/>
  <c r="K1687" i="56"/>
  <c r="K1686" i="56"/>
  <c r="K1685" i="56"/>
  <c r="K1684" i="56"/>
  <c r="K1683" i="56"/>
  <c r="K1682" i="56"/>
  <c r="K1681" i="56"/>
  <c r="K1680" i="56"/>
  <c r="K1679" i="56"/>
  <c r="K1678" i="56"/>
  <c r="K1677" i="56"/>
  <c r="K1676" i="56"/>
  <c r="K1675" i="56"/>
  <c r="K1674" i="56"/>
  <c r="K1673" i="56"/>
  <c r="K1672" i="56"/>
  <c r="K1671" i="56"/>
  <c r="K1670" i="56"/>
  <c r="K1669" i="56"/>
  <c r="K1668" i="56"/>
  <c r="K1667" i="56"/>
  <c r="K1666" i="56"/>
  <c r="K1665" i="56"/>
  <c r="K1664" i="56"/>
  <c r="K1663" i="56"/>
  <c r="K1662" i="56"/>
  <c r="K1661" i="56"/>
  <c r="K1660" i="56"/>
  <c r="K1659" i="56"/>
  <c r="K1658" i="56"/>
  <c r="K1657" i="56"/>
  <c r="K1656" i="56"/>
  <c r="K1655" i="56"/>
  <c r="K1654" i="56"/>
  <c r="K1653" i="56"/>
  <c r="K1652" i="56"/>
  <c r="K1651" i="56"/>
  <c r="K1650" i="56"/>
  <c r="K1649" i="56"/>
  <c r="K1648" i="56"/>
  <c r="K1647" i="56"/>
  <c r="K1646" i="56"/>
  <c r="K1645" i="56"/>
  <c r="K1644" i="56"/>
  <c r="K1643" i="56"/>
  <c r="K1642" i="56"/>
  <c r="K1641" i="56"/>
  <c r="K1640" i="56"/>
  <c r="K1639" i="56"/>
  <c r="K1638" i="56"/>
  <c r="K1637" i="56"/>
  <c r="K1636" i="56"/>
  <c r="K1635" i="56"/>
  <c r="K1634" i="56"/>
  <c r="K1633" i="56"/>
  <c r="K1632" i="56"/>
  <c r="K1631" i="56"/>
  <c r="K1630" i="56"/>
  <c r="K1629" i="56"/>
  <c r="K1628" i="56"/>
  <c r="K1627" i="56"/>
  <c r="K1626" i="56"/>
  <c r="K1625" i="56"/>
  <c r="K1624" i="56"/>
  <c r="K1623" i="56"/>
  <c r="K1622" i="56"/>
  <c r="K1621" i="56"/>
  <c r="K1620" i="56"/>
  <c r="K1619" i="56"/>
  <c r="K1618" i="56"/>
  <c r="K1617" i="56"/>
  <c r="K1616" i="56"/>
  <c r="K1615" i="56"/>
  <c r="K1614" i="56"/>
  <c r="K1613" i="56"/>
  <c r="K1612" i="56"/>
  <c r="K1611" i="56"/>
  <c r="K1610" i="56"/>
  <c r="K1609" i="56"/>
  <c r="K1608" i="56"/>
  <c r="K1607" i="56"/>
  <c r="K1606" i="56"/>
  <c r="K1605" i="56"/>
  <c r="K1604" i="56"/>
  <c r="K1603" i="56"/>
  <c r="K1602" i="56"/>
  <c r="K1601" i="56"/>
  <c r="K1600" i="56"/>
  <c r="K1599" i="56"/>
  <c r="K1598" i="56"/>
  <c r="K1597" i="56"/>
  <c r="K1596" i="56"/>
  <c r="K1595" i="56"/>
  <c r="K1594" i="56"/>
  <c r="K1593" i="56"/>
  <c r="K1592" i="56"/>
  <c r="K1591" i="56"/>
  <c r="K1590" i="56"/>
  <c r="K1589" i="56"/>
  <c r="K1588" i="56"/>
  <c r="K1587" i="56"/>
  <c r="K1586" i="56"/>
  <c r="K1585" i="56"/>
  <c r="K1584" i="56"/>
  <c r="K1583" i="56"/>
  <c r="K1582" i="56"/>
  <c r="K1581" i="56"/>
  <c r="K1580" i="56"/>
  <c r="K1579" i="56"/>
  <c r="K1578" i="56"/>
  <c r="K1577" i="56"/>
  <c r="K1576" i="56"/>
  <c r="K1575" i="56"/>
  <c r="K1574" i="56"/>
  <c r="K1573" i="56"/>
  <c r="K1572" i="56"/>
  <c r="K1571" i="56"/>
  <c r="K1570" i="56"/>
  <c r="K1569" i="56"/>
  <c r="K1568" i="56"/>
  <c r="K1567" i="56"/>
  <c r="K1566" i="56"/>
  <c r="K1565" i="56"/>
  <c r="K1564" i="56"/>
  <c r="K1563" i="56"/>
  <c r="K1562" i="56"/>
  <c r="K1561" i="56"/>
  <c r="K1560" i="56"/>
  <c r="K1559" i="56"/>
  <c r="K1558" i="56"/>
  <c r="K1557" i="56"/>
  <c r="K1556" i="56"/>
  <c r="K1555" i="56"/>
  <c r="K1554" i="56"/>
  <c r="K1553" i="56"/>
  <c r="K1552" i="56"/>
  <c r="K1551" i="56"/>
  <c r="K1550" i="56"/>
  <c r="K1549" i="56"/>
  <c r="K1548" i="56"/>
  <c r="K1547" i="56"/>
  <c r="K1546" i="56"/>
  <c r="K1545" i="56"/>
  <c r="K1544" i="56"/>
  <c r="K1543" i="56"/>
  <c r="K1542" i="56"/>
  <c r="K1541" i="56"/>
  <c r="K1540" i="56"/>
  <c r="K1539" i="56"/>
  <c r="K1538" i="56"/>
  <c r="K1537" i="56"/>
  <c r="K1536" i="56"/>
  <c r="K1535" i="56"/>
  <c r="K1534" i="56"/>
  <c r="K1533" i="56"/>
  <c r="K1532" i="56"/>
  <c r="K1531" i="56"/>
  <c r="K1530" i="56"/>
  <c r="K1529" i="56"/>
  <c r="K1528" i="56"/>
  <c r="K1527" i="56"/>
  <c r="K1526" i="56"/>
  <c r="K1525" i="56"/>
  <c r="K1524" i="56"/>
  <c r="K1523" i="56"/>
  <c r="K1522" i="56"/>
  <c r="K1521" i="56"/>
  <c r="K1520" i="56"/>
  <c r="K1519" i="56"/>
  <c r="K1518" i="56"/>
  <c r="K1517" i="56"/>
  <c r="K1516" i="56"/>
  <c r="K1515" i="56"/>
  <c r="K1514" i="56"/>
  <c r="K1513" i="56"/>
  <c r="K1512" i="56"/>
  <c r="K1511" i="56"/>
  <c r="K1510" i="56"/>
  <c r="K1509" i="56"/>
  <c r="K1508" i="56"/>
  <c r="K1507" i="56"/>
  <c r="K1506" i="56"/>
  <c r="K1505" i="56"/>
  <c r="K1504" i="56"/>
  <c r="K1503" i="56"/>
  <c r="K1502" i="56"/>
  <c r="K1501" i="56"/>
  <c r="K1500" i="56"/>
  <c r="K1499" i="56"/>
  <c r="K1498" i="56"/>
  <c r="K1497" i="56"/>
  <c r="K1496" i="56"/>
  <c r="K1495" i="56"/>
  <c r="K1494" i="56"/>
  <c r="K1493" i="56"/>
  <c r="K1492" i="56"/>
  <c r="K1491" i="56"/>
  <c r="K1490" i="56"/>
  <c r="K1489" i="56"/>
  <c r="K1488" i="56"/>
  <c r="K1487" i="56"/>
  <c r="K1486" i="56"/>
  <c r="K1485" i="56"/>
  <c r="K1484" i="56"/>
  <c r="K1483" i="56"/>
  <c r="K1482" i="56"/>
  <c r="K1481" i="56"/>
  <c r="K1480" i="56"/>
  <c r="K1479" i="56"/>
  <c r="K1478" i="56"/>
  <c r="K1477" i="56"/>
  <c r="K1476" i="56"/>
  <c r="K1475" i="56"/>
  <c r="K1474" i="56"/>
  <c r="K1473" i="56"/>
  <c r="K1472" i="56"/>
  <c r="K1471" i="56"/>
  <c r="K1470" i="56"/>
  <c r="K1469" i="56"/>
  <c r="K1468" i="56"/>
  <c r="K1467" i="56"/>
  <c r="K1466" i="56"/>
  <c r="K1465" i="56"/>
  <c r="K1464" i="56"/>
  <c r="K1463" i="56"/>
  <c r="K1462" i="56"/>
  <c r="K1461" i="56"/>
  <c r="K1460" i="56"/>
  <c r="K1459" i="56"/>
  <c r="K1458" i="56"/>
  <c r="K1457" i="56"/>
  <c r="K1456" i="56"/>
  <c r="K1455" i="56"/>
  <c r="K1454" i="56"/>
  <c r="K1453" i="56"/>
  <c r="K1452" i="56"/>
  <c r="K1451" i="56"/>
  <c r="K1450" i="56"/>
  <c r="K1449" i="56"/>
  <c r="K1448" i="56"/>
  <c r="K1447" i="56"/>
  <c r="K1446" i="56"/>
  <c r="K1445" i="56"/>
  <c r="K1444" i="56"/>
  <c r="K1443" i="56"/>
  <c r="K1442" i="56"/>
  <c r="K1441" i="56"/>
  <c r="K1440" i="56"/>
  <c r="K1439" i="56"/>
  <c r="K1438" i="56"/>
  <c r="K1437" i="56"/>
  <c r="K1436" i="56"/>
  <c r="K1435" i="56"/>
  <c r="K1434" i="56"/>
  <c r="K1433" i="56"/>
  <c r="K1432" i="56"/>
  <c r="K1431" i="56"/>
  <c r="K1430" i="56"/>
  <c r="K1429" i="56"/>
  <c r="K1428" i="56"/>
  <c r="K1427" i="56"/>
  <c r="K1426" i="56"/>
  <c r="K1425" i="56"/>
  <c r="K1424" i="56"/>
  <c r="K1423" i="56"/>
  <c r="K1422" i="56"/>
  <c r="K1421" i="56"/>
  <c r="K1420" i="56"/>
  <c r="K1419" i="56"/>
  <c r="K1418" i="56"/>
  <c r="K1417" i="56"/>
  <c r="K1416" i="56"/>
  <c r="K1415" i="56"/>
  <c r="K1414" i="56"/>
  <c r="K1413" i="56"/>
  <c r="K1412" i="56"/>
  <c r="K1411" i="56"/>
  <c r="K1410" i="56"/>
  <c r="K1409" i="56"/>
  <c r="K1408" i="56"/>
  <c r="K1407" i="56"/>
  <c r="K1406" i="56"/>
  <c r="K1405" i="56"/>
  <c r="K1404" i="56"/>
  <c r="K1403" i="56"/>
  <c r="K1402" i="56"/>
  <c r="K1401" i="56"/>
  <c r="K1400" i="56"/>
  <c r="K1399" i="56"/>
  <c r="K1398" i="56"/>
  <c r="K1397" i="56"/>
  <c r="K1396" i="56"/>
  <c r="K1395" i="56"/>
  <c r="K1394" i="56"/>
  <c r="K1393" i="56"/>
  <c r="K1392" i="56"/>
  <c r="K1391" i="56"/>
  <c r="K1390" i="56"/>
  <c r="K1389" i="56"/>
  <c r="K1388" i="56"/>
  <c r="K1387" i="56"/>
  <c r="K1386" i="56"/>
  <c r="K1385" i="56"/>
  <c r="K1384" i="56"/>
  <c r="K1383" i="56"/>
  <c r="K1382" i="56"/>
  <c r="K1381" i="56"/>
  <c r="K1380" i="56"/>
  <c r="K1379" i="56"/>
  <c r="K1378" i="56"/>
  <c r="K1377" i="56"/>
  <c r="K1376" i="56"/>
  <c r="K1375" i="56"/>
  <c r="K1374" i="56"/>
  <c r="K1373" i="56"/>
  <c r="K1372" i="56"/>
  <c r="K1371" i="56"/>
  <c r="K1370" i="56"/>
  <c r="K1369" i="56"/>
  <c r="K1368" i="56"/>
  <c r="K1367" i="56"/>
  <c r="K1366" i="56"/>
  <c r="K1365" i="56"/>
  <c r="K1364" i="56"/>
  <c r="K1363" i="56"/>
  <c r="K1362" i="56"/>
  <c r="K1361" i="56"/>
  <c r="K1360" i="56"/>
  <c r="K1359" i="56"/>
  <c r="K1358" i="56"/>
  <c r="K1357" i="56"/>
  <c r="K1356" i="56"/>
  <c r="K1355" i="56"/>
  <c r="K1354" i="56"/>
  <c r="K1353" i="56"/>
  <c r="K1352" i="56"/>
  <c r="K1351" i="56"/>
  <c r="K1350" i="56"/>
  <c r="K1349" i="56"/>
  <c r="K1348" i="56"/>
  <c r="K1347" i="56"/>
  <c r="K1346" i="56"/>
  <c r="K1345" i="56"/>
  <c r="K1344" i="56"/>
  <c r="K1343" i="56"/>
  <c r="K1342" i="56"/>
  <c r="K1341" i="56"/>
  <c r="K1340" i="56"/>
  <c r="K1339" i="56"/>
  <c r="K1338" i="56"/>
  <c r="K1337" i="56"/>
  <c r="K1336" i="56"/>
  <c r="K1335" i="56"/>
  <c r="K1334" i="56"/>
  <c r="K1333" i="56"/>
  <c r="K1332" i="56"/>
  <c r="K1331" i="56"/>
  <c r="K1330" i="56"/>
  <c r="K1329" i="56"/>
  <c r="K1328" i="56"/>
  <c r="K1327" i="56"/>
  <c r="K1326" i="56"/>
  <c r="K1325" i="56"/>
  <c r="K1324" i="56"/>
  <c r="K1323" i="56"/>
  <c r="K1322" i="56"/>
  <c r="K1321" i="56"/>
  <c r="K1320" i="56"/>
  <c r="K1319" i="56"/>
  <c r="K1318" i="56"/>
  <c r="K1317" i="56"/>
  <c r="K1316" i="56"/>
  <c r="K1315" i="56"/>
  <c r="K1314" i="56"/>
  <c r="K1313" i="56"/>
  <c r="K1312" i="56"/>
  <c r="K1311" i="56"/>
  <c r="K1310" i="56"/>
  <c r="K1309" i="56"/>
  <c r="K1308" i="56"/>
  <c r="K1307" i="56"/>
  <c r="K1306" i="56"/>
  <c r="K1305" i="56"/>
  <c r="K1304" i="56"/>
  <c r="K1303" i="56"/>
  <c r="K1302" i="56"/>
  <c r="K1301" i="56"/>
  <c r="K1300" i="56"/>
  <c r="K1299" i="56"/>
  <c r="K1298" i="56"/>
  <c r="K1297" i="56"/>
  <c r="K1296" i="56"/>
  <c r="K1295" i="56"/>
  <c r="K1294" i="56"/>
  <c r="K1293" i="56"/>
  <c r="K1292" i="56"/>
  <c r="K1291" i="56"/>
  <c r="K1290" i="56"/>
  <c r="K1289" i="56"/>
  <c r="K1288" i="56"/>
  <c r="K1287" i="56"/>
  <c r="K1286" i="56"/>
  <c r="K1285" i="56"/>
  <c r="K1284" i="56"/>
  <c r="K1283" i="56"/>
  <c r="K1282" i="56"/>
  <c r="K1281" i="56"/>
  <c r="K1280" i="56"/>
  <c r="K1279" i="56"/>
  <c r="K1278" i="56"/>
  <c r="K1277" i="56"/>
  <c r="K1276" i="56"/>
  <c r="K1275" i="56"/>
  <c r="K1274" i="56"/>
  <c r="K1273" i="56"/>
  <c r="K1272" i="56"/>
  <c r="K1271" i="56"/>
  <c r="K1270" i="56"/>
  <c r="K1269" i="56"/>
  <c r="K1268" i="56"/>
  <c r="K1267" i="56"/>
  <c r="K1266" i="56"/>
  <c r="K1265" i="56"/>
  <c r="K1264" i="56"/>
  <c r="K1263" i="56"/>
  <c r="K1262" i="56"/>
  <c r="K1261" i="56"/>
  <c r="K1260" i="56"/>
  <c r="K1259" i="56"/>
  <c r="K1258" i="56"/>
  <c r="K1257" i="56"/>
  <c r="K1256" i="56"/>
  <c r="K1255" i="56"/>
  <c r="K1254" i="56"/>
  <c r="K1253" i="56"/>
  <c r="K1252" i="56"/>
  <c r="K1251" i="56"/>
  <c r="K1250" i="56"/>
  <c r="K1249" i="56"/>
  <c r="K1248" i="56"/>
  <c r="K1247" i="56"/>
  <c r="K1246" i="56"/>
  <c r="K1245" i="56"/>
  <c r="K1244" i="56"/>
  <c r="K1243" i="56"/>
  <c r="K1242" i="56"/>
  <c r="K1241" i="56"/>
  <c r="K1240" i="56"/>
  <c r="K1239" i="56"/>
  <c r="K1238" i="56"/>
  <c r="K1237" i="56"/>
  <c r="K1236" i="56"/>
  <c r="K1235" i="56"/>
  <c r="K1234" i="56"/>
  <c r="K1233" i="56"/>
  <c r="K1232" i="56"/>
  <c r="K1231" i="56"/>
  <c r="K1230" i="56"/>
  <c r="K1229" i="56"/>
  <c r="K1228" i="56"/>
  <c r="K1227" i="56"/>
  <c r="K1226" i="56"/>
  <c r="K1225" i="56"/>
  <c r="K1224" i="56"/>
  <c r="K1223" i="56"/>
  <c r="K1222" i="56"/>
  <c r="K1221" i="56"/>
  <c r="K1220" i="56"/>
  <c r="K1219" i="56"/>
  <c r="K1218" i="56"/>
  <c r="K1217" i="56"/>
  <c r="K1216" i="56"/>
  <c r="K1215" i="56"/>
  <c r="K1214" i="56"/>
  <c r="K1213" i="56"/>
  <c r="K1212" i="56"/>
  <c r="K1211" i="56"/>
  <c r="K1210" i="56"/>
  <c r="K1209" i="56"/>
  <c r="K1208" i="56"/>
  <c r="K1207" i="56"/>
  <c r="K1206" i="56"/>
  <c r="K1205" i="56"/>
  <c r="K1204" i="56"/>
  <c r="K1203" i="56"/>
  <c r="K1202" i="56"/>
  <c r="K1201" i="56"/>
  <c r="K1200" i="56"/>
  <c r="K1199" i="56"/>
  <c r="K1198" i="56"/>
  <c r="K1197" i="56"/>
  <c r="K1196" i="56"/>
  <c r="K1195" i="56"/>
  <c r="K1194" i="56"/>
  <c r="K1193" i="56"/>
  <c r="K1192" i="56"/>
  <c r="K1191" i="56"/>
  <c r="K1190" i="56"/>
  <c r="K1189" i="56"/>
  <c r="K1188" i="56"/>
  <c r="K1187" i="56"/>
  <c r="K1186" i="56"/>
  <c r="K1185" i="56"/>
  <c r="K1184" i="56"/>
  <c r="K1183" i="56"/>
  <c r="K1182" i="56"/>
  <c r="K1181" i="56"/>
  <c r="K1180" i="56"/>
  <c r="K1179" i="56"/>
  <c r="K1178" i="56"/>
  <c r="K1177" i="56"/>
  <c r="K1176" i="56"/>
  <c r="K1175" i="56"/>
  <c r="K1174" i="56"/>
  <c r="K1173" i="56"/>
  <c r="K1172" i="56"/>
  <c r="K1171" i="56"/>
  <c r="K1170" i="56"/>
  <c r="K1169" i="56"/>
  <c r="K1168" i="56"/>
  <c r="K1167" i="56"/>
  <c r="K1166" i="56"/>
  <c r="K1165" i="56"/>
  <c r="K1164" i="56"/>
  <c r="K1163" i="56"/>
  <c r="K1162" i="56"/>
  <c r="K1161" i="56"/>
  <c r="K1160" i="56"/>
  <c r="K1159" i="56"/>
  <c r="K1158" i="56"/>
  <c r="K1157" i="56"/>
  <c r="K1156" i="56"/>
  <c r="K1155" i="56"/>
  <c r="K1154" i="56"/>
  <c r="K1153" i="56"/>
  <c r="K1152" i="56"/>
  <c r="K1151" i="56"/>
  <c r="K1150" i="56"/>
  <c r="K1149" i="56"/>
  <c r="K1148" i="56"/>
  <c r="K1147" i="56"/>
  <c r="K1146" i="56"/>
  <c r="K1145" i="56"/>
  <c r="K1144" i="56"/>
  <c r="K1143" i="56"/>
  <c r="K1142" i="56"/>
  <c r="K1141" i="56"/>
  <c r="K1140" i="56"/>
  <c r="K1139" i="56"/>
  <c r="K1138" i="56"/>
  <c r="K1137" i="56"/>
  <c r="K1136" i="56"/>
  <c r="K1135" i="56"/>
  <c r="K1134" i="56"/>
  <c r="K1133" i="56"/>
  <c r="K1132" i="56"/>
  <c r="K1131" i="56"/>
  <c r="K1130" i="56"/>
  <c r="K1129" i="56"/>
  <c r="K1128" i="56"/>
  <c r="K1127" i="56"/>
  <c r="K1126" i="56"/>
  <c r="K1125" i="56"/>
  <c r="K1124" i="56"/>
  <c r="K1123" i="56"/>
  <c r="K1122" i="56"/>
  <c r="K1121" i="56"/>
  <c r="K1120" i="56"/>
  <c r="K1119" i="56"/>
  <c r="K1118" i="56"/>
  <c r="K1117" i="56"/>
  <c r="K1116" i="56"/>
  <c r="K1115" i="56"/>
  <c r="K1114" i="56"/>
  <c r="K1113" i="56"/>
  <c r="K1112" i="56"/>
  <c r="K1111" i="56"/>
  <c r="K1110" i="56"/>
  <c r="K1109" i="56"/>
  <c r="K1108" i="56"/>
  <c r="K1107" i="56"/>
  <c r="K1106" i="56"/>
  <c r="K1105" i="56"/>
  <c r="K1104" i="56"/>
  <c r="K1103" i="56"/>
  <c r="K1102" i="56"/>
  <c r="K1101" i="56"/>
  <c r="K1100" i="56"/>
  <c r="K1099" i="56"/>
  <c r="K1098" i="56"/>
  <c r="K1097" i="56"/>
  <c r="K1096" i="56"/>
  <c r="K1095" i="56"/>
  <c r="K1094" i="56"/>
  <c r="K1093" i="56"/>
  <c r="K1092" i="56"/>
  <c r="K1091" i="56"/>
  <c r="K1090" i="56"/>
  <c r="K1089" i="56"/>
  <c r="K1088" i="56"/>
  <c r="K1087" i="56"/>
  <c r="K1086" i="56"/>
  <c r="K1085" i="56"/>
  <c r="K1084" i="56"/>
  <c r="K1083" i="56"/>
  <c r="K1082" i="56"/>
  <c r="K1081" i="56"/>
  <c r="K1080" i="56"/>
  <c r="K1079" i="56"/>
  <c r="K1078" i="56"/>
  <c r="K1077" i="56"/>
  <c r="K1076" i="56"/>
  <c r="K1075" i="56"/>
  <c r="K1074" i="56"/>
  <c r="K1073" i="56"/>
  <c r="K1072" i="56"/>
  <c r="K1071" i="56"/>
  <c r="K1070" i="56"/>
  <c r="K1069" i="56"/>
  <c r="K1068" i="56"/>
  <c r="K1067" i="56"/>
  <c r="K1066" i="56"/>
  <c r="K1065" i="56"/>
  <c r="K1064" i="56"/>
  <c r="K1063" i="56"/>
  <c r="K1062" i="56"/>
  <c r="K1061" i="56"/>
  <c r="K1060" i="56"/>
  <c r="K1059" i="56"/>
  <c r="K1058" i="56"/>
  <c r="K1057" i="56"/>
  <c r="K1056" i="56"/>
  <c r="K1055" i="56"/>
  <c r="K1054" i="56"/>
  <c r="K1053" i="56"/>
  <c r="K1052" i="56"/>
  <c r="K1051" i="56"/>
  <c r="K1050" i="56"/>
  <c r="K1049" i="56"/>
  <c r="K1048" i="56"/>
  <c r="K1047" i="56"/>
  <c r="K1046" i="56"/>
  <c r="K1045" i="56"/>
  <c r="K1044" i="56"/>
  <c r="K1043" i="56"/>
  <c r="K1042" i="56"/>
  <c r="K1041" i="56"/>
  <c r="K1040" i="56"/>
  <c r="K1039" i="56"/>
  <c r="K1038" i="56"/>
  <c r="K1037" i="56"/>
  <c r="K1036" i="56"/>
  <c r="K1035" i="56"/>
  <c r="K1034" i="56"/>
  <c r="K1033" i="56"/>
  <c r="K1032" i="56"/>
  <c r="K1031" i="56"/>
  <c r="K1030" i="56"/>
  <c r="K1029" i="56"/>
  <c r="K1028" i="56"/>
  <c r="K1027" i="56"/>
  <c r="K1026" i="56"/>
  <c r="K1025" i="56"/>
  <c r="K1024" i="56"/>
  <c r="K1023" i="56"/>
  <c r="K1022" i="56"/>
  <c r="K1021" i="56"/>
  <c r="K1020" i="56"/>
  <c r="K1019" i="56"/>
  <c r="K1018" i="56"/>
  <c r="K1017" i="56"/>
  <c r="K1016" i="56"/>
  <c r="K1015" i="56"/>
  <c r="K1014" i="56"/>
  <c r="K1013" i="56"/>
  <c r="K1012" i="56"/>
  <c r="K1011" i="56"/>
  <c r="K1010" i="56"/>
  <c r="K1009" i="56"/>
  <c r="K1008" i="56"/>
  <c r="K1007" i="56"/>
  <c r="K1006" i="56"/>
  <c r="K1005" i="56"/>
  <c r="K1004" i="56"/>
  <c r="K1003" i="56"/>
  <c r="K1002" i="56"/>
  <c r="K1001" i="56"/>
  <c r="K1000" i="56"/>
  <c r="K999" i="56"/>
  <c r="K998" i="56"/>
  <c r="K997" i="56"/>
  <c r="K996" i="56"/>
  <c r="K995" i="56"/>
  <c r="K994" i="56"/>
  <c r="K993" i="56"/>
  <c r="K992" i="56"/>
  <c r="K991" i="56"/>
  <c r="K990" i="56"/>
  <c r="K989" i="56"/>
  <c r="K988" i="56"/>
  <c r="K987" i="56"/>
  <c r="K986" i="56"/>
  <c r="K985" i="56"/>
  <c r="K984" i="56"/>
  <c r="K983" i="56"/>
  <c r="K982" i="56"/>
  <c r="K981" i="56"/>
  <c r="K980" i="56"/>
  <c r="K979" i="56"/>
  <c r="K978" i="56"/>
  <c r="K977" i="56"/>
  <c r="K976" i="56"/>
  <c r="K975" i="56"/>
  <c r="K974" i="56"/>
  <c r="K973" i="56"/>
  <c r="K972" i="56"/>
  <c r="K971" i="56"/>
  <c r="K970" i="56"/>
  <c r="K969" i="56"/>
  <c r="K968" i="56"/>
  <c r="K967" i="56"/>
  <c r="K966" i="56"/>
  <c r="K965" i="56"/>
  <c r="K964" i="56"/>
  <c r="K963" i="56"/>
  <c r="K962" i="56"/>
  <c r="K961" i="56"/>
  <c r="K960" i="56"/>
  <c r="K959" i="56"/>
  <c r="K958" i="56"/>
  <c r="K957" i="56"/>
  <c r="K956" i="56"/>
  <c r="K955" i="56"/>
  <c r="K954" i="56"/>
  <c r="K953" i="56"/>
  <c r="K952" i="56"/>
  <c r="K951" i="56"/>
  <c r="K950" i="56"/>
  <c r="K949" i="56"/>
  <c r="K948" i="56"/>
  <c r="K947" i="56"/>
  <c r="K946" i="56"/>
  <c r="K945" i="56"/>
  <c r="K944" i="56"/>
  <c r="K943" i="56"/>
  <c r="K942" i="56"/>
  <c r="K941" i="56"/>
  <c r="K940" i="56"/>
  <c r="K939" i="56"/>
  <c r="K938" i="56"/>
  <c r="K937" i="56"/>
  <c r="K936" i="56"/>
  <c r="K935" i="56"/>
  <c r="K934" i="56"/>
  <c r="K933" i="56"/>
  <c r="K932" i="56"/>
  <c r="K931" i="56"/>
  <c r="K930" i="56"/>
  <c r="K929" i="56"/>
  <c r="K928" i="56"/>
  <c r="K927" i="56"/>
  <c r="K926" i="56"/>
  <c r="K925" i="56"/>
  <c r="K924" i="56"/>
  <c r="K923" i="56"/>
  <c r="K922" i="56"/>
  <c r="K921" i="56"/>
  <c r="K920" i="56"/>
  <c r="K919" i="56"/>
  <c r="K918" i="56"/>
  <c r="K917" i="56"/>
  <c r="K916" i="56"/>
  <c r="K915" i="56"/>
  <c r="K914" i="56"/>
  <c r="K913" i="56"/>
  <c r="K912" i="56"/>
  <c r="K911" i="56"/>
  <c r="K910" i="56"/>
  <c r="K909" i="56"/>
  <c r="K908" i="56"/>
  <c r="K907" i="56"/>
  <c r="K906" i="56"/>
  <c r="K905" i="56"/>
  <c r="K904" i="56"/>
  <c r="K903" i="56"/>
  <c r="K902" i="56"/>
  <c r="K901" i="56"/>
  <c r="K900" i="56"/>
  <c r="K899" i="56"/>
  <c r="K898" i="56"/>
  <c r="K897" i="56"/>
  <c r="K896" i="56"/>
  <c r="K895" i="56"/>
  <c r="K894" i="56"/>
  <c r="K893" i="56"/>
  <c r="K892" i="56"/>
  <c r="K891" i="56"/>
  <c r="K890" i="56"/>
  <c r="K889" i="56"/>
  <c r="K888" i="56"/>
  <c r="K887" i="56"/>
  <c r="K886" i="56"/>
  <c r="K885" i="56"/>
  <c r="K884" i="56"/>
  <c r="K883" i="56"/>
  <c r="K882" i="56"/>
  <c r="K881" i="56"/>
  <c r="K880" i="56"/>
  <c r="K879" i="56"/>
  <c r="K878" i="56"/>
  <c r="K877" i="56"/>
  <c r="K876" i="56"/>
  <c r="K875" i="56"/>
  <c r="K874" i="56"/>
  <c r="K873" i="56"/>
  <c r="K872" i="56"/>
  <c r="K871" i="56"/>
  <c r="K870" i="56"/>
  <c r="K869" i="56"/>
  <c r="K868" i="56"/>
  <c r="K867" i="56"/>
  <c r="K866" i="56"/>
  <c r="K865" i="56"/>
  <c r="K864" i="56"/>
  <c r="K863" i="56"/>
  <c r="K862" i="56"/>
  <c r="K861" i="56"/>
  <c r="K860" i="56"/>
  <c r="K859" i="56"/>
  <c r="K858" i="56"/>
  <c r="K857" i="56"/>
  <c r="K856" i="56"/>
  <c r="K855" i="56"/>
  <c r="K854" i="56"/>
  <c r="K853" i="56"/>
  <c r="K852" i="56"/>
  <c r="K851" i="56"/>
  <c r="K850" i="56"/>
  <c r="K849" i="56"/>
  <c r="K848" i="56"/>
  <c r="K847" i="56"/>
  <c r="K846" i="56"/>
  <c r="K845" i="56"/>
  <c r="K844" i="56"/>
  <c r="K843" i="56"/>
  <c r="K842" i="56"/>
  <c r="K841" i="56"/>
  <c r="K840" i="56"/>
  <c r="K839" i="56"/>
  <c r="K838" i="56"/>
  <c r="K837" i="56"/>
  <c r="K836" i="56"/>
  <c r="K835" i="56"/>
  <c r="K834" i="56"/>
  <c r="K833" i="56"/>
  <c r="K832" i="56"/>
  <c r="K831" i="56"/>
  <c r="K830" i="56"/>
  <c r="K829" i="56"/>
  <c r="K828" i="56"/>
  <c r="K827" i="56"/>
  <c r="K826" i="56"/>
  <c r="K825" i="56"/>
  <c r="K824" i="56"/>
  <c r="K823" i="56"/>
  <c r="K822" i="56"/>
  <c r="K821" i="56"/>
  <c r="K820" i="56"/>
  <c r="K819" i="56"/>
  <c r="K818" i="56"/>
  <c r="K817" i="56"/>
  <c r="K816" i="56"/>
  <c r="K815" i="56"/>
  <c r="K814" i="56"/>
  <c r="K813" i="56"/>
  <c r="K812" i="56"/>
  <c r="K811" i="56"/>
  <c r="K810" i="56"/>
  <c r="K809" i="56"/>
  <c r="K808" i="56"/>
  <c r="K807" i="56"/>
  <c r="K806" i="56"/>
  <c r="K805" i="56"/>
  <c r="K804" i="56"/>
  <c r="K803" i="56"/>
  <c r="K802" i="56"/>
  <c r="K801" i="56"/>
  <c r="K800" i="56"/>
  <c r="K799" i="56"/>
  <c r="K798" i="56"/>
  <c r="K797" i="56"/>
  <c r="K796" i="56"/>
  <c r="K795" i="56"/>
  <c r="K794" i="56"/>
  <c r="K793" i="56"/>
  <c r="K792" i="56"/>
  <c r="K791" i="56"/>
  <c r="K790" i="56"/>
  <c r="K789" i="56"/>
  <c r="K788" i="56"/>
  <c r="K787" i="56"/>
  <c r="K786" i="56"/>
  <c r="K785" i="56"/>
  <c r="K784" i="56"/>
  <c r="K783" i="56"/>
  <c r="K782" i="56"/>
  <c r="K781" i="56"/>
  <c r="K780" i="56"/>
  <c r="K779" i="56"/>
  <c r="K778" i="56"/>
  <c r="K777" i="56"/>
  <c r="K776" i="56"/>
  <c r="K775" i="56"/>
  <c r="K774" i="56"/>
  <c r="K773" i="56"/>
  <c r="K772" i="56"/>
  <c r="K771" i="56"/>
  <c r="K770" i="56"/>
  <c r="K769" i="56"/>
  <c r="K768" i="56"/>
  <c r="K767" i="56"/>
  <c r="K766" i="56"/>
  <c r="K765" i="56"/>
  <c r="K764" i="56"/>
  <c r="K763" i="56"/>
  <c r="K762" i="56"/>
  <c r="K761" i="56"/>
  <c r="K760" i="56"/>
  <c r="K759" i="56"/>
  <c r="K758" i="56"/>
  <c r="K757" i="56"/>
  <c r="K756" i="56"/>
  <c r="K755" i="56"/>
  <c r="K754" i="56"/>
  <c r="K753" i="56"/>
  <c r="K752" i="56"/>
  <c r="K751" i="56"/>
  <c r="K750" i="56"/>
  <c r="K749" i="56"/>
  <c r="K748" i="56"/>
  <c r="K747" i="56"/>
  <c r="K746" i="56"/>
  <c r="K745" i="56"/>
  <c r="K744" i="56"/>
  <c r="K743" i="56"/>
  <c r="K742" i="56"/>
  <c r="K741" i="56"/>
  <c r="K740" i="56"/>
  <c r="K739" i="56"/>
  <c r="K738" i="56"/>
  <c r="K737" i="56"/>
  <c r="K736" i="56"/>
  <c r="K735" i="56"/>
  <c r="K734" i="56"/>
  <c r="K733" i="56"/>
  <c r="K732" i="56"/>
  <c r="K731" i="56"/>
  <c r="K730" i="56"/>
  <c r="K729" i="56"/>
  <c r="K728" i="56"/>
  <c r="K727" i="56"/>
  <c r="K726" i="56"/>
  <c r="K725" i="56"/>
  <c r="K724" i="56"/>
  <c r="K723" i="56"/>
  <c r="K722" i="56"/>
  <c r="K721" i="56"/>
  <c r="K720" i="56"/>
  <c r="K719" i="56"/>
  <c r="K718" i="56"/>
  <c r="K717" i="56"/>
  <c r="K716" i="56"/>
  <c r="K715" i="56"/>
  <c r="K714" i="56"/>
  <c r="K713" i="56"/>
  <c r="K712" i="56"/>
  <c r="K711" i="56"/>
  <c r="K710" i="56"/>
  <c r="K709" i="56"/>
  <c r="K708" i="56"/>
  <c r="K707" i="56"/>
  <c r="K706" i="56"/>
  <c r="K705" i="56"/>
  <c r="K704" i="56"/>
  <c r="K703" i="56"/>
  <c r="K702" i="56"/>
  <c r="K701" i="56"/>
  <c r="K700" i="56"/>
  <c r="K699" i="56"/>
  <c r="K698" i="56"/>
  <c r="K697" i="56"/>
  <c r="K696" i="56"/>
  <c r="K695" i="56"/>
  <c r="K694" i="56"/>
  <c r="K693" i="56"/>
  <c r="K692" i="56"/>
  <c r="K691" i="56"/>
  <c r="K690" i="56"/>
  <c r="K689" i="56"/>
  <c r="K688" i="56"/>
  <c r="K687" i="56"/>
  <c r="K686" i="56"/>
  <c r="K685" i="56"/>
  <c r="K684" i="56"/>
  <c r="K683" i="56"/>
  <c r="K682" i="56"/>
  <c r="K681" i="56"/>
  <c r="K680" i="56"/>
  <c r="K679" i="56"/>
  <c r="K678" i="56"/>
  <c r="K677" i="56"/>
  <c r="K676" i="56"/>
  <c r="K675" i="56"/>
  <c r="K674" i="56"/>
  <c r="K673" i="56"/>
  <c r="K672" i="56"/>
  <c r="K671" i="56"/>
  <c r="K670" i="56"/>
  <c r="K669" i="56"/>
  <c r="K668" i="56"/>
  <c r="K667" i="56"/>
  <c r="K666" i="56"/>
  <c r="K665" i="56"/>
  <c r="K664" i="56"/>
  <c r="K663" i="56"/>
  <c r="K662" i="56"/>
  <c r="K661" i="56"/>
  <c r="K660" i="56"/>
  <c r="K659" i="56"/>
  <c r="K658" i="56"/>
  <c r="K657" i="56"/>
  <c r="K656" i="56"/>
  <c r="K655" i="56"/>
  <c r="K654" i="56"/>
  <c r="K653" i="56"/>
  <c r="K652" i="56"/>
  <c r="K651" i="56"/>
  <c r="K650" i="56"/>
  <c r="K649" i="56"/>
  <c r="K648" i="56"/>
  <c r="K647" i="56"/>
  <c r="K646" i="56"/>
  <c r="K645" i="56"/>
  <c r="K644" i="56"/>
  <c r="K643" i="56"/>
  <c r="K642" i="56"/>
  <c r="K641" i="56"/>
  <c r="K640" i="56"/>
  <c r="K639" i="56"/>
  <c r="K638" i="56"/>
  <c r="K637" i="56"/>
  <c r="K636" i="56"/>
  <c r="K635" i="56"/>
  <c r="K634" i="56"/>
  <c r="K633" i="56"/>
  <c r="K632" i="56"/>
  <c r="K631" i="56"/>
  <c r="K630" i="56"/>
  <c r="K629" i="56"/>
  <c r="K628" i="56"/>
  <c r="K627" i="56"/>
  <c r="K626" i="56"/>
  <c r="K625" i="56"/>
  <c r="K624" i="56"/>
  <c r="K623" i="56"/>
  <c r="K622" i="56"/>
  <c r="K621" i="56"/>
  <c r="K620" i="56"/>
  <c r="K619" i="56"/>
  <c r="K618" i="56"/>
  <c r="K617" i="56"/>
  <c r="K616" i="56"/>
  <c r="K615" i="56"/>
  <c r="K614" i="56"/>
  <c r="K613" i="56"/>
  <c r="K612" i="56"/>
  <c r="K611" i="56"/>
  <c r="K610" i="56"/>
  <c r="K609" i="56"/>
  <c r="K608" i="56"/>
  <c r="K607" i="56"/>
  <c r="K606" i="56"/>
  <c r="K605" i="56"/>
  <c r="K604" i="56"/>
  <c r="K603" i="56"/>
  <c r="K602" i="56"/>
  <c r="K601" i="56"/>
  <c r="K600" i="56"/>
  <c r="K599" i="56"/>
  <c r="K598" i="56"/>
  <c r="K597" i="56"/>
  <c r="K596" i="56"/>
  <c r="K595" i="56"/>
  <c r="K594" i="56"/>
  <c r="K593" i="56"/>
  <c r="K592" i="56"/>
  <c r="K591" i="56"/>
  <c r="K590" i="56"/>
  <c r="K589" i="56"/>
  <c r="K588" i="56"/>
  <c r="K587" i="56"/>
  <c r="K586" i="56"/>
  <c r="K585" i="56"/>
  <c r="K584" i="56"/>
  <c r="K583" i="56"/>
  <c r="K582" i="56"/>
  <c r="K581" i="56"/>
  <c r="K580" i="56"/>
  <c r="K579" i="56"/>
  <c r="K578" i="56"/>
  <c r="K577" i="56"/>
  <c r="K576" i="56"/>
  <c r="K575" i="56"/>
  <c r="K574" i="56"/>
  <c r="K573" i="56"/>
  <c r="K572" i="56"/>
  <c r="K571" i="56"/>
  <c r="K570" i="56"/>
  <c r="K569" i="56"/>
  <c r="K568" i="56"/>
  <c r="K567" i="56"/>
  <c r="K566" i="56"/>
  <c r="K565" i="56"/>
  <c r="K564" i="56"/>
  <c r="K563" i="56"/>
  <c r="K562" i="56"/>
  <c r="K561" i="56"/>
  <c r="K560" i="56"/>
  <c r="K559" i="56"/>
  <c r="K558" i="56"/>
  <c r="K557" i="56"/>
  <c r="K556" i="56"/>
  <c r="K555" i="56"/>
  <c r="K554" i="56"/>
  <c r="K553" i="56"/>
  <c r="K552" i="56"/>
  <c r="K551" i="56"/>
  <c r="K550" i="56"/>
  <c r="K549" i="56"/>
  <c r="K548" i="56"/>
  <c r="K547" i="56"/>
  <c r="K546" i="56"/>
  <c r="K545" i="56"/>
  <c r="K544" i="56"/>
  <c r="K543" i="56"/>
  <c r="K542" i="56"/>
  <c r="K541" i="56"/>
  <c r="K540" i="56"/>
  <c r="K539" i="56"/>
  <c r="K538" i="56"/>
  <c r="K537" i="56"/>
  <c r="K536" i="56"/>
  <c r="K535" i="56"/>
  <c r="K534" i="56"/>
  <c r="K533" i="56"/>
  <c r="K532" i="56"/>
  <c r="K531" i="56"/>
  <c r="K530" i="56"/>
  <c r="K529" i="56"/>
  <c r="K528" i="56"/>
  <c r="K527" i="56"/>
  <c r="K526" i="56"/>
  <c r="K525" i="56"/>
  <c r="K524" i="56"/>
  <c r="K523" i="56"/>
  <c r="K522" i="56"/>
  <c r="K521" i="56"/>
  <c r="K520" i="56"/>
  <c r="K519" i="56"/>
  <c r="K518" i="56"/>
  <c r="K517" i="56"/>
  <c r="K516" i="56"/>
  <c r="K515" i="56"/>
  <c r="K514" i="56"/>
  <c r="K513" i="56"/>
  <c r="K512" i="56"/>
  <c r="K511" i="56"/>
  <c r="K510" i="56"/>
  <c r="K509" i="56"/>
  <c r="K508" i="56"/>
  <c r="K507" i="56"/>
  <c r="K506" i="56"/>
  <c r="K505" i="56"/>
  <c r="K504" i="56"/>
  <c r="K503" i="56"/>
  <c r="K502" i="56"/>
  <c r="K501" i="56"/>
  <c r="K500" i="56"/>
  <c r="K499" i="56"/>
  <c r="K498" i="56"/>
  <c r="K497" i="56"/>
  <c r="K496" i="56"/>
  <c r="K495" i="56"/>
  <c r="K494" i="56"/>
  <c r="K493" i="56"/>
  <c r="K492" i="56"/>
  <c r="K491" i="56"/>
  <c r="K490" i="56"/>
  <c r="K489" i="56"/>
  <c r="K488" i="56"/>
  <c r="K487" i="56"/>
  <c r="K486" i="56"/>
  <c r="K485" i="56"/>
  <c r="K484" i="56"/>
  <c r="K483" i="56"/>
  <c r="K482" i="56"/>
  <c r="K481" i="56"/>
  <c r="K480" i="56"/>
  <c r="K479" i="56"/>
  <c r="K478" i="56"/>
  <c r="K477" i="56"/>
  <c r="K476" i="56"/>
  <c r="K475" i="56"/>
  <c r="K474" i="56"/>
  <c r="K473" i="56"/>
  <c r="K472" i="56"/>
  <c r="K471" i="56"/>
  <c r="K470" i="56"/>
  <c r="K469" i="56"/>
  <c r="K468" i="56"/>
  <c r="K467" i="56"/>
  <c r="K466" i="56"/>
  <c r="K465" i="56"/>
  <c r="K464" i="56"/>
  <c r="K463" i="56"/>
  <c r="K462" i="56"/>
  <c r="K461" i="56"/>
  <c r="K460" i="56"/>
  <c r="K459" i="56"/>
  <c r="K458" i="56"/>
  <c r="K457" i="56"/>
  <c r="K456" i="56"/>
  <c r="K455" i="56"/>
  <c r="K454" i="56"/>
  <c r="K453" i="56"/>
  <c r="K452" i="56"/>
  <c r="K451" i="56"/>
  <c r="K450" i="56"/>
  <c r="K449" i="56"/>
  <c r="K448" i="56"/>
  <c r="K447" i="56"/>
  <c r="K446" i="56"/>
  <c r="K445" i="56"/>
  <c r="K444" i="56"/>
  <c r="K443" i="56"/>
  <c r="K442" i="56"/>
  <c r="K441" i="56"/>
  <c r="K440" i="56"/>
  <c r="K439" i="56"/>
  <c r="K438" i="56"/>
  <c r="K437" i="56"/>
  <c r="K436" i="56"/>
  <c r="K435" i="56"/>
  <c r="K434" i="56"/>
  <c r="K433" i="56"/>
  <c r="K432" i="56"/>
  <c r="K431" i="56"/>
  <c r="K430" i="56"/>
  <c r="K429" i="56"/>
  <c r="K428" i="56"/>
  <c r="K427" i="56"/>
  <c r="K426" i="56"/>
  <c r="K425" i="56"/>
  <c r="K424" i="56"/>
  <c r="K423" i="56"/>
  <c r="K422" i="56"/>
  <c r="K421" i="56"/>
  <c r="K420" i="56"/>
  <c r="K419" i="56"/>
  <c r="K418" i="56"/>
  <c r="K417" i="56"/>
  <c r="K416" i="56"/>
  <c r="K415" i="56"/>
  <c r="K414" i="56"/>
  <c r="K413" i="56"/>
  <c r="K412" i="56"/>
  <c r="K411" i="56"/>
  <c r="K410" i="56"/>
  <c r="K409" i="56"/>
  <c r="K408" i="56"/>
  <c r="K407" i="56"/>
  <c r="K406" i="56"/>
  <c r="K405" i="56"/>
  <c r="K404" i="56"/>
  <c r="K403" i="56"/>
  <c r="K402" i="56"/>
  <c r="K401" i="56"/>
  <c r="K400" i="56"/>
  <c r="K399" i="56"/>
  <c r="K398" i="56"/>
  <c r="K397" i="56"/>
  <c r="K396" i="56"/>
  <c r="K395" i="56"/>
  <c r="K394" i="56"/>
  <c r="K393" i="56"/>
  <c r="K392" i="56"/>
  <c r="K391" i="56"/>
  <c r="K390" i="56"/>
  <c r="K389" i="56"/>
  <c r="K388" i="56"/>
  <c r="K387" i="56"/>
  <c r="K386" i="56"/>
  <c r="K385" i="56"/>
  <c r="K384" i="56"/>
  <c r="K383" i="56"/>
  <c r="K382" i="56"/>
  <c r="K381" i="56"/>
  <c r="K380" i="56"/>
  <c r="K379" i="56"/>
  <c r="K378" i="56"/>
  <c r="K377" i="56"/>
  <c r="K376" i="56"/>
  <c r="K375" i="56"/>
  <c r="K374" i="56"/>
  <c r="K373" i="56"/>
  <c r="K372" i="56"/>
  <c r="K371" i="56"/>
  <c r="K370" i="56"/>
  <c r="K369" i="56"/>
  <c r="K368" i="56"/>
  <c r="K367" i="56"/>
  <c r="K366" i="56"/>
  <c r="K365" i="56"/>
  <c r="K364" i="56"/>
  <c r="K363" i="56"/>
  <c r="K362" i="56"/>
  <c r="K361" i="56"/>
  <c r="K360" i="56"/>
  <c r="K359" i="56"/>
  <c r="K358" i="56"/>
  <c r="K357" i="56"/>
  <c r="K356" i="56"/>
  <c r="K355" i="56"/>
  <c r="K354" i="56"/>
  <c r="K353" i="56"/>
  <c r="K352" i="56"/>
  <c r="K351" i="56"/>
  <c r="K350" i="56"/>
  <c r="K349" i="56"/>
  <c r="K348" i="56"/>
  <c r="K347" i="56"/>
  <c r="K346" i="56"/>
  <c r="K345" i="56"/>
  <c r="K344" i="56"/>
  <c r="K343" i="56"/>
  <c r="K342" i="56"/>
  <c r="K341" i="56"/>
  <c r="K340" i="56"/>
  <c r="K339" i="56"/>
  <c r="K338" i="56"/>
  <c r="K337" i="56"/>
  <c r="K336" i="56"/>
  <c r="K335" i="56"/>
  <c r="K334" i="56"/>
  <c r="K333" i="56"/>
  <c r="K332" i="56"/>
  <c r="K331" i="56"/>
  <c r="K330" i="56"/>
  <c r="K329" i="56"/>
  <c r="K328" i="56"/>
  <c r="K327" i="56"/>
  <c r="K326" i="56"/>
  <c r="K325" i="56"/>
  <c r="K324" i="56"/>
  <c r="K323" i="56"/>
  <c r="K322" i="56"/>
  <c r="K321" i="56"/>
  <c r="K320" i="56"/>
  <c r="K319" i="56"/>
  <c r="K318" i="56"/>
  <c r="K317" i="56"/>
  <c r="K316" i="56"/>
  <c r="K315" i="56"/>
  <c r="K314" i="56"/>
  <c r="K313" i="56"/>
  <c r="K312" i="56"/>
  <c r="K311" i="56"/>
  <c r="K310" i="56"/>
  <c r="K309" i="56"/>
  <c r="K308" i="56"/>
  <c r="K307" i="56"/>
  <c r="K306" i="56"/>
  <c r="K305" i="56"/>
  <c r="K304" i="56"/>
  <c r="K303" i="56"/>
  <c r="K302" i="56"/>
  <c r="K301" i="56"/>
  <c r="K300" i="56"/>
  <c r="K299" i="56"/>
  <c r="K298" i="56"/>
  <c r="K297" i="56"/>
  <c r="K296" i="56"/>
  <c r="K295" i="56"/>
  <c r="K294" i="56"/>
  <c r="K293" i="56"/>
  <c r="K292" i="56"/>
  <c r="K291" i="56"/>
  <c r="K290" i="56"/>
  <c r="K289" i="56"/>
  <c r="K288" i="56"/>
  <c r="K287" i="56"/>
  <c r="K286" i="56"/>
  <c r="K285" i="56"/>
  <c r="K284" i="56"/>
  <c r="K283" i="56"/>
  <c r="K282" i="56"/>
  <c r="K281" i="56"/>
  <c r="K280" i="56"/>
  <c r="K279" i="56"/>
  <c r="K278" i="56"/>
  <c r="K277" i="56"/>
  <c r="K276" i="56"/>
  <c r="K275" i="56"/>
  <c r="K274" i="56"/>
  <c r="K273" i="56"/>
  <c r="K272" i="56"/>
  <c r="K271" i="56"/>
  <c r="K270" i="56"/>
  <c r="K269" i="56"/>
  <c r="K268" i="56"/>
  <c r="K267" i="56"/>
  <c r="K266" i="56"/>
  <c r="K265" i="56"/>
  <c r="K264" i="56"/>
  <c r="K263" i="56"/>
  <c r="K262" i="56"/>
  <c r="K261" i="56"/>
  <c r="K260" i="56"/>
  <c r="K259" i="56"/>
  <c r="K258" i="56"/>
  <c r="K257" i="56"/>
  <c r="K256" i="56"/>
  <c r="K255" i="56"/>
  <c r="K254" i="56"/>
  <c r="K253" i="56"/>
  <c r="K252" i="56"/>
  <c r="K251" i="56"/>
  <c r="K250" i="56"/>
  <c r="K249" i="56"/>
  <c r="K248" i="56"/>
  <c r="K247" i="56"/>
  <c r="K246" i="56"/>
  <c r="K245" i="56"/>
  <c r="K244" i="56"/>
  <c r="K243" i="56"/>
  <c r="K242" i="56"/>
  <c r="K241" i="56"/>
  <c r="K240" i="56"/>
  <c r="K239" i="56"/>
  <c r="K238" i="56"/>
  <c r="K237" i="56"/>
  <c r="K236" i="56"/>
  <c r="K235" i="56"/>
  <c r="K234" i="56"/>
  <c r="K233" i="56"/>
  <c r="K232" i="56"/>
  <c r="K231" i="56"/>
  <c r="K230" i="56"/>
  <c r="K229" i="56"/>
  <c r="K228" i="56"/>
  <c r="K227" i="56"/>
  <c r="K226" i="56"/>
  <c r="K225" i="56"/>
  <c r="K224" i="56"/>
  <c r="K223" i="56"/>
  <c r="K222" i="56"/>
  <c r="K221" i="56"/>
  <c r="K220" i="56"/>
  <c r="K219" i="56"/>
  <c r="K218" i="56"/>
  <c r="K217" i="56"/>
  <c r="K216" i="56"/>
  <c r="K215" i="56"/>
  <c r="K214" i="56"/>
  <c r="K213" i="56"/>
  <c r="K212" i="56"/>
  <c r="K211" i="56"/>
  <c r="K210" i="56"/>
  <c r="K209" i="56"/>
  <c r="K208" i="56"/>
  <c r="K207" i="56"/>
  <c r="K206" i="56"/>
  <c r="K205" i="56"/>
  <c r="K204" i="56"/>
  <c r="K203" i="56"/>
  <c r="K202" i="56"/>
  <c r="K201" i="56"/>
  <c r="K200" i="56"/>
  <c r="K199" i="56"/>
  <c r="K198" i="56"/>
  <c r="K197" i="56"/>
  <c r="K196" i="56"/>
  <c r="K195" i="56"/>
  <c r="K194" i="56"/>
  <c r="K193" i="56"/>
  <c r="K192" i="56"/>
  <c r="K191" i="56"/>
  <c r="K190" i="56"/>
  <c r="K189" i="56"/>
  <c r="K188" i="56"/>
  <c r="K187" i="56"/>
  <c r="K186" i="56"/>
  <c r="K185" i="56"/>
  <c r="K184" i="56"/>
  <c r="K183" i="56"/>
  <c r="K182" i="56"/>
  <c r="K181" i="56"/>
  <c r="K180" i="56"/>
  <c r="K179" i="56"/>
  <c r="K178" i="56"/>
  <c r="K177" i="56"/>
  <c r="K176" i="56"/>
  <c r="K175" i="56"/>
  <c r="K174" i="56"/>
  <c r="K173" i="56"/>
  <c r="K172" i="56"/>
  <c r="K171" i="56"/>
  <c r="K170" i="56"/>
  <c r="K169" i="56"/>
  <c r="K168" i="56"/>
  <c r="K167" i="56"/>
  <c r="K166" i="56"/>
  <c r="K165" i="56"/>
  <c r="K164" i="56"/>
  <c r="K163" i="56"/>
  <c r="K162" i="56"/>
  <c r="K161" i="56"/>
  <c r="K160" i="56"/>
  <c r="K159" i="56"/>
  <c r="K158" i="56"/>
  <c r="K157" i="56"/>
  <c r="K156" i="56"/>
  <c r="K155" i="56"/>
  <c r="K154" i="56"/>
  <c r="K153" i="56"/>
  <c r="K152" i="56"/>
  <c r="K151" i="56"/>
  <c r="K150" i="56"/>
  <c r="K149" i="56"/>
  <c r="K148" i="56"/>
  <c r="K147" i="56"/>
  <c r="K146" i="56"/>
  <c r="K145" i="56"/>
  <c r="K144" i="56"/>
  <c r="K143" i="56"/>
  <c r="K142" i="56"/>
  <c r="K141" i="56"/>
  <c r="K140" i="56"/>
  <c r="K139" i="56"/>
  <c r="K138" i="56"/>
  <c r="K137" i="56"/>
  <c r="K136" i="56"/>
  <c r="K135" i="56"/>
  <c r="K134" i="56"/>
  <c r="K133" i="56"/>
  <c r="K132" i="56"/>
  <c r="K131" i="56"/>
  <c r="K130" i="56"/>
  <c r="K129" i="56"/>
  <c r="K128" i="56"/>
  <c r="K127" i="56"/>
  <c r="K126" i="56"/>
  <c r="K125" i="56"/>
  <c r="K124" i="56"/>
  <c r="K123" i="56"/>
  <c r="K122" i="56"/>
  <c r="K121" i="56"/>
  <c r="K120" i="56"/>
  <c r="K119" i="56"/>
  <c r="K118" i="56"/>
  <c r="K117" i="56"/>
  <c r="K116" i="56"/>
  <c r="K115" i="56"/>
  <c r="K114" i="56"/>
  <c r="K113" i="56"/>
  <c r="K112" i="56"/>
  <c r="K111" i="56"/>
  <c r="K110" i="56"/>
  <c r="K109" i="56"/>
  <c r="K108" i="56"/>
  <c r="K107" i="56"/>
  <c r="K106" i="56"/>
  <c r="K105" i="56"/>
  <c r="K104" i="56"/>
  <c r="K103" i="56"/>
  <c r="K102" i="56"/>
  <c r="K101" i="56"/>
  <c r="K100" i="56"/>
  <c r="K99" i="56"/>
  <c r="K98" i="56"/>
  <c r="K97" i="56"/>
  <c r="K96" i="56"/>
  <c r="K95" i="56"/>
  <c r="Q347" i="17" l="1"/>
  <c r="Q345" i="17"/>
  <c r="Q343" i="17"/>
  <c r="Q341" i="17"/>
  <c r="Q335" i="17"/>
  <c r="Q334" i="17"/>
  <c r="Q348" i="17"/>
  <c r="Q346" i="17"/>
  <c r="Q344" i="17"/>
  <c r="Q342" i="17"/>
  <c r="Q340" i="17"/>
  <c r="Q336" i="17"/>
  <c r="Q352" i="17"/>
  <c r="N17" i="17"/>
  <c r="N16" i="17"/>
  <c r="N15" i="17"/>
  <c r="N14" i="17"/>
  <c r="N7" i="17"/>
  <c r="N6" i="17"/>
  <c r="N5" i="17"/>
  <c r="R16" i="17"/>
  <c r="R15" i="17"/>
  <c r="R14" i="17"/>
  <c r="R9" i="17"/>
  <c r="R7" i="17"/>
  <c r="R6" i="17"/>
  <c r="R5" i="17"/>
  <c r="P5" i="17"/>
  <c r="Q353" i="17"/>
  <c r="R17" i="17"/>
  <c r="Q16" i="17"/>
  <c r="Q15" i="17"/>
  <c r="Q14" i="17"/>
  <c r="Q9" i="17"/>
  <c r="Q7" i="17"/>
  <c r="Q6" i="17"/>
  <c r="Q5" i="17"/>
  <c r="T5" i="17" s="1"/>
  <c r="Q350" i="17"/>
  <c r="Q17" i="17"/>
  <c r="P16" i="17"/>
  <c r="S16" i="17" s="1"/>
  <c r="P15" i="17"/>
  <c r="P14" i="17"/>
  <c r="P9" i="17"/>
  <c r="P7" i="17"/>
  <c r="P6" i="17"/>
  <c r="F36" i="1"/>
  <c r="F70" i="1"/>
  <c r="F28" i="1"/>
  <c r="K88" i="10"/>
  <c r="K61" i="10"/>
  <c r="K80" i="10"/>
  <c r="K50" i="10"/>
  <c r="K39" i="10"/>
  <c r="K28" i="10"/>
  <c r="K17" i="10"/>
  <c r="L82" i="10"/>
  <c r="L81" i="10"/>
  <c r="L79" i="10"/>
  <c r="L78" i="10"/>
  <c r="L77" i="10"/>
  <c r="L76" i="10"/>
  <c r="L75" i="10"/>
  <c r="L74" i="10"/>
  <c r="L65" i="10"/>
  <c r="L64" i="10"/>
  <c r="L63" i="10"/>
  <c r="L62" i="10"/>
  <c r="L59" i="10"/>
  <c r="L58" i="10"/>
  <c r="L57" i="10"/>
  <c r="L56" i="10"/>
  <c r="L55" i="10"/>
  <c r="L54" i="10"/>
  <c r="L53" i="10"/>
  <c r="L52" i="10"/>
  <c r="L51" i="10"/>
  <c r="L48" i="10"/>
  <c r="L47" i="10"/>
  <c r="L46" i="10"/>
  <c r="L45" i="10"/>
  <c r="L44" i="10"/>
  <c r="L43" i="10"/>
  <c r="L42" i="10"/>
  <c r="L41" i="10"/>
  <c r="L40" i="10"/>
  <c r="L38" i="10"/>
  <c r="L37" i="10"/>
  <c r="L36" i="10"/>
  <c r="L35" i="10"/>
  <c r="L34" i="10"/>
  <c r="L33" i="10"/>
  <c r="L32" i="10"/>
  <c r="L31" i="10"/>
  <c r="L30" i="10"/>
  <c r="L29" i="10"/>
  <c r="L27" i="10"/>
  <c r="L26" i="10"/>
  <c r="L25" i="10"/>
  <c r="L24" i="10"/>
  <c r="L23" i="10"/>
  <c r="L22" i="10"/>
  <c r="L21" i="10"/>
  <c r="L20" i="10"/>
  <c r="L19" i="10"/>
  <c r="L18" i="10"/>
  <c r="L16" i="10"/>
  <c r="L15" i="10"/>
  <c r="L14" i="10"/>
  <c r="K8" i="10"/>
  <c r="L13" i="10"/>
  <c r="L12" i="10"/>
  <c r="L11" i="10"/>
  <c r="L10" i="10"/>
  <c r="L9" i="10"/>
  <c r="S9" i="17" l="1"/>
  <c r="S15" i="17"/>
  <c r="Q4" i="17"/>
  <c r="T6" i="17"/>
  <c r="Q13" i="17"/>
  <c r="P4" i="17"/>
  <c r="S5" i="17"/>
  <c r="S17" i="17"/>
  <c r="R4" i="17"/>
  <c r="S14" i="17"/>
  <c r="R339" i="17"/>
  <c r="R13" i="17"/>
  <c r="R334" i="17"/>
  <c r="S6" i="17"/>
  <c r="S7" i="17"/>
  <c r="F72" i="1"/>
  <c r="B38" i="71"/>
  <c r="C38" i="71"/>
  <c r="J14" i="22" l="1"/>
  <c r="H376" i="17" l="1"/>
  <c r="F13" i="44"/>
  <c r="E13" i="44"/>
  <c r="B10" i="44"/>
  <c r="B13" i="44"/>
  <c r="C13" i="44"/>
  <c r="G13" i="44" l="1"/>
  <c r="D13" i="44"/>
  <c r="H10" i="20" l="1"/>
  <c r="E31" i="34"/>
  <c r="H540" i="17"/>
  <c r="H16" i="24"/>
  <c r="W19" i="14" l="1"/>
  <c r="V13" i="12"/>
  <c r="U13" i="12"/>
  <c r="W13" i="12" s="1"/>
  <c r="U11" i="12"/>
  <c r="V11" i="12"/>
  <c r="V12" i="12"/>
  <c r="W12" i="12" s="1"/>
  <c r="V20" i="12"/>
  <c r="W20" i="12" s="1"/>
  <c r="V19" i="12"/>
  <c r="W19" i="12" s="1"/>
  <c r="V18" i="12"/>
  <c r="W18" i="12" s="1"/>
  <c r="V16" i="12"/>
  <c r="W16" i="12" s="1"/>
  <c r="V15" i="12"/>
  <c r="W15" i="12" s="1"/>
  <c r="V14" i="12"/>
  <c r="W14" i="12" s="1"/>
  <c r="S31" i="12"/>
  <c r="I20" i="13"/>
  <c r="D20" i="13"/>
  <c r="E20" i="13"/>
  <c r="F20" i="13"/>
  <c r="G20" i="13"/>
  <c r="H20" i="13"/>
  <c r="W11" i="12" l="1"/>
  <c r="I16" i="24"/>
  <c r="I37" i="24"/>
  <c r="N19" i="9"/>
  <c r="I13" i="6" l="1"/>
  <c r="I14" i="6"/>
  <c r="I15" i="6"/>
  <c r="I16" i="6"/>
  <c r="I17" i="6"/>
  <c r="I25" i="6"/>
  <c r="I26" i="6"/>
  <c r="I27" i="6"/>
  <c r="I28" i="6"/>
  <c r="I29" i="6"/>
  <c r="I34" i="6"/>
  <c r="I33" i="6" l="1"/>
  <c r="I35" i="6" s="1"/>
  <c r="Y83" i="9"/>
  <c r="Y82" i="9"/>
  <c r="Y81" i="9"/>
  <c r="Y79" i="9"/>
  <c r="Y78" i="9"/>
  <c r="Y77" i="9"/>
  <c r="Y76" i="9"/>
  <c r="Y75" i="9"/>
  <c r="Y74" i="9"/>
  <c r="H163" i="9" l="1"/>
  <c r="H162" i="9"/>
  <c r="H151" i="9"/>
  <c r="H150" i="9"/>
  <c r="J163" i="9"/>
  <c r="J162" i="9"/>
  <c r="AB92" i="9" l="1"/>
  <c r="AA92" i="9" l="1"/>
  <c r="AA89" i="9"/>
  <c r="AA91" i="9"/>
  <c r="AA90" i="9"/>
  <c r="AA88" i="9"/>
  <c r="AA87" i="9"/>
  <c r="AA86" i="9"/>
  <c r="T75" i="9"/>
  <c r="T83" i="9" s="1"/>
  <c r="S75" i="9"/>
  <c r="S83" i="9" s="1"/>
  <c r="Q82" i="9"/>
  <c r="Z82" i="9" s="1"/>
  <c r="U82" i="9" l="1"/>
  <c r="U80" i="9"/>
  <c r="Q81" i="9"/>
  <c r="U81" i="9" s="1"/>
  <c r="L163" i="9"/>
  <c r="L162" i="9"/>
  <c r="H161" i="9"/>
  <c r="J161" i="9" s="1"/>
  <c r="L161" i="9" s="1"/>
  <c r="H160" i="9"/>
  <c r="J160" i="9" s="1"/>
  <c r="L160" i="9" s="1"/>
  <c r="H159" i="9"/>
  <c r="J159" i="9" s="1"/>
  <c r="L159" i="9" s="1"/>
  <c r="H158" i="9"/>
  <c r="J158" i="9" s="1"/>
  <c r="L158" i="9" s="1"/>
  <c r="H157" i="9"/>
  <c r="J157" i="9" s="1"/>
  <c r="L157" i="9" s="1"/>
  <c r="J156" i="9"/>
  <c r="L156" i="9" s="1"/>
  <c r="J155" i="9"/>
  <c r="L155" i="9" s="1"/>
  <c r="J154" i="9"/>
  <c r="L154" i="9" s="1"/>
  <c r="J152" i="9"/>
  <c r="L152" i="9" s="1"/>
  <c r="J151" i="9"/>
  <c r="L151" i="9" s="1"/>
  <c r="J150" i="9"/>
  <c r="L150" i="9" s="1"/>
  <c r="H149" i="9"/>
  <c r="J149" i="9" s="1"/>
  <c r="L149" i="9" s="1"/>
  <c r="J148" i="9"/>
  <c r="L148" i="9" s="1"/>
  <c r="H147" i="9"/>
  <c r="J147" i="9" s="1"/>
  <c r="L147" i="9" s="1"/>
  <c r="H146" i="9"/>
  <c r="J146" i="9" s="1"/>
  <c r="L146" i="9" s="1"/>
  <c r="J145" i="9"/>
  <c r="L145" i="9" s="1"/>
  <c r="H144" i="9"/>
  <c r="J144" i="9" s="1"/>
  <c r="L144" i="9" s="1"/>
  <c r="J143" i="9"/>
  <c r="L143" i="9" s="1"/>
  <c r="M143" i="9" s="1"/>
  <c r="J142" i="9"/>
  <c r="L142" i="9" s="1"/>
  <c r="H141" i="9"/>
  <c r="J141" i="9" s="1"/>
  <c r="L141" i="9" s="1"/>
  <c r="H140" i="9"/>
  <c r="J140" i="9" s="1"/>
  <c r="L140" i="9" s="1"/>
  <c r="J139" i="9"/>
  <c r="L139" i="9" s="1"/>
  <c r="H137" i="9"/>
  <c r="J137" i="9" s="1"/>
  <c r="L137" i="9" s="1"/>
  <c r="H135" i="9"/>
  <c r="J135" i="9" s="1"/>
  <c r="L135" i="9" s="1"/>
  <c r="H132" i="9"/>
  <c r="J132" i="9" s="1"/>
  <c r="L132" i="9" s="1"/>
  <c r="L130" i="9"/>
  <c r="L128" i="9"/>
  <c r="L127" i="9"/>
  <c r="L124" i="9"/>
  <c r="L122" i="9"/>
  <c r="L121" i="9"/>
  <c r="K118" i="9"/>
  <c r="L117" i="9" s="1"/>
  <c r="L115" i="9"/>
  <c r="L113" i="9"/>
  <c r="L111" i="9"/>
  <c r="L108" i="9"/>
  <c r="L104" i="9"/>
  <c r="L99" i="9"/>
  <c r="L94" i="9"/>
  <c r="L91" i="9"/>
  <c r="L88" i="9"/>
  <c r="L86" i="9"/>
  <c r="N60" i="9" s="1"/>
  <c r="J80" i="9"/>
  <c r="J79" i="9"/>
  <c r="J78" i="9"/>
  <c r="J77" i="9"/>
  <c r="J76" i="9"/>
  <c r="J75" i="9"/>
  <c r="J74" i="9"/>
  <c r="J73" i="9"/>
  <c r="J72" i="9"/>
  <c r="J71" i="9"/>
  <c r="J70" i="9"/>
  <c r="Q76" i="9" s="1"/>
  <c r="Z76" i="9" s="1"/>
  <c r="J69" i="9"/>
  <c r="I66" i="9"/>
  <c r="J66" i="9" s="1"/>
  <c r="J65" i="9"/>
  <c r="J64" i="9"/>
  <c r="J63" i="9"/>
  <c r="J62" i="9"/>
  <c r="J61" i="9"/>
  <c r="J60" i="9"/>
  <c r="J59" i="9"/>
  <c r="J58" i="9"/>
  <c r="Z81" i="9" l="1"/>
  <c r="M155" i="9"/>
  <c r="R75" i="9" s="1"/>
  <c r="R83" i="9" s="1"/>
  <c r="Q75" i="9"/>
  <c r="Q77" i="9"/>
  <c r="Q79" i="9"/>
  <c r="M60" i="9"/>
  <c r="O60" i="9" s="1"/>
  <c r="U76" i="9"/>
  <c r="U79" i="9"/>
  <c r="J81" i="9"/>
  <c r="Q78" i="9"/>
  <c r="L165" i="9"/>
  <c r="K167" i="9" s="1"/>
  <c r="W79" i="9" s="1"/>
  <c r="U75" i="9" l="1"/>
  <c r="Z75" i="9"/>
  <c r="U78" i="9"/>
  <c r="V85" i="9" s="1"/>
  <c r="Z78" i="9"/>
  <c r="U77" i="9"/>
  <c r="Z77" i="9"/>
  <c r="Z79" i="9"/>
  <c r="AB93" i="9"/>
  <c r="AB94" i="9" s="1"/>
  <c r="V79" i="9" l="1"/>
  <c r="X79" i="9" s="1"/>
  <c r="U83" i="9"/>
  <c r="C17" i="71" l="1"/>
  <c r="V19" i="14"/>
  <c r="U19" i="14"/>
  <c r="T19" i="14"/>
  <c r="S19" i="14"/>
  <c r="R19" i="14"/>
  <c r="Q19" i="14"/>
  <c r="P19" i="14"/>
  <c r="O19" i="14"/>
  <c r="N19" i="14"/>
  <c r="B32" i="22"/>
  <c r="K94" i="56" l="1"/>
  <c r="K93" i="56"/>
  <c r="K92" i="56"/>
  <c r="K91" i="56"/>
  <c r="K90" i="56"/>
  <c r="K89" i="56"/>
  <c r="K88" i="56"/>
  <c r="K87" i="56"/>
  <c r="K86" i="56"/>
  <c r="K85" i="56"/>
  <c r="K84" i="56"/>
  <c r="K83" i="56"/>
  <c r="K82" i="56"/>
  <c r="K81" i="56"/>
  <c r="K80" i="56"/>
  <c r="K79" i="56"/>
  <c r="K78" i="56"/>
  <c r="K77" i="56"/>
  <c r="K76" i="56"/>
  <c r="K75" i="56"/>
  <c r="K74" i="56"/>
  <c r="K73" i="56"/>
  <c r="K72" i="56"/>
  <c r="K71" i="56"/>
  <c r="K70" i="56"/>
  <c r="K69" i="56"/>
  <c r="K68" i="56"/>
  <c r="K67" i="56"/>
  <c r="K66" i="56"/>
  <c r="K65" i="56"/>
  <c r="K64" i="56"/>
  <c r="K63" i="56"/>
  <c r="K62" i="56"/>
  <c r="K61" i="56"/>
  <c r="K60" i="56"/>
  <c r="K59" i="56"/>
  <c r="K58" i="56"/>
  <c r="K57" i="56"/>
  <c r="K56" i="56"/>
  <c r="K55" i="56"/>
  <c r="K54" i="56"/>
  <c r="K53" i="56"/>
  <c r="K52" i="56"/>
  <c r="K51" i="56"/>
  <c r="K50" i="56"/>
  <c r="K49" i="56"/>
  <c r="K48" i="56"/>
  <c r="K47" i="56"/>
  <c r="K46" i="56"/>
  <c r="K45" i="56"/>
  <c r="K44" i="56"/>
  <c r="K43" i="56"/>
  <c r="K42" i="56"/>
  <c r="K41" i="56"/>
  <c r="K40" i="56"/>
  <c r="K39" i="56"/>
  <c r="K38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K24" i="56"/>
  <c r="K23" i="56"/>
  <c r="K22" i="56"/>
  <c r="K21" i="56"/>
  <c r="K20" i="56"/>
  <c r="K19" i="56"/>
  <c r="K18" i="56"/>
  <c r="K17" i="56"/>
  <c r="K16" i="56"/>
  <c r="K15" i="56"/>
  <c r="K14" i="56"/>
  <c r="K13" i="56"/>
  <c r="K12" i="56"/>
  <c r="I13" i="37" l="1"/>
  <c r="G16" i="71" l="1"/>
  <c r="G15" i="71"/>
  <c r="G11" i="71"/>
  <c r="G7" i="71"/>
  <c r="A5" i="71"/>
  <c r="G5" i="71" s="1"/>
  <c r="A6" i="71"/>
  <c r="G6" i="71" s="1"/>
  <c r="A7" i="71"/>
  <c r="A8" i="71"/>
  <c r="G8" i="71" s="1"/>
  <c r="A9" i="71"/>
  <c r="G9" i="71" s="1"/>
  <c r="A10" i="71"/>
  <c r="G10" i="71" s="1"/>
  <c r="A11" i="71"/>
  <c r="A12" i="71"/>
  <c r="G12" i="71" s="1"/>
  <c r="A13" i="71"/>
  <c r="G13" i="71" s="1"/>
  <c r="A14" i="71"/>
  <c r="G14" i="71" s="1"/>
  <c r="A4" i="71"/>
  <c r="G4" i="71" s="1"/>
  <c r="M15" i="19"/>
  <c r="L15" i="19"/>
  <c r="M14" i="19"/>
  <c r="L14" i="19"/>
  <c r="M13" i="19"/>
  <c r="L13" i="19"/>
  <c r="M12" i="19"/>
  <c r="L12" i="19"/>
  <c r="M11" i="19"/>
  <c r="L11" i="19"/>
  <c r="M10" i="19"/>
  <c r="L10" i="19"/>
  <c r="M9" i="19"/>
  <c r="M16" i="19" s="1"/>
  <c r="L9" i="19"/>
  <c r="H629" i="17"/>
  <c r="H628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Q40" i="67"/>
  <c r="Q39" i="67"/>
  <c r="Q38" i="67"/>
  <c r="Q37" i="67"/>
  <c r="Q36" i="67"/>
  <c r="Q35" i="67"/>
  <c r="Q34" i="67"/>
  <c r="Q33" i="67"/>
  <c r="Q32" i="67"/>
  <c r="Q31" i="67"/>
  <c r="Q30" i="67"/>
  <c r="Q29" i="67"/>
  <c r="Q28" i="67"/>
  <c r="Q83" i="9" l="1"/>
  <c r="Z83" i="9" s="1"/>
  <c r="H631" i="17"/>
  <c r="L16" i="19"/>
  <c r="S84" i="9" l="1"/>
  <c r="D60" i="23"/>
  <c r="G605" i="17" l="1"/>
  <c r="G59" i="27" l="1"/>
  <c r="F59" i="27"/>
  <c r="H107" i="17" l="1"/>
  <c r="I65" i="45" l="1"/>
  <c r="D12" i="27" l="1"/>
  <c r="F12" i="27"/>
  <c r="G12" i="27"/>
  <c r="D22" i="27"/>
  <c r="F22" i="27"/>
  <c r="G22" i="27"/>
  <c r="D31" i="27"/>
  <c r="F31" i="27"/>
  <c r="G31" i="27"/>
  <c r="D42" i="27"/>
  <c r="F42" i="27"/>
  <c r="G42" i="27"/>
  <c r="D49" i="27"/>
  <c r="F49" i="27"/>
  <c r="G49" i="27"/>
  <c r="D59" i="27"/>
  <c r="D68" i="27"/>
  <c r="F68" i="27"/>
  <c r="G68" i="27"/>
  <c r="D79" i="27"/>
  <c r="E79" i="27"/>
  <c r="F79" i="27"/>
  <c r="G79" i="27"/>
  <c r="D18" i="37"/>
  <c r="D16" i="37"/>
  <c r="D17" i="37"/>
  <c r="D15" i="37"/>
  <c r="E59" i="27" l="1"/>
  <c r="E22" i="27"/>
  <c r="E42" i="27"/>
  <c r="E68" i="27"/>
  <c r="E49" i="27"/>
  <c r="D48" i="27"/>
  <c r="E31" i="27"/>
  <c r="E12" i="27"/>
  <c r="D11" i="27"/>
  <c r="G11" i="27"/>
  <c r="F48" i="27"/>
  <c r="F11" i="27"/>
  <c r="G48" i="27"/>
  <c r="E48" i="27" l="1"/>
  <c r="E11" i="27"/>
  <c r="A20" i="30"/>
  <c r="H55" i="24" l="1"/>
  <c r="H54" i="24"/>
  <c r="H53" i="24"/>
  <c r="H52" i="24"/>
  <c r="H49" i="24"/>
  <c r="H39" i="24"/>
  <c r="I39" i="24" s="1"/>
  <c r="H35" i="24"/>
  <c r="I35" i="24" s="1"/>
  <c r="H65" i="24" l="1"/>
  <c r="H64" i="24"/>
  <c r="H63" i="24"/>
  <c r="H62" i="24"/>
  <c r="H59" i="24"/>
  <c r="H58" i="24"/>
  <c r="H57" i="24"/>
  <c r="H48" i="24"/>
  <c r="F95" i="42" l="1"/>
  <c r="F94" i="42"/>
  <c r="F93" i="42"/>
  <c r="F92" i="42"/>
  <c r="F90" i="42"/>
  <c r="F89" i="42"/>
  <c r="F88" i="42"/>
  <c r="F99" i="42"/>
  <c r="F98" i="42"/>
  <c r="F97" i="42"/>
  <c r="F83" i="42"/>
  <c r="F82" i="42"/>
  <c r="C76" i="42" l="1"/>
  <c r="D73" i="42"/>
  <c r="D68" i="42"/>
  <c r="D63" i="42"/>
  <c r="D48" i="42"/>
  <c r="D46" i="42"/>
  <c r="D76" i="42" l="1"/>
  <c r="E16" i="71"/>
  <c r="I16" i="71" s="1"/>
  <c r="E15" i="71"/>
  <c r="I15" i="71" s="1"/>
  <c r="D17" i="71"/>
  <c r="I38" i="71"/>
  <c r="H38" i="71"/>
  <c r="E5" i="71"/>
  <c r="I5" i="71" s="1"/>
  <c r="E6" i="71"/>
  <c r="I6" i="71" s="1"/>
  <c r="E7" i="71"/>
  <c r="I7" i="71" s="1"/>
  <c r="E8" i="71"/>
  <c r="I8" i="71" s="1"/>
  <c r="E9" i="71"/>
  <c r="I9" i="71" s="1"/>
  <c r="E10" i="71"/>
  <c r="I10" i="71" s="1"/>
  <c r="E11" i="71"/>
  <c r="I11" i="71" s="1"/>
  <c r="E12" i="71"/>
  <c r="I12" i="71" s="1"/>
  <c r="E13" i="71"/>
  <c r="I13" i="71" s="1"/>
  <c r="E14" i="71"/>
  <c r="I14" i="71" s="1"/>
  <c r="E4" i="71"/>
  <c r="I4" i="71" s="1"/>
  <c r="E17" i="71" l="1"/>
  <c r="H17" i="71"/>
  <c r="I17" i="71" l="1"/>
  <c r="U8" i="12" l="1"/>
  <c r="V8" i="12"/>
  <c r="G6" i="67" l="1"/>
  <c r="D16" i="67"/>
  <c r="D7" i="67" l="1"/>
  <c r="C17" i="42" l="1"/>
  <c r="C35" i="42"/>
  <c r="E38" i="24" l="1"/>
  <c r="E29" i="24"/>
  <c r="E44" i="23" l="1"/>
  <c r="D44" i="23"/>
  <c r="I24" i="23"/>
  <c r="E92" i="10" s="1"/>
  <c r="E40" i="23"/>
  <c r="D40" i="23"/>
  <c r="C40" i="23"/>
  <c r="Q15" i="22" l="1"/>
  <c r="Q16" i="22" s="1"/>
  <c r="Q18" i="22" s="1"/>
  <c r="O23" i="22" l="1"/>
  <c r="O14" i="22"/>
  <c r="F8" i="14"/>
  <c r="G29" i="24" l="1"/>
  <c r="H29" i="24" l="1"/>
  <c r="D31" i="37"/>
  <c r="F13" i="14" l="1"/>
  <c r="F12" i="14"/>
  <c r="F11" i="14"/>
  <c r="F10" i="14"/>
  <c r="F9" i="14"/>
  <c r="D67" i="10" l="1"/>
  <c r="D68" i="10"/>
  <c r="D69" i="10"/>
  <c r="D70" i="10"/>
  <c r="D71" i="10"/>
  <c r="D72" i="10"/>
  <c r="D73" i="10"/>
  <c r="D75" i="10"/>
  <c r="D39" i="10" l="1"/>
  <c r="D28" i="10"/>
  <c r="D80" i="10"/>
  <c r="D61" i="10"/>
  <c r="D17" i="10"/>
  <c r="D8" i="10"/>
  <c r="D66" i="10"/>
  <c r="D50" i="10"/>
  <c r="D88" i="10" l="1"/>
  <c r="B30" i="34"/>
  <c r="G38" i="24" l="1"/>
  <c r="H38" i="24"/>
  <c r="D22" i="37" l="1"/>
  <c r="J32" i="22" l="1"/>
  <c r="O25" i="22"/>
  <c r="G43" i="14"/>
  <c r="F55" i="45"/>
  <c r="F50" i="45"/>
  <c r="F43" i="45"/>
  <c r="F39" i="45"/>
  <c r="F19" i="45"/>
  <c r="F8" i="45"/>
  <c r="F47" i="45" l="1"/>
  <c r="F36" i="45"/>
  <c r="F60" i="45"/>
  <c r="K32" i="22"/>
  <c r="E39" i="45"/>
  <c r="H62" i="19"/>
  <c r="H67" i="19"/>
  <c r="F62" i="45" l="1"/>
  <c r="F65" i="45" s="1"/>
  <c r="H78" i="19"/>
  <c r="E32" i="22" l="1"/>
  <c r="D32" i="44" l="1"/>
  <c r="G32" i="44" s="1"/>
  <c r="D31" i="44"/>
  <c r="G31" i="44" s="1"/>
  <c r="D30" i="44"/>
  <c r="G30" i="44" s="1"/>
  <c r="F29" i="44"/>
  <c r="E29" i="44"/>
  <c r="C29" i="44"/>
  <c r="B29" i="44"/>
  <c r="D27" i="44"/>
  <c r="G27" i="44" s="1"/>
  <c r="D26" i="44"/>
  <c r="G26" i="44" s="1"/>
  <c r="F25" i="44"/>
  <c r="E25" i="44"/>
  <c r="E22" i="44" s="1"/>
  <c r="C25" i="44"/>
  <c r="B25" i="44"/>
  <c r="D24" i="44"/>
  <c r="G24" i="44" s="1"/>
  <c r="D19" i="44"/>
  <c r="G19" i="44" s="1"/>
  <c r="D18" i="44"/>
  <c r="G18" i="44" s="1"/>
  <c r="F17" i="44"/>
  <c r="E17" i="44"/>
  <c r="C17" i="44"/>
  <c r="C10" i="44" s="1"/>
  <c r="B17" i="44"/>
  <c r="F10" i="44"/>
  <c r="D12" i="44"/>
  <c r="G12" i="44" s="1"/>
  <c r="E10" i="44"/>
  <c r="D9" i="4"/>
  <c r="D8" i="4"/>
  <c r="C9" i="4"/>
  <c r="C8" i="4"/>
  <c r="C22" i="44" l="1"/>
  <c r="B22" i="44"/>
  <c r="D17" i="44"/>
  <c r="G17" i="44" s="1"/>
  <c r="D29" i="44"/>
  <c r="G29" i="44" s="1"/>
  <c r="F22" i="44"/>
  <c r="F47" i="44" s="1"/>
  <c r="D25" i="44"/>
  <c r="G25" i="44" s="1"/>
  <c r="E47" i="44"/>
  <c r="C47" i="44"/>
  <c r="E33" i="44"/>
  <c r="B33" i="44" l="1"/>
  <c r="B47" i="44"/>
  <c r="G22" i="44"/>
  <c r="D22" i="44"/>
  <c r="F33" i="44"/>
  <c r="C33" i="44"/>
  <c r="G10" i="44"/>
  <c r="D10" i="44"/>
  <c r="D47" i="44" l="1"/>
  <c r="G47" i="44"/>
  <c r="G33" i="44"/>
  <c r="D33" i="44"/>
  <c r="C21" i="14"/>
  <c r="J44" i="18" l="1"/>
  <c r="J38" i="18"/>
  <c r="J27" i="18"/>
  <c r="J18" i="18"/>
  <c r="L38" i="15"/>
  <c r="L37" i="15"/>
  <c r="L36" i="15"/>
  <c r="L35" i="15"/>
  <c r="E30" i="37" l="1"/>
  <c r="D24" i="37" l="1"/>
  <c r="D23" i="37" s="1"/>
  <c r="F15" i="24" l="1"/>
  <c r="B28" i="34" l="1"/>
  <c r="C42" i="27" l="1"/>
  <c r="C31" i="27"/>
  <c r="C22" i="27"/>
  <c r="J25" i="6" l="1"/>
  <c r="F40" i="44" l="1"/>
  <c r="E40" i="44"/>
  <c r="C40" i="44"/>
  <c r="D40" i="37" l="1"/>
  <c r="D38" i="37"/>
  <c r="D25" i="37"/>
  <c r="B23" i="34" l="1"/>
  <c r="M484" i="17" l="1"/>
  <c r="E20" i="23" l="1"/>
  <c r="E60" i="23" s="1"/>
  <c r="J32" i="12" l="1"/>
  <c r="E20" i="37" l="1"/>
  <c r="D58" i="37" l="1"/>
  <c r="A3" i="24" l="1"/>
  <c r="W8" i="12" l="1"/>
  <c r="J31" i="12"/>
  <c r="W21" i="12"/>
  <c r="F37" i="12" l="1"/>
  <c r="I20" i="12" l="1"/>
  <c r="J16" i="12"/>
  <c r="J15" i="12"/>
  <c r="L32" i="22" l="1"/>
  <c r="L31" i="22" s="1"/>
  <c r="J31" i="22"/>
  <c r="I31" i="22"/>
  <c r="H31" i="22"/>
  <c r="F31" i="22"/>
  <c r="K31" i="22" l="1"/>
  <c r="I51" i="37" l="1"/>
  <c r="J50" i="37" s="1"/>
  <c r="I41" i="37"/>
  <c r="J40" i="37" s="1"/>
  <c r="I39" i="37"/>
  <c r="J38" i="37" s="1"/>
  <c r="I31" i="37"/>
  <c r="J30" i="37" s="1"/>
  <c r="I28" i="37"/>
  <c r="J27" i="37" s="1"/>
  <c r="I25" i="37"/>
  <c r="J23" i="37" s="1"/>
  <c r="D51" i="37"/>
  <c r="D50" i="37"/>
  <c r="D49" i="37"/>
  <c r="D48" i="37"/>
  <c r="D47" i="37"/>
  <c r="D46" i="37"/>
  <c r="D45" i="37"/>
  <c r="D44" i="37"/>
  <c r="E56" i="37"/>
  <c r="D54" i="37"/>
  <c r="E52" i="37" s="1"/>
  <c r="D14" i="37"/>
  <c r="E12" i="37" s="1"/>
  <c r="E37" i="37" l="1"/>
  <c r="J42" i="37"/>
  <c r="J12" i="37"/>
  <c r="J34" i="37" s="1"/>
  <c r="E42" i="37"/>
  <c r="J45" i="37" l="1"/>
  <c r="E60" i="37"/>
  <c r="E61" i="37" s="1"/>
  <c r="D31" i="23" l="1"/>
  <c r="F29" i="9" l="1"/>
  <c r="L32" i="15"/>
  <c r="L31" i="15"/>
  <c r="L30" i="15"/>
  <c r="L28" i="15"/>
  <c r="L27" i="15"/>
  <c r="H22" i="15"/>
  <c r="F22" i="15"/>
  <c r="I20" i="20" l="1"/>
  <c r="J11" i="12" l="1"/>
  <c r="J14" i="12"/>
  <c r="J13" i="12"/>
  <c r="J12" i="12"/>
  <c r="J10" i="12"/>
  <c r="J9" i="12"/>
  <c r="H16" i="23" l="1"/>
  <c r="E10" i="15" l="1"/>
  <c r="I13" i="15"/>
  <c r="H13" i="15"/>
  <c r="I22" i="15"/>
  <c r="L21" i="15"/>
  <c r="L20" i="15"/>
  <c r="J13" i="6" l="1"/>
  <c r="H30" i="19"/>
  <c r="H18" i="19"/>
  <c r="H80" i="19" l="1"/>
  <c r="H84" i="19" s="1"/>
  <c r="D13" i="8"/>
  <c r="L87" i="10"/>
  <c r="L86" i="10"/>
  <c r="L85" i="10"/>
  <c r="L84" i="10"/>
  <c r="L83" i="10"/>
  <c r="B25" i="34"/>
  <c r="H73" i="10"/>
  <c r="G73" i="10"/>
  <c r="L73" i="10" s="1"/>
  <c r="H72" i="10"/>
  <c r="G72" i="10"/>
  <c r="L72" i="10" s="1"/>
  <c r="H71" i="10"/>
  <c r="G71" i="10"/>
  <c r="L71" i="10" s="1"/>
  <c r="H70" i="10"/>
  <c r="G70" i="10"/>
  <c r="L70" i="10" s="1"/>
  <c r="H69" i="10"/>
  <c r="G69" i="10"/>
  <c r="L69" i="10" s="1"/>
  <c r="H68" i="10"/>
  <c r="G68" i="10"/>
  <c r="L68" i="10" s="1"/>
  <c r="H67" i="10"/>
  <c r="G67" i="10"/>
  <c r="L67" i="10" s="1"/>
  <c r="B21" i="34"/>
  <c r="B20" i="34"/>
  <c r="B19" i="34"/>
  <c r="B18" i="34"/>
  <c r="B17" i="34"/>
  <c r="B16" i="34"/>
  <c r="B15" i="34"/>
  <c r="B14" i="34"/>
  <c r="B13" i="34"/>
  <c r="B12" i="34"/>
  <c r="E78" i="10"/>
  <c r="F78" i="10" s="1"/>
  <c r="E77" i="10"/>
  <c r="F77" i="10" s="1"/>
  <c r="E73" i="10"/>
  <c r="E72" i="10"/>
  <c r="E71" i="10"/>
  <c r="E70" i="10"/>
  <c r="E69" i="10"/>
  <c r="E68" i="10"/>
  <c r="E67" i="10"/>
  <c r="E8" i="10"/>
  <c r="G8" i="10" l="1"/>
  <c r="H8" i="10"/>
  <c r="B22" i="34"/>
  <c r="J30" i="12"/>
  <c r="J33" i="12" s="1"/>
  <c r="F67" i="10"/>
  <c r="F71" i="10"/>
  <c r="F69" i="10"/>
  <c r="F73" i="10"/>
  <c r="F68" i="10"/>
  <c r="F70" i="10"/>
  <c r="F72" i="10"/>
  <c r="D16" i="24"/>
  <c r="E36" i="44" l="1"/>
  <c r="E37" i="44" s="1"/>
  <c r="L8" i="10"/>
  <c r="F36" i="44"/>
  <c r="F37" i="44" s="1"/>
  <c r="W22" i="12"/>
  <c r="W23" i="12" s="1"/>
  <c r="F8" i="10"/>
  <c r="D84" i="19"/>
  <c r="K27" i="12" l="1"/>
  <c r="C71" i="23" l="1"/>
  <c r="D71" i="23"/>
  <c r="E71" i="23"/>
  <c r="C72" i="23"/>
  <c r="D72" i="23"/>
  <c r="E72" i="23"/>
  <c r="C28" i="18" l="1"/>
  <c r="G19" i="18"/>
  <c r="C39" i="18"/>
  <c r="C19" i="18"/>
  <c r="F39" i="18"/>
  <c r="D39" i="18"/>
  <c r="G39" i="18"/>
  <c r="E70" i="23"/>
  <c r="D70" i="23"/>
  <c r="C70" i="23"/>
  <c r="G28" i="18"/>
  <c r="F28" i="18"/>
  <c r="D28" i="18"/>
  <c r="F19" i="18"/>
  <c r="D19" i="18"/>
  <c r="D9" i="18"/>
  <c r="G9" i="18"/>
  <c r="F9" i="18"/>
  <c r="C9" i="18"/>
  <c r="C45" i="18" l="1"/>
  <c r="G45" i="18"/>
  <c r="F45" i="18"/>
  <c r="D45" i="18"/>
  <c r="J18" i="19"/>
  <c r="I46" i="15" l="1"/>
  <c r="I48" i="15" s="1"/>
  <c r="H46" i="15"/>
  <c r="H48" i="15" s="1"/>
  <c r="F46" i="15"/>
  <c r="F48" i="15" s="1"/>
  <c r="E46" i="15"/>
  <c r="E48" i="15" s="1"/>
  <c r="J12" i="15"/>
  <c r="L23" i="15" l="1"/>
  <c r="J36" i="18" l="1"/>
  <c r="J32" i="18"/>
  <c r="J25" i="18"/>
  <c r="J21" i="18"/>
  <c r="J17" i="18"/>
  <c r="J14" i="18"/>
  <c r="J13" i="18"/>
  <c r="J83" i="27"/>
  <c r="J82" i="27"/>
  <c r="J81" i="27"/>
  <c r="J80" i="27"/>
  <c r="J78" i="27"/>
  <c r="J77" i="27"/>
  <c r="J76" i="27"/>
  <c r="J75" i="27"/>
  <c r="J74" i="27"/>
  <c r="J73" i="27"/>
  <c r="J72" i="27"/>
  <c r="J71" i="27"/>
  <c r="J70" i="27"/>
  <c r="J69" i="27"/>
  <c r="J66" i="27"/>
  <c r="J65" i="27"/>
  <c r="J64" i="27"/>
  <c r="J63" i="27"/>
  <c r="J62" i="27"/>
  <c r="J61" i="27"/>
  <c r="J60" i="27"/>
  <c r="J58" i="27"/>
  <c r="J57" i="27"/>
  <c r="J56" i="27"/>
  <c r="J55" i="27"/>
  <c r="J54" i="27"/>
  <c r="J53" i="27"/>
  <c r="J52" i="27"/>
  <c r="J51" i="27"/>
  <c r="J50" i="27"/>
  <c r="J47" i="27"/>
  <c r="J45" i="27"/>
  <c r="J44" i="27"/>
  <c r="J41" i="27"/>
  <c r="J39" i="27"/>
  <c r="J35" i="27"/>
  <c r="J30" i="27"/>
  <c r="J21" i="27"/>
  <c r="H83" i="27"/>
  <c r="C79" i="27"/>
  <c r="C68" i="27"/>
  <c r="C59" i="27"/>
  <c r="C49" i="27"/>
  <c r="C12" i="27"/>
  <c r="H31" i="27" l="1"/>
  <c r="J28" i="27"/>
  <c r="J20" i="27"/>
  <c r="J79" i="27"/>
  <c r="C48" i="27"/>
  <c r="H79" i="27"/>
  <c r="H68" i="27"/>
  <c r="J68" i="27"/>
  <c r="J59" i="27"/>
  <c r="H59" i="27"/>
  <c r="J49" i="27"/>
  <c r="J20" i="18"/>
  <c r="J33" i="27"/>
  <c r="J30" i="18"/>
  <c r="J37" i="27"/>
  <c r="J34" i="18"/>
  <c r="J34" i="27"/>
  <c r="J31" i="18"/>
  <c r="J41" i="18"/>
  <c r="H49" i="27"/>
  <c r="J24" i="27"/>
  <c r="J25" i="27"/>
  <c r="J22" i="18"/>
  <c r="J29" i="27"/>
  <c r="J26" i="18"/>
  <c r="J42" i="18"/>
  <c r="J24" i="18"/>
  <c r="J43" i="27"/>
  <c r="J40" i="18"/>
  <c r="J23" i="27"/>
  <c r="J38" i="27"/>
  <c r="J35" i="18"/>
  <c r="C11" i="27"/>
  <c r="J22" i="27"/>
  <c r="J27" i="27"/>
  <c r="J26" i="27"/>
  <c r="J23" i="18"/>
  <c r="J32" i="27"/>
  <c r="J29" i="18"/>
  <c r="J36" i="27"/>
  <c r="J33" i="18"/>
  <c r="J40" i="27"/>
  <c r="J37" i="18"/>
  <c r="J46" i="27"/>
  <c r="J43" i="18"/>
  <c r="J11" i="18"/>
  <c r="J15" i="18"/>
  <c r="J12" i="18"/>
  <c r="J19" i="27"/>
  <c r="J16" i="18"/>
  <c r="J10" i="18"/>
  <c r="J31" i="27"/>
  <c r="H39" i="18" l="1"/>
  <c r="H42" i="27"/>
  <c r="H22" i="27"/>
  <c r="H9" i="18"/>
  <c r="H12" i="27"/>
  <c r="F85" i="27"/>
  <c r="C85" i="27"/>
  <c r="G85" i="27"/>
  <c r="D85" i="27"/>
  <c r="H28" i="18"/>
  <c r="E19" i="18"/>
  <c r="J19" i="18" s="1"/>
  <c r="H48" i="27"/>
  <c r="J48" i="27"/>
  <c r="E28" i="18"/>
  <c r="J28" i="18" s="1"/>
  <c r="H19" i="18"/>
  <c r="E39" i="18"/>
  <c r="J39" i="18" s="1"/>
  <c r="E9" i="18"/>
  <c r="J42" i="27"/>
  <c r="J12" i="27"/>
  <c r="H11" i="27" l="1"/>
  <c r="E45" i="18"/>
  <c r="H45" i="18"/>
  <c r="J11" i="27"/>
  <c r="E85" i="27"/>
  <c r="H85" i="27" s="1"/>
  <c r="L33" i="15" l="1"/>
  <c r="L24" i="15"/>
  <c r="L14" i="15"/>
  <c r="L29" i="15"/>
  <c r="L26" i="15"/>
  <c r="F13" i="15"/>
  <c r="E22" i="15"/>
  <c r="E13" i="15"/>
  <c r="J11" i="15"/>
  <c r="I10" i="15"/>
  <c r="H10" i="15"/>
  <c r="G10" i="15"/>
  <c r="F10" i="15"/>
  <c r="L15" i="15" l="1"/>
  <c r="L19" i="15"/>
  <c r="L25" i="15"/>
  <c r="L18" i="15"/>
  <c r="L17" i="15"/>
  <c r="L16" i="15"/>
  <c r="G22" i="15"/>
  <c r="L22" i="15" s="1"/>
  <c r="J10" i="15"/>
  <c r="G13" i="15"/>
  <c r="L13" i="15" s="1"/>
  <c r="K26" i="15"/>
  <c r="I40" i="15"/>
  <c r="F40" i="15"/>
  <c r="E40" i="15"/>
  <c r="J22" i="15" l="1"/>
  <c r="L34" i="15"/>
  <c r="J13" i="15"/>
  <c r="H40" i="15"/>
  <c r="G40" i="15" l="1"/>
  <c r="J40" i="15"/>
  <c r="H69" i="24" l="1"/>
  <c r="G69" i="24"/>
  <c r="E69" i="24"/>
  <c r="D69" i="24"/>
  <c r="L7" i="22" l="1"/>
  <c r="K7" i="22"/>
  <c r="J7" i="22"/>
  <c r="I7" i="22"/>
  <c r="H7" i="22"/>
  <c r="F7" i="22"/>
  <c r="L13" i="22"/>
  <c r="K13" i="22"/>
  <c r="J13" i="22"/>
  <c r="I13" i="22"/>
  <c r="H13" i="22"/>
  <c r="F13" i="22"/>
  <c r="F14" i="20"/>
  <c r="D14" i="20"/>
  <c r="F10" i="20"/>
  <c r="E10" i="20"/>
  <c r="K24" i="12"/>
  <c r="F32" i="14"/>
  <c r="F32" i="12"/>
  <c r="E32" i="12"/>
  <c r="D32" i="12"/>
  <c r="B16" i="14"/>
  <c r="B15" i="14"/>
  <c r="B14" i="14"/>
  <c r="B13" i="14"/>
  <c r="B12" i="14"/>
  <c r="B11" i="14"/>
  <c r="B10" i="14"/>
  <c r="B9" i="14"/>
  <c r="B8" i="14"/>
  <c r="G10" i="20" l="1"/>
  <c r="F20" i="20"/>
  <c r="I18" i="22"/>
  <c r="H14" i="20"/>
  <c r="H20" i="20" s="1"/>
  <c r="F18" i="22"/>
  <c r="J18" i="22"/>
  <c r="K18" i="22"/>
  <c r="H18" i="22"/>
  <c r="L18" i="22"/>
  <c r="D20" i="20"/>
  <c r="C10" i="20"/>
  <c r="C33" i="14"/>
  <c r="E14" i="20"/>
  <c r="D34" i="12"/>
  <c r="G42" i="14" l="1"/>
  <c r="G44" i="14" s="1"/>
  <c r="F5" i="14"/>
  <c r="D21" i="14"/>
  <c r="D33" i="14" s="1"/>
  <c r="I57" i="37"/>
  <c r="G41" i="19"/>
  <c r="G37" i="19"/>
  <c r="G26" i="19"/>
  <c r="D75" i="24"/>
  <c r="D77" i="24" s="1"/>
  <c r="I15" i="24"/>
  <c r="D56" i="24" l="1"/>
  <c r="K40" i="24"/>
  <c r="K16" i="24" s="1"/>
  <c r="G46" i="15" l="1"/>
  <c r="G48" i="15" s="1"/>
  <c r="E31" i="23" l="1"/>
  <c r="I16" i="23"/>
  <c r="K22" i="12" l="1"/>
  <c r="C14" i="20" l="1"/>
  <c r="J70" i="24"/>
  <c r="J69" i="24"/>
  <c r="J68" i="24"/>
  <c r="J66" i="24"/>
  <c r="J65" i="24"/>
  <c r="J64" i="24"/>
  <c r="J63" i="24"/>
  <c r="J62" i="24"/>
  <c r="J61" i="24"/>
  <c r="J59" i="24"/>
  <c r="J58" i="24"/>
  <c r="J57" i="24"/>
  <c r="J55" i="24"/>
  <c r="J54" i="24"/>
  <c r="J53" i="24"/>
  <c r="J52" i="24"/>
  <c r="J49" i="24"/>
  <c r="J48" i="24"/>
  <c r="J41" i="24"/>
  <c r="J39" i="24"/>
  <c r="J37" i="24"/>
  <c r="J17" i="24"/>
  <c r="J15" i="24"/>
  <c r="J14" i="24"/>
  <c r="J13" i="24"/>
  <c r="J12" i="24"/>
  <c r="J11" i="24"/>
  <c r="J10" i="24"/>
  <c r="J9" i="24"/>
  <c r="H36" i="24"/>
  <c r="G36" i="24"/>
  <c r="E36" i="24"/>
  <c r="D29" i="24"/>
  <c r="G16" i="24"/>
  <c r="E16" i="24"/>
  <c r="G14" i="20" l="1"/>
  <c r="J36" i="24"/>
  <c r="C56" i="23" l="1"/>
  <c r="D56" i="23"/>
  <c r="E55" i="23"/>
  <c r="D55" i="23"/>
  <c r="C55" i="23"/>
  <c r="C43" i="23"/>
  <c r="E43" i="23"/>
  <c r="D43" i="23"/>
  <c r="E30" i="23"/>
  <c r="D30" i="23"/>
  <c r="C30" i="23"/>
  <c r="D54" i="23" l="1"/>
  <c r="E47" i="23"/>
  <c r="D47" i="23"/>
  <c r="C47" i="23"/>
  <c r="E56" i="23"/>
  <c r="E54" i="23" s="1"/>
  <c r="C54" i="23"/>
  <c r="J50" i="24" l="1"/>
  <c r="J51" i="24"/>
  <c r="H47" i="24"/>
  <c r="G47" i="24"/>
  <c r="E47" i="24"/>
  <c r="E56" i="24"/>
  <c r="J47" i="24" l="1"/>
  <c r="J40" i="24"/>
  <c r="E67" i="24"/>
  <c r="D47" i="24"/>
  <c r="D67" i="24" l="1"/>
  <c r="C12" i="23" l="1"/>
  <c r="C69" i="23" s="1"/>
  <c r="F66" i="10"/>
  <c r="F17" i="10" l="1"/>
  <c r="F28" i="10"/>
  <c r="F61" i="10" l="1"/>
  <c r="F50" i="10"/>
  <c r="F39" i="10"/>
  <c r="E28" i="10"/>
  <c r="E50" i="10" l="1"/>
  <c r="E39" i="10"/>
  <c r="D36" i="44" l="1"/>
  <c r="D37" i="44" s="1"/>
  <c r="H37" i="9"/>
  <c r="E37" i="9"/>
  <c r="E34" i="9" s="1"/>
  <c r="F37" i="9"/>
  <c r="F34" i="9" s="1"/>
  <c r="F30" i="9"/>
  <c r="E19" i="23" l="1"/>
  <c r="C13" i="23"/>
  <c r="E13" i="23" s="1"/>
  <c r="F48" i="24" l="1"/>
  <c r="E42" i="24"/>
  <c r="D38" i="24"/>
  <c r="D36" i="24"/>
  <c r="I36" i="24" s="1"/>
  <c r="I44" i="24" l="1"/>
  <c r="E72" i="24"/>
  <c r="J23" i="24"/>
  <c r="J31" i="24"/>
  <c r="J25" i="24"/>
  <c r="J34" i="24"/>
  <c r="J19" i="24"/>
  <c r="J28" i="24"/>
  <c r="J35" i="24"/>
  <c r="J27" i="24"/>
  <c r="J22" i="24"/>
  <c r="J32" i="24"/>
  <c r="J38" i="24"/>
  <c r="J26" i="24"/>
  <c r="J20" i="24"/>
  <c r="J21" i="24"/>
  <c r="J30" i="24"/>
  <c r="J24" i="24"/>
  <c r="J33" i="24"/>
  <c r="J29" i="24" l="1"/>
  <c r="G42" i="24"/>
  <c r="D40" i="44" l="1"/>
  <c r="D11" i="23"/>
  <c r="D42" i="24"/>
  <c r="I77" i="10"/>
  <c r="I73" i="10"/>
  <c r="I72" i="10"/>
  <c r="I71" i="10"/>
  <c r="I70" i="10"/>
  <c r="I69" i="10"/>
  <c r="I68" i="10"/>
  <c r="I67" i="10"/>
  <c r="G80" i="10"/>
  <c r="L80" i="10" s="1"/>
  <c r="H75" i="10"/>
  <c r="G75" i="10"/>
  <c r="H66" i="10"/>
  <c r="G66" i="10"/>
  <c r="L66" i="10" s="1"/>
  <c r="H61" i="10"/>
  <c r="G61" i="10"/>
  <c r="L61" i="10" s="1"/>
  <c r="H50" i="10"/>
  <c r="G50" i="10"/>
  <c r="L50" i="10" s="1"/>
  <c r="H39" i="10"/>
  <c r="G39" i="10"/>
  <c r="L39" i="10" s="1"/>
  <c r="H28" i="10"/>
  <c r="G28" i="10"/>
  <c r="L28" i="10" s="1"/>
  <c r="L42" i="27" l="1"/>
  <c r="D72" i="24"/>
  <c r="C11" i="23"/>
  <c r="C53" i="23" s="1"/>
  <c r="D53" i="23"/>
  <c r="I66" i="10"/>
  <c r="I78" i="10"/>
  <c r="H80" i="10"/>
  <c r="I39" i="10"/>
  <c r="I28" i="10"/>
  <c r="I50" i="10"/>
  <c r="F68" i="24"/>
  <c r="F64" i="24"/>
  <c r="F63" i="24"/>
  <c r="F62" i="24"/>
  <c r="F59" i="24"/>
  <c r="F58" i="24"/>
  <c r="F57" i="24"/>
  <c r="F54" i="24"/>
  <c r="F53" i="24"/>
  <c r="F52" i="24"/>
  <c r="F49" i="24"/>
  <c r="F39" i="24"/>
  <c r="F37" i="24"/>
  <c r="F35" i="24"/>
  <c r="E76" i="10"/>
  <c r="F76" i="10" s="1"/>
  <c r="F38" i="24" l="1"/>
  <c r="F29" i="24"/>
  <c r="F31" i="9"/>
  <c r="F36" i="24"/>
  <c r="F69" i="24"/>
  <c r="F75" i="10"/>
  <c r="I76" i="10"/>
  <c r="I75" i="10" s="1"/>
  <c r="G56" i="24"/>
  <c r="C10" i="23"/>
  <c r="F16" i="24"/>
  <c r="F56" i="24"/>
  <c r="F47" i="24"/>
  <c r="E43" i="45"/>
  <c r="E47" i="45" s="1"/>
  <c r="F41" i="44"/>
  <c r="F42" i="44" s="1"/>
  <c r="E41" i="44"/>
  <c r="E42" i="44" s="1"/>
  <c r="D41" i="44"/>
  <c r="D42" i="44" s="1"/>
  <c r="B41" i="44"/>
  <c r="G74" i="19"/>
  <c r="G62" i="19"/>
  <c r="G30" i="19"/>
  <c r="G22" i="19"/>
  <c r="G18" i="19"/>
  <c r="K18" i="19" s="1"/>
  <c r="C24" i="19"/>
  <c r="C41" i="44" l="1"/>
  <c r="C42" i="44" s="1"/>
  <c r="B40" i="44"/>
  <c r="B42" i="44" s="1"/>
  <c r="F19" i="9"/>
  <c r="D28" i="37"/>
  <c r="E27" i="37" s="1"/>
  <c r="G67" i="24"/>
  <c r="J60" i="24"/>
  <c r="H56" i="24"/>
  <c r="K8" i="19"/>
  <c r="F67" i="24"/>
  <c r="D17" i="23"/>
  <c r="D16" i="23"/>
  <c r="E16" i="23"/>
  <c r="C8" i="19"/>
  <c r="E33" i="37" l="1"/>
  <c r="E63" i="37" s="1"/>
  <c r="G41" i="44"/>
  <c r="H94" i="27"/>
  <c r="G40" i="44"/>
  <c r="G72" i="24"/>
  <c r="C16" i="23"/>
  <c r="E17" i="23"/>
  <c r="E74" i="23" s="1"/>
  <c r="D12" i="23"/>
  <c r="D10" i="23" s="1"/>
  <c r="D74" i="23"/>
  <c r="D58" i="23"/>
  <c r="J56" i="24"/>
  <c r="H67" i="24"/>
  <c r="G92" i="27"/>
  <c r="G93" i="27" s="1"/>
  <c r="F92" i="27"/>
  <c r="F93" i="27" s="1"/>
  <c r="F94" i="27"/>
  <c r="F95" i="27" s="1"/>
  <c r="D92" i="27"/>
  <c r="D93" i="27" s="1"/>
  <c r="E92" i="27"/>
  <c r="E93" i="27" s="1"/>
  <c r="C17" i="23"/>
  <c r="C74" i="23" s="1"/>
  <c r="C92" i="27"/>
  <c r="C93" i="27" s="1"/>
  <c r="C7" i="67"/>
  <c r="C94" i="27"/>
  <c r="C95" i="27" s="1"/>
  <c r="G94" i="27"/>
  <c r="G95" i="27" s="1"/>
  <c r="E94" i="27"/>
  <c r="E95" i="27" s="1"/>
  <c r="D94" i="27"/>
  <c r="D95" i="27" s="1"/>
  <c r="H17" i="10"/>
  <c r="E19" i="45" s="1"/>
  <c r="G17" i="10"/>
  <c r="L17" i="10" s="1"/>
  <c r="B36" i="44"/>
  <c r="B37" i="44" s="1"/>
  <c r="C78" i="23" l="1"/>
  <c r="C79" i="23" s="1"/>
  <c r="E12" i="23"/>
  <c r="E69" i="23" s="1"/>
  <c r="E78" i="23" s="1"/>
  <c r="E79" i="23" s="1"/>
  <c r="E7" i="67"/>
  <c r="G42" i="44"/>
  <c r="H15" i="23"/>
  <c r="H17" i="23" s="1"/>
  <c r="H11" i="23"/>
  <c r="I15" i="23"/>
  <c r="I17" i="23" s="1"/>
  <c r="D69" i="23"/>
  <c r="D78" i="23" s="1"/>
  <c r="D79" i="23" s="1"/>
  <c r="H88" i="10"/>
  <c r="D15" i="23"/>
  <c r="E15" i="23"/>
  <c r="E58" i="23"/>
  <c r="J67" i="24"/>
  <c r="H92" i="27"/>
  <c r="H93" i="27" s="1"/>
  <c r="H95" i="27"/>
  <c r="G88" i="10"/>
  <c r="C58" i="23"/>
  <c r="C62" i="23" s="1"/>
  <c r="C63" i="23" s="1"/>
  <c r="C15" i="23"/>
  <c r="E61" i="10"/>
  <c r="D8" i="8"/>
  <c r="F41" i="9"/>
  <c r="F40" i="9" s="1"/>
  <c r="F28" i="9"/>
  <c r="F27" i="9"/>
  <c r="F26" i="9"/>
  <c r="F25" i="9"/>
  <c r="N13" i="9"/>
  <c r="K12" i="9"/>
  <c r="K11" i="9"/>
  <c r="I16" i="9"/>
  <c r="I14" i="9"/>
  <c r="H38" i="9"/>
  <c r="I38" i="9" s="1"/>
  <c r="J38" i="9" s="1"/>
  <c r="G37" i="9"/>
  <c r="G36" i="9"/>
  <c r="H36" i="9" s="1"/>
  <c r="I36" i="9" s="1"/>
  <c r="J36" i="9" s="1"/>
  <c r="G35" i="9"/>
  <c r="G32" i="9"/>
  <c r="H32" i="9" s="1"/>
  <c r="J32" i="9" s="1"/>
  <c r="K17" i="9"/>
  <c r="K8" i="9"/>
  <c r="E19" i="9"/>
  <c r="E41" i="9"/>
  <c r="E40" i="9" s="1"/>
  <c r="E31" i="9"/>
  <c r="E30" i="9"/>
  <c r="G30" i="9" s="1"/>
  <c r="E29" i="9"/>
  <c r="E28" i="9"/>
  <c r="E27" i="9"/>
  <c r="E26" i="9"/>
  <c r="E25" i="9"/>
  <c r="H41" i="9"/>
  <c r="H27" i="9"/>
  <c r="J14" i="6"/>
  <c r="L88" i="10" l="1"/>
  <c r="L90" i="10" s="1"/>
  <c r="K21" i="12"/>
  <c r="K23" i="12" s="1"/>
  <c r="K25" i="12" s="1"/>
  <c r="L66" i="45"/>
  <c r="J37" i="9"/>
  <c r="E50" i="45"/>
  <c r="B7" i="34"/>
  <c r="G89" i="27"/>
  <c r="G90" i="27" s="1"/>
  <c r="C23" i="23"/>
  <c r="C24" i="23" s="1"/>
  <c r="C25" i="23" s="1"/>
  <c r="C33" i="23" s="1"/>
  <c r="G47" i="18"/>
  <c r="G48" i="18" s="1"/>
  <c r="I26" i="9"/>
  <c r="H22" i="13"/>
  <c r="H24" i="13" s="1"/>
  <c r="F10" i="30"/>
  <c r="I43" i="15"/>
  <c r="I44" i="15" s="1"/>
  <c r="F24" i="9"/>
  <c r="F43" i="9" s="1"/>
  <c r="F47" i="18"/>
  <c r="F48" i="18" s="1"/>
  <c r="E10" i="30"/>
  <c r="F89" i="27"/>
  <c r="F90" i="27" s="1"/>
  <c r="H43" i="15"/>
  <c r="H44" i="15" s="1"/>
  <c r="C47" i="18"/>
  <c r="C48" i="18" s="1"/>
  <c r="B10" i="30"/>
  <c r="C89" i="27"/>
  <c r="C90" i="27" s="1"/>
  <c r="E43" i="15"/>
  <c r="E44" i="15" s="1"/>
  <c r="D22" i="13"/>
  <c r="D28" i="13"/>
  <c r="H35" i="9"/>
  <c r="G34" i="9"/>
  <c r="D18" i="8"/>
  <c r="H40" i="9"/>
  <c r="K13" i="9"/>
  <c r="E24" i="9"/>
  <c r="E43" i="9" s="1"/>
  <c r="G22" i="13"/>
  <c r="G24" i="13" s="1"/>
  <c r="G27" i="9"/>
  <c r="G26" i="9"/>
  <c r="I41" i="9"/>
  <c r="L17" i="9"/>
  <c r="G25" i="9"/>
  <c r="G41" i="9"/>
  <c r="G40" i="9" s="1"/>
  <c r="G29" i="9"/>
  <c r="H26" i="9"/>
  <c r="G28" i="9"/>
  <c r="H29" i="9"/>
  <c r="I61" i="10"/>
  <c r="I37" i="9"/>
  <c r="H30" i="9"/>
  <c r="H28" i="9"/>
  <c r="H25" i="9"/>
  <c r="G31" i="9"/>
  <c r="G19" i="9"/>
  <c r="F80" i="10"/>
  <c r="D61" i="4"/>
  <c r="C61" i="4"/>
  <c r="D60" i="4"/>
  <c r="C60" i="4"/>
  <c r="D57" i="4"/>
  <c r="C57" i="4"/>
  <c r="D56" i="4"/>
  <c r="C56" i="4"/>
  <c r="D55" i="4"/>
  <c r="D54" i="4"/>
  <c r="D50" i="4"/>
  <c r="C50" i="4"/>
  <c r="D49" i="4"/>
  <c r="C49" i="4"/>
  <c r="D48" i="4"/>
  <c r="C48" i="4"/>
  <c r="D44" i="4"/>
  <c r="C44" i="4"/>
  <c r="D43" i="4"/>
  <c r="C43" i="4"/>
  <c r="D42" i="4"/>
  <c r="C42" i="4"/>
  <c r="D41" i="4"/>
  <c r="C41" i="4"/>
  <c r="D40" i="4"/>
  <c r="C40" i="4"/>
  <c r="D39" i="4"/>
  <c r="C39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4" i="4"/>
  <c r="C14" i="4"/>
  <c r="D13" i="4"/>
  <c r="C13" i="4"/>
  <c r="D12" i="4"/>
  <c r="C12" i="4"/>
  <c r="D11" i="4"/>
  <c r="C11" i="4"/>
  <c r="D10" i="4"/>
  <c r="C10" i="4"/>
  <c r="C6" i="67" l="1"/>
  <c r="D6" i="67"/>
  <c r="C36" i="44"/>
  <c r="C37" i="44" s="1"/>
  <c r="H28" i="13"/>
  <c r="G28" i="13"/>
  <c r="I17" i="4"/>
  <c r="I27" i="9"/>
  <c r="J27" i="9" s="1"/>
  <c r="J26" i="9"/>
  <c r="I30" i="9"/>
  <c r="J30" i="9" s="1"/>
  <c r="I29" i="9"/>
  <c r="J29" i="9" s="1"/>
  <c r="I28" i="9"/>
  <c r="J28" i="9" s="1"/>
  <c r="L8" i="9"/>
  <c r="I25" i="9"/>
  <c r="J25" i="9" s="1"/>
  <c r="D16" i="8"/>
  <c r="C47" i="4"/>
  <c r="D24" i="13"/>
  <c r="F88" i="10"/>
  <c r="I35" i="9"/>
  <c r="H34" i="9"/>
  <c r="J41" i="9"/>
  <c r="J40" i="9" s="1"/>
  <c r="I40" i="9"/>
  <c r="G24" i="9"/>
  <c r="G43" i="9" s="1"/>
  <c r="D47" i="4"/>
  <c r="L12" i="9"/>
  <c r="L11" i="9"/>
  <c r="L13" i="9"/>
  <c r="I8" i="10"/>
  <c r="E17" i="10"/>
  <c r="E80" i="10"/>
  <c r="D7" i="4"/>
  <c r="C7" i="4"/>
  <c r="F21" i="7"/>
  <c r="F32" i="7" s="1"/>
  <c r="G21" i="7"/>
  <c r="F8" i="7"/>
  <c r="F19" i="7" s="1"/>
  <c r="B2" i="7"/>
  <c r="E21" i="6"/>
  <c r="D21" i="6"/>
  <c r="E11" i="6"/>
  <c r="D11" i="6"/>
  <c r="J15" i="6"/>
  <c r="J28" i="6"/>
  <c r="J27" i="6"/>
  <c r="J26" i="6"/>
  <c r="J16" i="6"/>
  <c r="G38" i="3"/>
  <c r="F38" i="3"/>
  <c r="E38" i="3"/>
  <c r="D38" i="3"/>
  <c r="C38" i="3"/>
  <c r="D31" i="3"/>
  <c r="F13" i="3"/>
  <c r="F24" i="3" s="1"/>
  <c r="C59" i="4"/>
  <c r="D28" i="4"/>
  <c r="B2" i="4"/>
  <c r="B29" i="34"/>
  <c r="J19" i="9" l="1"/>
  <c r="C8" i="67"/>
  <c r="D8" i="67"/>
  <c r="G7" i="67" s="1"/>
  <c r="E6" i="67"/>
  <c r="G36" i="44"/>
  <c r="G37" i="44" s="1"/>
  <c r="G43" i="15"/>
  <c r="G44" i="15" s="1"/>
  <c r="B27" i="34"/>
  <c r="E89" i="27"/>
  <c r="E90" i="27" s="1"/>
  <c r="F22" i="13"/>
  <c r="E88" i="10"/>
  <c r="D10" i="30"/>
  <c r="G10" i="30" s="1"/>
  <c r="E47" i="18"/>
  <c r="E48" i="18" s="1"/>
  <c r="J35" i="9"/>
  <c r="J34" i="9" s="1"/>
  <c r="I34" i="9"/>
  <c r="D13" i="3"/>
  <c r="D24" i="3" s="1"/>
  <c r="D42" i="3" s="1"/>
  <c r="G32" i="7"/>
  <c r="G8" i="7"/>
  <c r="C18" i="20"/>
  <c r="J36" i="7"/>
  <c r="C26" i="3"/>
  <c r="G26" i="3" s="1"/>
  <c r="F42" i="24"/>
  <c r="I17" i="10"/>
  <c r="I80" i="10"/>
  <c r="E9" i="6"/>
  <c r="D59" i="4"/>
  <c r="C8" i="3"/>
  <c r="D9" i="6"/>
  <c r="F21" i="6"/>
  <c r="C21" i="6"/>
  <c r="C11" i="6"/>
  <c r="F42" i="3"/>
  <c r="C28" i="4"/>
  <c r="D38" i="4"/>
  <c r="C38" i="4"/>
  <c r="D16" i="4"/>
  <c r="D6" i="4" s="1"/>
  <c r="C16" i="4"/>
  <c r="C6" i="4" s="1"/>
  <c r="G6" i="4" l="1"/>
  <c r="E91" i="10"/>
  <c r="E93" i="10" s="1"/>
  <c r="E8" i="67"/>
  <c r="C10" i="30"/>
  <c r="F28" i="13"/>
  <c r="D47" i="18"/>
  <c r="D48" i="18" s="1"/>
  <c r="H31" i="9"/>
  <c r="H24" i="9" s="1"/>
  <c r="H43" i="9" s="1"/>
  <c r="K15" i="9"/>
  <c r="H19" i="9"/>
  <c r="F72" i="24"/>
  <c r="D31" i="34"/>
  <c r="F21" i="8"/>
  <c r="E18" i="20"/>
  <c r="E22" i="13"/>
  <c r="F43" i="15"/>
  <c r="F44" i="15" s="1"/>
  <c r="D89" i="27"/>
  <c r="D90" i="27" s="1"/>
  <c r="E28" i="13"/>
  <c r="G19" i="7"/>
  <c r="F36" i="7"/>
  <c r="C9" i="6"/>
  <c r="J18" i="24"/>
  <c r="I88" i="10"/>
  <c r="I36" i="7"/>
  <c r="G21" i="6"/>
  <c r="G11" i="6"/>
  <c r="D27" i="4"/>
  <c r="C27" i="4"/>
  <c r="C24" i="3"/>
  <c r="G8" i="3"/>
  <c r="F11" i="6"/>
  <c r="F9" i="6" s="1"/>
  <c r="G18" i="20" l="1"/>
  <c r="E20" i="20"/>
  <c r="D36" i="12"/>
  <c r="H47" i="18"/>
  <c r="H48" i="18" s="1"/>
  <c r="B32" i="34"/>
  <c r="E8" i="45"/>
  <c r="E36" i="45" s="1"/>
  <c r="I31" i="9"/>
  <c r="D6" i="8"/>
  <c r="D21" i="8" s="1"/>
  <c r="G21" i="8" s="1"/>
  <c r="G28" i="4"/>
  <c r="I56" i="37"/>
  <c r="J55" i="37" s="1"/>
  <c r="J60" i="37" s="1"/>
  <c r="J63" i="37" s="1"/>
  <c r="E24" i="13"/>
  <c r="H42" i="24"/>
  <c r="E34" i="12"/>
  <c r="F34" i="12"/>
  <c r="J37" i="7"/>
  <c r="C20" i="20"/>
  <c r="G36" i="7"/>
  <c r="H89" i="27"/>
  <c r="H90" i="27" s="1"/>
  <c r="J43" i="15"/>
  <c r="J44" i="15" s="1"/>
  <c r="I22" i="13"/>
  <c r="J16" i="24"/>
  <c r="G9" i="6"/>
  <c r="F24" i="13"/>
  <c r="C42" i="3"/>
  <c r="F36" i="12" l="1"/>
  <c r="E11" i="23"/>
  <c r="F11" i="23" s="1"/>
  <c r="I28" i="13"/>
  <c r="H72" i="24"/>
  <c r="J70" i="37"/>
  <c r="D53" i="4"/>
  <c r="D52" i="4" s="1"/>
  <c r="I25" i="3"/>
  <c r="C52" i="4"/>
  <c r="C79" i="4" s="1"/>
  <c r="G67" i="19"/>
  <c r="G78" i="19" s="1"/>
  <c r="G80" i="19" s="1"/>
  <c r="J69" i="37" s="1"/>
  <c r="J42" i="24"/>
  <c r="I72" i="24"/>
  <c r="I24" i="13"/>
  <c r="I37" i="7"/>
  <c r="L51" i="2"/>
  <c r="I24" i="3"/>
  <c r="E13" i="3"/>
  <c r="E10" i="23" l="1"/>
  <c r="E23" i="23" s="1"/>
  <c r="E24" i="23" s="1"/>
  <c r="E25" i="23" s="1"/>
  <c r="E33" i="23" s="1"/>
  <c r="I11" i="23"/>
  <c r="D79" i="4"/>
  <c r="D46" i="4"/>
  <c r="D80" i="4" s="1"/>
  <c r="K51" i="2"/>
  <c r="E53" i="23"/>
  <c r="E62" i="23" s="1"/>
  <c r="E63" i="23" s="1"/>
  <c r="C46" i="4"/>
  <c r="C80" i="4" s="1"/>
  <c r="E31" i="3"/>
  <c r="E24" i="3"/>
  <c r="G24" i="3" s="1"/>
  <c r="J24" i="3" s="1"/>
  <c r="G13" i="3"/>
  <c r="G46" i="4" l="1"/>
  <c r="G31" i="3"/>
  <c r="G42" i="3" s="1"/>
  <c r="J25" i="3" s="1"/>
  <c r="E42" i="3"/>
  <c r="G20" i="20"/>
  <c r="C61" i="19" l="1"/>
  <c r="A16" i="19"/>
  <c r="G84" i="19" l="1"/>
  <c r="E69" i="37"/>
  <c r="C84" i="19"/>
  <c r="D62" i="23"/>
  <c r="D19" i="23"/>
  <c r="D23" i="23" s="1"/>
  <c r="D24" i="23" s="1"/>
  <c r="D25" i="23" l="1"/>
  <c r="D33" i="23" s="1"/>
  <c r="D63" i="23"/>
  <c r="L15" i="9" l="1"/>
  <c r="I19" i="9"/>
  <c r="J31" i="9" l="1"/>
  <c r="I24" i="9"/>
  <c r="I43" i="9" s="1"/>
  <c r="L43" i="9" l="1"/>
  <c r="E55" i="45"/>
  <c r="L65" i="45" s="1"/>
  <c r="L67" i="45" s="1"/>
  <c r="I60" i="45" l="1"/>
  <c r="E60" i="45"/>
  <c r="E62" i="45" s="1"/>
  <c r="E65" i="45" s="1"/>
  <c r="J65" i="45" l="1"/>
  <c r="I61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Silvia Ocanas Ayala</author>
  </authors>
  <commentList>
    <comment ref="I5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Silvia Ocanas Ayala:</t>
        </r>
        <r>
          <rPr>
            <sz val="9"/>
            <color indexed="81"/>
            <rFont val="Tahoma"/>
            <family val="2"/>
          </rPr>
          <t xml:space="preserve">
RECAUDADO - ESTIMADO
</t>
        </r>
      </text>
    </comment>
  </commentList>
</comments>
</file>

<file path=xl/sharedStrings.xml><?xml version="1.0" encoding="utf-8"?>
<sst xmlns="http://schemas.openxmlformats.org/spreadsheetml/2006/main" count="16640" uniqueCount="8962">
  <si>
    <t>Estado de Actividades</t>
  </si>
  <si>
    <t>INGRESOS Y OTROS BENEFICIOS</t>
  </si>
  <si>
    <t>Ingresos de Gestión</t>
  </si>
  <si>
    <t>Impuestos</t>
  </si>
  <si>
    <t>Cuotas y Aportaciones de Seguridad Social</t>
  </si>
  <si>
    <t>Derechos</t>
  </si>
  <si>
    <t>Productos</t>
  </si>
  <si>
    <t>Aprovechamientos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</si>
  <si>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</si>
  <si>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</si>
  <si>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</si>
  <si>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</si>
  <si>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Ingresos y Beneficios</t>
  </si>
  <si>
    <t>Ingresos Financieros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</si>
  <si>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</si>
  <si>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</si>
  <si>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</si>
  <si>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</si>
  <si>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Total de Ingresos y Otros Beneficios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</si>
  <si>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</si>
  <si>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</si>
  <si>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</si>
  <si>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</si>
  <si>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</si>
  <si>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</si>
  <si>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</si>
  <si>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</si>
  <si>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</si>
  <si>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</si>
  <si>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</si>
  <si>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</si>
  <si>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</si>
  <si>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</si>
  <si>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</si>
  <si>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 xml:space="preserve">Participaciones y Aportaciones </t>
  </si>
  <si>
    <t>Participaciones</t>
  </si>
  <si>
    <t>Aportaciones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</si>
  <si>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</si>
  <si>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</si>
  <si>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</si>
  <si>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</si>
  <si>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</si>
  <si>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</si>
  <si>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</si>
  <si>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</si>
  <si>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</si>
  <si>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</si>
  <si>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</si>
  <si>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u Obsolescencia</t>
  </si>
  <si>
    <t>Aumento por Insuficiencia de Provisiones</t>
  </si>
  <si>
    <t>Otros Gastos</t>
  </si>
  <si>
    <t>Inversión Pública</t>
  </si>
  <si>
    <t>Inversión Pública no Capitalizable</t>
  </si>
  <si>
    <t>Total de Gastos y Otras Pérdidas</t>
  </si>
  <si>
    <t>Resultados del Ejercicio (Ahorro/Desahorro)</t>
  </si>
  <si>
    <t>MUNICIPIO DE DURANGO</t>
  </si>
  <si>
    <t xml:space="preserve"> </t>
  </si>
  <si>
    <t>Bajo protesta de decir verdad declaramos que los Estados Financieros y sus Notas son razonablemente correctos y responsabilidad del emisor</t>
  </si>
  <si>
    <t>Estado de Situación Financiera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</si>
  <si>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</si>
  <si>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</si>
  <si>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</si>
  <si>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</si>
  <si>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</si>
  <si>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</si>
  <si>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</si>
  <si>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</si>
  <si>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</si>
  <si>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</si>
  <si>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</si>
  <si>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</si>
  <si>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</si>
  <si>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</si>
  <si>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</si>
  <si>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</si>
  <si>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Circulantes</t>
  </si>
  <si>
    <t>Provisiones a Corto Plazo</t>
  </si>
  <si>
    <t>Otros Pasivos a Corto Plazo</t>
  </si>
  <si>
    <t>Total de Activos Circulantes</t>
  </si>
  <si>
    <t>Total de Pasivos Circulantes</t>
  </si>
  <si>
    <t>Activo No Circulante</t>
  </si>
  <si>
    <t>Inversiones Financieras a Largo Plazo</t>
  </si>
  <si>
    <t>Pasivo No Circulante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</si>
  <si>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</si>
  <si>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</si>
  <si>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</si>
  <si>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</si>
  <si>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</si>
  <si>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</si>
  <si>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</si>
  <si>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</si>
  <si>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</si>
  <si>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</si>
  <si>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</si>
  <si>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</si>
  <si>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</si>
  <si>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Total de Pasivos No Circulantes</t>
  </si>
  <si>
    <t>Otros Activos no Circulantes</t>
  </si>
  <si>
    <t>Total del Pasivo</t>
  </si>
  <si>
    <t>Total de Activos No Circulantes</t>
  </si>
  <si>
    <t>HACIENDA PÚBLICA/PATRIMONIO</t>
  </si>
  <si>
    <t>Total del Activo</t>
  </si>
  <si>
    <t>Hacienda Pública/Patrimonio Contribuido</t>
  </si>
  <si>
    <t>Donaciones de Capital</t>
  </si>
  <si>
    <t>Actualización de la Hacienda Pública/Patrimonio</t>
  </si>
  <si>
    <t>Hacienda Pública/Patrimonio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</si>
  <si>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</si>
  <si>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</si>
  <si>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</si>
  <si>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</si>
  <si>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</si>
  <si>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</t>
  </si>
  <si>
    <t>Resultado por Posición Monetaria</t>
  </si>
  <si>
    <t>Resultado por Tenencia de Activos no Monetarios</t>
  </si>
  <si>
    <t>Total Hacienda Pública/Patrimonio</t>
  </si>
  <si>
    <t>Total del Pasivo y Hacienda Pública/Patrimonio</t>
  </si>
  <si>
    <t>Concepto</t>
  </si>
  <si>
    <t>Hacienda Pública</t>
  </si>
  <si>
    <t>/ Patrimonio Contribuido</t>
  </si>
  <si>
    <t>Hacienda Pública / Patrimonio Generado de Ejercicios Anteriores</t>
  </si>
  <si>
    <t>Hacienda Pública / Patrimonio Generado del Ejercicio</t>
  </si>
  <si>
    <t>Exceso o Insuficiencia en la Actualización de la Hacienda Pública / Patrimonio</t>
  </si>
  <si>
    <t>Total</t>
  </si>
  <si>
    <t>Estado de Cambios en la Situación Financiera</t>
  </si>
  <si>
    <t>Origen</t>
  </si>
  <si>
    <t>Aplicación</t>
  </si>
  <si>
    <t>HACIENDA PUBLICA/PATRIMONIO</t>
  </si>
  <si>
    <t>Estado de Flujos de Efectivo</t>
  </si>
  <si>
    <t xml:space="preserve">Flujos de Efectivo de las Actividades de Operación </t>
  </si>
  <si>
    <t>Contribuciones de Mejoras</t>
  </si>
  <si>
    <t>Otros Orígenes de Operación</t>
  </si>
  <si>
    <t>Transferencias al resto del Sector Público</t>
  </si>
  <si>
    <t xml:space="preserve">Subsidios y Subvenciones </t>
  </si>
  <si>
    <t xml:space="preserve">Participaciones </t>
  </si>
  <si>
    <t>Otras Aplicaciones de Operación</t>
  </si>
  <si>
    <t>Flujos Netos de Efectivo por Actividades de Operación</t>
  </si>
  <si>
    <t>Flujos de Efectivo de las Actividades de Inversión</t>
  </si>
  <si>
    <t>Otros Orígenes de Inversión</t>
  </si>
  <si>
    <t>Otras Aplicaciones de Inversión</t>
  </si>
  <si>
    <t>Flujos Netos de Efectivo por Actividades de Inversión</t>
  </si>
  <si>
    <t>Flujo de Efectivo de las Actividades de Financiamiento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</si>
  <si>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</si>
  <si>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</si>
  <si>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</si>
  <si>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</si>
  <si>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</si>
  <si>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</si>
  <si>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</si>
  <si>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</si>
  <si>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</si>
  <si>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</si>
  <si>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Estado Analítico del Activo</t>
  </si>
  <si>
    <t>Saldo Inicial 1</t>
  </si>
  <si>
    <t>Cargos del Periodo 2</t>
  </si>
  <si>
    <t>Abonos del Periodo 3</t>
  </si>
  <si>
    <t>Saldo Final</t>
  </si>
  <si>
    <t>4 (1+2-3)</t>
  </si>
  <si>
    <t>Variación del Periodo</t>
  </si>
  <si>
    <t>(4-1)</t>
  </si>
  <si>
    <t>Estado Analítico de la Deuda y Otros Pasivos</t>
  </si>
  <si>
    <t>Denominación de las Deudas</t>
  </si>
  <si>
    <t>Moneda de Contratación</t>
  </si>
  <si>
    <t>Institución o País Acreedor</t>
  </si>
  <si>
    <t>Saldo Inicial del Periodo</t>
  </si>
  <si>
    <t>Saldo Final del Periodo</t>
  </si>
  <si>
    <t>DEUDA PÚBLICA</t>
  </si>
  <si>
    <t>Corto Plazo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</si>
  <si>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</si>
  <si>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</si>
  <si>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</si>
  <si>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</si>
  <si>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</si>
  <si>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</si>
  <si>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</si>
  <si>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>Subtotal Corto Plazo</t>
  </si>
  <si>
    <t>Largo Plazo</t>
  </si>
  <si>
    <t>Subtotal Lago Plazo</t>
  </si>
  <si>
    <t>Otros Pasivos</t>
  </si>
  <si>
    <t>Total Deuda y Otros Pasivos</t>
  </si>
  <si>
    <t>Conciliación entre los Ingresos Presupuestarios y Contables</t>
  </si>
  <si>
    <t>(Cifras en pesos)</t>
  </si>
  <si>
    <t>1. Total de Ingresos Presupuestarios</t>
  </si>
  <si>
    <t>2. Más Ingresos Contables No Presupuestarios</t>
  </si>
  <si>
    <t>Otros Ingresos Contables No Presupuestarios</t>
  </si>
  <si>
    <t>3. Menos Ingresos Presupuestarios No Contables</t>
  </si>
  <si>
    <t>Aprovechamientos Patrimoniales</t>
  </si>
  <si>
    <t>Ingresos Derivados de Financiamientos</t>
  </si>
  <si>
    <t>Otros Ingresos Presupuestarios No Contables</t>
  </si>
  <si>
    <t>4. Total de Ingresos Contables</t>
  </si>
  <si>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</si>
  <si>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</si>
  <si>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</si>
  <si>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</si>
  <si>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</si>
  <si>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</si>
  <si>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</si>
  <si>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</si>
  <si>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</si>
  <si>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(3= 1 + 2)</t>
  </si>
  <si>
    <t>(6= 5 - 1 )</t>
  </si>
  <si>
    <t>Ingresos por Venta de Bienes, Prestación de Servicios y Otros Ingresos</t>
  </si>
  <si>
    <t>Ingresos excedentes</t>
  </si>
  <si>
    <t>Estado Analítico de Ingresos Por Fuente de Financiamiento</t>
  </si>
  <si>
    <t>Ingresos del Poder Ejecutivo Federal o Estatal y de los Municipios</t>
  </si>
  <si>
    <t>Productos[1]</t>
  </si>
  <si>
    <t>Aprovechamientos[2]</t>
  </si>
  <si>
    <t>Ingresos de los Entes Públicos de los Poderes Legislativo y Judicial, de los Órganos Autónomos y del Sector Paraestatal o Paramunicipal, así como de las Empresas Productivas del Estado</t>
  </si>
  <si>
    <t>Ingresos por Venta de Bienes, Prestación de Servicios y Otros Ingresos[3]</t>
  </si>
  <si>
    <t>[1] Incluye intereses que generan las cuentas bancarias de los entes públicos en productos.</t>
  </si>
  <si>
    <t>[2] Incluye donativos en efectivo del Poder Ejecutivo, entre otros aprovechamientos.</t>
  </si>
  <si>
    <t>[3] Se refiere a los ingresos propios obtenidos por los Poderes Legislativo y Judicial, los Órganos Autónomos y las entidades de la administración pública paraestatal y paramunicipal, por sus actividades diversas no inherentes a su operación que generan recursos y que no sean ingresos por venta de bienes o prestación de servicios, tales como donativos en efectivo, entre otros.</t>
  </si>
  <si>
    <t>Estado Analítico del Ejercicio del Presupuesto de Egresos</t>
  </si>
  <si>
    <t>Clasificación por Objeto del Gasto (Capítulo y Concepto)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</si>
  <si>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</si>
  <si>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</si>
  <si>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</si>
  <si>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</si>
  <si>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</si>
  <si>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</si>
  <si>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</si>
  <si>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</si>
  <si>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</si>
  <si>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</si>
  <si>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</si>
  <si>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</si>
  <si>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</si>
  <si>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</si>
  <si>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</si>
  <si>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</si>
  <si>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</si>
  <si>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</si>
  <si>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</si>
  <si>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</si>
  <si>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</si>
  <si>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</si>
  <si>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</si>
  <si>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</si>
  <si>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</si>
  <si>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</si>
  <si>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</si>
  <si>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</si>
  <si>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</si>
  <si>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</si>
  <si>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</si>
  <si>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</si>
  <si>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</si>
  <si>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</si>
  <si>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</si>
  <si>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</si>
  <si>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</si>
  <si>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</si>
  <si>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</si>
  <si>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</si>
  <si>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</si>
  <si>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</si>
  <si>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</si>
  <si>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</si>
  <si>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</si>
  <si>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</si>
  <si>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</si>
  <si>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</si>
  <si>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</si>
  <si>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</si>
  <si>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</si>
  <si>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</si>
  <si>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</si>
  <si>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</si>
  <si>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Deuda Pública</t>
  </si>
  <si>
    <t>Amortización de la Deuda Pública</t>
  </si>
  <si>
    <t>Adeudos de Ejercicios Fiscales Anteriores (Adefas)</t>
  </si>
  <si>
    <t>Total del Gasto</t>
  </si>
  <si>
    <t>Clasificación Económica (por Tipo de Gasto)</t>
  </si>
  <si>
    <t>Gasto Corriente</t>
  </si>
  <si>
    <t>Gasto de Capital</t>
  </si>
  <si>
    <t>Amortización de la Deuda y Disminución de Pasivos</t>
  </si>
  <si>
    <t>Identificación de Crédito o Instrumento</t>
  </si>
  <si>
    <t>Contratación / Colocación</t>
  </si>
  <si>
    <t>Amortización</t>
  </si>
  <si>
    <t>A</t>
  </si>
  <si>
    <t>B</t>
  </si>
  <si>
    <t>C = A - B</t>
  </si>
  <si>
    <t>Créditos Bancarios</t>
  </si>
  <si>
    <t>Total Créditos Bancarios</t>
  </si>
  <si>
    <t>Otros Instrumentos de Deuda</t>
  </si>
  <si>
    <t>Total Otros Instrumentos de Deuda</t>
  </si>
  <si>
    <t>TOTAL</t>
  </si>
  <si>
    <t>Intereses de la Deuda</t>
  </si>
  <si>
    <t>Total de Intereses de Créditos Bancarios</t>
  </si>
  <si>
    <t>Total de Intereses de Otros Instrumentos de Deuda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</si>
  <si>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</si>
  <si>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</si>
  <si>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</si>
  <si>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</si>
  <si>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</si>
  <si>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</si>
  <si>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</si>
  <si>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</si>
  <si>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</si>
  <si>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</si>
  <si>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</si>
  <si>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</si>
  <si>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</si>
  <si>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</si>
  <si>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</si>
  <si>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</si>
  <si>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</si>
  <si>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</si>
  <si>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</si>
  <si>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</si>
  <si>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</si>
  <si>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</si>
  <si>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</si>
  <si>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</si>
  <si>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</si>
  <si>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</si>
  <si>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</si>
  <si>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</si>
  <si>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</si>
  <si>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</si>
  <si>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</si>
  <si>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Indicadores de Postura Fiscal</t>
  </si>
  <si>
    <t>I. Ingresos Presupuestarios (I=1+2)</t>
  </si>
  <si>
    <t>II. Egresos Presupuestarios (II=3+4)</t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</si>
  <si>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</si>
  <si>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</si>
  <si>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</si>
  <si>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</si>
  <si>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</si>
  <si>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</si>
  <si>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</si>
  <si>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1 Los Ingresos que se presentan son los ingresos presupuestario totales sin incluir los ingresos por financiamientos. Los Ingresos del Gobierno de la Entidad Federativa corresponden a los del Poder Ejecutivo, Legislativo Judicial y Autónomos</t>
  </si>
  <si>
    <t>2 Los egresos que se presentan son los egresos presupuestarios totales sin incluir los egresos por amortización. Los egresos del Gobierno de la Entidad Federativa corresponden a los del Poder Ejecutivo, Legislativo, Judicial y Órganos Autónomos</t>
  </si>
  <si>
    <t>3 Para Ingresos se reportan los ingresos recaudados; para egresos se reportan los egresos pagados</t>
  </si>
  <si>
    <r>
      <t xml:space="preserve">Pagado </t>
    </r>
    <r>
      <rPr>
        <b/>
        <vertAlign val="superscript"/>
        <sz val="9"/>
        <color theme="1"/>
        <rFont val="Arial"/>
        <family val="2"/>
      </rPr>
      <t>3</t>
    </r>
  </si>
  <si>
    <r>
      <t xml:space="preserve">1. Ingresos del Gobierno de la Entidad Federativa </t>
    </r>
    <r>
      <rPr>
        <b/>
        <vertAlign val="superscript"/>
        <sz val="9"/>
        <color theme="1"/>
        <rFont val="Arial"/>
        <family val="2"/>
      </rPr>
      <t>1</t>
    </r>
  </si>
  <si>
    <r>
      <t xml:space="preserve">2. Ingresos del Sector Paraestatal </t>
    </r>
    <r>
      <rPr>
        <b/>
        <vertAlign val="superscript"/>
        <sz val="9"/>
        <color theme="1"/>
        <rFont val="Arial"/>
        <family val="2"/>
      </rPr>
      <t>1</t>
    </r>
  </si>
  <si>
    <r>
      <t xml:space="preserve">3. Egresos del Gobierno de la Entidad Federativa </t>
    </r>
    <r>
      <rPr>
        <b/>
        <vertAlign val="superscript"/>
        <sz val="9"/>
        <color theme="1"/>
        <rFont val="Arial"/>
        <family val="2"/>
      </rPr>
      <t>2</t>
    </r>
  </si>
  <si>
    <r>
      <t xml:space="preserve">4. Egresos del Sector Paraestatal </t>
    </r>
    <r>
      <rPr>
        <b/>
        <vertAlign val="superscript"/>
        <sz val="9"/>
        <color theme="1"/>
        <rFont val="Arial"/>
        <family val="2"/>
      </rPr>
      <t>2</t>
    </r>
  </si>
  <si>
    <t>Municipio de Durango</t>
  </si>
  <si>
    <t>MNX</t>
  </si>
  <si>
    <t>MÉXICO</t>
  </si>
  <si>
    <t>Balance de Comprobación</t>
  </si>
  <si>
    <t>Cuenta</t>
  </si>
  <si>
    <t>Descripción</t>
  </si>
  <si>
    <t>Saldo Inicial</t>
  </si>
  <si>
    <t>Débitos</t>
  </si>
  <si>
    <t>Créditos</t>
  </si>
  <si>
    <t>HSBC 4015782840 LICITACIONES</t>
  </si>
  <si>
    <t>HSBC 4010921724 FOCMED</t>
  </si>
  <si>
    <t>HSBC 4049397045 BANCARIZACION PREDIAL</t>
  </si>
  <si>
    <t>SANTANDER 65502167888 TARJETA DE CREDITO GASTO CORRIENTE</t>
  </si>
  <si>
    <t>SANTANDER 65502546921 BANCARIZACION SORIANA</t>
  </si>
  <si>
    <t>BANORTE 0184065193 NOMINA</t>
  </si>
  <si>
    <t>BANORTE 0559378135 MI TORTILLA</t>
  </si>
  <si>
    <t>BANORTE 0548495335 BECAS EDUCACION</t>
  </si>
  <si>
    <t>BANORTE 0559378144 CAPITAL SEMILLA</t>
  </si>
  <si>
    <t>BANORTE 0574412948 NUCLEOS EMPRESARIALES</t>
  </si>
  <si>
    <t>BANORTE 0589880699 BANCARIZACION BANORTE</t>
  </si>
  <si>
    <t>BANORTE 0233867500 FOMENTO ECONOMICO</t>
  </si>
  <si>
    <t>BANORTE 0233867902 REC DE OBRA TERM</t>
  </si>
  <si>
    <t>BANAMEX NOMINA 70115052789</t>
  </si>
  <si>
    <t>CI BANCO 19666790 PARTICIPACIONES FEDERALES 2017</t>
  </si>
  <si>
    <t>BANORTE 1042758030 PARTICIPACIONES FEDERALES 2019</t>
  </si>
  <si>
    <t>BANORTE 1088205961 CUENTA PAGADORA DE GASTO CORRIENTE</t>
  </si>
  <si>
    <t>BANORTE 1093945083 PARTICIPACIONES FEDERALES 2020</t>
  </si>
  <si>
    <t>BANORTE 1093945980 PAGADORA ESPECIAL</t>
  </si>
  <si>
    <t>BANORTE 0548495362 OBRA PUBLICA (2007-2010)</t>
  </si>
  <si>
    <t>BANORTE 0461084070 3X1 PARA MIGRANTES 2017 DALLAS</t>
  </si>
  <si>
    <t>BANORTE  1042760239 PARTICIPACIONES FEDERALES 2019 (OBRA PUBLICA)</t>
  </si>
  <si>
    <t>SANTANDER 65503820164 LIQUIDACIONES SUBSEMUN</t>
  </si>
  <si>
    <t>BANORTE 0263736117 SUBSEMUN 2014 FONDO DE RETIRO</t>
  </si>
  <si>
    <t>INVERSIONES SANTANDER 65502139799 CUENTA ENLACE</t>
  </si>
  <si>
    <t>INVERSIONES SANTANDER 66505823000 GRATIFICACIONES</t>
  </si>
  <si>
    <t>INVERSIONES SANTANDER 66502167888 TARJETA DE CREDITO</t>
  </si>
  <si>
    <t>DEPOSITOS EN GARANTIA</t>
  </si>
  <si>
    <t>OTRAS CUENTAS POR COBRAR</t>
  </si>
  <si>
    <t>DEUDORES DIVERSOS VARIOS</t>
  </si>
  <si>
    <t>CHEQUES DEVUELTOS</t>
  </si>
  <si>
    <t>PROGRAMAS FEDERALES</t>
  </si>
  <si>
    <t>DEUDORES DIVERSOS SANTANDER</t>
  </si>
  <si>
    <t>DEUDORES DIVERSOS SUBSIDIO AL EMPLEO</t>
  </si>
  <si>
    <t>DEUDORES DIV OXXO</t>
  </si>
  <si>
    <t>DEUDORES DIV BBVA BANCOMER</t>
  </si>
  <si>
    <t>DEUDORES DIV GOBIERNO DEL ESTADO</t>
  </si>
  <si>
    <t>DEUDORES DIV DE MICROCREDITOS</t>
  </si>
  <si>
    <t>SUBSIDIO REZAGO IMPUESTO PREDIAL</t>
  </si>
  <si>
    <t>SUBSIDIO POR INFRACCIONES DE ESTACIONOMETROS</t>
  </si>
  <si>
    <t>SUBSIDIO POR INFRACCIONES DE TRANSITO</t>
  </si>
  <si>
    <t>SUBSIDIO LICENCIAS DE FUNCIONAMIENTO</t>
  </si>
  <si>
    <t>SUBSIDIO CATASTRALES</t>
  </si>
  <si>
    <t>APORTACION MUNICIPAL JUBILADOS</t>
  </si>
  <si>
    <t>APORTACION MUNICIPAL EXTRAORDINARIA</t>
  </si>
  <si>
    <t>APORTACION MUNICIPAL DE CONSTRUCCION</t>
  </si>
  <si>
    <t>APORTACION MUNICIPAL POR CERTIFICACION, LEGALIZACION Y EXPEDICION DE COPIAS</t>
  </si>
  <si>
    <t>SUBSIDIO POR DERECHO DE USO DE FOSAS A PERPETUIDAD</t>
  </si>
  <si>
    <t>SUBSIDIO POR EXHUMACIONES</t>
  </si>
  <si>
    <t>SUBSIDIO POR CONSTRUCCIONES DE LOZAS</t>
  </si>
  <si>
    <t>SUBSIDIO POR OTROS SERVICIOS DE PANTEON</t>
  </si>
  <si>
    <t>GASTOS DE EJECUCION DE IMPUESTOS DE EJERCICIO ANTERIORES</t>
  </si>
  <si>
    <t>GASTOS DE EJECUCION DE DERECHOS DE EJERCICIOS ANTERIORES</t>
  </si>
  <si>
    <t>RECARGOS DE IMPUESTOS DE EJERCICIOS ANTERIORES</t>
  </si>
  <si>
    <t>RECARGOS DE DERECHOS DEL EJERCICIO</t>
  </si>
  <si>
    <t>RECARGOS DE DERECHOS DE EJERCICIOS ANTERIORES</t>
  </si>
  <si>
    <t>VIRGINIA TREMILLO ROMO</t>
  </si>
  <si>
    <t>YOLANDA MORA SERRANO</t>
  </si>
  <si>
    <t>MARIA MAGDALENA SIERRA OLIVAN</t>
  </si>
  <si>
    <t>PATRICIA AGUIRRE HERRERA</t>
  </si>
  <si>
    <t>BLANCA ELIDA ARREDONDO MENDEZ</t>
  </si>
  <si>
    <t>VIRGINIA CASTAÑEDA ESTUPIÑAN</t>
  </si>
  <si>
    <t>OSCAR RENE MURGA HERRERA</t>
  </si>
  <si>
    <t>LORENA QUIÑONES GUERRERO</t>
  </si>
  <si>
    <t>MARIA DEL ROCIO ANGEL AVILA</t>
  </si>
  <si>
    <t>MARIANA CASTAÑEDA BRISEÑO</t>
  </si>
  <si>
    <t>AMELIA ISABEL PEÑA CORDOVA</t>
  </si>
  <si>
    <t>MARIA DEL ROCIO CARMONA UNZUETA</t>
  </si>
  <si>
    <t>JANETH LOPEZ SARABIA</t>
  </si>
  <si>
    <t>GABRIELA MATA ORTIZ</t>
  </si>
  <si>
    <t>MARCELA ARZONA SIERRA</t>
  </si>
  <si>
    <t>MARCO ANTONIO GONZALEZ CARDOSA</t>
  </si>
  <si>
    <t>ANA LUISA FLORES MEZA</t>
  </si>
  <si>
    <t>ANA VICTORIA MITRE VALDES</t>
  </si>
  <si>
    <t>MARIA DE JESUS QUIÑONES GURROLA</t>
  </si>
  <si>
    <t>BRIZZA ARIANA MARES AVILA</t>
  </si>
  <si>
    <t>IRMA YOLANDA GARCIA ZAVALA</t>
  </si>
  <si>
    <t>MARIA ELENA CASTOR</t>
  </si>
  <si>
    <t>MARTHA ARACELY MUÑOZ DOSAL</t>
  </si>
  <si>
    <t>NESTOR ALONSO ARROYO REYNA</t>
  </si>
  <si>
    <t>PATRICIA MONTES GALINDO</t>
  </si>
  <si>
    <t>ZULEMA ELIZABETH RODRIGUEZ RAMOS</t>
  </si>
  <si>
    <t>GUSTAVO ESTRADA RAMOS</t>
  </si>
  <si>
    <t>VERONICA VIDAÑA VARGAS</t>
  </si>
  <si>
    <t>VICTOR GUILLERMO PANUCO GARCIA</t>
  </si>
  <si>
    <t>ARMINE ARREOLA RIVERA</t>
  </si>
  <si>
    <t>CHARI ASTRID ARREOLA LUGO</t>
  </si>
  <si>
    <t>AIDE GUADALUPE SOLIS DIAZ</t>
  </si>
  <si>
    <t>GERARDO ALBERTO TINAJERO ZUÑIGA</t>
  </si>
  <si>
    <t>ALMA DIANEY ROMAN ORTIZ</t>
  </si>
  <si>
    <t>MARIA DEL CARMEN GURROLA QUIÑONES</t>
  </si>
  <si>
    <t>ILIANA SARAHI MARTINEZ RIVERO</t>
  </si>
  <si>
    <t>CLAUDIA EVANGELINA FLORES ESTRADA</t>
  </si>
  <si>
    <t>ESMERALDA DEL ROSARIO MERCADO SIERRA</t>
  </si>
  <si>
    <t>ABRIL DEL ROCIO SEGOVIA CASTRELLON</t>
  </si>
  <si>
    <t>VERONICA QUINTERO TORRES</t>
  </si>
  <si>
    <t>MANUEL CHAVEZ MARTINEZ</t>
  </si>
  <si>
    <t>IRASEMA AGUILAR MARTINEZ</t>
  </si>
  <si>
    <t>MARTIN ARTURO FLORES ESTRADA</t>
  </si>
  <si>
    <t>YAHIR JESUS ROMAN ORTIZ</t>
  </si>
  <si>
    <t>NELIDA CHAIDEZ GUZMAN</t>
  </si>
  <si>
    <t>JAEL STEPHANIE WALKUP SANCHEZ</t>
  </si>
  <si>
    <t>MARIA GUADALUPE CERVANTES MARTINEZ</t>
  </si>
  <si>
    <t>MARIA ISABEL GURROLA OROZCO</t>
  </si>
  <si>
    <t>MARICELA GONZALEZ SOLIS</t>
  </si>
  <si>
    <t>ALVARO CANALES ESCOBEDO</t>
  </si>
  <si>
    <t>MARTHA DOMINGUEZ CASAS</t>
  </si>
  <si>
    <t>ADRIA GUADALUPE CHAIDEZ MENDIA</t>
  </si>
  <si>
    <t>ANABEL IBARRA DELGADO</t>
  </si>
  <si>
    <t>ANGEL SANTOS SARABIA</t>
  </si>
  <si>
    <t>CARLOS ENRIQUE GALVAN LANDEROS</t>
  </si>
  <si>
    <t>ERIKA MARGARITA ROSALES DUARTE</t>
  </si>
  <si>
    <t>HECTOR DANIEL LUNA RUVALCABA</t>
  </si>
  <si>
    <t>JULIETA HERNANDEZ ZAMARRIPA</t>
  </si>
  <si>
    <t>KAREN ISAMARA CARRILLO CENTENO</t>
  </si>
  <si>
    <t>MARIA DE LOURDES HERNANDEZ ZAMARRIPA</t>
  </si>
  <si>
    <t>MARIA EUNICE GARCIA MARIN</t>
  </si>
  <si>
    <t>MIRIAM LIZETEE VALENZUELA RODRIGUEZ</t>
  </si>
  <si>
    <t>NORMA LILIA GARCIA ZAVALA</t>
  </si>
  <si>
    <t>OSCAR SAID RODRIGUEZ ABDELKRIM</t>
  </si>
  <si>
    <t>SARA KARINA PANUCO VARGAS</t>
  </si>
  <si>
    <t>PRESTAMOS A CORTO PLAZO</t>
  </si>
  <si>
    <t>GASTOS A COMPROBAR</t>
  </si>
  <si>
    <t>DEUDORES DIVERSOS CONVENIOS EN ESPECIE</t>
  </si>
  <si>
    <t>IMPUESTO DEL EJERCICIO</t>
  </si>
  <si>
    <t>IMPUESTO DE EJERCICIOS ANTERIORES</t>
  </si>
  <si>
    <t>REFRENDO DE PATENTES</t>
  </si>
  <si>
    <t>SOBRE DIVERSIONES Y ESPECTACULOS PUBLICOS</t>
  </si>
  <si>
    <t>SOBRE TRASLADO DE DOMINIO BIENES INMUEBLES</t>
  </si>
  <si>
    <t>EXPEDICION DE OTRAS LICENCIAS Y REFRENDOS</t>
  </si>
  <si>
    <t>TRASLADO RASTRO</t>
  </si>
  <si>
    <t>EXPEDICION DE LICENCIAS</t>
  </si>
  <si>
    <t>HOSPITAL DEL NIÑO</t>
  </si>
  <si>
    <t>SERVICIOS SANITARIOS</t>
  </si>
  <si>
    <t>ALBERGUE ANIMAL</t>
  </si>
  <si>
    <t>POR CONSTRUCCIONES, REPARACIONES Y DEMOLICIONES</t>
  </si>
  <si>
    <t>SOBRE FRACCIONAMIENTOS</t>
  </si>
  <si>
    <t>NO ESPECIFICADOS</t>
  </si>
  <si>
    <t>SERVICIOS CATASTRALES</t>
  </si>
  <si>
    <t>POR SERVICIOS DE LIMPIA Y RECOLECCION DE DESECHOS SOLIDOS</t>
  </si>
  <si>
    <t>SOBRE ACTIVIDADES COMERCIALES</t>
  </si>
  <si>
    <t>MULTAS DE INSPECTORES</t>
  </si>
  <si>
    <t>ESTACIONOMETROS E INFRACCIONES</t>
  </si>
  <si>
    <t>MULTAS DE TRANSITO</t>
  </si>
  <si>
    <t>MULTAS INSPECCION POLICIA</t>
  </si>
  <si>
    <t>ENTRADA MUSEO 450</t>
  </si>
  <si>
    <t>MERCADOS MUNICIPALES</t>
  </si>
  <si>
    <t>SERVICIO DE PODAS Y DERRIBO DE ARBOLES</t>
  </si>
  <si>
    <t>INSCRIPCION PADRON MUNICIPAL DE EMPRESAS</t>
  </si>
  <si>
    <t>PARQUIMETROS VIRTUALES PARKIMOVIL</t>
  </si>
  <si>
    <t>POR SERVICIOS DE CERTIFICACIONES LEGALIZACIONES Y EXPEDICION DE COPIAS CERTIFICADAS</t>
  </si>
  <si>
    <t>DICTAMENES, REVISION DE PROYECTOS, DICTAMENES PRELIMINARES, CAPACITACION Y OTROS SERVICIOS POR PARTE DE LA DIRECCION MUNICIPAL DE PROTECCION CIVI</t>
  </si>
  <si>
    <t>DICTAMENES, LICENCIAS, PERMISOS Y OTROS SERVICIOS POR PARTE DE LA DIRECCION MUNICIPAL DE MEDIO AMBIENTE</t>
  </si>
  <si>
    <t>PARQUE INDUSTRIAL LADRILLERO</t>
  </si>
  <si>
    <t>MULTAS DESARROLLO URBANO</t>
  </si>
  <si>
    <t>POR ESTABLECIMIENTO DE INSTALACIONES DE MOBILIARIO URBANO Y PUBLICITARIO EN VIA PUBLICA</t>
  </si>
  <si>
    <t>BAÑOS MERCADO GOMEZ PALACIO</t>
  </si>
  <si>
    <t>PANTEONES MUNICIPALES</t>
  </si>
  <si>
    <t>CERTIFICACIÓN, DICTÁMENES Y OTROS SERVICIOS DE LA DIRECCIÓN MUNICIPAL DE SEGURIDAD PÚBLICA</t>
  </si>
  <si>
    <t>RECARGOS DE IMPTOS DEL EJERCICIO</t>
  </si>
  <si>
    <t>RECARGOS DE IMPTOS  EJERCICIOS ANTERIORES</t>
  </si>
  <si>
    <t>APROVECHAMIENTOS GENERADOS POR CREDITOS DE FOMENTO ECONOMICO</t>
  </si>
  <si>
    <t>GASTOS DE EJECUCION IMPUESTOS EJERCICIOS ANTERIORES</t>
  </si>
  <si>
    <t>FONDOS FIJOS REVOLVENTES</t>
  </si>
  <si>
    <t>ANTICIPOS A PROVEEDORES DE BIENES y SERVICIOS</t>
  </si>
  <si>
    <t>TERRENOS BIENES DE DOMINIO PUBLICO</t>
  </si>
  <si>
    <t>TERRENOS BIENES DE DOMINIO PRIVADO</t>
  </si>
  <si>
    <t>EDIFICIOS BIENES DE DOMINIO PUBLICO</t>
  </si>
  <si>
    <t>EDIFICIOS BIENES DE DOMINIO PRIVADO</t>
  </si>
  <si>
    <t>PARQUES</t>
  </si>
  <si>
    <t>PLAZAS</t>
  </si>
  <si>
    <t>EDIFICIOS</t>
  </si>
  <si>
    <t>AGUA POTABLE</t>
  </si>
  <si>
    <t>ALCANTARILLADO</t>
  </si>
  <si>
    <t>CONTRATO LUMINARIAS APP</t>
  </si>
  <si>
    <t>GUARNICIONES</t>
  </si>
  <si>
    <t>INFRAESTRUCTURA PARA LA PROTECCION Y PRESERVACION DEL MUNICIPIO</t>
  </si>
  <si>
    <t>OBRA DIVERSA</t>
  </si>
  <si>
    <t>INFRAESTRUCTURA BASICA EDUCATIVA</t>
  </si>
  <si>
    <t>MOBILIARIO Y EQUIPO DE OFICINA</t>
  </si>
  <si>
    <t>MUEBLES, EXCEPTO DE OFICINA Y ESTANTERIA</t>
  </si>
  <si>
    <t>MOBILIARIO Y EQUIPO DE COMPUTO</t>
  </si>
  <si>
    <t>EQUIPO DE TRABAJO</t>
  </si>
  <si>
    <t>OTROS MOBILIARIOS Y EQUIPOS DE ADMINISTRACION</t>
  </si>
  <si>
    <t>MOBILIARIO Y EQUIPO AUDIOVISUAL</t>
  </si>
  <si>
    <t>EQUIPO DEPORTIVO</t>
  </si>
  <si>
    <t>EQUIPO DE FOTOGRAFIA Y VIDEO</t>
  </si>
  <si>
    <t>EQUIPO EDUCACIONAL Y RECREATIVO</t>
  </si>
  <si>
    <t>EQUIPO MEDICO</t>
  </si>
  <si>
    <t>INSTRUMENTAL MEDICO</t>
  </si>
  <si>
    <t>AUTOMOVILES</t>
  </si>
  <si>
    <t>MAQUINARIA PESADA</t>
  </si>
  <si>
    <t>AUTOBUSES Y CAMIONES</t>
  </si>
  <si>
    <t>VEHICULOS</t>
  </si>
  <si>
    <t>REMOLQUES</t>
  </si>
  <si>
    <t>BICICLETAS</t>
  </si>
  <si>
    <t>MOTOCICLETAS</t>
  </si>
  <si>
    <t>ARMAS</t>
  </si>
  <si>
    <t>MAQUINARIA AGRICOLA</t>
  </si>
  <si>
    <t>MAQUINARIA Y EQUIPO INDUSTRIAL</t>
  </si>
  <si>
    <t>MAQUINARIA</t>
  </si>
  <si>
    <t>EQUIPO DE REFRIGERACION Y CALEFACCION</t>
  </si>
  <si>
    <t>RADIOS</t>
  </si>
  <si>
    <t>EQUIPO DE COMUNICACION Y TELECOMUNICACION</t>
  </si>
  <si>
    <t>EQUIPO ELECTRICO</t>
  </si>
  <si>
    <t>MAQUINAS Y HERRAMIENTAS</t>
  </si>
  <si>
    <t>EQUIPOS CONTRA INCENDIOS</t>
  </si>
  <si>
    <t>OTROS EQUIPOS DE TRABAJO</t>
  </si>
  <si>
    <t>BIENES ARTISTICOS</t>
  </si>
  <si>
    <t>UNIDAD DE CABALLERIA</t>
  </si>
  <si>
    <t>SOFTWARE</t>
  </si>
  <si>
    <t>LICENCIAS INFORMATICAS</t>
  </si>
  <si>
    <t>DEPRECIACION ACUMULADA DE EDIFICIOS DE BIENES DE DOMINIO PUBLICO</t>
  </si>
  <si>
    <t>DEPRECIACION ACUMULADA DE EDIFICIOS DE BIENES DE DOMINIO PRIVADO</t>
  </si>
  <si>
    <t>DEPRECIACION ACUMULADA DE OTRA INFRAESTRUCTURA</t>
  </si>
  <si>
    <t>DEPRECIACION ACUMULADA DE MUEBLES DE OFICINA Y ESTANTERIA</t>
  </si>
  <si>
    <t>DEPRECIACION ACUMULADA DE MUEBLES, EXCEPTO DE OFICINA Y ESTANTERIA</t>
  </si>
  <si>
    <t>DEPRECIACION ACUMULADA DE EQUIPO DE COMPUTO Y DE TECNOLOGIAS DE LA INFORMACION</t>
  </si>
  <si>
    <t>DEPRECIACION ACUMULADA DE OTROS MOBILIARIOS Y EQUIPOS DE ADMINISTRACION</t>
  </si>
  <si>
    <t>DEPRECIACION ACUMULADA DE EQUIPOS Y APARATOS AUDIOVISUALES</t>
  </si>
  <si>
    <t>DEPRECIACION ACUMULADA DE APARATOS DEPORTIVOS</t>
  </si>
  <si>
    <t>DEPRECIACION ACUMULADA DE CAMARAS FOTOGRAFICAS Y DE VIDEO</t>
  </si>
  <si>
    <t>DEPRECIACION ACUMULADA DE OTRO MOBILIARIO Y EQUIPO EDUCACIONAL Y RECREATIVO</t>
  </si>
  <si>
    <t>DEPRECIACION ACUMULADA DE EQUIPO MEDICO Y DE LABORATORIO</t>
  </si>
  <si>
    <t>DEPRECIACION ACUMULADA DE INSTRUMENTAL MEDICO Y DE LABORATORIO</t>
  </si>
  <si>
    <t>DEPRECIACION ACUMULADA DE AUTOMOVILES Y EQUIPO TERRESTRE</t>
  </si>
  <si>
    <t>DEPRECIACION ACUMULADA DE CARROCERIAS Y REMOLQUES</t>
  </si>
  <si>
    <t>DEPRECIACION ACUMULADA DE OTROS EQUIPOS DE TRANSPORTE</t>
  </si>
  <si>
    <t>DEPRECIACION ACUMULADA DE EQUIPO DE DEFENSA Y SEGURIDAD</t>
  </si>
  <si>
    <t>DEPRECIACION ACUMULADA DE MAQUINARIA Y EQUIPO AGROPECUARIO</t>
  </si>
  <si>
    <t>DEPRECIACION ACUMULADA DE MAQUINARIA Y EQUIPO INDUSTRIAL</t>
  </si>
  <si>
    <t>DEPRECIACION ACUMULADA DE MAQUINARIA Y EQUIPO DE CONSTRUCCION</t>
  </si>
  <si>
    <t>DEPRECIACION ACUMULADA DE SISTEMAS DE AIRE ACONDICIONADO, CALEFACCION Y DE REFRIGERACION INDUSTRIAL Y COMERCIAL</t>
  </si>
  <si>
    <t>DEPRECIACION ACUMULADA DE EQUIPO DE COMUNICACION Y TELECOMUNICACION</t>
  </si>
  <si>
    <t>DEPRECIACION ACUMULADA DE EQUIPOS DE GENERACION ELECTRICA, APARATOS Y ACCESORIOS ELECTRICOS</t>
  </si>
  <si>
    <t>DEPRECIACION ACUMULADA DE MAQUINAS Y HERRAMIENTA</t>
  </si>
  <si>
    <t>DEPRECIACION ACUMULADA DE OTROS EQUIPOS</t>
  </si>
  <si>
    <t>DEPRECIACION ACUMULADA DE BIENES ARTISTICOS</t>
  </si>
  <si>
    <t>DETERIORO ACUMULADO DE EQUINOS</t>
  </si>
  <si>
    <t>AMORTIZACION ACUMULADA DE SOFTWARE</t>
  </si>
  <si>
    <t>AMORTIZACION ACUMULADA DE LICENCIA</t>
  </si>
  <si>
    <t>NOMINAS</t>
  </si>
  <si>
    <t>PROVEEDORES DE BIENES Y SERVICIOS</t>
  </si>
  <si>
    <t>PROVEEDORES DE BIENES Y SERVICIOS DE EJERCICIOS ANTERIORES</t>
  </si>
  <si>
    <t>PROVEEDORES DE OBRAS DE BIENES DE DOMINIO PUBLICO</t>
  </si>
  <si>
    <t>RETENCION DE ISR POR HONORARIOS 10%</t>
  </si>
  <si>
    <t>RETENCION CUOTAS DEL SEGURO SOCIAL</t>
  </si>
  <si>
    <t>RETENCION CUOTAS DE AFORES</t>
  </si>
  <si>
    <t>RETENCION I.C.I.C. 2%</t>
  </si>
  <si>
    <t>RETENCION D.I.V.O. 5%</t>
  </si>
  <si>
    <t>DESCUENTO POR PREDIAL</t>
  </si>
  <si>
    <t>ACREEDORES DIVERSOS SEGUROS INBURSA</t>
  </si>
  <si>
    <t>OTRAS DEDUCCIONES EN NOMINA</t>
  </si>
  <si>
    <t>FOMEPADE (PRESTAMOS)</t>
  </si>
  <si>
    <t>AXA SEGUROS SA</t>
  </si>
  <si>
    <t>PROYECTO COINCIDIR SA DE CV SFP</t>
  </si>
  <si>
    <t>CUOTAS SINDICATO</t>
  </si>
  <si>
    <t>FONACOT</t>
  </si>
  <si>
    <t>RETENCION POR PENSION ALIMENTICIA</t>
  </si>
  <si>
    <t>FONDO DE AHORRO</t>
  </si>
  <si>
    <t>GASTOS PARA FUNERAL</t>
  </si>
  <si>
    <t>RETENCION PARTIDO REVOLUCIONARIO INSTITUCIONAL</t>
  </si>
  <si>
    <t>SEGUROS METLIFE</t>
  </si>
  <si>
    <t>FUNERALES HERNANDEZ (PLAN PREVISORIO)</t>
  </si>
  <si>
    <t>LIBERTAD SERVICIOS FINANCIEROS</t>
  </si>
  <si>
    <t>PRESTACIONES FINMART</t>
  </si>
  <si>
    <t>FAMSA</t>
  </si>
  <si>
    <t>UNICREDIX</t>
  </si>
  <si>
    <t>GAS IMPERIAL SA</t>
  </si>
  <si>
    <t>PROGRAMA PROMESA</t>
  </si>
  <si>
    <t>DEVOLUCIONES DE CONTRIBUCIONES POR PAGAR A CORTO PLAZO</t>
  </si>
  <si>
    <t>FONDO DE RETIRO</t>
  </si>
  <si>
    <t>GRUPO NACIONAL PROVINCIAL SA DE CV</t>
  </si>
  <si>
    <t>SOBRANTES DE CHEQUES Y/O TRANSFERENCIAS</t>
  </si>
  <si>
    <t>CUENTA PUENTE EGRESOS</t>
  </si>
  <si>
    <t>ACREEDORES DIVERSOS GOBIERNO DEL ESTADO</t>
  </si>
  <si>
    <t>ACREEDORES DIVERSOS DEPOSITOS EN GARANTIA</t>
  </si>
  <si>
    <t>COMISION FEDERAL DE ELECTRICIDAD</t>
  </si>
  <si>
    <t>CAPITAL SEMILLA</t>
  </si>
  <si>
    <t>FONDO PARA CONSOLIDACION DE LA MICRO-EMPRESA DEL MUNICIPIO DE DURANGO</t>
  </si>
  <si>
    <t>OTROS</t>
  </si>
  <si>
    <t>PARA QUE NADIE SE QUEDE ATRAS</t>
  </si>
  <si>
    <t>PENAS CONVENCIONALES A CONTRATISTAS</t>
  </si>
  <si>
    <t>ACREEDORES DIVERSOS FEDERACION</t>
  </si>
  <si>
    <t>ACREEDORES DIVERSOS RECUPERACION DE OBRA</t>
  </si>
  <si>
    <t>ASAMBLEA EXTRAORDINARIA</t>
  </si>
  <si>
    <t>ACREE DIV DEP NO IDENTIFICADOS</t>
  </si>
  <si>
    <t>ACREED DIV ARQUEO DE CAJA</t>
  </si>
  <si>
    <t>ACREED DIV CRUZ ROJA</t>
  </si>
  <si>
    <t>PRESTAMOS GNP</t>
  </si>
  <si>
    <t>CREDITO 8708</t>
  </si>
  <si>
    <t>CREDITO 7725</t>
  </si>
  <si>
    <t>CREDITO 7726</t>
  </si>
  <si>
    <t>CREDITO 8752</t>
  </si>
  <si>
    <t>CREDITO 8934 ( 2010 )</t>
  </si>
  <si>
    <t>CREDITO 9676</t>
  </si>
  <si>
    <t>CREDITO 11870 (2014)</t>
  </si>
  <si>
    <t>OTROS DOCUMENTOS POR PAGAR A LARGO PLAZO</t>
  </si>
  <si>
    <t>CREDITO 8934</t>
  </si>
  <si>
    <t>DONACIONES DE CAPITAL</t>
  </si>
  <si>
    <t>ALTA DIRECTA</t>
  </si>
  <si>
    <t>ACUMULACION DE PATRIMONIO</t>
  </si>
  <si>
    <t>RESULTADOS DE EJERCICIOS ANTERIORES</t>
  </si>
  <si>
    <t>IMPUESTO PREDIAL DEL EJERCICIO</t>
  </si>
  <si>
    <t>IMPUESTO PREDIAL DE EJERCICIOS ANTERIORES</t>
  </si>
  <si>
    <t>IMPUESTO SOBRE TRASLACION DE DOMINIO DE BIENES INMUEBLES</t>
  </si>
  <si>
    <t>RECARGOS IMPTOS DEL EJERCICIO</t>
  </si>
  <si>
    <t>RECARGOS IMPTOS DE EJERCICIOS ANTERIORES</t>
  </si>
  <si>
    <t>GASTOS DE EJECUCION IMPTOS  DE EJERCICIOS ANTERIORES</t>
  </si>
  <si>
    <t>POR SERVICIO DE RASTRO</t>
  </si>
  <si>
    <t>POR CONSTRUCCIONES RECONSTRUCCIONES REPARACIONES Y DEMOLICIONES</t>
  </si>
  <si>
    <t>EN EFECTIVO</t>
  </si>
  <si>
    <t>SERVICIO DE RECOLECCION</t>
  </si>
  <si>
    <t>EXPEDICION DE LICENCIAS DE BEBIDAS ALCOHOLICAS</t>
  </si>
  <si>
    <t>REFRENDO DE LICENCIAS DE BEBIDAS ALCOHOLICAS</t>
  </si>
  <si>
    <t>POR SERVICIOS CATASTRALES</t>
  </si>
  <si>
    <t>CLINICA DE DIAGNOSTICO Y CONTROL SANITARIO</t>
  </si>
  <si>
    <t>MULTAS DE ESTACIONOMETROS</t>
  </si>
  <si>
    <t>MULTAS DE INSPECCION DE POLICIA</t>
  </si>
  <si>
    <t>FONDO ESTATAL</t>
  </si>
  <si>
    <t>FONDO DE APORTACIONES PARA EL FORTALECIMIENTO DE LOS MUNICIPIOS</t>
  </si>
  <si>
    <t>DIETAS</t>
  </si>
  <si>
    <t>SUELDOS</t>
  </si>
  <si>
    <t>HONORARIOS ASIMILABLES A SALARIOS</t>
  </si>
  <si>
    <t>SUELDO BASE AL PERSONAL EVENTUAL</t>
  </si>
  <si>
    <t>BECAS SERVICIO SOCIAL</t>
  </si>
  <si>
    <t>PRIMA DOMINICAL</t>
  </si>
  <si>
    <t>PRIMA VACACIONAL</t>
  </si>
  <si>
    <t>AGUINALDOS</t>
  </si>
  <si>
    <t>SUELDOS EXTRAORDINARIOS</t>
  </si>
  <si>
    <t>SUELDOS EXTRAORDINARIOS TRIPLE</t>
  </si>
  <si>
    <t>COMPENSACIONES</t>
  </si>
  <si>
    <t>I.M.S.S.</t>
  </si>
  <si>
    <t>PRIMAS Y GASTOS DE SEGURO</t>
  </si>
  <si>
    <t>LIQUIDACIONES E INDEMNIZACIONES</t>
  </si>
  <si>
    <t>DESPENSAS SEGURIDAD PUBLICA</t>
  </si>
  <si>
    <t>PREMIOS POR ASISTENCIA</t>
  </si>
  <si>
    <t>PREMIOS POR PUNTUALIDAD</t>
  </si>
  <si>
    <t>CONTRIBUCIONES A CARGO DEL TRABAJADOR PAGADAS POR EL PATRON</t>
  </si>
  <si>
    <t>PAPELERIA</t>
  </si>
  <si>
    <t>MATERIAL IMPRESO E INFORMACION DIGITAL</t>
  </si>
  <si>
    <t>ALIMENTOS AL PERSONAL</t>
  </si>
  <si>
    <t>MATERIAL ELECTRICO Y ELECTRONICO</t>
  </si>
  <si>
    <t>ARTICULOS METALICOS PARA LA CONSTRUCCION</t>
  </si>
  <si>
    <t>OTROS MATERIALES Y ARTICULOS DE CONST Y REPARACION</t>
  </si>
  <si>
    <t>GASOLINA</t>
  </si>
  <si>
    <t>DIESEL</t>
  </si>
  <si>
    <t>REFACCIONES Y ACCESORIOS MENORES DE EQUIPO DE COMPUTO Y TECNOLOGIAS DE LA INFORMACION</t>
  </si>
  <si>
    <t>REFACCIONES Y ACCESORIOS MENORES DE EQUIPO DE TRANSPORTE</t>
  </si>
  <si>
    <t>ENERGIA ELECTRICA</t>
  </si>
  <si>
    <t>ALUMBRADO</t>
  </si>
  <si>
    <t>GAS</t>
  </si>
  <si>
    <t>TELEFONOS</t>
  </si>
  <si>
    <t>ARRENDAMIENTO DE EDIFICIOS</t>
  </si>
  <si>
    <t>ARRENDAMIENTO PURO DE VEHICULOS</t>
  </si>
  <si>
    <t>SERVICIOS DE FOTOCOPIADO E IMPRESION</t>
  </si>
  <si>
    <t>OTROS SERVICIOS PROFESIONALES</t>
  </si>
  <si>
    <t>COMISIONES BANCARIAS</t>
  </si>
  <si>
    <t>SERVICIOS DE RECAUDACION, TRASLADO Y CUSTODIA DE VALORES</t>
  </si>
  <si>
    <t>FLETES Y MANIOBRAS</t>
  </si>
  <si>
    <t>CONCESION DE SERVICIO DE RECOLECCION DE BASURA</t>
  </si>
  <si>
    <t>ACTIVIDADES CIVICAS, SOCIALES Y CULTURALES</t>
  </si>
  <si>
    <t>PAGO DE IMPUESTOS Y DERECHOS</t>
  </si>
  <si>
    <t>OTROS SERVICIOS GENERALES</t>
  </si>
  <si>
    <t>TRANSFERENCIAS AL INSTITUTO MUNICIPAL DE LA VIVIENDA</t>
  </si>
  <si>
    <t>TRANSFERENCIAS AL INSTITUTO MUNICIPAL DE PLANEACION DE DURANGO</t>
  </si>
  <si>
    <t>TRANSFERENCIAS AL INSTITUTO MPAL DE CONSERVACION DE LA VIDA SILVESTRE DE DGO</t>
  </si>
  <si>
    <t>TRANSFERENCIAS AL INSTITUTO MPAL DE LA FAMILIA</t>
  </si>
  <si>
    <t>IMPUESTO PREDIAL</t>
  </si>
  <si>
    <t>JUBILADOS Y PENSIONADOS</t>
  </si>
  <si>
    <t>TRASLADO DE DOMINIO</t>
  </si>
  <si>
    <t>LICENCIAS DE FUNCIONAMIENTO</t>
  </si>
  <si>
    <t>ALTA DE PATENTES</t>
  </si>
  <si>
    <t>MULTAS INFRACCIONES DE TRANSITO</t>
  </si>
  <si>
    <t>GASTOS DE EJECUCION</t>
  </si>
  <si>
    <t>POR EMPADRONAMIENTO</t>
  </si>
  <si>
    <t>POR CERTIFICACION</t>
  </si>
  <si>
    <t>APORTACION MUNICIPAL POR CONSTRUCCIONES, REPARACIONES Y DEMOLICIONES</t>
  </si>
  <si>
    <t>CREDITO 9030 BANORTE</t>
  </si>
  <si>
    <t>INTERESES DE CREDITOS A CORTO PLAZO</t>
  </si>
  <si>
    <t>DEPRECIACION DE OTRA INFRAESTRUCTURA</t>
  </si>
  <si>
    <t>DEPRECIACION ACUMULADA OTRO MOBILIARIO Y EQUIPO EDUCACIONAL Y RECREATIVO</t>
  </si>
  <si>
    <t>AMORTIZACION ACUMULADAS DE SOFTWARE</t>
  </si>
  <si>
    <t>Totales</t>
  </si>
  <si>
    <t>Estado de Situación Financiera Detallado - LDF</t>
  </si>
  <si>
    <t>(PESOS)</t>
  </si>
  <si>
    <t>Concepto (c)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</si>
  <si>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</si>
  <si>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</si>
  <si>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</si>
  <si>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</si>
  <si>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</si>
  <si>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</si>
  <si>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</si>
  <si>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</si>
  <si>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</si>
  <si>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</si>
  <si>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</si>
  <si>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</si>
  <si>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</si>
  <si>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</si>
  <si>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</si>
  <si>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</si>
  <si>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</si>
  <si>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</si>
  <si>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</si>
  <si>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</si>
  <si>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</si>
  <si>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</si>
  <si>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</si>
  <si>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</si>
  <si>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</si>
  <si>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</si>
  <si>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</si>
  <si>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</si>
  <si>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</si>
  <si>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</si>
  <si>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</si>
  <si>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</si>
  <si>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</si>
  <si>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</si>
  <si>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</si>
  <si>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</si>
  <si>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</si>
  <si>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</si>
  <si>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</si>
  <si>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</si>
  <si>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</si>
  <si>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</si>
  <si>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</si>
  <si>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</si>
  <si>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</si>
  <si>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</si>
  <si>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</si>
  <si>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</si>
  <si>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</si>
  <si>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</si>
  <si>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</si>
  <si>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</si>
  <si>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</si>
  <si>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</si>
  <si>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</si>
  <si>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</si>
  <si>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</si>
  <si>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</si>
  <si>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</si>
  <si>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</si>
  <si>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</si>
  <si>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</si>
  <si>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</si>
  <si>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</si>
  <si>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</si>
  <si>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</si>
  <si>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</si>
  <si>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</si>
  <si>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</si>
  <si>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</si>
  <si>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</si>
  <si>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</si>
  <si>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</si>
  <si>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</si>
  <si>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</si>
  <si>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</si>
  <si>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</si>
  <si>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</si>
  <si>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</si>
  <si>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</si>
  <si>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</si>
  <si>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</si>
  <si>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</si>
  <si>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</si>
  <si>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</si>
  <si>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</si>
  <si>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</si>
  <si>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</si>
  <si>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</si>
  <si>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</si>
  <si>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</si>
  <si>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</si>
  <si>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</si>
  <si>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</si>
  <si>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</si>
  <si>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</si>
  <si>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</si>
  <si>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</si>
  <si>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</si>
  <si>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</si>
  <si>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</si>
  <si>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</si>
  <si>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</si>
  <si>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</si>
  <si>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</si>
  <si>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</si>
  <si>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</si>
  <si>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</si>
  <si>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</si>
  <si>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</si>
  <si>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Formato 2</t>
  </si>
  <si>
    <t>Informe Analítico de la Deuda Pública y Otros Pasivos - LDF</t>
  </si>
  <si>
    <t>Denominación de la Deuda Pública y Otros Pasivos (c)</t>
  </si>
  <si>
    <t>Saldo</t>
  </si>
  <si>
    <t>Disposiciones del Periodo (e)</t>
  </si>
  <si>
    <t>Amortizaciones del Periodo (f)</t>
  </si>
  <si>
    <t>Revaluaciones, Reclasificaciones y Otros Ajustes (g)</t>
  </si>
  <si>
    <t>Saldo Final del Periodo (h)</t>
  </si>
  <si>
    <t>h=d+e-f+g</t>
  </si>
  <si>
    <t>Pago de Intereses del Periodo (i)</t>
  </si>
  <si>
    <t>Pago de Comisiones y demás costos asociados durante el Periodo (j)</t>
  </si>
  <si>
    <t>1. Deuda Pública (1=A+B)</t>
  </si>
  <si>
    <t>A. Corto Plazo (A=a1+a2+a3)</t>
  </si>
  <si>
    <t>a1) Instituciones de Crédito</t>
  </si>
  <si>
    <t>a2) Títulos y Valores</t>
  </si>
  <si>
    <t>a3) Arrendamientos Financieros</t>
  </si>
  <si>
    <t>B. Largo Plazo (B=b1+b2+b3)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</si>
  <si>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</si>
  <si>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</si>
  <si>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</si>
  <si>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</si>
  <si>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</si>
  <si>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t>A. Deuda Contingente 1</t>
  </si>
  <si>
    <t>B. Deuda Contingente 2</t>
  </si>
  <si>
    <t>C. Deuda Contingente XX</t>
  </si>
  <si>
    <t>5. Valor de Instrumentos Bono Cupón Cero 2 (Informativo)</t>
  </si>
  <si>
    <t>A. Instrumento Bono Cupón Cero 1</t>
  </si>
  <si>
    <t>B. Instrumento Bono Cupón Cero 2</t>
  </si>
  <si>
    <t>C. Instrumento Bono Cupón Cero XX</t>
  </si>
  <si>
    <t>Obligaciones a Corto Plazo (k)</t>
  </si>
  <si>
    <t>Monto</t>
  </si>
  <si>
    <t>Contratado (l)</t>
  </si>
  <si>
    <t>Plazo</t>
  </si>
  <si>
    <t>Pactado</t>
  </si>
  <si>
    <t>(m)</t>
  </si>
  <si>
    <t>Tasa de Interés</t>
  </si>
  <si>
    <t>(n)</t>
  </si>
  <si>
    <t>Comisiones y Costos Relacionados (o)</t>
  </si>
  <si>
    <t>Tasa Efectiva</t>
  </si>
  <si>
    <t>(p)</t>
  </si>
  <si>
    <t>6. Obligaciones a Corto Plazo (Informativo)</t>
  </si>
  <si>
    <t>Informe Analítico de Obligaciones Diferentes de Financiamientos – LDF</t>
  </si>
  <si>
    <t>Denominación de las Obligaciones Diferentes de Financiamiento (c)</t>
  </si>
  <si>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</si>
  <si>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</si>
  <si>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</si>
  <si>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</si>
  <si>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</si>
  <si>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</si>
  <si>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</si>
  <si>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</si>
  <si>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</si>
  <si>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</si>
  <si>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</si>
  <si>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</si>
  <si>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</si>
  <si>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b) Otro Instrumento 2</t>
  </si>
  <si>
    <t>c) Otro Instrumento 3</t>
  </si>
  <si>
    <t>d) Otro Instrumento XX</t>
  </si>
  <si>
    <t>C. Total de Obligaciones Diferentes de Financiamiento (C=A+B)</t>
  </si>
  <si>
    <t>Formato 4</t>
  </si>
  <si>
    <t>Balance Presupuestario - LDF</t>
  </si>
  <si>
    <t>Estimado/</t>
  </si>
  <si>
    <t>Aprobado (d)</t>
  </si>
  <si>
    <t>Recaudado/</t>
  </si>
  <si>
    <t xml:space="preserve">Pagado </t>
  </si>
  <si>
    <t>A. Ingresos Totales (A = A1+A2+A3)</t>
  </si>
  <si>
    <t>A1. Ingresos de Libre Disposición</t>
  </si>
  <si>
    <t>A2. Transferencias Federales Etiquetadas</t>
  </si>
  <si>
    <t>A3. Financiamiento Neto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</si>
  <si>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</si>
  <si>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</si>
  <si>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</si>
  <si>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</si>
  <si>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</si>
  <si>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</si>
  <si>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</si>
  <si>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</si>
  <si>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</si>
  <si>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</si>
  <si>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</si>
  <si>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</si>
  <si>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</si>
  <si>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</si>
  <si>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</si>
  <si>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</si>
  <si>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</si>
  <si>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</si>
  <si>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</si>
  <si>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</si>
  <si>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</si>
  <si>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</si>
  <si>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</si>
  <si>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</si>
  <si>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</si>
  <si>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</si>
  <si>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</si>
  <si>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</si>
  <si>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Estado Analítico de Ingresos Detallado - LDF</t>
  </si>
  <si>
    <t>(c)</t>
  </si>
  <si>
    <t>Diferencia (e)</t>
  </si>
  <si>
    <t>Estimado (d)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</si>
  <si>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</si>
  <si>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</si>
  <si>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</si>
  <si>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</si>
  <si>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</si>
  <si>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</si>
  <si>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</si>
  <si>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 de Bienes y Prestación de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</si>
  <si>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</si>
  <si>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</si>
  <si>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</si>
  <si>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</si>
  <si>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</si>
  <si>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</si>
  <si>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</si>
  <si>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</si>
  <si>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</si>
  <si>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</si>
  <si>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</si>
  <si>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</si>
  <si>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</si>
  <si>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</si>
  <si>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</si>
  <si>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</si>
  <si>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</si>
  <si>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</si>
  <si>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</si>
  <si>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 y Asignaciones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</si>
  <si>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</si>
  <si>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</si>
  <si>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</si>
  <si>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</si>
  <si>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</si>
  <si>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</si>
  <si>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</si>
  <si>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</si>
  <si>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</si>
  <si>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</si>
  <si>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</si>
  <si>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</si>
  <si>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</si>
  <si>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</si>
  <si>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</si>
  <si>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</si>
  <si>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</si>
  <si>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</si>
  <si>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</si>
  <si>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</si>
  <si>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</si>
  <si>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</si>
  <si>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</si>
  <si>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</si>
  <si>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</si>
  <si>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</si>
  <si>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Asignaciones,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</si>
  <si>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</si>
  <si>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</si>
  <si>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</si>
  <si>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</si>
  <si>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</si>
  <si>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</si>
  <si>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</si>
  <si>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</si>
  <si>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</si>
  <si>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Estado Analítico del Ejercicio del Presupuesto de Egresos Detallado - LDF</t>
  </si>
  <si>
    <t>Subejercicio (e)</t>
  </si>
  <si>
    <t xml:space="preserve">Ampliaciones/ (Reducciones) </t>
  </si>
  <si>
    <t xml:space="preserve">Modificado </t>
  </si>
  <si>
    <t>III. Total de Egresos (III = I + II)</t>
  </si>
  <si>
    <t>Clasificación Administrativa</t>
  </si>
  <si>
    <t>Clasificación Funcional (Finalidad y Función)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</si>
  <si>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</si>
  <si>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</si>
  <si>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</si>
  <si>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</si>
  <si>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</si>
  <si>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</si>
  <si>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</si>
  <si>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</si>
  <si>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</si>
  <si>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</si>
  <si>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</si>
  <si>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</si>
  <si>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</si>
  <si>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</si>
  <si>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</si>
  <si>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</si>
  <si>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</si>
  <si>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</si>
  <si>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</si>
  <si>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</si>
  <si>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</si>
  <si>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</si>
  <si>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</si>
  <si>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</si>
  <si>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</si>
  <si>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</si>
  <si>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</si>
  <si>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</si>
  <si>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</si>
  <si>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</si>
  <si>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</si>
  <si>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</si>
  <si>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</si>
  <si>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</si>
  <si>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>Clasificación de Servicios Personales por Categoría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</si>
  <si>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</si>
  <si>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</si>
  <si>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</si>
  <si>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</si>
  <si>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</si>
  <si>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</si>
  <si>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</si>
  <si>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</si>
  <si>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</si>
  <si>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</si>
  <si>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</si>
  <si>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</si>
  <si>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</si>
  <si>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</si>
  <si>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4. Deuda Contingente 1 (informativo)</t>
  </si>
  <si>
    <r>
      <t>B. Egresos Presupuestarios</t>
    </r>
    <r>
      <rPr>
        <b/>
        <vertAlign val="superscript"/>
        <sz val="10"/>
        <color theme="1"/>
        <rFont val="Arial"/>
        <family val="2"/>
      </rPr>
      <t>1</t>
    </r>
    <r>
      <rPr>
        <b/>
        <sz val="10"/>
        <color theme="1"/>
        <rFont val="Arial"/>
        <family val="2"/>
      </rPr>
      <t xml:space="preserve"> (B = B1+B2)</t>
    </r>
  </si>
  <si>
    <t>COG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</si>
  <si>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</si>
  <si>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</si>
  <si>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</si>
  <si>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</si>
  <si>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</si>
  <si>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</si>
  <si>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</si>
  <si>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</si>
  <si>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</si>
  <si>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</si>
  <si>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</si>
  <si>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</si>
  <si>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</si>
  <si>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</si>
  <si>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</si>
  <si>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</si>
  <si>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</si>
  <si>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</si>
  <si>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</si>
  <si>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</si>
  <si>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</si>
  <si>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</si>
  <si>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</si>
  <si>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</si>
  <si>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</si>
  <si>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</si>
  <si>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</si>
  <si>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</si>
  <si>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</si>
  <si>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</si>
  <si>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</si>
  <si>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Poder Ejecutivo</t>
  </si>
  <si>
    <t>Poder Legislativo</t>
  </si>
  <si>
    <t>Poder Judicial</t>
  </si>
  <si>
    <t>Órganos Autónomos</t>
  </si>
  <si>
    <t xml:space="preserve">      Total del Gasto</t>
  </si>
  <si>
    <t>Entidades Paraestatales y Fideicomisos No Empresariales y No Financieros</t>
  </si>
  <si>
    <t>Instituciones Públicas de la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</si>
  <si>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</si>
  <si>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</si>
  <si>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</si>
  <si>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</si>
  <si>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</si>
  <si>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t>DEUDORES DIVERSOS GOBIERNO DEL ESTADO (PART FED)</t>
  </si>
  <si>
    <t>efectivo</t>
  </si>
  <si>
    <t>derechos a recibir</t>
  </si>
  <si>
    <t>derechos b y s</t>
  </si>
  <si>
    <t>inventarios</t>
  </si>
  <si>
    <t>almacenes</t>
  </si>
  <si>
    <t xml:space="preserve">estimación </t>
  </si>
  <si>
    <t>otros ac</t>
  </si>
  <si>
    <t>activo circulante</t>
  </si>
  <si>
    <t>act circulante (suma)</t>
  </si>
  <si>
    <t>activo no circulante</t>
  </si>
  <si>
    <t>bienes inmuebles</t>
  </si>
  <si>
    <t>bienes muebles</t>
  </si>
  <si>
    <t>activo intangibles</t>
  </si>
  <si>
    <t>depreciación</t>
  </si>
  <si>
    <t>activos diferidos</t>
  </si>
  <si>
    <t>ESF</t>
  </si>
  <si>
    <r>
      <t>Productos</t>
    </r>
    <r>
      <rPr>
        <vertAlign val="superscript"/>
        <sz val="9"/>
        <rFont val="Arial"/>
        <family val="2"/>
      </rPr>
      <t>1</t>
    </r>
  </si>
  <si>
    <t>POR COOPERACION PARA OBRAS PUBLICAS EN EFECTIVO</t>
  </si>
  <si>
    <t>PAVIMENTACION</t>
  </si>
  <si>
    <t>CREDITO A CORTO PLAZO</t>
  </si>
  <si>
    <t>POR SERVICIO DE PODAS Y DERRIBO DE ARBOLES Y PALMAS</t>
  </si>
  <si>
    <t>DEUDORES DIVERSOS INSTITUTO MUNICIPAL DE CONSERVACION DE LA VIDA SILVESTRE</t>
  </si>
  <si>
    <t>CESAR ANTONIO CORRUJEDO RUIZ</t>
  </si>
  <si>
    <t>KARLA CASTAÑEDA BRISEÑO</t>
  </si>
  <si>
    <t>FELIPE TRIANA ANGEL</t>
  </si>
  <si>
    <t>ESPACIOS DEPORTIVOS</t>
  </si>
  <si>
    <t>PAGOS DUPLICADOS POR CONTRIBUYENTES</t>
  </si>
  <si>
    <t>NIVEL</t>
  </si>
  <si>
    <t>- 1 -</t>
  </si>
  <si>
    <t>- 2 -</t>
  </si>
  <si>
    <t>- 4 -</t>
  </si>
  <si>
    <t>- 5 -</t>
  </si>
  <si>
    <t>Depreciaciones</t>
  </si>
  <si>
    <t>Amortización Deuda</t>
  </si>
  <si>
    <t>Materiales</t>
  </si>
  <si>
    <t>DEVENGADO VS MODIFICADO</t>
  </si>
  <si>
    <t>RECAUDADO VS MODIFICADO</t>
  </si>
  <si>
    <t>CREDITO 11226 ( 2013 )</t>
  </si>
  <si>
    <t>CREDITO 7823 BANORTE</t>
  </si>
  <si>
    <t>Banobras Crédito No. 7725</t>
  </si>
  <si>
    <t>Banobras Crédito No. 7726</t>
  </si>
  <si>
    <t>Banobras Crédito No. 8708</t>
  </si>
  <si>
    <t>Banobras Crédito No. 8752</t>
  </si>
  <si>
    <t>Banobras Crédito No. 8934</t>
  </si>
  <si>
    <t>Banobras Crédito No. 9676</t>
  </si>
  <si>
    <t>Banobras Crédito No. 11226</t>
  </si>
  <si>
    <t>Banobras Crédito No. 11870</t>
  </si>
  <si>
    <t>Banorte Crédito No. 7823</t>
  </si>
  <si>
    <t>Banorte Crédito No. 9030</t>
  </si>
  <si>
    <t>deuda cp</t>
  </si>
  <si>
    <t>deuda lp</t>
  </si>
  <si>
    <t>nvo ptmo Bbva</t>
  </si>
  <si>
    <t>MUNICIPIO DE DURANGO (a)</t>
  </si>
  <si>
    <t>PCOG</t>
  </si>
  <si>
    <t>pensiones</t>
  </si>
  <si>
    <t>desastres naturales</t>
  </si>
  <si>
    <t>ETIQUETADO</t>
  </si>
  <si>
    <t>NO ETIQUETADO</t>
  </si>
  <si>
    <t>Gobierno MUNICIPIO DURANGO</t>
  </si>
  <si>
    <t>Sector Paraestatal del Gobierno MUNICIPIO DE DURANGO</t>
  </si>
  <si>
    <t>BANORTE 0818103614 REC DE OBRA NO TERM</t>
  </si>
  <si>
    <t>SUBSIDIO SOBRE TRASLADO DE DOMINIO BIENES INMUEBLES</t>
  </si>
  <si>
    <t>RECARGOS DE DERECHOS</t>
  </si>
  <si>
    <t>ACREED DIV BOMBEROS</t>
  </si>
  <si>
    <t>CREDITO 7823 ( 2012 )</t>
  </si>
  <si>
    <t>CREDITO 11870 ( 2014 )</t>
  </si>
  <si>
    <t>POR SERVICIO DE ALINEACION DE PREDIOS Y FIJACION DE NUMEROS OFICIALES</t>
  </si>
  <si>
    <t>REFRENDO PADRON MUNICIPAL DE EMPRESAS</t>
  </si>
  <si>
    <t>PROTECCION CIVIL  DICTAMENES, REVISION DE PROYECTOS, DICTAMENES PRELIMINARES, CAPACITACION Y OTROS SERVICIOS</t>
  </si>
  <si>
    <t>SEGURIDAD PUBLICA CERTIFICACION, DICTAMENES Y OTROS SERVICIOS</t>
  </si>
  <si>
    <t>MEDIO AMBIENTE DICTAMENES, LICENCIAS, PERMISOS Y OTROS SERVICIOS</t>
  </si>
  <si>
    <t>POR SERVICIOS PUBLICOS DE ILUMINACION</t>
  </si>
  <si>
    <t>RECARGOS DE DERECHOS  DEL EJERCICIO</t>
  </si>
  <si>
    <t>GASTOS DE EJECUCION DERECHOS DE EJERCICIOS ANTERIORES</t>
  </si>
  <si>
    <t>CENTRO DE ATENCION ANIMAL</t>
  </si>
  <si>
    <t>RENDIMIENTOS FINANCIEROS POR INVERSION</t>
  </si>
  <si>
    <t>RENDIMIENTOS FINANCIEROS POR INTERESES</t>
  </si>
  <si>
    <t>TRANSFERENCIAS AL DIF (SUBSIDIO DIRECTO)</t>
  </si>
  <si>
    <t>IMPTO PREDIAL DE EJS ANTERIORES (REZAGO)</t>
  </si>
  <si>
    <t>GOBIERNO DEL ESTADO</t>
  </si>
  <si>
    <t>SANTANDER 65508457436 LINEA DE CAPTURA PREDIAL</t>
  </si>
  <si>
    <t>BANORTE 1140395863 BANCARIZACION PREDIAL BANORTE VERSION 5</t>
  </si>
  <si>
    <t>SANTANDER 6550848507 BANCARIZACION PREDIAL SANTANDER VERSION 5</t>
  </si>
  <si>
    <t>BANAMEX 70165371931 BANCARIZACION PREDIAL BANAMEX VERSION 5</t>
  </si>
  <si>
    <t>BANORTE 1135132448 PARTICIPACIONES FEDERALES 2021</t>
  </si>
  <si>
    <t>DEUDORES DIV DE FOCMED</t>
  </si>
  <si>
    <t>SUBSIDIO AMBULANTES</t>
  </si>
  <si>
    <t>ALBERCA 450</t>
  </si>
  <si>
    <t>BASES DE LICITACIONES DE OBRAS</t>
  </si>
  <si>
    <t>ACREED DIV PROGRAMA SOCIAL INTERNET</t>
  </si>
  <si>
    <t>MOVIMIENTOS DE PATENTES DE BEBIDAS ALCOHOLICAS</t>
  </si>
  <si>
    <t>ALBERCA OLIMPICA 450</t>
  </si>
  <si>
    <t>RENDIMIENTOS CREDITOS FOMENTO ECONOMICO</t>
  </si>
  <si>
    <t>OTROS PRODUCTOS QUE GENERAN INGRESOS CORRIENTES</t>
  </si>
  <si>
    <t>IMPUESTO ESPECIAL SOBRE PRODUCCION Y SERVICIOS SOBRE VENTA DE GASOLINA Y DIESEL</t>
  </si>
  <si>
    <t>DESECHABLES</t>
  </si>
  <si>
    <t>CONSUMIBLES</t>
  </si>
  <si>
    <t>FIBRAS SINTETICAS, HULES, PLASTICOS Y DERIVADOS</t>
  </si>
  <si>
    <t>GAS PARA VEHICULOS</t>
  </si>
  <si>
    <t>PASAJES TERRESTRES</t>
  </si>
  <si>
    <t>VIATICOS EN EL PAIS</t>
  </si>
  <si>
    <t>FOMENTO DEPORTIVO</t>
  </si>
  <si>
    <t>AMBULANTES</t>
  </si>
  <si>
    <t>DONATIVOS Y COOPERACIONES</t>
  </si>
  <si>
    <t>INTERESES CREDITO 8708</t>
  </si>
  <si>
    <t>INTERESES CREDITO 7725</t>
  </si>
  <si>
    <t>INTERESES CREDITO 7726</t>
  </si>
  <si>
    <t>INTERESES CREDITO 8752</t>
  </si>
  <si>
    <t>INTERESES CREDITO 8934</t>
  </si>
  <si>
    <t>INTERESES CREDITO 9676</t>
  </si>
  <si>
    <t>INTERESES CREDITO 7823</t>
  </si>
  <si>
    <t>INTERESES CREDITO 11226</t>
  </si>
  <si>
    <t>INTERESES CREDITO 11870</t>
  </si>
  <si>
    <t>INTERESES CREDITO 9030</t>
  </si>
  <si>
    <t>BANAMEX 70165024085 BANCARIZACION TPV</t>
  </si>
  <si>
    <t>INVERSIONES SANTANDER 65503820164 LIQUIDACIONES SUBSEMUN</t>
  </si>
  <si>
    <t>APORTACION MUNICIPAL INMUDE - MENSUALIDAD ALBERCA OLIMPICA 450</t>
  </si>
  <si>
    <t>RECARGOS DE IMPUESTOS DEL EJERCICIO</t>
  </si>
  <si>
    <t>JOSEFINA BLANCO PINEDA</t>
  </si>
  <si>
    <t>ANTONIO ARTURO MUÑOZ SOLIS</t>
  </si>
  <si>
    <t>CINETECA</t>
  </si>
  <si>
    <t>ALBERCA DEPORTIVO JOSE REVUELTAS</t>
  </si>
  <si>
    <t>OTROS DONATIVOS</t>
  </si>
  <si>
    <t>PARQUE GUADIANA</t>
  </si>
  <si>
    <t>GIMNASIO SAHUATOBA</t>
  </si>
  <si>
    <t>CENTRO ACUATICO MUNICIPAL</t>
  </si>
  <si>
    <t>TRANVIA</t>
  </si>
  <si>
    <t>ACREED DIV INSTITUTO MUNICIPAL DE PLANEACION DE DURANGO</t>
  </si>
  <si>
    <t>CENTRO ACUATICO MUNICIPAL (ANTES ALBERCA OLIMPICA)</t>
  </si>
  <si>
    <t>APORTACION MUNICIPAL INMUDE MENSUALIDAD ALBERCA 450</t>
  </si>
  <si>
    <t>COMISIONES DE LA DEUDA PUBLICA INTERNA</t>
  </si>
  <si>
    <t>Conciliación entre los Egresos Presupuestarios y los Gastos Contables</t>
  </si>
  <si>
    <t>(Cifras en miles de pesos)</t>
  </si>
  <si>
    <t>1. Total de Egresos Presupuestarios</t>
  </si>
  <si>
    <t xml:space="preserve">2. Menos Egresos Presupuestales no Contables </t>
  </si>
  <si>
    <t xml:space="preserve">3. Más Egresos Contables no Presupuestales </t>
  </si>
  <si>
    <t>4. Total de Egresos Contables</t>
  </si>
  <si>
    <t>al 31 de diciembre de 2020 (d)</t>
  </si>
  <si>
    <t>A. Bbva Bancomer</t>
  </si>
  <si>
    <t>TIIE + 1.3%</t>
  </si>
  <si>
    <t>0.58 Por Disposición</t>
  </si>
  <si>
    <t>PARTICIPACIONES</t>
  </si>
  <si>
    <t>ENTREGADO</t>
  </si>
  <si>
    <t>SUBTOTAL</t>
  </si>
  <si>
    <t>FIDEICOMISOS</t>
  </si>
  <si>
    <t>Ramo</t>
  </si>
  <si>
    <t>BANCO/INSTITUCIÓN</t>
  </si>
  <si>
    <t xml:space="preserve">MES </t>
  </si>
  <si>
    <t>Depositado</t>
  </si>
  <si>
    <t>DIC 20</t>
  </si>
  <si>
    <t>ENE 21</t>
  </si>
  <si>
    <t>FEB 21</t>
  </si>
  <si>
    <t>28</t>
  </si>
  <si>
    <t>** FALTA QUE SE CORRIJA EN EL SISTEMA</t>
  </si>
  <si>
    <t>amort</t>
  </si>
  <si>
    <t>BANCOS</t>
  </si>
  <si>
    <t>INVERSIONES TEMPORALES</t>
  </si>
  <si>
    <t>DEPÓSITOS</t>
  </si>
  <si>
    <t>RESULTADO</t>
  </si>
  <si>
    <t>DEPRECIACIÓN</t>
  </si>
  <si>
    <t>AMORTIZACIÓN</t>
  </si>
  <si>
    <t>INCREMENTO EN CUENTAS POR COBRAR</t>
  </si>
  <si>
    <t>FLUJOS EFECTIVOS</t>
  </si>
  <si>
    <t>BANORTE 1094162887 DONATIVOS (CRUZ ROJA)</t>
  </si>
  <si>
    <t>BANORTE 1105367458 CADENAS PRODUCTIVAS</t>
  </si>
  <si>
    <t>BANORTE 1147659564 CUENTA MANDATADA LUMINARIAS</t>
  </si>
  <si>
    <t>MULTAS POR BEBIDAS CON CONTENIDO ALCOHOLICO</t>
  </si>
  <si>
    <t>DEUDORES DIVERSOS INSTITUTO MUNICIPAL DE LA VIVIENDA</t>
  </si>
  <si>
    <t>DEUDORES DIVERSOS INSTITUTO MUNICIPAL DE LA FAMILIA</t>
  </si>
  <si>
    <t>SUBSIDIO IMPUESTO PREDIAL</t>
  </si>
  <si>
    <t>SUBSIDIO POR EMPADRONAMIENTO</t>
  </si>
  <si>
    <t>REFRENDO PADRON MUNICIPAL DE EM</t>
  </si>
  <si>
    <t>RESULTADO DEL EJERCICIO</t>
  </si>
  <si>
    <t>Proveedores</t>
  </si>
  <si>
    <t>Luminarias</t>
  </si>
  <si>
    <t>Prov Total</t>
  </si>
  <si>
    <t>ESTADO DE DURANGO</t>
  </si>
  <si>
    <r>
      <t>MUNICIPIO:</t>
    </r>
    <r>
      <rPr>
        <b/>
        <u/>
        <sz val="10"/>
        <rFont val="Arial Narrow"/>
        <family val="2"/>
      </rPr>
      <t xml:space="preserve">   DURANGO   </t>
    </r>
  </si>
  <si>
    <t>ACTIVO CIRCULANTE</t>
  </si>
  <si>
    <t>PASIVO CIRCULANTE</t>
  </si>
  <si>
    <t>Efectivo y Equivalente de Efectivo</t>
  </si>
  <si>
    <t>Efectivo</t>
  </si>
  <si>
    <t>Bancos Tesorería</t>
  </si>
  <si>
    <t>Proveedores de Bienes y Servicios</t>
  </si>
  <si>
    <t>Inversiones Financieras</t>
  </si>
  <si>
    <t>Depósitos de Fondos de Terceros</t>
  </si>
  <si>
    <t>Proveedores de Obras y Servicios</t>
  </si>
  <si>
    <t>Retenciones y Contribuciones por Pagar a Corto Plazo</t>
  </si>
  <si>
    <t>Efectivo o Equivalente de Efectivo a Recibir</t>
  </si>
  <si>
    <t>Devoluciones de Contribuciones por pagar a Corto plazo</t>
  </si>
  <si>
    <t>Cuentas por Cobrar a Corto Plazo</t>
  </si>
  <si>
    <t>Otras cuentas por pagar a Corto Plazo</t>
  </si>
  <si>
    <t>Deudores Diversos</t>
  </si>
  <si>
    <t>Prestamos Otorgados</t>
  </si>
  <si>
    <t>Documentos Por Pagar a Corto Plazo</t>
  </si>
  <si>
    <t xml:space="preserve">Deudores por Anticipos de la Tesoreria </t>
  </si>
  <si>
    <t>Fondos Rotatorios por Combrobar a Corto Plazo</t>
  </si>
  <si>
    <t>Prestámos Recibidos a Corto Plazo</t>
  </si>
  <si>
    <t xml:space="preserve">Derechos a Recibir Bienes o Servicios </t>
  </si>
  <si>
    <t>Anticipos a Corto Plazo</t>
  </si>
  <si>
    <t>Porción a  Corto Plazo de la Deuda a Largo Plazo</t>
  </si>
  <si>
    <t>Porción a Corto Plazo de la Deuda Pública Interna</t>
  </si>
  <si>
    <t>Fondos y Bienes de Terceros en Garantía y/o Admón a C.P.</t>
  </si>
  <si>
    <t>Fondos en Administracion a Corto Plazo</t>
  </si>
  <si>
    <t>TOTAL DE ACTIVOS CIRCULANTES</t>
  </si>
  <si>
    <t>Fondos de Fideicomisos, Mandatos y Contratos Análogos a Corto Plazo</t>
  </si>
  <si>
    <t>TOTAL PASIVO CIRCULANTE</t>
  </si>
  <si>
    <t>ACTIVO NO CIRCULANTE</t>
  </si>
  <si>
    <t>PASIVO NO CIRCULANTE</t>
  </si>
  <si>
    <t xml:space="preserve">Terrenos </t>
  </si>
  <si>
    <t>Documentos Por pagar A Largo Plazo</t>
  </si>
  <si>
    <t>Edificios no Residenciales</t>
  </si>
  <si>
    <t>Otros Documentos Por Pagar aLargo Plazo (Convenios)</t>
  </si>
  <si>
    <t>Construcciones en Proceso</t>
  </si>
  <si>
    <t>Deuda Pública  a Largo Plazo</t>
  </si>
  <si>
    <t>Deuda Pública Interna</t>
  </si>
  <si>
    <t>TOTAL DE PASIVO  NO CIRCULANTE</t>
  </si>
  <si>
    <t>TOTAL PASIVO</t>
  </si>
  <si>
    <t>Equipo e Instrumental Medico y de Laboratorio</t>
  </si>
  <si>
    <t>Equipo de Transporte</t>
  </si>
  <si>
    <t>Otros Equipos de Trabajo</t>
  </si>
  <si>
    <t>Bienes Artisticos</t>
  </si>
  <si>
    <t>Donaciones De Capital</t>
  </si>
  <si>
    <t>Actualizaciones de Hacienda Pública/Patrimonio</t>
  </si>
  <si>
    <t>Hacienda Pública Patrimonio Generado</t>
  </si>
  <si>
    <t>Patrimonio Acumulado</t>
  </si>
  <si>
    <t>Resultado del Ejercicio Ahorro/Desahorro</t>
  </si>
  <si>
    <t>Software y Licencias</t>
  </si>
  <si>
    <t>TOTAL DE ACTIVOS  NO CIRCULANTES</t>
  </si>
  <si>
    <t>HACIENDA PÚBLICA/PATRIMONIO TOTAL</t>
  </si>
  <si>
    <t>TOTAL DE ACTIVO</t>
  </si>
  <si>
    <t>TOTAL DE PASIVO Y HACIENDA PÚBLICA/PATRIMONIO TOTAL</t>
  </si>
  <si>
    <t xml:space="preserve">                        "Bajo protesta de decir verdad, declaramos que los Estados Financieros y sus Notas son razonablemente correctos y son responsabilidad del Emisor"</t>
  </si>
  <si>
    <t>Software</t>
  </si>
  <si>
    <t>MODIFICADO</t>
  </si>
  <si>
    <t>Pago inicial</t>
  </si>
  <si>
    <t>MAR 21</t>
  </si>
  <si>
    <t>ABRIL 21</t>
  </si>
  <si>
    <t>IP</t>
  </si>
  <si>
    <t>E</t>
  </si>
  <si>
    <t>Nombre del Ente Público (1)</t>
  </si>
  <si>
    <t>Estado de Flujos de Efectivo (2)</t>
  </si>
  <si>
    <t>Del XXXX al XXXX (3)</t>
  </si>
  <si>
    <t>(Cifras en Pesos) (4)</t>
  </si>
  <si>
    <t>Concepto (5)</t>
  </si>
  <si>
    <t>20XN (6)</t>
  </si>
  <si>
    <t>20XN-1 (7)</t>
  </si>
  <si>
    <t>Flujos de Efectivo de las Actividades de Operación (8)</t>
  </si>
  <si>
    <t xml:space="preserve">IA. Origen </t>
  </si>
  <si>
    <t>(IA = a + b + c + d + e + f + g + h + i + j)</t>
  </si>
  <si>
    <t>a. Impuestos</t>
  </si>
  <si>
    <t>Ingresos recaudados por Impuestos</t>
  </si>
  <si>
    <t>b. Cuotas y Aportaciones de Seguridad Social</t>
  </si>
  <si>
    <t>Ingresos recaudados por Cuotas y Aportaciones de Seguridad Social</t>
  </si>
  <si>
    <t>c. Contribuciones de Mejoras</t>
  </si>
  <si>
    <t>Ingresos recaudados por Contribuciones de Mejoras</t>
  </si>
  <si>
    <t>d. Derechos</t>
  </si>
  <si>
    <t>Ingresos recaudados por Derechos</t>
  </si>
  <si>
    <t>e. Productos</t>
  </si>
  <si>
    <t>Ingresos recaudados por Productos</t>
  </si>
  <si>
    <t>f. Aprovechamientos</t>
  </si>
  <si>
    <t>Ingresos recaudados por Aprovechamientos</t>
  </si>
  <si>
    <t>g. Ingresos por Venta de Bienes y Prestación de Servicios</t>
  </si>
  <si>
    <t>Ingresos recaudados por Ingresos por Venta de Bienes y Prestación de Servicios</t>
  </si>
  <si>
    <t>h. Participaciones, Aportaciones, Convenios, Incentivos Derivados de la Colaboración Fiscal y Fondos Distintos de Aportaciones</t>
  </si>
  <si>
    <t>Ingresos recaudados por Participaciones, Aportaciones, Convenios, Incentivos Derivados de la Colaboración Fiscal y Fondos Distintos de Aportaciones</t>
  </si>
  <si>
    <t xml:space="preserve">i. Transferencias, Asignaciones, Subsidios y Subvenciones, y Pensiones y Jubilaciones </t>
  </si>
  <si>
    <t>Ingresos recaudados por Transferencias, Asignaciones, Subsidios y Subvenciones, y Pensiones y Jubilaciones</t>
  </si>
  <si>
    <t>j. Otros Orígenes de Operación</t>
  </si>
  <si>
    <t>Ingresos recaudados no incluidos en los conceptos anteriores</t>
  </si>
  <si>
    <t xml:space="preserve">IB. Aplicación </t>
  </si>
  <si>
    <t>(IB = a + b + c + d + e + f + g + h + i + j + k + l + m + n + ñ + o)</t>
  </si>
  <si>
    <t>a. Servicios Personales</t>
  </si>
  <si>
    <t>Gastos pagados por Servicios Personales</t>
  </si>
  <si>
    <t>b. Materiales y Suministros</t>
  </si>
  <si>
    <t>Gastos pagados por Materiales y Suministros</t>
  </si>
  <si>
    <t>c. Servicios Generales</t>
  </si>
  <si>
    <t>Gastos pagados por Servicios Generales</t>
  </si>
  <si>
    <t>d. Transferencias Internas y Asignaciones al Sector Público</t>
  </si>
  <si>
    <t>Gastos pagados por Transferencias Internas y Asignaciones al Sector Público</t>
  </si>
  <si>
    <t>e. Transferencias al Resto del Sector Público</t>
  </si>
  <si>
    <t>Gastos pagados por Transferencias al Resto del Sector Público</t>
  </si>
  <si>
    <t>f. Subsidios y Subvenciones</t>
  </si>
  <si>
    <t>Gastos pagados por Subsidios y Subvenciones</t>
  </si>
  <si>
    <t>g. Ayudas Sociales</t>
  </si>
  <si>
    <t>Gastos pagados por Ayudas Sociales</t>
  </si>
  <si>
    <t>h. Pensiones y Jubilaciones</t>
  </si>
  <si>
    <t>Gastos pagados por Pensiones y Jubilaciones</t>
  </si>
  <si>
    <t>i. Transferencias a Fideicomisos, Mandatos y Contratos Análogos</t>
  </si>
  <si>
    <t>Gastos pagados por Transferencias a Fideicomisos, Mandatos y Contratos Análogos</t>
  </si>
  <si>
    <t>j. Transferencias a la Seguridad Social</t>
  </si>
  <si>
    <t>Gastos pagados por Transferencias a la Seguridad Social</t>
  </si>
  <si>
    <t>k. Donativos</t>
  </si>
  <si>
    <t>Gastos pagados por Donativos</t>
  </si>
  <si>
    <t>l. Transferencias al Exterior</t>
  </si>
  <si>
    <t>Gastos pagados por Transferencias al Exterior</t>
  </si>
  <si>
    <t>m. Participaciones</t>
  </si>
  <si>
    <t>Gastos pagados por Participaciones</t>
  </si>
  <si>
    <t>n. Aportaciones</t>
  </si>
  <si>
    <t>Gastos pagados por Aportaciones</t>
  </si>
  <si>
    <t>ñ. Convenios</t>
  </si>
  <si>
    <t>Gastos pagados por Convenios</t>
  </si>
  <si>
    <t>o. Otras Aplicaciones de Operación</t>
  </si>
  <si>
    <t>Gastos pagados no incluidos en los conceptos anteriores</t>
  </si>
  <si>
    <t xml:space="preserve">I. Flujos Netos de Efectivo por Actividades de Operación </t>
  </si>
  <si>
    <t>(I = IA - IB)</t>
  </si>
  <si>
    <t xml:space="preserve">Flujos de Efectivo de las Actividades de Inversión (9) </t>
  </si>
  <si>
    <t xml:space="preserve">IIA. Origen </t>
  </si>
  <si>
    <t>(IIA = a + b + c)</t>
  </si>
  <si>
    <t>a. Bienes Inmuebles, Infraestructura y Construcciones en Proceso</t>
  </si>
  <si>
    <t>Cobro en efectivo o equivalentes en efectivo por la enajenación de Bienes Inmuebles, Infraestructura y Construcciones en Proceso</t>
  </si>
  <si>
    <t>b. Bienes Muebles</t>
  </si>
  <si>
    <t>Cobro en efectivo o equivalentes en efectivo por la enajenación de Bienes Muebles</t>
  </si>
  <si>
    <t>c. Otros Orígenes de Inversión</t>
  </si>
  <si>
    <t>Cobro por la enajenación de Activos considerados inversión, no incluidos en los conceptos anteriores</t>
  </si>
  <si>
    <t xml:space="preserve">IIB. Aplicación </t>
  </si>
  <si>
    <t>(IIB = a + b + c)</t>
  </si>
  <si>
    <t>Pago por la adquisición de Bienes Inmuebles, Infraestructura y Construcciones en Proceso</t>
  </si>
  <si>
    <t>Pago por la adquisición de Bienes Muebles</t>
  </si>
  <si>
    <t>c. Otras Aplicaciones de Inversión</t>
  </si>
  <si>
    <t>Pago por la adquisición de Activos considerados inversión, no incluidos en los conceptos anteriores</t>
  </si>
  <si>
    <t>II. Flujos Netos de Efectivo por Actividades de Inversión</t>
  </si>
  <si>
    <t>(II = IIA - IIB)</t>
  </si>
  <si>
    <t>Flujos de Efectivo de las Actividades de Financiamiento (10)</t>
  </si>
  <si>
    <t xml:space="preserve">IIIA. Origen </t>
  </si>
  <si>
    <t>(IIIA = a + b)</t>
  </si>
  <si>
    <t>a. Endeudamiento Neto (a = a1 + a2)</t>
  </si>
  <si>
    <t>a1. Interno</t>
  </si>
  <si>
    <t>Ingresos por la contratación de deuda pública interna</t>
  </si>
  <si>
    <t>ingresos por la contratación de deuda pública interna</t>
  </si>
  <si>
    <t>a2. Externo</t>
  </si>
  <si>
    <t>ingresos por la contratación de deuda pública externa</t>
  </si>
  <si>
    <t>Ingresos por la contratación de deuda pública externa</t>
  </si>
  <si>
    <t>b. Otros Orígenes de Financiamiento</t>
  </si>
  <si>
    <t>Ingresos por la contratación de cualquier otro financiamiento no considerado deuda pública</t>
  </si>
  <si>
    <t xml:space="preserve">IIIB. Aplicación </t>
  </si>
  <si>
    <t>(IIIB = a + b)</t>
  </si>
  <si>
    <t>a. Servicios de la Deuda (a = a1 + a2)</t>
  </si>
  <si>
    <t>Pago por la amortización, intereses, comisiones y otros gastos de la deuda pública interna</t>
  </si>
  <si>
    <t>Pago por la amortización, intereses, comisiones y otros gastos de la deuda pública externa</t>
  </si>
  <si>
    <t>b. Otras Aplicaciones de Financiamiento</t>
  </si>
  <si>
    <t>Pago por la liquidación de cualquier otro financiamiento no considerado deuda pública</t>
  </si>
  <si>
    <t xml:space="preserve">III. Flujos Netos de Efectivo por Actividades de Financiamiento </t>
  </si>
  <si>
    <t>(III = IIIA - IIIB)</t>
  </si>
  <si>
    <t xml:space="preserve">IV. Incremento/Disminución Neta en el Efectivo y Equivalentes al Efectivo </t>
  </si>
  <si>
    <t>(IV = I + II + III)</t>
  </si>
  <si>
    <t>V. Efectivo y Equivalentes al Efectivo al Inicio del Ejercicio</t>
  </si>
  <si>
    <t>SR 1.1.1 (20XN-1)</t>
  </si>
  <si>
    <t>SR 1.1.1 (20XN-2)</t>
  </si>
  <si>
    <t>VI. Efectivo y Equivalentes al Efectivo al Final del Ejercicio (VI = IV + V)</t>
  </si>
  <si>
    <t>SR 1.1.1 (20XN)</t>
  </si>
  <si>
    <t>BANORTE 1148115245 PARTICIPACIONES FEDERALES OBRA PUBLICA 2021</t>
  </si>
  <si>
    <t>HONORARIOS POR CAUSAS LEGALES, DE CONTABILIDAD, AUDITORIA Y RELACIONADOS</t>
  </si>
  <si>
    <t>INFRAESTRUCTURA DEPORTIVA</t>
  </si>
  <si>
    <t>AMORTIZACION</t>
  </si>
  <si>
    <t>S. FINAL</t>
  </si>
  <si>
    <t>CORRESPONDIENTE AL MES</t>
  </si>
  <si>
    <t>PENDIENTE DE ENTREGAR</t>
  </si>
  <si>
    <t>IMPORTE A DEPOSITAR AL FIDEICOMISO</t>
  </si>
  <si>
    <t>AMORTIZACIÓN DE CRÉDITOS (CAPITAL, INTERESES Y GASTOS FIDUCIARIOS)</t>
  </si>
  <si>
    <t>REMANENTES A ENTREGAR AL MPIO</t>
  </si>
  <si>
    <t>APP/IXE BANORTE   RETENCIÓN 49.47 %                                           ( LUMINARIAS )</t>
  </si>
  <si>
    <t>DEPRECIACION ACUMULADA DE EQUIPO DE TRABAJO</t>
  </si>
  <si>
    <t>SEGUROS ARGOS</t>
  </si>
  <si>
    <t>EXTRAORDINARIOS (ESTUDIO SOCIOECONOMICO)</t>
  </si>
  <si>
    <t>DEPRECIACION ACUMULADA EQUIPO DE TRABAJO</t>
  </si>
  <si>
    <t>SILVERIA HERRERA MONTIEL</t>
  </si>
  <si>
    <t>ACREED. DIV. DEPOSITOS NO CORRESPONDIDOS DE ENTIDADES EXTERNAS</t>
  </si>
  <si>
    <t>FECHA DE DEPOSITO</t>
  </si>
  <si>
    <t>Fideicomiso Número</t>
  </si>
  <si>
    <t>MAYO 21</t>
  </si>
  <si>
    <t>AMORT DEUDA COG</t>
  </si>
  <si>
    <t>SUMA DEUDA LP</t>
  </si>
  <si>
    <t>DEUDA CP</t>
  </si>
  <si>
    <t>BANORTE 1148655581 DONATIVOS A BOMBEROS</t>
  </si>
  <si>
    <t>BANORTE 11566738989 MICROCREDITOS RURALES</t>
  </si>
  <si>
    <t>DEUDORES DIV FISCALIA INTERNET INGRESOS</t>
  </si>
  <si>
    <t>SANTANDER/BANOBRAS     RETENCION 34.30%</t>
  </si>
  <si>
    <t>General Ledger</t>
  </si>
  <si>
    <t>XXMDG_JUEGO_MAYORES</t>
  </si>
  <si>
    <t xml:space="preserve">     </t>
  </si>
  <si>
    <t>CUENTA</t>
  </si>
  <si>
    <t>1-1112020008-999999-00-0000000-0000-000-000000000-0000-0-151220-00000000-0000000-000000</t>
  </si>
  <si>
    <t>1-1112020010-999999-00-0000000-0000-000-000000000-0000-0-151219-00000000-0000000-000000</t>
  </si>
  <si>
    <t>1-1112020013-999999-00-0000000-0000-000-000000000-0000-0-151220-00000000-0000000-000000</t>
  </si>
  <si>
    <t>1-1112020016-999999-00-0000000-0000-000-000000000-0000-0-151221-00000000-0000000-000000</t>
  </si>
  <si>
    <t>1-1112020018-999999-00-0000000-0000-000-000000000-0000-0-151220-00000000-0000000-000000</t>
  </si>
  <si>
    <t>1-1112030004-999999-00-0000000-0000-000-000000000-0000-0-250817-00000000-0000000-000000</t>
  </si>
  <si>
    <t>1-1112030032-999999-00-0000000-0000-000-000000000-0000-0-151219-00000000-0000000-000000</t>
  </si>
  <si>
    <t>1-1114010006-999999-00-0000000-0000-000-000000000-0000-0-151219-00000000-0000000-000000</t>
  </si>
  <si>
    <t>1-1114010008-999999-00-0000000-0000-000-000000000-0000-0-151220-00000000-0000000-000000</t>
  </si>
  <si>
    <t>1-1123010001-999999-00-0000000-0000-000-000000000-0000-0-151221-00000000-0000000-000000</t>
  </si>
  <si>
    <t>1-1123010006-999999-00-0000000-0000-000-000000000-0000-0-151221-00000000-0000000-000000</t>
  </si>
  <si>
    <t>1-1123010014-999999-00-0000000-0000-000-000000000-0000-0-151220-00000000-0000000-000000</t>
  </si>
  <si>
    <t>1-1123010014-999999-00-0000000-0000-000-000000000-0000-0-151221-00000000-0000000-000000</t>
  </si>
  <si>
    <t>1-1123030077-999999-00-0000000-0000-000-000000000-0000-0-151221-00000000-0000000-000000</t>
  </si>
  <si>
    <t>1-1123030082-999999-00-0000000-0000-000-000000000-0000-0-151221-00000000-0000000-000000</t>
  </si>
  <si>
    <t>1-1131010001-999999-00-0000000-0000-000-000000000-0000-0-151219-00000000-0000000-000000</t>
  </si>
  <si>
    <t>1-1131010001-999999-00-0000000-0000-000-000000000-0000-0-151220-00000000-0000000-000000</t>
  </si>
  <si>
    <t>1-1235030005-999999-00-1060101-2202-000-E06002001-6131-2-151220-00000000-0000000-000000</t>
  </si>
  <si>
    <t>1-1235030005-999999-00-1060101-2202-000-E06013001-6131-2-151220-00000000-0000000-000000</t>
  </si>
  <si>
    <t>1-1235030005-999999-00-1060101-2202-000-K19003003-6131-2-151219-00000000-0000000-000000</t>
  </si>
  <si>
    <t>1-1244010005-999999-00-0000000-0000-000-000000000-0000-0-151220-00000000-0000000-000000</t>
  </si>
  <si>
    <t>1-1246900001-999999-00-0000000-0000-000-000000000-0000-0-151220-00000000-0000000-000000</t>
  </si>
  <si>
    <t>1-1246900002-999999-00-0000000-0000-000-000000000-0000-0-151220-00000000-0000000-000000</t>
  </si>
  <si>
    <t>1-1251010001-999999-00-0000000-0000-000-000000000-0000-0-151220-00000000-0000000-000000</t>
  </si>
  <si>
    <t>1-2113010001-999999-00-0000000-0000-000-000000000-0000-0-250817-00000000-0000000-000000</t>
  </si>
  <si>
    <t>1-2117010003-999999-00-0000000-0000-000-000000000-0000-0-151221-00000000-0000000-000000</t>
  </si>
  <si>
    <t>1-2117020001-999999-00-0000000-0000-000-000000000-0000-0-151221-00000000-0000000-000000</t>
  </si>
  <si>
    <t>1-2117020002-999999-00-0000000-0000-000-000000000-0000-0-151221-00000000-0000000-000000</t>
  </si>
  <si>
    <t>1-2117070004-999999-00-0000000-0000-000-000000000-0000-0-151221-00000000-0000000-000000</t>
  </si>
  <si>
    <t>1-2119080003-999999-00-0000000-0000-000-000000000-0000-0-151221-00000000-0000000-000000</t>
  </si>
  <si>
    <t>1-2119080010-999999-00-0000000-0000-000-000000000-0000-0-250817-00000000-0000000-000000</t>
  </si>
  <si>
    <t>1-3221010002-999999-00-0000000-0000-000-000000000-0000-0-151219-00000000-0000000-000000</t>
  </si>
  <si>
    <t>1-3221010002-999999-00-0000000-0000-000-000000000-0000-0-151220-00000000-0000000-000000</t>
  </si>
  <si>
    <t>1-3221010002-999999-00-0000000-0000-000-000000000-0000-0-151221-00000000-0000000-000000</t>
  </si>
  <si>
    <t>1-4151021002-510202-00-1030101-0000-000-000000000-0000-0-151219-00000000-0000000-000000</t>
  </si>
  <si>
    <t>1-4151021002-510202-00-1030101-0000-000-000000000-0000-0-151220-00000000-0000000-000000</t>
  </si>
  <si>
    <t>1-4151021002-510202-00-1030101-0000-000-000000000-0000-0-151221-00000000-0000000-000000</t>
  </si>
  <si>
    <t>Entidad 1</t>
  </si>
  <si>
    <t xml:space="preserve">  </t>
  </si>
  <si>
    <t>SANTANDER 65502139799 NOMINA</t>
  </si>
  <si>
    <t>SANTANDER 65505823031 EXAMENES DE LA VISTA SEGURIDAD PUBLICA</t>
  </si>
  <si>
    <t>SANTANDER 65508710650 LINEA DE CAPTURA PREDAL INTERNET</t>
  </si>
  <si>
    <t>DEUDORES DIV CREDITOS RURALES</t>
  </si>
  <si>
    <t>DESCUENTO POR RESPONSABILIDADES</t>
  </si>
  <si>
    <t>AGOSTO 21</t>
  </si>
  <si>
    <t>.</t>
  </si>
  <si>
    <t>GASTOS DE EJECUCION DE APROVECHAMIENTOS  EJERCICIOS ANTERIORES</t>
  </si>
  <si>
    <t>1-1235030005-999999-00-1060101-2204-000-E06106003-6131-2-151220-IP210007-0000000-613005</t>
  </si>
  <si>
    <t>1-1242030001-999999-00-1030101-2202-000-K03110002-5231-2-250321-U9210001-0000000-523001</t>
  </si>
  <si>
    <t>1-2113010001-999999-00-0000000-0000-000-000000000-0000-0-151221-00000000-0000000-000000</t>
  </si>
  <si>
    <t>CAP 1000 COG NE</t>
  </si>
  <si>
    <t>CAP 1000 COG E</t>
  </si>
  <si>
    <t>ENE 20</t>
  </si>
  <si>
    <t>MARCAS</t>
  </si>
  <si>
    <t>GRUPO PERTERA SA DE CV</t>
  </si>
  <si>
    <t>SENTENCIAS Y RESOLUCIONES POR AUTORIDAD COMPETENTE</t>
  </si>
  <si>
    <t>1-1123010003-999999-00-0000000-0000-000-000000000-0000-0-151221-00000000-0000000-000000</t>
  </si>
  <si>
    <t>=SUMAR.SI(K:K,111,F:F)</t>
  </si>
  <si>
    <t>Contratistas</t>
  </si>
  <si>
    <t>SEPTIEMBRE 21</t>
  </si>
  <si>
    <t>1522</t>
  </si>
  <si>
    <t>SUBSIDIO DE ALTA DE PATENTES</t>
  </si>
  <si>
    <t>SUBSIDIO REFRENDO DE PATENTES</t>
  </si>
  <si>
    <t>AVELINA VAZQUEZ LOPEZ</t>
  </si>
  <si>
    <t>JASSANIA JOSSE GALVEZ CAZARES</t>
  </si>
  <si>
    <t>PEDRO ROMERO VAZQUEZ</t>
  </si>
  <si>
    <t>MOVIMIENTOS DE PATENTES</t>
  </si>
  <si>
    <t>BEBIDAS CON CONTENIDO ALCOHOLICO</t>
  </si>
  <si>
    <t>DEUDORES DIVERSOS INGRESOS PROPIOS</t>
  </si>
  <si>
    <t>AMORTIZACION ACUMULADA DE MARCAS</t>
  </si>
  <si>
    <t>DEPRECIACIONES</t>
  </si>
  <si>
    <t>1-1241010001-999999-00-1210101-2202-000-F21101008-5111-2-250721-IP210003-0000000-511001</t>
  </si>
  <si>
    <t>1-1241030001-999999-00-1030101-2202-000-K03110001-5151-2-250321-U9210002-0000000-515001</t>
  </si>
  <si>
    <t>1-1241030001-999999-00-1030701-2202-000-K03110001-5151-2-250321-U9210002-0000000-515001</t>
  </si>
  <si>
    <t>1-1241030001-999999-00-1230204-2202-000-K03110001-5151-2-250321-U9210002-0000000-515001</t>
  </si>
  <si>
    <t>Detail Trial Balance</t>
  </si>
  <si>
    <t>Currency</t>
  </si>
  <si>
    <t>Amount Type</t>
  </si>
  <si>
    <t>Range</t>
  </si>
  <si>
    <t>Description</t>
  </si>
  <si>
    <t>Account</t>
  </si>
  <si>
    <t>Beginning Balance</t>
  </si>
  <si>
    <t>Ending Balance</t>
  </si>
  <si>
    <t>End of Report</t>
  </si>
  <si>
    <t>CECILIA GARCIA COBARRUBIAS</t>
  </si>
  <si>
    <t>ROSALBA ARAMBULA HERNANDEZ</t>
  </si>
  <si>
    <t>CLAUDIA HELENA ROJAS FAVELA</t>
  </si>
  <si>
    <t>ANA ELISA SALAZAR PEREZ</t>
  </si>
  <si>
    <t>GLORIA VANESSA HERNANDEZ PUGA</t>
  </si>
  <si>
    <t>YOSELIN DANIELA GARCIA SAUCEDO</t>
  </si>
  <si>
    <t>SANDRA CECILIA MARTINEZ MORENO</t>
  </si>
  <si>
    <t>ARIATNA JOSELIN TINAJERO GALLARDO</t>
  </si>
  <si>
    <t>KARINA ROMERO GARCIA</t>
  </si>
  <si>
    <t>JAZMIN BERENICE ROBLES DURAN</t>
  </si>
  <si>
    <t>ALONDRA ROCIO  VILLA VALDEZ</t>
  </si>
  <si>
    <t>1-1241010001-999999-00-1230204-2202-000-K03110001-5111-2-250321-U9210002-0000000-511001</t>
  </si>
  <si>
    <t>1-2119080009-999999-00-0000000-0000-000-000000000-0000-0-140221-00000000-0000000-000000</t>
  </si>
  <si>
    <t>1-1123010003-999999-00-0000000-0000-000-000000000-0000-0-151220-00000000-0000000-000000</t>
  </si>
  <si>
    <t>ALMACEN DE LUMINARIAS SOLALED CYTIPLUS 50 WATTS</t>
  </si>
  <si>
    <t>1-1235030005-999999-00-1060101-2204-000-E06106003-6131-2-151221-IP210007-0000000-613005</t>
  </si>
  <si>
    <t>ACREEDORES DIV SUELDOS POR PAGAR (LIQUIDACIONES)</t>
  </si>
  <si>
    <t>1-2113010001-999999-00-0000000-0000-000-000000000-0000-0-151220-00000000-0000000-000000</t>
  </si>
  <si>
    <t>ACREED DIV ORG SIN FINES DE LUCRO</t>
  </si>
  <si>
    <t>ACREED DIV BECAS Y APOYOS</t>
  </si>
  <si>
    <t>1-3221010002-999999-00-0000000-0000-000-000000000-0000-0-250817-00000000-0000000-000000</t>
  </si>
  <si>
    <t xml:space="preserve">Almacén </t>
  </si>
  <si>
    <t>OCTUBRE 21</t>
  </si>
  <si>
    <t>NOVIEMBRE 21</t>
  </si>
  <si>
    <t>DICIEMBRE 21</t>
  </si>
  <si>
    <t>Proveedores Luminarias</t>
  </si>
  <si>
    <t>31 de diciembre de 2021 (e)</t>
  </si>
  <si>
    <t>31 de diciembre de 2021(e)</t>
  </si>
  <si>
    <t>Hacienda Pública / Patrimonio Contribuido Neto de 2021</t>
  </si>
  <si>
    <t>Hacienda Pública / Patrimonio Generado Neto de 2021</t>
  </si>
  <si>
    <t>Exceso o Insuficiencia en la Actualización de la Hacienda Pública / Patrimonio Neto de 2021</t>
  </si>
  <si>
    <t>Cambios en la Hacienda Pública / Patrimonio Contribuido Neto de 2022</t>
  </si>
  <si>
    <t>Variaciones de la Hacienda Pública / Patrimonio Generado Neto de 2022</t>
  </si>
  <si>
    <t>Cambios en el Exceso o Insuficiencia en la Actualización de la Hacienda Pública / Patrimonio Neto de 2022</t>
  </si>
  <si>
    <t>Hacienda Pública / Patrimonio Neto Final de 2022</t>
  </si>
  <si>
    <t>SANTANDER 65508585809 BANCARIZACION SORIANA</t>
  </si>
  <si>
    <t>BANORTE 1170307797 PARTICIPACIONES FEDERALES 2022</t>
  </si>
  <si>
    <t>BANORTE 1173689850 FONDO ESTATAL 2022</t>
  </si>
  <si>
    <t>BANORTE 1170321391 FONDO III 2022</t>
  </si>
  <si>
    <t>BANORTE 1170320497 FORTAMUN 2022</t>
  </si>
  <si>
    <t>SUBSIDIO DE AMBULANTES TEMPORALES</t>
  </si>
  <si>
    <t>SUBSIDIO APORT MPAL - ACTUALIZACION DE IMPUESTOS</t>
  </si>
  <si>
    <t>SUBSIDIO APORT MPAL - ACTUALIZACION PREDIAL Y DE REZAGO</t>
  </si>
  <si>
    <t>ALONDRA VALENZUELA EZQUIVEL</t>
  </si>
  <si>
    <t>CARLOS RICARDO  TOVAR CARMONA</t>
  </si>
  <si>
    <t>ACTUALIZACIÓN DE IMPUESTOS DEL EJERCICIO</t>
  </si>
  <si>
    <t>ACTUALIZACION DE IMPUESTO PREDIAL DE EJS ANTERIORES (REZAGO)</t>
  </si>
  <si>
    <t>AMBULANTES TEMPORALES</t>
  </si>
  <si>
    <t>SUBSIDIO APORT MPAL - ACTUALIZACION DE PREDIAL</t>
  </si>
  <si>
    <t>1-1112020019-999999-00-0000000-0000-000-000000000-0000-0-151222-00000000-0000000-000000</t>
  </si>
  <si>
    <t>1-1112030001-999999-00-0000000-0000-000-000000000-0000-0-110218-00000000-0000000-000000</t>
  </si>
  <si>
    <t>1-1123010001-999999-00-0000000-0000-000-000000000-0000-0-110218-00000000-0000000-000000</t>
  </si>
  <si>
    <t>1-1123010001-999999-00-0000000-0000-000-000000000-0000-0-151222-00000000-0000000-000000</t>
  </si>
  <si>
    <t>1-1123010003-999999-00-0000000-0000-000-000000000-0000-0-151222-00000000-0000000-000000</t>
  </si>
  <si>
    <t>1-1123010006-999999-00-0000000-0000-000-000000000-0000-0-151222-00000000-0000000-000000</t>
  </si>
  <si>
    <t>1-1123040001-999999-00-0000000-0000-000-000000000-0000-0-151222-00000000-0000000-000000</t>
  </si>
  <si>
    <t>1-2112010001-999999-00-0000000-0000-000-000000000-0000-0-151222-00000000-0000000-000000</t>
  </si>
  <si>
    <t>1-2117010003-999999-00-0000000-0000-000-000000000-0000-0-151222-00000000-0000000-000000</t>
  </si>
  <si>
    <t>1-2117020001-999999-00-0000000-0000-000-000000000-0000-0-151222-00000000-0000000-000000</t>
  </si>
  <si>
    <t>1-2117070004-999999-00-0000000-0000-000-000000000-0000-0-151222-00000000-0000000-000000</t>
  </si>
  <si>
    <t>1-2117070006-999999-00-0000000-0000-000-000000000-0000-0-151222-00000000-0000000-000000</t>
  </si>
  <si>
    <t>1-2117070007-999999-00-0000000-0000-000-000000000-0000-0-151222-00000000-0000000-000000</t>
  </si>
  <si>
    <t>1-2117070008-999999-00-0000000-0000-000-000000000-0000-0-151222-00000000-0000000-000000</t>
  </si>
  <si>
    <t>1-2117070013-999999-00-0000000-0000-000-000000000-0000-0-151222-00000000-0000000-000000</t>
  </si>
  <si>
    <t>1-2117070014-999999-00-0000000-0000-000-000000000-0000-0-151222-00000000-0000000-000000</t>
  </si>
  <si>
    <t>1-2117070016-999999-00-0000000-0000-000-000000000-0000-0-151222-00000000-0000000-000000</t>
  </si>
  <si>
    <t>1-2117070022-999999-00-0000000-0000-000-000000000-0000-0-151222-00000000-0000000-000000</t>
  </si>
  <si>
    <t>1-2117070024-999999-00-0000000-0000-000-000000000-0000-0-151222-00000000-0000000-000000</t>
  </si>
  <si>
    <t>1-2117070025-999999-00-0000000-0000-000-000000000-0000-0-151222-00000000-0000000-000000</t>
  </si>
  <si>
    <t>1-2117070030-999999-00-0000000-0000-000-000000000-0000-0-151222-00000000-0000000-000000</t>
  </si>
  <si>
    <t>1-2117070036-999999-00-0000000-0000-000-000000000-0000-0-151222-00000000-0000000-000000</t>
  </si>
  <si>
    <t>1-2117070037-999999-00-0000000-0000-000-000000000-0000-0-151222-00000000-0000000-000000</t>
  </si>
  <si>
    <t>1-2119010003-999999-00-0000000-0000-000-000000000-0000-0-151222-00000000-0000000-000000</t>
  </si>
  <si>
    <t>1-2119080003-999999-00-0000000-0000-000-000000000-0000-0-151222-00000000-0000000-000000</t>
  </si>
  <si>
    <t>1-2119080007-999999-00-0000000-0000-000-000000000-0000-0-151222-00000000-0000000-000000</t>
  </si>
  <si>
    <t>1-3221010002-999999-00-0000000-0000-000-000000000-0000-0-110218-00000000-0000000-000000</t>
  </si>
  <si>
    <t>1-3221010002-999999-00-0000000-0000-000-000000000-0000-0-140221-00000000-0000000-000000</t>
  </si>
  <si>
    <t>1-3221010002-999999-00-0000000-0000-000-000000000-0000-0-250321-00000000-0000000-000000</t>
  </si>
  <si>
    <t>1-3221010002-999999-00-0000000-0000-000-000000000-0000-0-250721-00000000-0000000-000000</t>
  </si>
  <si>
    <t>1-4151021001-510201-00-1030101-0000-000-000000000-0000-0-110218-00000000-0000000-000000</t>
  </si>
  <si>
    <t>1-4151021002-510202-00-1030101-0000-000-000000000-0000-0-151222-00000000-0000000-000000</t>
  </si>
  <si>
    <t>1-5115900001-999999-00-1040205-2201-000-G04201004-1591-1-151222-00000000-0000000-159001</t>
  </si>
  <si>
    <t>1-5115900001-999999-00-1040301-2201-000-G04201008-1591-1-151222-00000000-0000000-159001</t>
  </si>
  <si>
    <t>1-5115900001-999999-00-1040302-2201-000-G04201009-1591-1-151222-00000000-0000000-159001</t>
  </si>
  <si>
    <t>1-5115900001-999999-00-1040304-2201-000-G04201002-1591-1-151222-00000000-0000000-159001</t>
  </si>
  <si>
    <t>1-5115900001-999999-00-1040401-2201-000-G04201001-1591-1-151222-00000000-0000000-159001</t>
  </si>
  <si>
    <t>1-5115900001-999999-00-1050101-2202-000-E05201001-1591-1-151222-00000000-0000000-159001</t>
  </si>
  <si>
    <t>1-5115900001-999999-00-1050102-2202-000-E05202008-1591-1-151222-00000000-0000000-159001</t>
  </si>
  <si>
    <t>1-5115900001-999999-00-1050103-2202-000-E05202002-1591-1-151222-00000000-0000000-159001</t>
  </si>
  <si>
    <t>1-5115900001-999999-00-1050104-2202-000-E05201007-1591-1-151222-00000000-0000000-159001</t>
  </si>
  <si>
    <t>1-5115900001-999999-00-1050105-2202-000-E05202003-1591-1-151222-00000000-0000000-159001</t>
  </si>
  <si>
    <t>1-5115900001-999999-00-1050106-2202-000-E05201005-1591-1-151222-00000000-0000000-159001</t>
  </si>
  <si>
    <t>1-5115900001-999999-00-1050107-2202-000-E05201006-1591-1-151222-00000000-0000000-159001</t>
  </si>
  <si>
    <t>1-5115900001-999999-00-1050201-2202-000-E05201004-1591-1-151222-00000000-0000000-159001</t>
  </si>
  <si>
    <t>1-5115900001-999999-00-1050202-2202-000-E05201008-1591-1-151222-00000000-0000000-159001</t>
  </si>
  <si>
    <t>1-5115900001-999999-00-1050203-2202-000-E05201009-1591-1-151222-00000000-0000000-159001</t>
  </si>
  <si>
    <t>1-5115900001-999999-00-1050204-2202-000-E05201003-1591-1-151222-00000000-0000000-159001</t>
  </si>
  <si>
    <t>1-5115900001-999999-00-1050205-2202-000-E05201010-1591-1-151222-00000000-0000000-159001</t>
  </si>
  <si>
    <t>1-5115900001-999999-00-1050206-2202-000-E05201002-1591-1-151222-00000000-0000000-159001</t>
  </si>
  <si>
    <t>1-5115900001-999999-00-1050207-2202-000-E05202007-1591-1-151222-00000000-0000000-159001</t>
  </si>
  <si>
    <t>1-5115900001-999999-00-1050301-2202-000-E05203001-1591-1-151222-00000000-0000000-159001</t>
  </si>
  <si>
    <t>1-5115900001-999999-00-1050302-2202-000-E05203001-1591-1-151222-00000000-0000000-159001</t>
  </si>
  <si>
    <t>1-5115900001-999999-00-1050303-2202-000-E05203001-1591-1-151222-00000000-0000000-159001</t>
  </si>
  <si>
    <t>1-5115900001-999999-00-1050304-2202-000-E05203001-1591-1-151222-00000000-0000000-159001</t>
  </si>
  <si>
    <t>1-5115900001-999999-00-1050305-2202-000-E05203001-1591-1-151222-00000000-0000000-159001</t>
  </si>
  <si>
    <t>1-5115900001-999999-00-1050401-2202-000-E05202004-1591-1-151222-00000000-0000000-159001</t>
  </si>
  <si>
    <t>1-5115900001-999999-00-1050402-2202-000-E05202005-1591-1-151222-00000000-0000000-159001</t>
  </si>
  <si>
    <t>1-5115900001-999999-00-1050403-2202-000-E05202001-1591-1-151222-00000000-0000000-159001</t>
  </si>
  <si>
    <t>1-5115900001-999999-00-1060101-2202-000-E06201001-1591-1-151222-00000000-0000000-159001</t>
  </si>
  <si>
    <t>1-5115900001-999999-00-1060201-2106-000-E06207001-1591-1-151222-00000000-0000000-159001</t>
  </si>
  <si>
    <t>1-5115900001-999999-00-1060202-2101-000-E06205004-1591-1-151222-00000000-0000000-159001</t>
  </si>
  <si>
    <t>1-5115900001-999999-00-1060203-2204-000-E06202002-1591-1-151222-00000000-0000000-159001</t>
  </si>
  <si>
    <t>1-5115900001-999999-00-1060204-2206-000-E06202001-1591-1-151222-00000000-0000000-159001</t>
  </si>
  <si>
    <t>1-5115900001-999999-00-1060301-2202-000-E06208008-1591-1-151222-00000000-0000000-159001</t>
  </si>
  <si>
    <t>1-5115900001-999999-00-1060302-2206-000-E06208008-1591-1-151222-00000000-0000000-159001</t>
  </si>
  <si>
    <t>1-5115900001-999999-00-1060303-2206-000-E06208008-1591-1-151222-00000000-0000000-159001</t>
  </si>
  <si>
    <t>1-5115900001-999999-00-1070101-2207-000-E07207001-1591-1-151222-00000000-0000000-159001</t>
  </si>
  <si>
    <t>1-5115900001-999999-00-1070102-2207-000-E07202001-1591-1-151222-00000000-0000000-159001</t>
  </si>
  <si>
    <t>1-5115900001-999999-00-1070103-2207-000-E07202003-1591-1-151222-00000000-0000000-159001</t>
  </si>
  <si>
    <t>1-5115900001-999999-00-1070104-2207-000-E07204001-1591-1-151222-00000000-0000000-159001</t>
  </si>
  <si>
    <t>1-5115900001-999999-00-1070105-2207-000-E07202004-1591-1-151222-00000000-0000000-159001</t>
  </si>
  <si>
    <t>1-5115900001-999999-00-1070201-2207-000-E07205001-1591-1-151222-00000000-0000000-159001</t>
  </si>
  <si>
    <t>1-5115900001-999999-00-1070202-2207-000-E07206001-1591-1-151222-00000000-0000000-159001</t>
  </si>
  <si>
    <t>1-5115900001-999999-00-1070203-2207-000-E07201001-1591-1-151222-00000000-0000000-159001</t>
  </si>
  <si>
    <t>1-5115900001-999999-00-1070301-2207-000-E07205001-1591-1-151222-00000000-0000000-159001</t>
  </si>
  <si>
    <t>1-5115900001-999999-00-1070302-2207-000-E07203001-1591-1-151222-00000000-0000000-159001</t>
  </si>
  <si>
    <t>1-5115900001-999999-00-1070303-2207-000-E07206001-1591-1-151222-00000000-0000000-159001</t>
  </si>
  <si>
    <t>1-5115900001-999999-00-1070304-2207-000-E07203002-1591-1-151222-00000000-0000000-159001</t>
  </si>
  <si>
    <t>1-5115900001-999999-00-1080101-2301-000-E08201001-1591-1-151222-00000000-0000000-159001</t>
  </si>
  <si>
    <t>1-5115900001-999999-00-1080103-2301-000-E08201008-1591-1-151222-00000000-0000000-159001</t>
  </si>
  <si>
    <t>1-5115900001-999999-00-1080201-2301-000-E08201002-1591-1-151222-00000000-0000000-159001</t>
  </si>
  <si>
    <t>1-5115900001-999999-00-1080301-2301-000-E08201006-1591-1-151222-00000000-0000000-159001</t>
  </si>
  <si>
    <t>1-5115900001-999999-00-1080303-2301-000-E08202002-1591-1-151222-00000000-0000000-159001</t>
  </si>
  <si>
    <t>1-5115900001-999999-00-1080402-2301-000-E08201001-1591-1-151222-00000000-0000000-159001</t>
  </si>
  <si>
    <t>1-5115900001-999999-00-1080403-2301-000-E08208001-1591-1-151222-00000000-0000000-159001</t>
  </si>
  <si>
    <t>1-5115900001-999999-00-1080404-2301-000-E08207002-1591-1-151222-00000000-0000000-159001</t>
  </si>
  <si>
    <t>1-5115900001-999999-00-1080501-2301-000-E08209001-1591-1-151222-00000000-0000000-159001</t>
  </si>
  <si>
    <t>1-5115900001-999999-00-1080502-2301-000-E08210002-1591-1-151222-00000000-0000000-159001</t>
  </si>
  <si>
    <t>1-5115900001-999999-00-1080503-2301-000-E08209001-1591-1-151222-00000000-0000000-159001</t>
  </si>
  <si>
    <t>1-5115900001-999999-00-1080601-2301-000-E08205004-1591-1-151222-00000000-0000000-159001</t>
  </si>
  <si>
    <t>1-5115900001-999999-00-1080701-2301-000-E08211004-1591-1-151222-00000000-0000000-159001</t>
  </si>
  <si>
    <t>1-5115900001-999999-00-1080801-2206-000-E08206006-1591-1-151222-00000000-0000000-159001</t>
  </si>
  <si>
    <t>1-5115900001-999999-00-1080802-2301-000-E08206006-1591-1-151222-00000000-0000000-159001</t>
  </si>
  <si>
    <t>1-5115900001-999999-00-1090101-2106-000-E09201006-1591-1-151222-00000000-0000000-159001</t>
  </si>
  <si>
    <t>1-5115900001-999999-00-1090102-2106-000-E09203002-1591-1-151222-00000000-0000000-159001</t>
  </si>
  <si>
    <t>1-5115900001-999999-00-1090201-2106-000-E09203007-1591-1-151222-00000000-0000000-159001</t>
  </si>
  <si>
    <t>1-5115900001-999999-00-1090202-2106-000-E09204001-1591-1-151222-00000000-0000000-159001</t>
  </si>
  <si>
    <t>1-5115900001-999999-00-1090203-2106-000-E09203007-1591-1-151222-00000000-0000000-159001</t>
  </si>
  <si>
    <t>1-5115900001-999999-00-1090204-2106-000-E09203003-1591-1-151222-00000000-0000000-159001</t>
  </si>
  <si>
    <t>1-5115900001-999999-00-1090205-2106-000-E09205001-1591-1-151222-00000000-0000000-159001</t>
  </si>
  <si>
    <t>1-5115900001-999999-00-1090301-2106-000-E09202003-1591-1-151222-00000000-0000000-159001</t>
  </si>
  <si>
    <t>1-5115900001-999999-00-1100101-1701-000-E10202003-1591-1-151222-00000000-0000000-159001</t>
  </si>
  <si>
    <t>1-5115900001-999999-00-1100101-1701-000-E10202003-1591-1-250422-IP220001-0000000-159001</t>
  </si>
  <si>
    <t>1-5115900001-999999-00-1100103-1701-000-E10202002-1591-1-250422-IP220001-0000000-159001</t>
  </si>
  <si>
    <t>1-5115900001-999999-00-1100104-1701-000-E10202002-1591-1-250422-IP220001-0000000-159001</t>
  </si>
  <si>
    <t>1-5115900001-999999-00-1100105-1701-000-E10202002-1591-1-250422-IP220001-0000000-159001</t>
  </si>
  <si>
    <t>1-5115900001-999999-00-1100106-1701-000-E10201001-1591-1-151222-00000000-0000000-159001</t>
  </si>
  <si>
    <t>1-5115900001-999999-00-1100106-1701-000-E10201001-1591-1-250422-IP220001-0000000-159001</t>
  </si>
  <si>
    <t>1-5115900001-999999-00-1100201-1701-000-E10202001-1591-1-151222-00000000-0000000-159001</t>
  </si>
  <si>
    <t>1-5115900001-999999-00-1100201-1701-000-E10202001-1591-1-250422-IP220001-0000000-159001</t>
  </si>
  <si>
    <t>1-5115900001-999999-00-1100202-1701-000-E10202002-1591-1-151222-00000000-0000000-159001</t>
  </si>
  <si>
    <t>1-5115900001-999999-00-1100202-1701-000-E10202002-1591-1-250422-IP220001-0000000-159001</t>
  </si>
  <si>
    <t>1-5115900001-999999-00-1100204-1701-000-E10202001-1591-1-151222-00000000-0000000-159001</t>
  </si>
  <si>
    <t>1-5115900001-999999-00-1100204-1701-000-E10202001-1591-1-250422-IP220001-0000000-159001</t>
  </si>
  <si>
    <t>1-5115900001-999999-00-1100205-1701-000-E10202002-1591-1-151222-00000000-0000000-159001</t>
  </si>
  <si>
    <t>1-5115900001-999999-00-1100205-1701-000-E10202002-1591-1-250422-IP220001-0000000-159001</t>
  </si>
  <si>
    <t>1-5115900001-999999-00-1100301-1701-000-E10205001-1591-1-151222-00000000-0000000-159001</t>
  </si>
  <si>
    <t>1-5115900001-999999-00-1100301-1701-000-E10205001-1591-1-250422-IP220001-0000000-159001</t>
  </si>
  <si>
    <t>1-5115900001-999999-00-1100304-1701-000-E10206001-1591-1-250422-IP220001-0000000-159001</t>
  </si>
  <si>
    <t>1-5115900001-999999-00-1100401-1701-000-E10207001-1591-1-151222-00000000-0000000-159001</t>
  </si>
  <si>
    <t>1-5115900001-999999-00-1100401-1701-000-E10207001-1591-1-250422-IP220001-0000000-159001</t>
  </si>
  <si>
    <t>1-5115900001-999999-00-1100402-1701-000-E10202002-1591-1-250422-IP220001-0000000-159001</t>
  </si>
  <si>
    <t>1-5115900001-999999-00-1100501-1701-000-E10210001-1591-1-151222-00000000-0000000-159001</t>
  </si>
  <si>
    <t>1-5115900001-999999-00-1100501-1701-000-E10210001-1591-1-250422-IP220001-0000000-159001</t>
  </si>
  <si>
    <t>1-5115900001-999999-00-1100502-1701-000-E10202002-1591-1-250422-IP220001-0000000-159001</t>
  </si>
  <si>
    <t>1-5115900001-999999-00-1100503-1701-000-E10202002-1591-1-250422-IP220001-0000000-159001</t>
  </si>
  <si>
    <t>1-5115900001-999999-00-1100504-1701-000-E10208001-1591-1-250422-IP220001-0000000-159001</t>
  </si>
  <si>
    <t>1-5115900001-999999-00-1100505-1701-000-E10209004-1591-1-250422-IP220001-0000000-159001</t>
  </si>
  <si>
    <t>1-5115900001-999999-00-1110101-1702-000-E11202003-1591-1-151222-00000000-0000000-159001</t>
  </si>
  <si>
    <t>1-5115900001-999999-00-1110102-1702-000-E11201003-1591-1-151222-00000000-0000000-159001</t>
  </si>
  <si>
    <t>1-5115900001-999999-00-1110201-1702-000-E11201001-1591-1-151222-00000000-0000000-159001</t>
  </si>
  <si>
    <t>1-5115900001-999999-00-1110202-1702-000-E11201001-1591-1-151222-00000000-0000000-159001</t>
  </si>
  <si>
    <t>1-5115900001-999999-00-1120101-2501-000-E12201005-1591-1-151222-00000000-0000000-159001</t>
  </si>
  <si>
    <t>1-5115900001-999999-00-1120103-2501-000-E12201002-1591-1-151222-00000000-0000000-159001</t>
  </si>
  <si>
    <t>1-5115900001-999999-00-1120201-2501-000-E12201013-1591-1-151222-00000000-0000000-159001</t>
  </si>
  <si>
    <t>1-5115900001-999999-00-1120202-2501-000-E12201005-1591-1-151222-00000000-0000000-159001</t>
  </si>
  <si>
    <t>1-5115900001-999999-00-1120203-2501-000-E12202003-1591-1-151222-00000000-0000000-159001</t>
  </si>
  <si>
    <t>1-5115900001-999999-00-1130101-3601-000-E13201005-1591-1-151222-00000000-0000000-159001</t>
  </si>
  <si>
    <t>1-5115900001-999999-00-1130102-3601-000-E13201003-1591-1-151222-00000000-0000000-159001</t>
  </si>
  <si>
    <t>1-5115900001-999999-00-1130201-3601-000-E13201002-1591-1-151222-00000000-0000000-159001</t>
  </si>
  <si>
    <t>1-5115900001-999999-00-1130301-3601-000-E13201001-1591-1-151222-00000000-0000000-159001</t>
  </si>
  <si>
    <t>1-5115900001-999999-00-1130401-3601-000-E13201006-1591-1-151222-00000000-0000000-159001</t>
  </si>
  <si>
    <t>1-5115900001-999999-00-1140101-3201-000-E14203006-1591-1-151222-00000000-0000000-159001</t>
  </si>
  <si>
    <t>1-5115900001-999999-00-1140102-3201-000-E14203006-1591-1-151222-00000000-0000000-159001</t>
  </si>
  <si>
    <t>1-5115900001-999999-00-1140201-3201-000-E14203006-1591-1-151222-00000000-0000000-159001</t>
  </si>
  <si>
    <t>1-5115900001-999999-00-1140301-3201-000-E14203006-1591-1-151222-00000000-0000000-159001</t>
  </si>
  <si>
    <t>1-5115900001-999999-00-1150101-3101-000-F15201006-1591-1-151222-00000000-0000000-159001</t>
  </si>
  <si>
    <t>1-5115900001-999999-00-1150102-3101-000-F15201003-1591-1-151222-00000000-0000000-159001</t>
  </si>
  <si>
    <t>1-5115900001-999999-00-1150104-3101-000-F15201006-1591-1-151222-00000000-0000000-159001</t>
  </si>
  <si>
    <t>1-5115900001-999999-00-1150301-3101-000-F15201005-1591-1-151222-00000000-0000000-159001</t>
  </si>
  <si>
    <t>1-5115900001-999999-00-1150302-3101-000-F15201006-1591-1-151222-00000000-0000000-159001</t>
  </si>
  <si>
    <t>1-5115900001-999999-00-1150401-3101-000-F15201006-1591-1-151222-00000000-0000000-159001</t>
  </si>
  <si>
    <t>1-5115900001-999999-00-1150402-3101-000-F15201001-1591-1-151222-00000000-0000000-159001</t>
  </si>
  <si>
    <t>1-5115900001-999999-00-1150403-3101-000-F15201007-1591-1-151222-00000000-0000000-159001</t>
  </si>
  <si>
    <t>1-5115900001-999999-00-1150405-3101-000-F15201008-1591-1-151222-00000000-0000000-159001</t>
  </si>
  <si>
    <t>1-5115900001-999999-00-1150406-2301-000-F15202003-1591-1-151222-00000000-0000000-159001</t>
  </si>
  <si>
    <t>1-5115900001-999999-00-1160101-3701-000-F16204004-1591-1-151222-00000000-0000000-159001</t>
  </si>
  <si>
    <t>1-5115900001-999999-00-1160201-3701-000-F16204004-1591-1-151222-00000000-0000000-159001</t>
  </si>
  <si>
    <t>1-5115900001-999999-00-1160202-3701-000-F16204004-1591-1-151222-00000000-0000000-159001</t>
  </si>
  <si>
    <t>1-5115900001-999999-00-1160203-3701-000-F16204004-1591-1-151222-00000000-0000000-159001</t>
  </si>
  <si>
    <t>1-5115900001-999999-00-1160204-3701-000-F16204004-1591-1-151222-00000000-0000000-159001</t>
  </si>
  <si>
    <t>1-5115900001-999999-00-1170101-1703-000-G17202004-1591-1-151222-00000000-0000000-159001</t>
  </si>
  <si>
    <t>1-5115900001-999999-00-1170103-1703-000-G17202003-1591-1-151222-00000000-0000000-159001</t>
  </si>
  <si>
    <t>1-5115900001-999999-00-1170104-1703-000-G17201001-1591-1-151222-00000000-0000000-159001</t>
  </si>
  <si>
    <t>1-5115900001-999999-00-1170105-1703-000-G17202001-1591-1-151222-00000000-0000000-159001</t>
  </si>
  <si>
    <t>1-5115900001-999999-00-1170108-1703-000-G17201001-1591-1-151222-00000000-0000000-159001</t>
  </si>
  <si>
    <t>1-5115900001-999999-00-1170201-1703-000-G17201003-1591-1-151222-00000000-0000000-159001</t>
  </si>
  <si>
    <t>1-5115900001-999999-00-1180101-2402-000-F18201002-1591-1-151222-00000000-0000000-159001</t>
  </si>
  <si>
    <t>1-5115900001-999999-00-1180102-2402-000-F18201002-1591-1-151222-00000000-0000000-159001</t>
  </si>
  <si>
    <t>1-5115900001-999999-00-1180103-2402-000-F18201002-1591-1-151222-00000000-0000000-159001</t>
  </si>
  <si>
    <t>1-5115900001-999999-00-1180201-2402-000-F18201002-1591-1-151222-00000000-0000000-159001</t>
  </si>
  <si>
    <t>1-5115900001-999999-00-1180203-2402-000-F18201001-1591-1-151222-00000000-0000000-159001</t>
  </si>
  <si>
    <t>1-5115900001-999999-00-1180205-2402-000-F18201002-1591-1-151222-00000000-0000000-159001</t>
  </si>
  <si>
    <t>1-5115900001-999999-00-1180206-2402-000-F18201002-1591-1-151222-00000000-0000000-159001</t>
  </si>
  <si>
    <t>1-5115900001-999999-00-1180208-2402-000-F18201001-1591-1-151222-00000000-0000000-159001</t>
  </si>
  <si>
    <t>1-5115900001-999999-00-1180209-2402-000-F18201002-1591-1-151222-00000000-0000000-159001</t>
  </si>
  <si>
    <t>1-5115900001-999999-00-1180210-2402-000-F18201001-1591-1-151222-00000000-0000000-159001</t>
  </si>
  <si>
    <t>1-5115900001-999999-00-1190101-2401-000-F19201007-1591-1-151222-00000000-0000000-159001</t>
  </si>
  <si>
    <t>1-5115900001-999999-00-1190201-2401-000-F19201011-1591-1-151222-00000000-0000000-159001</t>
  </si>
  <si>
    <t>1-5115900001-999999-00-1190202-2401-000-F19201005-1591-1-151222-00000000-0000000-159001</t>
  </si>
  <si>
    <t>1-5115900001-999999-00-1190203-2401-000-F19202003-1591-1-151222-00000000-0000000-159001</t>
  </si>
  <si>
    <t>1-5115900001-999999-00-1200101-2701-000-F20201001-1591-1-151222-00000000-0000000-159001</t>
  </si>
  <si>
    <t>1-5115900001-999999-00-1200104-2701-000-F20202001-1591-1-151222-00000000-0000000-159001</t>
  </si>
  <si>
    <t>1-5115900001-999999-00-1200201-2701-000-F20203001-1591-1-151222-00000000-0000000-159001</t>
  </si>
  <si>
    <t>1-5115900001-999999-00-1210101-1309-000-F21201008-1591-1-151222-00000000-0000000-159001</t>
  </si>
  <si>
    <t>1-5115900001-999999-00-1210103-1309-000-F21201008-1591-1-151222-00000000-0000000-159001</t>
  </si>
  <si>
    <t>1-5115900001-999999-00-1210201-1309-000-F21201003-1591-1-151222-00000000-0000000-159001</t>
  </si>
  <si>
    <t>1-5115900001-999999-00-1230101-1102-000-O23203011-1591-1-151222-00000000-0000000-159001</t>
  </si>
  <si>
    <t>1-5115900001-999999-00-1230103-1102-000-O23203001-1591-1-151222-00000000-0000000-159001</t>
  </si>
  <si>
    <t>1-5115900001-999999-00-1230201-1102-000-O23201001-1591-1-151222-00000000-0000000-159001</t>
  </si>
  <si>
    <t>1-5115900001-999999-00-1230202-1102-000-O23202001-1591-1-151222-00000000-0000000-159001</t>
  </si>
  <si>
    <t>1-5115900001-999999-00-1230203-1102-000-O23201002-1591-1-151222-00000000-0000000-159001</t>
  </si>
  <si>
    <t>1-5115900001-999999-00-1230204-1102-000-O23201011-1591-1-151222-00000000-0000000-159001</t>
  </si>
  <si>
    <t>1-5115900001-999999-00-1240101-1804-000-M24202001-1591-1-151222-00000000-0000000-159001</t>
  </si>
  <si>
    <t>1-5115900001-999999-00-1250101-1302-000-P25201004-1591-1-151222-00000000-0000000-159001</t>
  </si>
  <si>
    <t>1-5115900001-999999-00-1260101-1303-000-G26201001-1591-1-151222-00000000-0000000-159001</t>
  </si>
  <si>
    <t>1-5115900001-999999-00-1270101-1201-000-G27201002-1591-1-151222-00000000-0000000-159001</t>
  </si>
  <si>
    <t>1-5115900001-999999-00-1270102-1201-000-G27202001-1591-1-151222-00000000-0000000-159001</t>
  </si>
  <si>
    <t>1-5115900001-999999-00-1270103-1201-000-G27202003-1591-1-151222-00000000-0000000-159001</t>
  </si>
  <si>
    <t>1-5115900001-999999-00-1270104-1201-000-G27202001-1591-1-151222-00000000-0000000-159001</t>
  </si>
  <si>
    <t>1-5115900001-999999-00-1270105-1201-000-G27202003-1591-1-151222-00000000-0000000-159001</t>
  </si>
  <si>
    <t>1-5115900001-999999-00-1280101-1805-000-M03202001-1591-1-151222-00000000-0000000-159001</t>
  </si>
  <si>
    <t>1-5115900001-999999-00-1310101-1302-000-P31203006-1591-1-151222-00000000-0000000-159001</t>
  </si>
  <si>
    <t>1-5115900001-999999-00-1310202-1302-000-P31203006-1591-1-151222-00000000-0000000-159001</t>
  </si>
  <si>
    <t>1-5115900001-999999-00-1310203-1302-000-P31203006-1591-1-151222-00000000-0000000-159001</t>
  </si>
  <si>
    <t>1-5121010001-999999-00-1030505-1502-000-M03201006-2111-1-110122-00000000-0000000-211001</t>
  </si>
  <si>
    <t>1-5121010001-999999-00-1030801-1502-000-M03202001-2111-1-110122-00000000-0000000-211001</t>
  </si>
  <si>
    <t>1-5121010004-999999-00-1060301-2202-000-E06208008-2111-1-110122-00000000-0000000-211004</t>
  </si>
  <si>
    <t>1-5121040001-999999-00-1030302-1502-000-M03201003-2141-1-110122-00000000-0000000-214001</t>
  </si>
  <si>
    <t>1-5121040001-999999-00-1030305-1502-000-M03201001-2141-1-110122-00000000-0000000-214001</t>
  </si>
  <si>
    <t>1-5121040001-999999-00-1030501-1502-000-M03201005-2141-1-110122-00000000-0000000-214001</t>
  </si>
  <si>
    <t>1-5121040001-999999-00-1200103-2701-000-F20201002-2141-1-110122-00000000-0000000-214001</t>
  </si>
  <si>
    <t>1-5121040001-999999-00-1210101-1309-000-F21201004-2141-1-110122-00000000-0000000-214001</t>
  </si>
  <si>
    <t>1-5121050001-999999-00-1030301-1502-000-M03201002-2151-1-110122-00000000-0000000-215001</t>
  </si>
  <si>
    <t>1-5122010001-999999-00-1010102-1301-000-M01201012-2211-1-110122-00000000-0000000-221001</t>
  </si>
  <si>
    <t>1-5122010001-999999-00-1030101-1502-000-M03202001-2211-1-110122-00000000-0000000-221001</t>
  </si>
  <si>
    <t>1-5122010001-999999-00-1030201-1502-000-M03202001-2211-1-110122-00000000-0000000-221001</t>
  </si>
  <si>
    <t>1-5122010001-999999-00-1030301-1502-000-M03201002-2211-1-110122-00000000-0000000-221001</t>
  </si>
  <si>
    <t>1-5122010001-999999-00-1030401-1502-000-M03202001-2211-1-110122-00000000-0000000-221001</t>
  </si>
  <si>
    <t>1-5122010001-999999-00-1030402-1502-000-M03202001-2211-1-110122-00000000-0000000-221001</t>
  </si>
  <si>
    <t>1-5122010001-999999-00-1030403-1502-000-M03202001-2211-1-110122-00000000-0000000-221001</t>
  </si>
  <si>
    <t>1-5122010001-999999-00-1030404-1502-000-M03202001-2211-1-110122-00000000-0000000-221001</t>
  </si>
  <si>
    <t>1-5122010001-999999-00-1030406-1502-000-M03202001-2211-1-110122-00000000-0000000-221001</t>
  </si>
  <si>
    <t>1-5122010001-999999-00-1030407-1502-000-M03202001-2211-1-110122-00000000-0000000-221001</t>
  </si>
  <si>
    <t>1-5122010001-999999-00-1030408-1502-000-M03202001-2211-1-110122-00000000-0000000-221001</t>
  </si>
  <si>
    <t>1-5122010001-999999-00-1030409-1502-000-M03202001-2211-1-110122-00000000-0000000-221001</t>
  </si>
  <si>
    <t>1-5122010001-999999-00-1030501-1502-000-M03201005-2211-1-110122-00000000-0000000-221001</t>
  </si>
  <si>
    <t>1-5122010001-999999-00-1030602-1502-000-M03207001-2211-1-110122-00000000-0000000-221001</t>
  </si>
  <si>
    <t>1-5122010001-999999-00-1030801-1502-000-M03202001-2211-1-110122-00000000-0000000-221001</t>
  </si>
  <si>
    <t>1-5122010001-999999-00-1060301-2202-000-E06208008-2211-1-110122-00000000-0000000-221001</t>
  </si>
  <si>
    <t>1-5124060001-999999-00-1020101-1302-000-P02208001-2461-1-110122-00000000-0000000-246001</t>
  </si>
  <si>
    <t>1-5124060001-999999-00-1200103-2701-000-F20202002-2461-1-110122-00000000-0000000-246001</t>
  </si>
  <si>
    <t>1-5124070001-999999-00-1020101-1302-000-P02208001-2471-1-110122-00000000-0000000-247001</t>
  </si>
  <si>
    <t>1-5124900001-999999-00-1020101-1302-000-P02208001-2491-1-110122-00000000-0000000-249001</t>
  </si>
  <si>
    <t>1-5125060001-999999-00-1020101-1302-000-P02208001-2561-1-110122-00000000-0000000-256001</t>
  </si>
  <si>
    <t>1-5126010001-999999-00-1010102-1301-000-M01201012-2611-1-110122-00000000-0000000-261001</t>
  </si>
  <si>
    <t>1-5126010001-999999-00-1020101-1302-000-P02208001-2611-1-110122-00000000-0000000-261001</t>
  </si>
  <si>
    <t>1-5126010001-999999-00-1020401-1302-000-P02204004-2611-1-110122-00000000-0000000-261001</t>
  </si>
  <si>
    <t>1-5126010001-999999-00-1030101-1502-000-M03202001-2611-1-151222-00000000-0000000-261001</t>
  </si>
  <si>
    <t>1-5126010001-999999-00-1030301-1502-000-M03201002-2611-1-151222-00000000-0000000-261001</t>
  </si>
  <si>
    <t>1-5126010001-999999-00-1030305-1502-000-M03201001-2611-1-151222-00000000-0000000-261001</t>
  </si>
  <si>
    <t>1-5126010001-999999-00-1030307-1502-000-M03201001-2611-1-151222-00000000-0000000-261001</t>
  </si>
  <si>
    <t>1-5126010001-999999-00-1030401-1502-000-M03202001-2611-1-151222-00000000-0000000-261001</t>
  </si>
  <si>
    <t>1-5126010001-999999-00-1030405-1502-000-M03202001-2611-1-151222-00000000-0000000-261001</t>
  </si>
  <si>
    <t>1-5126010001-999999-00-1030407-1502-000-M03202001-2611-1-151222-00000000-0000000-261001</t>
  </si>
  <si>
    <t>1-5126010001-999999-00-1030408-1502-000-M03202001-2611-1-151222-00000000-0000000-261001</t>
  </si>
  <si>
    <t>1-5126010001-999999-00-1030501-1502-000-M03201005-2611-1-151222-00000000-0000000-261001</t>
  </si>
  <si>
    <t>1-5126010001-999999-00-1030503-1502-000-M03201007-2611-1-151222-00000000-0000000-261001</t>
  </si>
  <si>
    <t>1-5126010001-999999-00-1030602-1502-000-M03207001-2611-1-151222-00000000-0000000-261001</t>
  </si>
  <si>
    <t>1-5126010001-999999-00-1030701-1502-000-M03202001-2611-1-151222-00000000-0000000-261001</t>
  </si>
  <si>
    <t>1-5126010001-999999-00-1030801-1502-000-M03202001-2611-1-151222-00000000-0000000-261001</t>
  </si>
  <si>
    <t>1-5126010001-999999-00-1040304-2201-000-G04201002-2611-1-110122-00000000-0000000-261001</t>
  </si>
  <si>
    <t>1-5126010001-999999-00-1040401-2201-000-G04201001-2611-1-110122-00000000-0000000-261001</t>
  </si>
  <si>
    <t>1-5126010001-999999-00-1050201-2202-000-E05201002-2611-1-151222-00000000-0000000-261001</t>
  </si>
  <si>
    <t>1-5126010001-999999-00-1050301-2202-000-E05203001-2611-1-151222-00000000-0000000-261001</t>
  </si>
  <si>
    <t>1-5126010001-999999-00-1050401-2202-000-E05202001-2611-1-151222-00000000-0000000-261001</t>
  </si>
  <si>
    <t>1-5126010001-999999-00-1060101-2202-000-E06201001-2611-1-110122-00000000-0000000-261001</t>
  </si>
  <si>
    <t>1-5126010001-999999-00-1060201-2106-000-E06203002-2611-1-110122-00000000-0000000-261001</t>
  </si>
  <si>
    <t>1-5126010001-999999-00-1060201-2106-000-E06204001-2611-1-151222-00000000-0000000-261001</t>
  </si>
  <si>
    <t>1-5126010001-999999-00-1060201-2106-000-E06207001-2611-1-151222-00000000-0000000-261001</t>
  </si>
  <si>
    <t>1-5126010001-999999-00-1060202-2101-000-E06205002-2611-1-151222-00000000-0000000-261001</t>
  </si>
  <si>
    <t>1-5126010001-999999-00-1060203-2204-000-E06206002-2611-1-110122-00000000-0000000-261001</t>
  </si>
  <si>
    <t>1-5126010001-999999-00-1060204-2206-000-E06202001-2611-1-151222-00000000-0000000-261001</t>
  </si>
  <si>
    <t>1-5126010001-999999-00-1060301-2202-000-E06208008-2611-1-151222-00000000-0000000-261001</t>
  </si>
  <si>
    <t>1-5126010001-999999-00-1070101-2202-000-E07206001-2611-1-110122-00000000-0000000-261001</t>
  </si>
  <si>
    <t>1-5126010001-999999-00-1070101-2202-000-E07207002-2611-1-110122-00000000-0000000-261001</t>
  </si>
  <si>
    <t>1-5126010001-999999-00-1080101-2301-000-E08201001-2611-1-151222-00000000-0000000-261001</t>
  </si>
  <si>
    <t>1-5126010001-999999-00-1080103-2301-000-E08201008-2611-1-151222-00000000-0000000-261001</t>
  </si>
  <si>
    <t>1-5126010001-999999-00-1080201-2301-000-E08201002-2611-1-151222-00000000-0000000-261001</t>
  </si>
  <si>
    <t>1-5126010001-999999-00-1080303-2301-000-E08203003-2611-1-151222-00000000-0000000-261001</t>
  </si>
  <si>
    <t>1-5126010001-999999-00-1080303-2605-000-E08202002-2611-1-151222-00000000-0000000-261001</t>
  </si>
  <si>
    <t>1-5126010001-999999-00-1080402-2302-000-E08204003-2611-1-151222-00000000-0000000-261001</t>
  </si>
  <si>
    <t>1-5126010001-999999-00-1080403-2206-000-E08208001-2611-1-151222-00000000-0000000-261001</t>
  </si>
  <si>
    <t>1-5126010001-999999-00-1080404-2206-000-E08207002-2611-1-151222-00000000-0000000-261001</t>
  </si>
  <si>
    <t>1-5126010001-999999-00-1080404-2206-000-E08207003-2611-1-151222-00000000-0000000-261001</t>
  </si>
  <si>
    <t>1-5126010001-999999-00-1080502-2301-000-E08210002-2611-1-151222-00000000-0000000-261001</t>
  </si>
  <si>
    <t>1-5126010001-999999-00-1080601-2302-000-E08205003-2611-1-151222-00000000-0000000-261001</t>
  </si>
  <si>
    <t>1-5126010001-999999-00-1080802-2206-000-E08206006-2611-1-151222-00000000-0000000-261001</t>
  </si>
  <si>
    <t>1-5126010001-999999-00-1090102-2106-000-E09203003-2611-1-151222-00000000-0000000-261001</t>
  </si>
  <si>
    <t>1-5126010001-999999-00-1090202-2106-000-E09204002-2611-1-151222-00000000-0000000-261001</t>
  </si>
  <si>
    <t>1-5126010001-999999-00-1090203-2106-000-E09201004-2611-1-151222-00000000-0000000-261001</t>
  </si>
  <si>
    <t>1-5126010001-999999-00-1090204-2106-000-E09203004-2611-1-151222-00000000-0000000-261001</t>
  </si>
  <si>
    <t>1-5126010001-999999-00-1090205-2106-000-E09205002-2611-1-151222-00000000-0000000-261001</t>
  </si>
  <si>
    <t>1-5126010001-999999-00-1090301-2106-000-E09202007-2611-1-151222-00000000-0000000-261001</t>
  </si>
  <si>
    <t>1-5126010001-999999-00-1100502-1701-000-E10210001-2611-1-110122-00000000-0000000-261001</t>
  </si>
  <si>
    <t>1-5126010001-999999-00-1110101-1702-000-E11201001-2611-1-151222-00000000-0000000-261001</t>
  </si>
  <si>
    <t>1-5126010001-999999-00-1110101-1702-000-E11202003-2611-1-151222-00000000-0000000-261001</t>
  </si>
  <si>
    <t>1-5126010001-999999-00-1120101-2501-000-E12201013-2611-1-110122-00000000-0000000-261001</t>
  </si>
  <si>
    <t>1-5126010001-999999-00-1130102-3601-000-E13201001-2611-1-151222-00000000-0000000-261001</t>
  </si>
  <si>
    <t>1-5126010001-999999-00-1130102-3601-000-E13201002-2611-1-151222-00000000-0000000-261001</t>
  </si>
  <si>
    <t>1-5126010001-999999-00-1130102-3601-000-E13201003-2611-1-151222-00000000-0000000-261001</t>
  </si>
  <si>
    <t>1-5126010001-999999-00-1130102-3601-000-E13201004-2611-1-151222-00000000-0000000-261001</t>
  </si>
  <si>
    <t>1-5126010001-999999-00-1130102-3601-000-E13201005-2611-1-151222-00000000-0000000-261001</t>
  </si>
  <si>
    <t>1-5126010001-999999-00-1130102-3601-000-E13201006-2611-1-151222-00000000-0000000-261001</t>
  </si>
  <si>
    <t>1-5126010001-999999-00-1140101-3201-000-E14203001-2611-1-151222-00000000-0000000-261001</t>
  </si>
  <si>
    <t>1-5126010001-999999-00-1140102-3201-000-E14202001-2611-1-151222-00000000-0000000-261001</t>
  </si>
  <si>
    <t>1-5126010001-999999-00-1140201-3201-000-E14201002-2611-1-151222-00000000-0000000-261001</t>
  </si>
  <si>
    <t>1-5126010001-999999-00-1140301-3201-000-E14204003-2611-1-151222-00000000-0000000-261001</t>
  </si>
  <si>
    <t>1-5126010001-999999-00-1150101-3101-000-F15201001-2611-1-151222-00000000-0000000-261001</t>
  </si>
  <si>
    <t>1-5126010001-999999-00-1160201-3701-000-F16204001-2611-1-151222-00000000-0000000-261001</t>
  </si>
  <si>
    <t>1-5126010001-999999-00-1170101-1703-000-G17201001-2611-1-151222-00000000-0000000-261001</t>
  </si>
  <si>
    <t>1-5126010001-999999-00-1180101-2402-000-F18201002-2611-1-151222-00000000-0000000-261001</t>
  </si>
  <si>
    <t>1-5126010001-999999-00-1180208-2402-000-F18201001-2611-1-151222-00000000-0000000-261001</t>
  </si>
  <si>
    <t>1-5126010001-999999-00-1190101-2401-000-F19202008-2611-1-151222-00000000-0000000-261001</t>
  </si>
  <si>
    <t>1-5126010001-999999-00-1200201-2701-000-F20202001-2611-1-110122-00000000-0000000-261001</t>
  </si>
  <si>
    <t>1-5126010001-999999-00-1210101-1309-000-F21201001-2611-1-151222-00000000-0000000-261001</t>
  </si>
  <si>
    <t>1-5126010001-999999-00-1210101-1309-000-F21201008-2611-1-110122-00000000-0000000-261001</t>
  </si>
  <si>
    <t>1-5126010001-999999-00-1230102-1102-000-O23203016-2611-1-151222-00000000-0000000-261001</t>
  </si>
  <si>
    <t>1-5126010001-999999-00-1230202-1102-000-O23202001-2611-1-151222-00000000-0000000-261001</t>
  </si>
  <si>
    <t>1-5126010001-999999-00-1230203-1102-000-O23201004-2611-1-151222-00000000-0000000-261001</t>
  </si>
  <si>
    <t>1-5126010001-999999-00-1230203-1102-000-O23203004-2611-1-151222-00000000-0000000-261001</t>
  </si>
  <si>
    <t>1-5126010001-999999-00-1230204-1102-000-O23201006-2611-1-151222-00000000-0000000-261001</t>
  </si>
  <si>
    <t>1-5126010001-999999-00-1240204-1804-000-M24202001-2611-1-151222-00000000-0000000-261001</t>
  </si>
  <si>
    <t>1-5126010001-999999-00-1250101-1302-000-P25201004-2611-1-151222-00000000-0000000-261001</t>
  </si>
  <si>
    <t>1-5126010001-999999-00-1260101-1303-000-G26201001-2611-1-151222-00000000-0000000-261001</t>
  </si>
  <si>
    <t>1-5126010001-999999-00-1260101-1303-000-G26201002-2611-1-151222-00000000-0000000-261001</t>
  </si>
  <si>
    <t>1-5126010001-999999-00-1260101-1303-000-G26202001-2611-1-151222-00000000-0000000-261001</t>
  </si>
  <si>
    <t>1-5126010001-999999-00-1260101-1303-000-G26202002-2611-1-151222-00000000-0000000-261001</t>
  </si>
  <si>
    <t>1-5126010001-999999-00-1260101-1303-000-G26203001-2611-1-151222-00000000-0000000-261001</t>
  </si>
  <si>
    <t>1-5126010001-999999-00-1260101-1303-000-G26203002-2611-1-151222-00000000-0000000-261001</t>
  </si>
  <si>
    <t>1-5126010001-999999-00-1270101-1201-000-G27201001-2611-1-151222-00000000-0000000-261001</t>
  </si>
  <si>
    <t>1-5126010001-999999-00-1270104-1201-000-G27202002-2611-1-151222-00000000-0000000-261001</t>
  </si>
  <si>
    <t>1-5126010002-999999-00-1030407-1502-000-M03202001-2611-1-151222-00000000-0000000-261002</t>
  </si>
  <si>
    <t>1-5126010002-999999-00-1050201-2202-000-E05201002-2611-1-151222-00000000-0000000-261002</t>
  </si>
  <si>
    <t>1-5126010002-999999-00-1050401-2202-000-E05202001-2611-1-151222-00000000-0000000-261002</t>
  </si>
  <si>
    <t>1-5126010002-999999-00-1060201-2106-000-E06203002-2611-1-151222-00000000-0000000-261002</t>
  </si>
  <si>
    <t>1-5126010002-999999-00-1060201-2106-000-E06204001-2611-1-151222-00000000-0000000-261002</t>
  </si>
  <si>
    <t>1-5126010002-999999-00-1060202-2101-000-E06205002-2611-1-151222-00000000-0000000-261002</t>
  </si>
  <si>
    <t>1-5126010002-999999-00-1060203-2204-000-E06206002-2611-1-151222-00000000-0000000-261002</t>
  </si>
  <si>
    <t>1-5126010002-999999-00-1060204-2206-000-E06202001-2611-1-151222-00000000-0000000-261002</t>
  </si>
  <si>
    <t>1-5126010002-999999-00-1080403-2206-000-E08208001-2611-1-151222-00000000-0000000-261002</t>
  </si>
  <si>
    <t>1-5126010002-999999-00-1080404-2206-000-E08207002-2611-1-151222-00000000-0000000-261002</t>
  </si>
  <si>
    <t>1-5126010002-999999-00-1090301-2106-000-E09202005-2611-1-151222-00000000-0000000-261002</t>
  </si>
  <si>
    <t>1-5126010002-999999-00-1100502-1701-000-E10210001-2611-1-151222-00000000-0000000-261002</t>
  </si>
  <si>
    <t>1-5126010002-999999-00-1110202-1702-000-E11201001-2611-1-151222-00000000-0000000-261002</t>
  </si>
  <si>
    <t>1-5126010004-999999-00-1060202-2101-000-E06205002-2611-1-110122-00000000-0000000-261004</t>
  </si>
  <si>
    <t>1-5129040001-999999-00-1030402-1502-000-M03202001-2941-1-110122-00000000-0000000-294001</t>
  </si>
  <si>
    <t>1-5129060001-999999-00-1110101-1702-000-E11201004-2961-1-110122-00000000-0000000-296001</t>
  </si>
  <si>
    <t>1-5131010001-999999-00-1010102-1301-000-M01201012-3111-1-151222-00000000-0000000-311001</t>
  </si>
  <si>
    <t>1-5131010001-999999-00-1020101-1302-000-P02208001-3111-1-151222-00000000-0000000-311001</t>
  </si>
  <si>
    <t>1-5131010001-999999-00-1030101-1502-000-M03202001-3111-1-151222-00000000-0000000-311001</t>
  </si>
  <si>
    <t>1-5131010001-999999-00-1050301-2202-000-E05203001-3111-1-151222-00000000-0000000-311001</t>
  </si>
  <si>
    <t>1-5131010001-999999-00-1060101-2202-000-E06201001-3111-1-151222-00000000-0000000-311001</t>
  </si>
  <si>
    <t>1-5131010001-999999-00-1070104-2202-000-E07207003-3111-1-151222-00000000-0000000-311001</t>
  </si>
  <si>
    <t>1-5131010001-999999-00-1080101-2301-000-E08201001-3111-1-151222-00000000-0000000-311001</t>
  </si>
  <si>
    <t>1-5131010001-999999-00-1090102-2106-000-E09201001-3111-1-151222-00000000-0000000-311001</t>
  </si>
  <si>
    <t>1-5131010001-999999-00-1100201-1701-000-E10202002-3111-1-151222-00000000-0000000-311001</t>
  </si>
  <si>
    <t>1-5131010001-999999-00-1110101-1702-000-E11201001-3111-1-151222-00000000-0000000-311001</t>
  </si>
  <si>
    <t>1-5131010001-999999-00-1120101-2501-000-E12203006-3111-1-151222-00000000-0000000-311001</t>
  </si>
  <si>
    <t>1-5131010001-999999-00-1140101-3201-000-E14203004-3111-1-151222-00000000-0000000-311001</t>
  </si>
  <si>
    <t>1-5131010001-999999-00-1150201-2206-000-F15202003-3111-1-151222-00000000-0000000-311001</t>
  </si>
  <si>
    <t>1-5131010001-999999-00-1160201-3701-000-F16204001-3111-1-151222-00000000-0000000-311001</t>
  </si>
  <si>
    <t>1-5131010001-999999-00-1180101-2402-000-F18201002-3111-1-151222-00000000-0000000-311001</t>
  </si>
  <si>
    <t>1-5131010001-999999-00-1190101-2401-000-F19202003-3111-1-151222-00000000-0000000-311001</t>
  </si>
  <si>
    <t>1-5131010001-999999-00-1200201-2701-000-F20203004-3111-1-151222-00000000-0000000-311001</t>
  </si>
  <si>
    <t>1-5131010001-999999-00-1230202-1102-000-O23202001-3111-1-151222-00000000-0000000-311001</t>
  </si>
  <si>
    <t>1-5131010001-999999-00-1250101-1302-000-P25201001-3111-1-151222-00000000-0000000-311001</t>
  </si>
  <si>
    <t>1-5131010002-999999-00-1060203-2204-000-E06206002-3111-1-151222-00000000-0000000-311002</t>
  </si>
  <si>
    <t>1-5131010002-999999-00-1190101-2401-000-F19202003-3111-1-151222-00000000-0000000-311002</t>
  </si>
  <si>
    <t>1-5131020001-999999-00-1010102-1301-000-M01201012-3121-1-110122-00000000-0000000-312001</t>
  </si>
  <si>
    <t>1-5131020001-999999-00-1050301-2202-000-E05203001-3121-1-110122-00000000-0000000-312001</t>
  </si>
  <si>
    <t>1-5131020001-999999-00-1080601-2302-000-E08205003-3121-1-110122-00000000-0000000-312001</t>
  </si>
  <si>
    <t>1-5131020001-999999-00-1100201-1701-000-E10202002-3121-1-110122-00000000-0000000-312001</t>
  </si>
  <si>
    <t>1-5131020001-999999-00-1110101-1702-000-E11201001-3121-1-110122-00000000-0000000-312001</t>
  </si>
  <si>
    <t>1-5131020001-999999-00-1190203-2401-000-F19202003-3121-1-110122-00000000-0000000-312001</t>
  </si>
  <si>
    <t>1-5131030001-999999-00-1010102-1301-000-M01201012-3131-1-110122-00000000-0000000-313001</t>
  </si>
  <si>
    <t>1-5131030001-999999-00-1020203-1302-000-P02202005-3131-1-110122-00000000-0000000-313001</t>
  </si>
  <si>
    <t>1-5131030001-999999-00-1050301-2202-000-E05203001-3131-1-110122-00000000-0000000-313001</t>
  </si>
  <si>
    <t>1-5131030001-999999-00-1060101-2202-000-E06201001-3131-1-110122-00000000-0000000-313001</t>
  </si>
  <si>
    <t>1-5131030001-999999-00-1070104-2202-000-E07207002-3131-1-110122-00000000-0000000-313001</t>
  </si>
  <si>
    <t>1-5131030001-999999-00-1080101-2301-000-E08201001-3131-1-110122-00000000-0000000-313001</t>
  </si>
  <si>
    <t>1-5131030001-999999-00-1090102-2106-000-E09201001-3131-1-110122-00000000-0000000-313001</t>
  </si>
  <si>
    <t>1-5131030001-999999-00-1100201-1701-000-E10202002-3131-1-110122-00000000-0000000-313001</t>
  </si>
  <si>
    <t>1-5131030001-999999-00-1110101-1702-000-E11201001-3131-1-110122-00000000-0000000-313001</t>
  </si>
  <si>
    <t>1-5131030001-999999-00-1140101-3201-000-E14202001-3131-1-110122-00000000-0000000-313001</t>
  </si>
  <si>
    <t>1-5131030001-999999-00-1150201-2206-000-F15202003-3131-1-110122-00000000-0000000-313001</t>
  </si>
  <si>
    <t>1-5131030001-999999-00-1160201-3701-000-F16204001-3131-1-110122-00000000-0000000-313001</t>
  </si>
  <si>
    <t>1-5131030001-999999-00-1170101-1703-000-G17201001-3131-1-110122-00000000-0000000-313001</t>
  </si>
  <si>
    <t>1-5131030001-999999-00-1180101-2402-000-F18201002-3131-1-110122-00000000-0000000-313001</t>
  </si>
  <si>
    <t>1-5131030001-999999-00-1190101-2401-000-F19202003-3131-1-110122-00000000-0000000-313001</t>
  </si>
  <si>
    <t>1-5131030001-999999-00-1200101-2701-000-F20202001-3131-1-110122-00000000-0000000-313001</t>
  </si>
  <si>
    <t>1-5131030001-999999-00-1210103-1309-000-F21201003-3131-1-110122-00000000-0000000-313001</t>
  </si>
  <si>
    <t>1-5131030001-999999-00-1240101-1804-000-M24204002-3131-1-110122-00000000-0000000-313001</t>
  </si>
  <si>
    <t>1-5131030001-999999-00-1250101-1302-000-P25201001-3131-1-110122-00000000-0000000-313001</t>
  </si>
  <si>
    <t>1-5131030001-999999-00-1250101-1302-000-P25201004-3131-1-110122-00000000-0000000-313001</t>
  </si>
  <si>
    <t>1-5131030001-999999-00-1260101-1303-000-G26201001-3131-1-110122-00000000-0000000-313001</t>
  </si>
  <si>
    <t>1-5131040001-999999-00-1020101-1302-000-P02208001-3141-1-110122-00000000-0000000-314001</t>
  </si>
  <si>
    <t>1-5131040001-999999-00-1030101-1502-000-M03202001-3141-1-110122-00000000-0000000-314001</t>
  </si>
  <si>
    <t>1-5131040001-999999-00-1030605-1502-000-M03205001-3141-1-110122-00000000-0000000-314001</t>
  </si>
  <si>
    <t>1-5131040001-999999-00-1080101-2301-000-E08201001-3141-1-110122-00000000-0000000-314001</t>
  </si>
  <si>
    <t>1-5131040001-999999-00-1100201-1701-000-E10202002-3141-1-110122-00000000-0000000-314001</t>
  </si>
  <si>
    <t>1-5131040001-999999-00-1110101-1702-000-E11202002-3141-1-110122-00000000-0000000-314001</t>
  </si>
  <si>
    <t>1-5131040001-999999-00-1180101-2402-000-F18201002-3141-1-110122-00000000-0000000-314001</t>
  </si>
  <si>
    <t>1-5131040001-999999-00-1230203-1102-000-O23201004-3141-1-110122-00000000-0000000-314001</t>
  </si>
  <si>
    <t>1-5132020001-999999-00-1010102-1301-000-M01201012-3221-1-110122-00000000-0000000-322001</t>
  </si>
  <si>
    <t>1-5132020001-999999-00-1020101-1302-000-P02208001-3221-1-110122-00000000-0000000-322001</t>
  </si>
  <si>
    <t>1-5132020001-999999-00-1020203-1302-000-P02202005-3221-1-110122-00000000-0000000-322001</t>
  </si>
  <si>
    <t>1-5132020001-999999-00-1020401-1302-000-P02204004-3221-1-110122-00000000-0000000-322001</t>
  </si>
  <si>
    <t>1-5132020001-999999-00-1050301-2202-000-E05203001-3221-1-110122-00000000-0000000-322001</t>
  </si>
  <si>
    <t>1-5132020001-999999-00-1070101-2202-000-E07207006-3221-1-110122-00000000-0000000-322001</t>
  </si>
  <si>
    <t>1-5132020001-999999-00-1090102-2106-000-E09205001-3221-1-110122-00000000-0000000-322001</t>
  </si>
  <si>
    <t>1-5132020001-999999-00-1140101-3201-000-E14203005-3221-1-110122-00000000-0000000-322001</t>
  </si>
  <si>
    <t>1-5132020001-999999-00-1160201-3701-000-F16204001-3221-1-110122-00000000-0000000-322001</t>
  </si>
  <si>
    <t>1-5132020001-999999-00-1200103-2701-000-F20201001-3221-1-110122-00000000-0000000-322001</t>
  </si>
  <si>
    <t>1-5132020001-999999-00-1210103-1309-000-F21201003-3221-1-110122-00000000-0000000-322001</t>
  </si>
  <si>
    <t>1-5132020001-999999-00-1230101-1102-000-O23203011-3221-1-110122-00000000-0000000-322001</t>
  </si>
  <si>
    <t>1-5132020001-999999-00-1240101-1804-000-M24204002-3221-1-110122-00000000-0000000-322001</t>
  </si>
  <si>
    <t>1-5132020001-999999-00-1250101-1302-000-P25201004-3221-1-110122-00000000-0000000-322001</t>
  </si>
  <si>
    <t>1-5132020001-999999-00-1260101-1303-000-G26201001-3221-1-110122-00000000-0000000-322001</t>
  </si>
  <si>
    <t>1-5132050002-999999-00-1030101-1502-000-M03202001-3251-1-151222-00000000-0000000-325002</t>
  </si>
  <si>
    <t>1-5132050002-999999-00-1090205-2106-000-E09205002-3251-1-110122-00000000-0000000-325002</t>
  </si>
  <si>
    <t>1-5132050002-999999-00-1100201-1701-000-E10202001-3251-1-250422-IP220001-0000000-325002</t>
  </si>
  <si>
    <t>1-5133010001-999999-00-1030101-1502-000-M03202001-3311-1-110122-00000000-0000000-331001</t>
  </si>
  <si>
    <t>1-5133060001-999999-00-1010102-1301-000-M01201012-3361-1-110122-00000000-0000000-336001</t>
  </si>
  <si>
    <t>1-5133060001-999999-00-1030301-1502-000-M03201002-3361-1-110122-00000000-0000000-336001</t>
  </si>
  <si>
    <t>1-5133060001-999999-00-1030302-1502-000-M03201003-3361-1-110122-00000000-0000000-336001</t>
  </si>
  <si>
    <t>1-5133060001-999999-00-1030305-1502-000-M03201001-3361-1-110122-00000000-0000000-336001</t>
  </si>
  <si>
    <t>1-5133060001-999999-00-1030505-1502-000-M03201006-3361-1-110122-00000000-0000000-336001</t>
  </si>
  <si>
    <t>1-5133060001-999999-00-1050201-2202-000-E05201002-3361-1-110122-00000000-0000000-336001</t>
  </si>
  <si>
    <t>1-5133060001-999999-00-1060301-2202-000-E06208008-3361-1-110122-00000000-0000000-336001</t>
  </si>
  <si>
    <t>1-5133060001-999999-00-1100301-1701-000-E10206001-3361-1-110122-00000000-0000000-336001</t>
  </si>
  <si>
    <t>1-5133060001-999999-00-1140101-3201-000-E14203002-3361-1-110122-00000000-0000000-336001</t>
  </si>
  <si>
    <t>1-5133060001-999999-00-1160201-3701-000-F16204001-3361-1-110122-00000000-0000000-336001</t>
  </si>
  <si>
    <t>1-5133060001-999999-00-1170107-1703-000-G17201003-3361-1-110122-00000000-0000000-336001</t>
  </si>
  <si>
    <t>1-5133060001-999999-00-1180101-2402-000-F18201002-3361-1-110122-00000000-0000000-336001</t>
  </si>
  <si>
    <t>1-5133060001-999999-00-1250101-1302-000-P25201004-3361-1-110122-00000000-0000000-336001</t>
  </si>
  <si>
    <t>1-5133090004-999999-00-1010102-1301-000-M01201012-3391-1-110122-00000000-0000000-339004</t>
  </si>
  <si>
    <t>1-5133090004-999999-00-1030307-1502-000-M03201001-3391-1-110122-00000000-0000000-339004</t>
  </si>
  <si>
    <t>1-5133090004-999999-00-1050201-2202-000-E05201002-3391-1-110122-00000000-0000000-339004</t>
  </si>
  <si>
    <t>1-5133090004-999999-00-1060301-2202-000-E06208008-3391-1-110122-00000000-0000000-339004</t>
  </si>
  <si>
    <t>1-5133090004-999999-00-1100106-1701-000-E10204001-3391-1-110122-00000000-0000000-339004</t>
  </si>
  <si>
    <t>1-5133090004-999999-00-1140101-3201-000-E14203002-3391-1-110122-00000000-0000000-339004</t>
  </si>
  <si>
    <t>1-5133090004-999999-00-1250101-1302-000-P25201003-3391-1-110122-00000000-0000000-339004</t>
  </si>
  <si>
    <t>1-5134010001-999999-00-1030101-1501-000-M03202001-3411-1-110122-00000000-0000000-341001</t>
  </si>
  <si>
    <t>1-5134010001-999999-00-1030101-1501-000-M03202001-3411-1-151221-00000000-0000000-341001</t>
  </si>
  <si>
    <t>1-5134030001-999999-00-1030302-1502-000-M03201003-3431-1-110122-00000000-0000000-343001</t>
  </si>
  <si>
    <t>1-5134070001-999999-00-1060101-2202-000-E06201001-3471-1-110122-00000000-0000000-347001</t>
  </si>
  <si>
    <t>1-5135080001-999999-00-1060202-2101-000-E06205002-3581-1-250422-IP220001-0000000-358001</t>
  </si>
  <si>
    <t>1-5135080004-999999-00-1060202-2101-000-E06205002-3581-1-250422-IP220001-0000000-358004</t>
  </si>
  <si>
    <t>1-5137020001-999999-00-1130102-3601-000-E13201001-3721-1-110122-00000000-0000000-372001</t>
  </si>
  <si>
    <t>1-5137020001-999999-00-1130102-3601-000-E13201002-3721-1-110122-00000000-0000000-372001</t>
  </si>
  <si>
    <t>1-5137020001-999999-00-1130102-3601-000-E13201003-3721-1-110122-00000000-0000000-372001</t>
  </si>
  <si>
    <t>1-5137020001-999999-00-1130102-3601-000-E13201004-3721-1-110122-00000000-0000000-372001</t>
  </si>
  <si>
    <t>1-5137020001-999999-00-1130102-3601-000-E13201005-3721-1-110122-00000000-0000000-372001</t>
  </si>
  <si>
    <t>1-5137050001-999999-00-1010102-1301-000-M01201012-3751-1-110122-00000000-0000000-375001</t>
  </si>
  <si>
    <t>1-5138020001-999999-00-1010102-1301-000-M01201012-3821-1-110122-00000000-0000000-382001</t>
  </si>
  <si>
    <t>1-5138020001-999999-00-1010105-1301-000-M01201006-3821-1-110122-00000000-0000000-382001</t>
  </si>
  <si>
    <t>1-5138020001-999999-00-1020101-1302-000-P02208001-3821-1-110122-00000000-0000000-382001</t>
  </si>
  <si>
    <t>1-5138020001-999999-00-1030101-1502-000-M03202001-3821-1-110122-00000000-0000000-382001</t>
  </si>
  <si>
    <t>1-5138020001-999999-00-1050201-2202-000-E05201002-3821-1-110122-00000000-0000000-382001</t>
  </si>
  <si>
    <t>1-5138020001-999999-00-1060101-2202-000-E06201001-3821-1-110122-00000000-0000000-382001</t>
  </si>
  <si>
    <t>1-5138020001-999999-00-1080101-2301-000-E08201001-3821-1-110122-00000000-0000000-382001</t>
  </si>
  <si>
    <t>1-5138020001-999999-00-1090102-2106-000-E09203006-3821-1-110122-00000000-0000000-382001</t>
  </si>
  <si>
    <t>1-5138020001-999999-00-1100301-1701-000-E10206001-3821-1-110122-00000000-0000000-382001</t>
  </si>
  <si>
    <t>1-5138020001-999999-00-1120101-2501-000-E12201013-3821-1-110122-00000000-0000000-382001</t>
  </si>
  <si>
    <t>1-5138020001-999999-00-1130102-3601-000-E13201001-3821-1-110122-00000000-0000000-382001</t>
  </si>
  <si>
    <t>1-5138020001-999999-00-1140101-3201-000-E14203002-3821-1-110122-00000000-0000000-382001</t>
  </si>
  <si>
    <t>1-5138020001-999999-00-1140201-3201-000-E14201002-3821-1-110122-00000000-0000000-382001</t>
  </si>
  <si>
    <t>1-5138020001-999999-00-1140301-3201-000-E14202001-3821-1-110122-00000000-0000000-382001</t>
  </si>
  <si>
    <t>1-5138020001-999999-00-1150101-3101-000-F15201007-3821-1-110122-00000000-0000000-382001</t>
  </si>
  <si>
    <t>1-5138020001-999999-00-1160103-3701-000-F16204001-3821-1-110122-00000000-0000000-382001</t>
  </si>
  <si>
    <t>1-5138020001-999999-00-1170103-1703-000-G17202008-3821-1-110122-00000000-0000000-382001</t>
  </si>
  <si>
    <t>1-5138020001-999999-00-1180101-2402-000-F18201001-3821-1-110122-00000000-0000000-382001</t>
  </si>
  <si>
    <t>1-5138020001-999999-00-1180101-2402-000-F18202001-3821-1-110122-00000000-0000000-382001</t>
  </si>
  <si>
    <t>1-5138020001-999999-00-1190103-2401-000-F19201005-3821-1-110122-00000000-0000000-382001</t>
  </si>
  <si>
    <t>1-5138020001-999999-00-1240204-1804-000-M24203002-3821-1-110122-00000000-0000000-382001</t>
  </si>
  <si>
    <t>1-5138020001-999999-00-1250101-1302-000-P25201001-3821-1-110122-00000000-0000000-382001</t>
  </si>
  <si>
    <t>1-5138020001-999999-00-1260101-1303-000-G26201001-3821-1-110122-00000000-0000000-382001</t>
  </si>
  <si>
    <t>1-5138020001-999999-00-1270101-1201-000-G27201002-3821-1-110122-00000000-0000000-382001</t>
  </si>
  <si>
    <t>1-5138020002-999999-00-1190201-2401-000-F19201007-3821-1-110122-00000000-0000000-382002</t>
  </si>
  <si>
    <t>1-5139020001-999999-00-1030101-1502-000-M03202001-3921-1-110122-00000000-0000000-392001</t>
  </si>
  <si>
    <t>1-5139040001-999999-00-1030101-1502-000-M03202001-3941-1-110122-00000000-0000000-394001</t>
  </si>
  <si>
    <t>1-5139090001-999999-00-1250101-1302-000-P25201004-3991-1-110122-00000000-0000000-399001</t>
  </si>
  <si>
    <t>1-5221010001-999999-05-1030101-1502-000-M03202001-4211-1-110122-00000000-0000000-421001</t>
  </si>
  <si>
    <t>1-5221010003-999999-01-1030101-1502-000-M03202001-4211-1-110122-00000000-0000000-421003</t>
  </si>
  <si>
    <t>1-5221010004-999999-02-1030101-1502-000-M03202001-4211-1-110122-00000000-0000000-421004</t>
  </si>
  <si>
    <t>1-5221010005-999999-03-1030101-1502-000-M03202001-4211-1-110122-00000000-0000000-421005</t>
  </si>
  <si>
    <t>1-5221010006-999999-04-1030101-1502-000-M03202001-4211-1-110122-00000000-0000000-421006</t>
  </si>
  <si>
    <t>1-5231900001-999999-00-1030101-1502-000-M03202001-4391-1-110122-00000000-0000000-439001</t>
  </si>
  <si>
    <t>1-5231900002-999999-00-1030101-1502-000-M03202001-4391-1-110122-00000000-0000000-439002</t>
  </si>
  <si>
    <t>1-5231900003-999999-00-1030101-1502-000-M03202001-4391-1-110122-00000000-0000000-439003</t>
  </si>
  <si>
    <t>1-5231900004-999999-00-1030101-1502-000-M03202001-4391-1-110122-00000000-0000000-439004</t>
  </si>
  <si>
    <t>1-5231900005-999999-00-1030101-1502-000-M03202001-4391-1-110122-00000000-0000000-439005</t>
  </si>
  <si>
    <t>1-5231900006-999999-00-1030101-1502-000-M03202001-4391-1-110122-00000000-0000000-439006</t>
  </si>
  <si>
    <t>1-5231900008-999999-00-1030101-1502-000-M03202001-4391-1-110122-00000000-0000000-439008</t>
  </si>
  <si>
    <t>1-5231900009-999999-00-1030101-1502-000-M03202001-4391-1-110122-00000000-0000000-439009</t>
  </si>
  <si>
    <t>1-5231900011-999999-00-1030101-1502-000-M03202001-4391-1-110122-00000000-0000000-439011</t>
  </si>
  <si>
    <t>1-5231900012-999999-00-1030101-1502-000-M03202001-4391-1-110122-00000000-0000000-439012</t>
  </si>
  <si>
    <t>1-5231900014-999999-00-1030101-1502-000-M03202001-4391-1-110122-00000000-0000000-439014</t>
  </si>
  <si>
    <t>1-5231900015-999999-00-1030101-1502-000-M03202001-4391-1-110122-00000000-0000000-439015</t>
  </si>
  <si>
    <t>1-5231900016-999999-00-1030101-1502-000-M03202001-4391-1-110122-00000000-0000000-439016</t>
  </si>
  <si>
    <t>1-5231900018-999999-00-1030101-2701-000-M03202001-4391-1-110122-00000000-0000000-439018</t>
  </si>
  <si>
    <t>1-5231900023-999999-00-1030101-1502-000-M03202001-4391-1-110122-00000000-0000000-439023</t>
  </si>
  <si>
    <t>1-5231900024-999999-00-1030101-1502-000-M03202001-4391-1-110122-00000000-0000000-439024</t>
  </si>
  <si>
    <t>1-5231900027-999999-00-1030101-1502-000-M03202001-4391-1-110122-00000000-0000000-439027</t>
  </si>
  <si>
    <t>1-5231900030-999999-00-1030101-1502-000-M03202001-4391-1-110122-00000000-0000000-439030</t>
  </si>
  <si>
    <t>1-5231900031-999999-00-1030101-1502-000-M03202001-4391-1-110122-00000000-0000000-439031</t>
  </si>
  <si>
    <t>1-5231900033-999999-00-1030101-1502-000-M03202001-4391-1-110122-00000000-0000000-439033</t>
  </si>
  <si>
    <t>1-5231900034-999999-00-1030101-1502-000-M03202001-4391-1-110122-00000000-0000000-439034</t>
  </si>
  <si>
    <t>1-5231900035-999999-00-1030101-1502-000-M03202001-4391-1-110122-00000000-0000000-439035</t>
  </si>
  <si>
    <t>1-5231900041-999999-00-1030101-1502-000-M03202001-4391-1-110122-00000000-0000000-439041</t>
  </si>
  <si>
    <t>1-5231900042-999999-00-1030101-1502-000-M03202001-4391-1-110122-00000000-0000000-439042</t>
  </si>
  <si>
    <t>1-5231900044-999999-00-1030101-1502-000-M03202001-4391-1-110122-00000000-0000000-439044</t>
  </si>
  <si>
    <t>1-5231900079-999999-00-1030101-1502-000-M03202001-4391-1-110122-00000000-0000000-439079</t>
  </si>
  <si>
    <t>1-5231900080-999999-00-1030101-1502-000-M03202001-4391-1-110122-00000000-0000000-439080</t>
  </si>
  <si>
    <t>1-5231900082-999999-00-1030101-1502-000-M03202001-4391-1-110122-00000000-0000000-439082</t>
  </si>
  <si>
    <t>1-5231900085-999999-00-1030101-1502-000-M03202001-4391-1-110122-00000000-0000000-439085</t>
  </si>
  <si>
    <t>1-5231900086-999999-00-1030101-1502-000-M03202001-4391-1-110122-00000000-0000000-439086</t>
  </si>
  <si>
    <t>1-5241010002-999999-00-1020401-1302-000-P02204004-4411-1-110122-00000000-0000000-441002</t>
  </si>
  <si>
    <t>1-5259010001-999999-00-1030101-1502-000-M03202001-4591-4-110122-00000000-0000000-459001</t>
  </si>
  <si>
    <t>1-5411010011-999999-00-1030101-4101-000-M03202001-9211-1-110122-00000000-0000000-921011</t>
  </si>
  <si>
    <t>1-5513020001-999999-00-0000000-0000-000-000000000-0000-0-110122-00000000-0000000-000000</t>
  </si>
  <si>
    <t>1-5513020002-999999-00-0000000-0000-000-000000000-0000-0-110122-00000000-0000000-000000</t>
  </si>
  <si>
    <t>1-5514900001-999999-00-0000000-0000-000-000000000-0000-0-110122-00000000-0000000-000000</t>
  </si>
  <si>
    <t>1-5515010001-999999-00-0000000-0000-000-000000000-0000-0-110122-00000000-0000000-000000</t>
  </si>
  <si>
    <t>1-5515010002-999999-00-0000000-0000-000-000000000-0000-0-110122-00000000-0000000-000000</t>
  </si>
  <si>
    <t>1-5515010003-999999-00-0000000-0000-000-000000000-0000-0-110122-00000000-0000000-000000</t>
  </si>
  <si>
    <t>1-5515010004-999999-00-0000000-0000-000-000000000-0000-0-110122-00000000-0000000-000000</t>
  </si>
  <si>
    <t>1-5515010005-999999-00-0000000-0000-000-000000000-0000-0-110122-00000000-0000000-000000</t>
  </si>
  <si>
    <t>1-5515020001-999999-00-0000000-0000-000-000000000-0000-0-110122-00000000-0000000-000000</t>
  </si>
  <si>
    <t>1-5515020002-999999-00-0000000-0000-000-000000000-0000-0-110122-00000000-0000000-000000</t>
  </si>
  <si>
    <t>1-5515020003-999999-00-0000000-0000-000-000000000-0000-0-110122-00000000-0000000-000000</t>
  </si>
  <si>
    <t>1-5515020004-999999-00-0000000-0000-000-000000000-0000-0-110122-00000000-0000000-000000</t>
  </si>
  <si>
    <t>1-5515030001-999999-00-0000000-0000-000-000000000-0000-0-110122-00000000-0000000-000000</t>
  </si>
  <si>
    <t>1-5515030002-999999-00-0000000-0000-000-000000000-0000-0-110122-00000000-0000000-000000</t>
  </si>
  <si>
    <t>1-5515040001-999999-00-0000000-0000-000-000000000-0000-0-110122-00000000-0000000-000000</t>
  </si>
  <si>
    <t>1-5515040002-999999-00-0000000-0000-000-000000000-0000-0-110122-00000000-0000000-000000</t>
  </si>
  <si>
    <t>1-5515040004-999999-00-0000000-0000-000-000000000-0000-0-110122-00000000-0000000-000000</t>
  </si>
  <si>
    <t>1-5515050001-999999-00-0000000-0000-000-000000000-0000-0-110122-00000000-0000000-000000</t>
  </si>
  <si>
    <t>1-5515060002-999999-00-0000000-0000-000-000000000-0000-0-110122-00000000-0000000-000000</t>
  </si>
  <si>
    <t>1-5515060003-999999-00-0000000-0000-000-000000000-0000-0-110122-00000000-0000000-000000</t>
  </si>
  <si>
    <t>1-5515060004-999999-00-0000000-0000-000-000000000-0000-0-110122-00000000-0000000-000000</t>
  </si>
  <si>
    <t>1-5515060005-999999-00-0000000-0000-000-000000000-0000-0-110122-00000000-0000000-000000</t>
  </si>
  <si>
    <t>1-5515060006-999999-00-0000000-0000-000-000000000-0000-0-110122-00000000-0000000-000000</t>
  </si>
  <si>
    <t>1-5515060007-999999-00-0000000-0000-000-000000000-0000-0-110122-00000000-0000000-000000</t>
  </si>
  <si>
    <t>1-5515060008-999999-00-0000000-0000-000-000000000-0000-0-110122-00000000-0000000-000000</t>
  </si>
  <si>
    <t>1-5515070001-999999-00-0000000-0000-000-000000000-0000-0-110122-00000000-0000000-000000</t>
  </si>
  <si>
    <t>1-5516060001-999999-00-0000000-0000-000-000000000-0000-0-110122-00000000-0000000-000000</t>
  </si>
  <si>
    <t>1-5517010001-999999-00-0000000-0000-000-000000000-0000-0-110122-00000000-0000000-000000</t>
  </si>
  <si>
    <t>1-5517020002-999999-00-0000000-0000-000-000000000-0000-0-110122-00000000-0000000-000000</t>
  </si>
  <si>
    <t xml:space="preserve">                                                                        </t>
  </si>
  <si>
    <t xml:space="preserve">Hacienda Pública / Patrimonio Neto Final de 2021
</t>
  </si>
  <si>
    <t>SALDO INICIAL</t>
  </si>
  <si>
    <t>1-1114010016-999999-00-0000000-0000-000-000000000-0000-0-151222-00000000-0000000-000000</t>
  </si>
  <si>
    <t>1-1116010001-999999-00-0000000-0000-000-000000000-0000-0-151222-00000000-0000000-000000</t>
  </si>
  <si>
    <t>1-1123010004-999999-00-0000000-0000-000-000000000-0000-0-151221-00000000-0000000-000000</t>
  </si>
  <si>
    <t>1-1123010014-999999-00-0000000-0000-000-000000000-0000-0-151222-00000000-0000000-000000</t>
  </si>
  <si>
    <t>REINTEGROS-RECURSOS HUMANOS</t>
  </si>
  <si>
    <t>RASTREO DE CALLES</t>
  </si>
  <si>
    <t>1-2111010001-999999-00-0000000-0000-000-000000000-0000-0-151222-00000000-0000000-000000</t>
  </si>
  <si>
    <t>1-2117020002-999999-00-0000000-0000-000-000000000-0000-0-151222-00000000-0000000-000000</t>
  </si>
  <si>
    <t>1-2119080021-999999-00-0000000-0000-000-000000000-0000-0-151222-00000000-0000000-000000</t>
  </si>
  <si>
    <t>ACREED DIV APOYOS SINDICATO</t>
  </si>
  <si>
    <t>ACREED DIV MUNICIPIO DURANGO ESCUELAS</t>
  </si>
  <si>
    <t>FONDO DE APORTACIONES PARA LA INFRAESTRUCTURA SOCIAL MUNICIPAL</t>
  </si>
  <si>
    <t>RETIRO, CESANTIA Y VEJEZ</t>
  </si>
  <si>
    <t>1-5115900001-999999-00-1310102-1302-000-P31203006-1591-1-151222-00000000-0000000-159001</t>
  </si>
  <si>
    <t>1-5115900001-999999-00-1310201-1302-000-P31203006-1591-1-151222-00000000-0000000-159001</t>
  </si>
  <si>
    <t>1-5121010001-999999-00-1010105-1301-000-M01201006-2111-1-110122-00000000-0000000-211001</t>
  </si>
  <si>
    <t>1-5121010001-999999-00-1080201-2301-000-E08201002-2111-1-110122-00000000-0000000-211001</t>
  </si>
  <si>
    <t>EQUIPOS MENORES DE OFICINA</t>
  </si>
  <si>
    <t>1-5121010003-999999-00-1030101-1502-000-M03202001-2111-1-110122-00000000-0000000-211003</t>
  </si>
  <si>
    <t>1-5121010003-999999-00-1190101-2401-000-F19202001-2111-1-110122-00000000-0000000-211003</t>
  </si>
  <si>
    <t>1-5121010004-999999-00-1030401-1502-000-M03202001-2111-1-110122-00000000-0000000-211004</t>
  </si>
  <si>
    <t>ARTICULOS DE LIMPIEZA</t>
  </si>
  <si>
    <t>1-5121060001-999999-00-1010102-1301-000-M01201012-2161-1-110122-00000000-0000000-216001</t>
  </si>
  <si>
    <t>1-5121060001-999999-00-1030405-1502-000-M03202001-2161-1-110122-00000000-0000000-216001</t>
  </si>
  <si>
    <t>1-5121060001-999999-00-1040401-2201-000-G04201001-2161-1-110122-00000000-0000000-216001</t>
  </si>
  <si>
    <t>1-5121060001-999999-00-1070104-2202-000-E07202005-2161-1-110122-00000000-0000000-216001</t>
  </si>
  <si>
    <t>1-5121060001-999999-00-1080201-2301-000-E08201002-2161-1-110122-00000000-0000000-216001</t>
  </si>
  <si>
    <t>1-5121060001-999999-00-1080601-2302-000-E08205003-2161-1-110122-00000000-0000000-216001</t>
  </si>
  <si>
    <t>1-5121060001-999999-00-1100201-1701-000-E10202001-2161-1-110122-00000000-0000000-216001</t>
  </si>
  <si>
    <t>1-5121060001-999999-00-1180101-2402-000-F18201001-2161-1-110122-00000000-0000000-216001</t>
  </si>
  <si>
    <t>1-5121060001-999999-00-1260101-1303-000-G26201001-2161-1-110122-00000000-0000000-216001</t>
  </si>
  <si>
    <t>ENSERES MENORES OTRO MOBILIARIO Y EQUIPO EDUCACIONAL Y RECREATIVO</t>
  </si>
  <si>
    <t>1-5121070003-999999-00-1060101-2202-000-E06201001-2171-1-110122-00000000-0000000-217003</t>
  </si>
  <si>
    <t>1-5122010001-999999-00-1030104-1502-000-M03202001-2211-1-110122-00000000-0000000-221001</t>
  </si>
  <si>
    <t>1-5122010001-999999-00-1080601-2302-000-E08205003-2211-1-110122-00000000-0000000-221001</t>
  </si>
  <si>
    <t>1-5122010001-999999-00-1090102-2106-000-E09205003-2211-1-110122-00000000-0000000-221001</t>
  </si>
  <si>
    <t>1-5122010001-999999-00-1100402-1701-000-E10207001-2211-1-110122-00000000-0000000-221001</t>
  </si>
  <si>
    <t>1-5122010001-999999-00-1110202-1702-000-E11201001-2211-1-110122-00000000-0000000-221001</t>
  </si>
  <si>
    <t>1-5122010001-999999-00-1120101-2501-000-E12201013-2211-1-110122-00000000-0000000-221001</t>
  </si>
  <si>
    <t>1-5122010001-999999-00-1130102-3601-000-E13201001-2211-1-110122-00000000-0000000-221001</t>
  </si>
  <si>
    <t>1-5122010001-999999-00-1170104-1703-000-G17201004-2211-1-110122-00000000-0000000-221001</t>
  </si>
  <si>
    <t>1-5122010001-999999-00-1190101-2401-000-F19202003-2211-1-110122-00000000-0000000-221001</t>
  </si>
  <si>
    <t>1-5122010001-999999-00-1200103-2701-000-F20201002-2211-1-110122-00000000-0000000-221001</t>
  </si>
  <si>
    <t>1-5122010001-999999-00-1210101-1309-000-F21201009-2211-1-110122-00000000-0000000-221001</t>
  </si>
  <si>
    <t>1-5122010001-999999-00-1230202-1102-000-O23202001-2211-1-110122-00000000-0000000-221001</t>
  </si>
  <si>
    <t>1-5122010001-999999-00-1260101-1303-000-G26201001-2211-1-110122-00000000-0000000-221001</t>
  </si>
  <si>
    <t>ALIMENTOS PARA REOS</t>
  </si>
  <si>
    <t>1-5122010003-999999-00-1100402-1701-000-E10203001-2211-1-110122-00000000-0000000-221003</t>
  </si>
  <si>
    <t>ALIMENTOS ANIMALES</t>
  </si>
  <si>
    <t>1-5122020001-999999-00-1100402-1701-000-E10207001-2221-1-110122-00000000-0000000-222001</t>
  </si>
  <si>
    <t>UTENSILIOS DE COMEDOR</t>
  </si>
  <si>
    <t>1-5122030001-999999-00-1080201-2301-000-E08201002-2231-1-110122-00000000-0000000-223001</t>
  </si>
  <si>
    <t>1-5124060001-999999-00-1010102-1301-000-M01201012-2461-1-110122-00000000-0000000-246001</t>
  </si>
  <si>
    <t>1-5124060001-999999-00-1030201-1502-000-M03202001-2461-1-110122-00000000-0000000-246001</t>
  </si>
  <si>
    <t>1-5124060001-999999-00-1030402-1502-000-M03202001-2461-1-110122-00000000-0000000-246001</t>
  </si>
  <si>
    <t>1-5124060001-999999-00-1120202-2501-000-E12203006-2461-1-110122-00000000-0000000-246001</t>
  </si>
  <si>
    <t>1-5124060001-999999-00-1260101-1303-000-G26201001-2461-1-110122-00000000-0000000-246001</t>
  </si>
  <si>
    <t>1-5124070001-999999-00-1010102-1301-000-M01201012-2471-1-110122-00000000-0000000-247001</t>
  </si>
  <si>
    <t>1-5124070001-999999-00-1030407-1502-000-M03202001-2471-1-110122-00000000-0000000-247001</t>
  </si>
  <si>
    <t>1-5124070001-999999-00-1040401-2201-000-G04201003-2471-1-110122-00000000-0000000-247001</t>
  </si>
  <si>
    <t>1-5124070001-999999-00-1060204-2206-000-E06202001-2471-1-110122-00000000-0000000-247001</t>
  </si>
  <si>
    <t>1-5124070001-999999-00-1230101-1102-000-O23203014-2471-1-110122-00000000-0000000-247001</t>
  </si>
  <si>
    <t>1-5124900001-999999-00-1010102-1301-000-M01201012-2491-1-110122-00000000-0000000-249001</t>
  </si>
  <si>
    <t>1-5124900001-999999-00-1030402-1502-000-M03202001-2491-1-110122-00000000-0000000-249001</t>
  </si>
  <si>
    <t>MATERIALES, ACCESORIOS Y SUMINISTROS MEDICOS</t>
  </si>
  <si>
    <t>1-5125040001-999999-00-1080601-2302-000-E08205003-2541-1-110122-00000000-0000000-254001</t>
  </si>
  <si>
    <t>1-5125060001-999999-00-1060204-2206-000-E06202001-2561-1-110122-00000000-0000000-256001</t>
  </si>
  <si>
    <t>1-5126010001-999999-00-1030306-1502-000-M03201001-2611-1-151222-00000000-0000000-261001</t>
  </si>
  <si>
    <t>1-5126010002-999999-00-1080601-2302-000-E08205003-2611-1-151222-00000000-0000000-261002</t>
  </si>
  <si>
    <t>LUBRICANTES Y ADITIVOS</t>
  </si>
  <si>
    <t>1-5126010003-999999-00-1010102-1301-000-M01201012-2611-1-110122-00000000-0000000-261003</t>
  </si>
  <si>
    <t>1-5126010003-999999-00-1050201-2202-000-E05201002-2611-1-110122-00000000-0000000-261003</t>
  </si>
  <si>
    <t>1-5126010003-999999-00-1060301-2202-000-E06208008-2611-1-110122-00000000-0000000-261003</t>
  </si>
  <si>
    <t>1-5126010003-999999-00-1080404-2206-000-E08207002-2611-1-110122-00000000-0000000-261003</t>
  </si>
  <si>
    <t>1-5126010003-999999-00-1110101-1702-000-E11201001-2611-1-110122-00000000-0000000-261003</t>
  </si>
  <si>
    <t>1-5126010003-999999-00-1120101-2501-000-E12201013-2611-1-110122-00000000-0000000-261003</t>
  </si>
  <si>
    <t>1-5126010003-999999-00-1140101-3201-000-E14203005-2611-1-110122-00000000-0000000-261003</t>
  </si>
  <si>
    <t>1-5126010003-999999-00-1170104-1703-000-G17201001-2611-1-110122-00000000-0000000-261003</t>
  </si>
  <si>
    <t>1-5126010003-999999-00-1180101-2402-000-F18201001-2611-1-110122-00000000-0000000-261003</t>
  </si>
  <si>
    <t>1-5126010003-999999-00-1260101-1303-000-G26202001-2611-1-110122-00000000-0000000-261003</t>
  </si>
  <si>
    <t>PRODUCTOS TEXTILES</t>
  </si>
  <si>
    <t>1-5127040001-999999-00-1060204-2206-000-E06202001-2741-1-110122-00000000-0000000-274001</t>
  </si>
  <si>
    <t>REFACCIONES Y ACCESORIOS MENORES DE EDIFICIOS</t>
  </si>
  <si>
    <t>1-5129020001-999999-00-1010102-1301-000-M01201012-2921-1-110122-00000000-0000000-292001</t>
  </si>
  <si>
    <t>1-5129020001-999999-00-1030407-1502-000-M03202001-2921-1-110122-00000000-0000000-292001</t>
  </si>
  <si>
    <t>1-5129020001-999999-00-1040401-2201-000-G04201003-2921-1-110122-00000000-0000000-292001</t>
  </si>
  <si>
    <t>1-5129060001-999999-00-1010102-1301-000-M01201012-2961-1-110122-00000000-0000000-296001</t>
  </si>
  <si>
    <t>1-5129060001-999999-00-1050201-2202-000-E05201002-2961-1-110122-00000000-0000000-296001</t>
  </si>
  <si>
    <t>1-5129060001-999999-00-1060201-2106-000-E06203002-2961-1-110122-00000000-0000000-296001</t>
  </si>
  <si>
    <t>1-5129060001-999999-00-1060202-2101-000-E06205002-2961-1-110122-00000000-0000000-296001</t>
  </si>
  <si>
    <t>1-5129060001-999999-00-1060203-2204-000-E06206002-2961-1-110122-00000000-0000000-296001</t>
  </si>
  <si>
    <t>1-5129060001-999999-00-1060204-2206-000-E06202001-2961-1-110122-00000000-0000000-296001</t>
  </si>
  <si>
    <t>1-5129060001-999999-00-1060301-2202-000-E06208008-2961-1-110122-00000000-0000000-296001</t>
  </si>
  <si>
    <t>1-5129060001-999999-00-1080404-2301-000-E08207002-2961-1-110122-00000000-0000000-296001</t>
  </si>
  <si>
    <t>1-5129060001-999999-00-1100502-1701-000-E10210001-2961-1-110122-00000000-0000000-296001</t>
  </si>
  <si>
    <t>1-5129060001-999999-00-1120101-2501-000-E12203007-2961-1-110122-00000000-0000000-296001</t>
  </si>
  <si>
    <t>1-5129060001-999999-00-1140101-3201-000-E14203002-2961-1-110122-00000000-0000000-296001</t>
  </si>
  <si>
    <t>1-5129060001-999999-00-1150101-3101-000-F15202002-2961-1-110122-00000000-0000000-296001</t>
  </si>
  <si>
    <t>1-5129060001-999999-00-1170104-1703-000-G17201005-2961-1-110122-00000000-0000000-296001</t>
  </si>
  <si>
    <t>1-5129060001-999999-00-1180101-2402-000-F18201002-2961-1-110122-00000000-0000000-296001</t>
  </si>
  <si>
    <t>1-5129060001-999999-00-1260101-1303-000-G26201001-2961-1-110122-00000000-0000000-296001</t>
  </si>
  <si>
    <t>1-5129060001-999999-00-1260101-1303-000-G26202001-2961-1-110122-00000000-0000000-296001</t>
  </si>
  <si>
    <t>1-5129060001-999999-00-1270104-1201-000-G27202002-2961-1-110122-00000000-0000000-296001</t>
  </si>
  <si>
    <t>REFACCIONES Y ACCESORIOS MENORES DE MAQUINARIA Y OTROS EQUIPOS</t>
  </si>
  <si>
    <t>1-5129080001-999999-00-1050201-2202-000-E05201002-2981-1-110122-00000000-0000000-298001</t>
  </si>
  <si>
    <t>1-5131010001-999999-00-1020203-1302-000-P02202005-3111-1-151222-00000000-0000000-311001</t>
  </si>
  <si>
    <t>1-5131010001-999999-00-1040401-2201-000-G04201004-3111-1-151222-00000000-0000000-311001</t>
  </si>
  <si>
    <t>1-5131010001-999999-00-1170101-1703-000-G17201001-3111-1-151222-00000000-0000000-311001</t>
  </si>
  <si>
    <t>1-5131010001-999999-00-1210103-1309-000-F21201003-3111-1-151222-00000000-0000000-311001</t>
  </si>
  <si>
    <t>1-5131010001-999999-00-1240101-1804-000-M24204002-3111-1-151222-00000000-0000000-311001</t>
  </si>
  <si>
    <t>1-5131010001-999999-00-1260101-1303-000-G26201001-3111-1-151222-00000000-0000000-311001</t>
  </si>
  <si>
    <t>1-5131010001-999999-00-1270104-1201-000-G27203001-3111-1-151222-00000000-0000000-311001</t>
  </si>
  <si>
    <t>1-5131020001-999999-00-1030401-1502-000-M03202001-3121-1-110122-00000000-0000000-312001</t>
  </si>
  <si>
    <t>1-5131020001-999999-00-1080802-2301-000-E08206006-3121-1-110122-00000000-0000000-312001</t>
  </si>
  <si>
    <t>1-5131020001-999999-00-1230202-1102-000-O23202001-3121-1-110122-00000000-0000000-312001</t>
  </si>
  <si>
    <t>1-5131030001-999999-00-1030101-1502-000-M03202001-3131-1-110122-00000000-0000000-313001</t>
  </si>
  <si>
    <t>1-5131030001-999999-00-1230202-1102-000-O23201012-3131-1-110122-00000000-0000000-313001</t>
  </si>
  <si>
    <t>1-5131040001-999999-00-1130102-3601-000-E13201001-3141-1-110122-00000000-0000000-314001</t>
  </si>
  <si>
    <t>CELULARES</t>
  </si>
  <si>
    <t>1-5131050001-999999-00-1010102-1301-000-M01201012-3151-1-110122-00000000-0000000-315001</t>
  </si>
  <si>
    <t>1-5131050001-999999-00-1030307-1502-000-M03201001-3151-1-110122-00000000-0000000-315001</t>
  </si>
  <si>
    <t>1-5131050001-999999-00-1030602-1502-000-M03207001-3151-1-110122-00000000-0000000-315001</t>
  </si>
  <si>
    <t>SERVICIOS DE INTERNET</t>
  </si>
  <si>
    <t>1-5131070001-999999-00-1030603-1502-000-M03204001-3171-1-110122-00000000-0000000-317001</t>
  </si>
  <si>
    <t>SERVICIO POSTAL Y TELEGRAFOS</t>
  </si>
  <si>
    <t>1-5131080001-999999-00-1050301-2202-000-E05203001-3181-1-110122-00000000-0000000-318001</t>
  </si>
  <si>
    <t>SERVICIO DE MENSAJERIA</t>
  </si>
  <si>
    <t>1-5131080002-999999-00-1010102-1301-000-M01201012-3181-1-110122-00000000-0000000-318002</t>
  </si>
  <si>
    <t>1-5131080002-999999-00-1030701-1502-000-M03202001-3181-1-110122-00000000-0000000-318002</t>
  </si>
  <si>
    <t>1-5131080002-999999-00-1130102-3601-000-E13201005-3181-1-110122-00000000-0000000-318002</t>
  </si>
  <si>
    <t>1-5131080002-999999-00-1230201-1102-000-O23201001-3181-1-110122-00000000-0000000-318002</t>
  </si>
  <si>
    <t>1-5132020001-999999-00-1030302-1502-000-M03201003-3221-1-110122-00000000-0000000-322001</t>
  </si>
  <si>
    <t>1-5132020001-999999-00-1180101-2402-000-F18201002-3221-1-110122-00000000-0000000-322001</t>
  </si>
  <si>
    <t>ARRENDAMIENTO DE MOBILIARIO Y EQUIPO DE ADMINISTRACION, EDUCACIONAL Y RECREATIVO</t>
  </si>
  <si>
    <t>1-5132030003-999999-00-1030302-1502-000-M03201003-3231-1-110122-00000000-0000000-323003</t>
  </si>
  <si>
    <t>1-5132030003-999999-00-1160201-3701-000-F16204001-3231-1-110122-00000000-0000000-323003</t>
  </si>
  <si>
    <t>ARRENDAMIENTO DE VEHICULOS</t>
  </si>
  <si>
    <t>1-5132050001-999999-00-1090301-2106-000-E09202002-3251-1-110122-00000000-0000000-325001</t>
  </si>
  <si>
    <t>ARRENDAMIENTOS ESPECIALES</t>
  </si>
  <si>
    <t>1-5132900002-999999-00-1060203-2204-000-E06206002-3291-1-110122-00000000-0000000-329002</t>
  </si>
  <si>
    <t>1-5133010001-999999-00-1230202-1102-000-O23201016-3311-1-110122-00000000-0000000-331001</t>
  </si>
  <si>
    <t>SERVICIO DE ASESORIA Y CONSULTORIA DE INFORMATICOS</t>
  </si>
  <si>
    <t>1-5133030002-999999-00-1030604-1502-000-M03206002-3331-1-151222-00000000-0000000-333002</t>
  </si>
  <si>
    <t>1-5133060001-999999-00-1010105-1301-000-M01201006-3361-1-110122-00000000-0000000-336001</t>
  </si>
  <si>
    <t>1-5133060001-999999-00-1020101-1302-000-P02208001-3361-1-110122-00000000-0000000-336001</t>
  </si>
  <si>
    <t>1-5133060001-999999-00-1030101-1502-000-M03202001-3361-1-110122-00000000-0000000-336001</t>
  </si>
  <si>
    <t>1-5133060001-999999-00-1030201-1502-000-M03202001-3361-1-110122-00000000-0000000-336001</t>
  </si>
  <si>
    <t>1-5133060001-999999-00-1030304-1502-000-M03201004-3361-1-110122-00000000-0000000-336001</t>
  </si>
  <si>
    <t>1-5133060001-999999-00-1030306-1502-000-M03201001-3361-1-110122-00000000-0000000-336001</t>
  </si>
  <si>
    <t>1-5133060001-999999-00-1030401-1502-000-M03202001-3361-1-110122-00000000-0000000-336001</t>
  </si>
  <si>
    <t>1-5133060001-999999-00-1030402-1502-000-M03202001-3361-1-110122-00000000-0000000-336001</t>
  </si>
  <si>
    <t>1-5133060001-999999-00-1030403-1502-000-M03202001-3361-1-110122-00000000-0000000-336001</t>
  </si>
  <si>
    <t>1-5133060001-999999-00-1030404-1502-000-M03202001-3361-1-110122-00000000-0000000-336001</t>
  </si>
  <si>
    <t>1-5133060001-999999-00-1030405-1502-000-M03202001-3361-1-110122-00000000-0000000-336001</t>
  </si>
  <si>
    <t>1-5133060001-999999-00-1030406-1502-000-M03202001-3361-1-110122-00000000-0000000-336001</t>
  </si>
  <si>
    <t>1-5133060001-999999-00-1030407-1502-000-M03202001-3361-1-110122-00000000-0000000-336001</t>
  </si>
  <si>
    <t>1-5133060001-999999-00-1030408-1502-000-M03202001-3361-1-110122-00000000-0000000-336001</t>
  </si>
  <si>
    <t>1-5133060001-999999-00-1030409-1502-000-M03202001-3361-1-110122-00000000-0000000-336001</t>
  </si>
  <si>
    <t>1-5133060001-999999-00-1030501-1502-000-M03201005-3361-1-110122-00000000-0000000-336001</t>
  </si>
  <si>
    <t>1-5133060001-999999-00-1030701-1502-000-M03202001-3361-1-110122-00000000-0000000-336001</t>
  </si>
  <si>
    <t>1-5133060001-999999-00-1030801-1502-000-M03202001-3361-1-110122-00000000-0000000-336001</t>
  </si>
  <si>
    <t>1-5133060001-999999-00-1040101-2201-000-G04201005-3361-1-110122-00000000-0000000-336001</t>
  </si>
  <si>
    <t>1-5133060001-999999-00-1070101-2202-000-E07207003-3361-1-110122-00000000-0000000-336001</t>
  </si>
  <si>
    <t>1-5133060001-999999-00-1080101-2301-000-E08201001-3361-1-110122-00000000-0000000-336001</t>
  </si>
  <si>
    <t>1-5133060001-999999-00-1080601-2302-000-E08205003-3361-1-110122-00000000-0000000-336001</t>
  </si>
  <si>
    <t>1-5133060001-999999-00-1090102-2106-000-E09203004-3361-1-110122-00000000-0000000-336001</t>
  </si>
  <si>
    <t>1-5133060001-999999-00-1090204-2106-000-E09203006-3361-1-110122-00000000-0000000-336001</t>
  </si>
  <si>
    <t>1-5133060001-999999-00-1110101-1702-000-E11202001-3361-1-110122-00000000-0000000-336001</t>
  </si>
  <si>
    <t>1-5133060001-999999-00-1120101-2501-000-E12201013-3361-1-110122-00000000-0000000-336001</t>
  </si>
  <si>
    <t>1-5133060001-999999-00-1140301-3201-000-E14202002-3361-1-110122-00000000-0000000-336001</t>
  </si>
  <si>
    <t>1-5133060001-999999-00-1150201-3101-000-F15201007-3361-1-110122-00000000-0000000-336001</t>
  </si>
  <si>
    <t>1-5133060001-999999-00-1190103-2401-000-F19202010-3361-1-110122-00000000-0000000-336001</t>
  </si>
  <si>
    <t>1-5133060001-999999-00-1200104-2701-000-F20203002-3361-1-110122-00000000-0000000-336001</t>
  </si>
  <si>
    <t>1-5133060001-999999-00-1210101-1309-000-F21201004-3361-1-110122-00000000-0000000-336001</t>
  </si>
  <si>
    <t>1-5133060001-999999-00-1210101-1309-000-F21201008-3361-1-110122-00000000-0000000-336001</t>
  </si>
  <si>
    <t>1-5133060001-999999-00-1230203-1102-000-O23201004-3361-1-110122-00000000-0000000-336001</t>
  </si>
  <si>
    <t>1-5133060001-999999-00-1240203-1804-000-M24203001-3361-1-110122-00000000-0000000-336001</t>
  </si>
  <si>
    <t>1-5133060001-999999-00-1270104-1201-000-G27202001-3361-1-110122-00000000-0000000-336001</t>
  </si>
  <si>
    <t>1-5133060001-999999-00-1310201-1302-000-P31203006-3361-1-110122-00000000-0000000-336001</t>
  </si>
  <si>
    <t>1-5133090004-999999-00-1020101-1302-000-P02208001-3391-1-110122-00000000-0000000-339004</t>
  </si>
  <si>
    <t>1-5133090004-999999-00-1120101-2501-000-E12201013-3391-1-110122-00000000-0000000-339004</t>
  </si>
  <si>
    <t>1-5133090004-999999-00-1210101-1309-000-F21202001-3391-1-110122-00000000-0000000-339004</t>
  </si>
  <si>
    <t>1-5134010001-999999-00-1030101-1501-000-M03202001-3411-1-151222-00000000-0000000-341001</t>
  </si>
  <si>
    <t>MANTENIMIENTO DE EDIFICIOS</t>
  </si>
  <si>
    <t>1-5135010001-999999-00-1030302-1502-000-M03201003-3511-1-110122-00000000-0000000-351001</t>
  </si>
  <si>
    <t>1-5135010001-999999-00-1030602-1502-000-M03207001-3511-1-110122-00000000-0000000-351001</t>
  </si>
  <si>
    <t>1-5135010001-999999-00-1060201-2106-000-E06203002-3511-1-110122-00000000-0000000-351001</t>
  </si>
  <si>
    <t>1-5135010001-999999-00-1080802-2301-000-E08206006-3511-1-110122-00000000-0000000-351001</t>
  </si>
  <si>
    <t>MANTENIMIENTO DE VEHICULOS</t>
  </si>
  <si>
    <t>1-5135050001-999999-00-1020101-1302-000-P02208001-3551-1-110122-00000000-0000000-355001</t>
  </si>
  <si>
    <t>1-5135050001-999999-00-1050201-2202-000-E05201002-3551-1-110122-00000000-0000000-355001</t>
  </si>
  <si>
    <t>1-5135050001-999999-00-1050301-2202-000-E05203001-3551-1-110122-00000000-0000000-355001</t>
  </si>
  <si>
    <t>1-5135050001-999999-00-1050401-2202-000-E05202001-3551-1-110122-00000000-0000000-355001</t>
  </si>
  <si>
    <t>1-5135050001-999999-00-1060202-2101-000-E06205002-3551-1-110122-00000000-0000000-355001</t>
  </si>
  <si>
    <t>1-5135050001-999999-00-1060204-2206-000-E06202001-3551-1-110122-00000000-0000000-355001</t>
  </si>
  <si>
    <t>1-5135050001-999999-00-1080303-2301-000-E08203003-3551-1-110122-00000000-0000000-355001</t>
  </si>
  <si>
    <t>1-5135050001-999999-00-1080502-2301-000-E08210002-3551-1-110122-00000000-0000000-355001</t>
  </si>
  <si>
    <t>1-5135050001-999999-00-1080802-2301-000-E08206006-3551-1-110122-00000000-0000000-355001</t>
  </si>
  <si>
    <t>1-5135050001-999999-00-1100402-1701-000-E10207001-3551-1-110122-00000000-0000000-355001</t>
  </si>
  <si>
    <t>1-5135050001-999999-00-1100502-1701-000-E10210001-3551-1-110122-00000000-0000000-355001</t>
  </si>
  <si>
    <t>1-5135050001-999999-00-1110202-1702-000-E11201001-3551-1-110122-00000000-0000000-355001</t>
  </si>
  <si>
    <t>1-5135050001-999999-00-1140101-3201-000-E14203006-3551-1-110122-00000000-0000000-355001</t>
  </si>
  <si>
    <t>1-5135050001-999999-00-1170104-1703-000-G17201001-3551-1-110122-00000000-0000000-355001</t>
  </si>
  <si>
    <t>1-5135050001-999999-00-1260101-1303-000-G26201001-3551-1-110122-00000000-0000000-355001</t>
  </si>
  <si>
    <t>INST, REP Y MTTO  DE MAQUINARIA Y EQUIPO DE CONSTRUCCION</t>
  </si>
  <si>
    <t>1-5135070002-999999-00-1060202-2101-000-E06205002-3571-1-110122-00000000-0000000-357002</t>
  </si>
  <si>
    <t>1-5135070002-999999-00-1080404-2301-000-E08207002-3571-1-110122-00000000-0000000-357002</t>
  </si>
  <si>
    <t>1-5135080001-999999-00-1060202-2101-000-E06205002-3581-1-151222-00000000-0000000-358001</t>
  </si>
  <si>
    <t>SERVICIOS DE LIMPIEZA</t>
  </si>
  <si>
    <t>1-5135080003-999999-00-1230201-1102-000-O23201001-3581-1-110122-00000000-0000000-358003</t>
  </si>
  <si>
    <t>SERVICIOS DE JARDINERIA Y FUMIGACION</t>
  </si>
  <si>
    <t>1-5135090001-999999-00-1010102-1301-000-M01201012-3591-1-110122-00000000-0000000-359001</t>
  </si>
  <si>
    <t>DIFUSION E INFORMACION DE PROGRAMAS</t>
  </si>
  <si>
    <t>1-5136010001-999999-00-1010102-1301-000-M01201012-3611-1-110122-00000000-0000000-361001</t>
  </si>
  <si>
    <t>1-5136010001-999999-00-1030301-1502-000-M03201002-3611-1-110122-00000000-0000000-361001</t>
  </si>
  <si>
    <t>1-5136010001-999999-00-1070101-2202-000-E07207006-3611-1-110122-00000000-0000000-361001</t>
  </si>
  <si>
    <t>1-5136010001-999999-00-1080101-2301-000-E08201001-3611-1-110122-00000000-0000000-361001</t>
  </si>
  <si>
    <t>1-5136010001-999999-00-1090102-2106-000-E09203001-3611-1-110122-00000000-0000000-361001</t>
  </si>
  <si>
    <t>1-5136010001-999999-00-1100201-1701-000-E10202002-3611-1-110122-00000000-0000000-361001</t>
  </si>
  <si>
    <t>1-5136010001-999999-00-1110101-1702-000-E11202001-3611-1-110122-00000000-0000000-361001</t>
  </si>
  <si>
    <t>1-5136010001-999999-00-1130201-3601-000-E13201002-3611-1-110122-00000000-0000000-361001</t>
  </si>
  <si>
    <t>1-5136010001-999999-00-1130201-3601-000-E13201003-3611-1-110122-00000000-0000000-361001</t>
  </si>
  <si>
    <t>1-5136010001-999999-00-1130201-3601-000-E13201004-3611-1-110122-00000000-0000000-361001</t>
  </si>
  <si>
    <t>1-5136010001-999999-00-1150101-3101-000-F15201007-3611-1-110122-00000000-0000000-361001</t>
  </si>
  <si>
    <t>1-5136010001-999999-00-1190103-2401-000-F19201005-3611-1-110122-00000000-0000000-361001</t>
  </si>
  <si>
    <t>SERVICIOS DE CREATIVIDAD, PREPRODUCCION Y PRODUCCION DE PUBLICIDAD, EXCEPTO INTERNET</t>
  </si>
  <si>
    <t>1-5136030001-999999-00-1130201-3601-000-E13201002-3631-1-110122-00000000-0000000-363001</t>
  </si>
  <si>
    <t>1-5136030001-999999-00-1130201-3601-000-E13201003-3631-1-110122-00000000-0000000-363001</t>
  </si>
  <si>
    <t>OTROS SERVICIOS DE INFORMACION</t>
  </si>
  <si>
    <t>1-5136900001-999999-00-1130301-3601-000-E13201001-3691-1-110122-00000000-0000000-369001</t>
  </si>
  <si>
    <t>PASAJES AEREOS</t>
  </si>
  <si>
    <t>1-5137010001-999999-00-1010102-1301-000-M01201012-3711-1-110122-00000000-0000000-371001</t>
  </si>
  <si>
    <t>1-5137020001-999999-00-1090102-2106-000-E09203007-3721-1-110122-00000000-0000000-372001</t>
  </si>
  <si>
    <t>1-5137020001-999999-00-1130102-3601-000-E13201006-3721-1-110122-00000000-0000000-372001</t>
  </si>
  <si>
    <t>1-5137050001-999999-00-1090102-2106-000-E09202008-3751-1-110122-00000000-0000000-375001</t>
  </si>
  <si>
    <t>1-5137050001-999999-00-1110101-1702-000-E11202004-3751-1-110122-00000000-0000000-375001</t>
  </si>
  <si>
    <t>1-5137050001-999999-00-1230204-1102-000-O23201011-3751-1-110122-00000000-0000000-375001</t>
  </si>
  <si>
    <t>1-5138020001-999999-00-1020401-1302-000-P02204004-3821-1-110122-00000000-0000000-382001</t>
  </si>
  <si>
    <t>1-5138020001-999999-00-1090202-2106-000-E09204001-3821-1-110122-00000000-0000000-382001</t>
  </si>
  <si>
    <t>1-5138020001-999999-00-1090204-2106-000-E09203001-3821-1-110122-00000000-0000000-382001</t>
  </si>
  <si>
    <t>1-5138020001-999999-00-1200101-2701-000-F20201003-3821-1-110122-00000000-0000000-382001</t>
  </si>
  <si>
    <t>1-5138020001-999999-00-1200101-2701-000-F20202002-3821-1-110122-00000000-0000000-382001</t>
  </si>
  <si>
    <t>1-5138020001-999999-00-1200101-2701-000-F20203003-3821-1-110122-00000000-0000000-382001</t>
  </si>
  <si>
    <t>1-5138020001-999999-00-1210101-1309-000-F21201004-3821-1-110122-00000000-0000000-382001</t>
  </si>
  <si>
    <t>APORTACION MUNICIPAL SOBRE FRACCIONAMIENTOS</t>
  </si>
  <si>
    <t>1-5231900025-999999-00-1030101-1502-000-M03202001-4391-1-110122-00000000-0000000-439025</t>
  </si>
  <si>
    <t>GASTOS DE EJECUCION DE APROVECHAMIENTOS DE EJERCICIOS ANTERIORES</t>
  </si>
  <si>
    <t>1-5231900040-999999-00-1030101-1502-000-M03202001-4391-1-110122-00000000-0000000-439040</t>
  </si>
  <si>
    <t>ASISTENCIA SOCIAL</t>
  </si>
  <si>
    <t>1-5241010001-999999-00-1020401-1302-000-P02204004-4411-1-110122-00000000-0000000-441001</t>
  </si>
  <si>
    <t>AYUDAS SOCIALES A INSTITUCIONES DE ENSEÑANZA</t>
  </si>
  <si>
    <t>1-5243010001-999999-00-1020404-1302-000-P02204004-4431-1-110122-00000000-0000000-443001</t>
  </si>
  <si>
    <t>1-5243030003-999999-00-1280101-1805-000-M03202001-4451-1-110122-00000000-0000000-445003</t>
  </si>
  <si>
    <t>1-5243030006-999999-00-1280101-1805-000-M03202001-4451-1-110122-00000000-0000000-445006</t>
  </si>
  <si>
    <t>APOYO SINDICAL VARIOS</t>
  </si>
  <si>
    <t>1-5243030015-999999-00-1280101-1805-000-M03202001-4451-1-110122-00000000-0000000-445015</t>
  </si>
  <si>
    <t>FONDO PARA CONTINGENCIAS PROTECCION CIVIL</t>
  </si>
  <si>
    <t>1-5244010001-999999-00-1030101-1502-000-M03202001-4481-1-110122-00000000-0000000-448001</t>
  </si>
  <si>
    <t>DIFERENCIAS POR TIPO DE CAMBIO NEGATIVAS</t>
  </si>
  <si>
    <t>1-5594000001-999999-00-0000000-0000-000-000000000-0000-0-151221-00000000-0000000-000000</t>
  </si>
  <si>
    <t>APORTACION MUNICIPAL SOBRE FRACCIONAMIENTO</t>
  </si>
  <si>
    <t>RESERVA DE COMPROMISO DE ACTIVOS FIJOS</t>
  </si>
  <si>
    <t>DIFERENCIA</t>
  </si>
  <si>
    <t>FONDO GENERAL DE PARTICIPACIONES</t>
  </si>
  <si>
    <t>FONDO DE FISCALIZACION</t>
  </si>
  <si>
    <t>FONDO DE FOMENTO MUNICIPAL</t>
  </si>
  <si>
    <t>IMPUESTO ESPECIAL SOBRE PRODUCCION Y SERVICIOS</t>
  </si>
  <si>
    <t>RECAUDACION DE ISR POR SALARIOS</t>
  </si>
  <si>
    <t>RECAUDACION DE ISR POR ENAJENACION DE BIENES INMUEBLES</t>
  </si>
  <si>
    <t>IMPUESTO SOBRE AUTOMOVILES NUEVOS</t>
  </si>
  <si>
    <t>FONDO DE COMPENSACION ISAN</t>
  </si>
  <si>
    <t>1-5411010001-999999-00-1030101-4101-000-M03202001-9211-1-151222-00000000-0000000-921001</t>
  </si>
  <si>
    <t>1-5411010002-999999-00-1030101-4101-000-M03202001-9211-1-151222-00000000-0000000-921002</t>
  </si>
  <si>
    <t>1-5411010003-999999-00-1030101-4101-000-M03202001-9211-1-151222-00000000-0000000-921003</t>
  </si>
  <si>
    <t>1-5411010004-999999-00-1030101-4101-000-M03202001-9211-1-151222-00000000-0000000-921004</t>
  </si>
  <si>
    <t>1-5411010005-999999-00-1030101-4101-000-M03202001-9211-1-151222-00000000-0000000-921005</t>
  </si>
  <si>
    <t>1-5411010006-999999-00-1030101-4101-000-M03202001-9211-1-151222-00000000-0000000-921006</t>
  </si>
  <si>
    <t>1-5411010007-999999-00-1030101-4101-000-M03202001-9211-1-151222-00000000-0000000-921007</t>
  </si>
  <si>
    <t>1-5411010008-999999-00-1030101-4101-000-M03202001-9211-1-151222-00000000-0000000-921008</t>
  </si>
  <si>
    <t>1-5411010009-999999-00-1030101-4101-000-M03202001-9211-1-151222-00000000-0000000-921009</t>
  </si>
  <si>
    <t>1-5411010010-999999-00-1030101-4101-000-M03202001-9211-1-151222-00000000-0000000-921010</t>
  </si>
  <si>
    <t>PARTICIPACIONES PENDIENTES DE RECIBIR 2020-2022</t>
  </si>
  <si>
    <t>IEPS DE GASOLINA Y DIESEL</t>
  </si>
  <si>
    <t>ENERO 22</t>
  </si>
  <si>
    <t>FEBRERO 22</t>
  </si>
  <si>
    <t>SI</t>
  </si>
  <si>
    <t>ENERO</t>
  </si>
  <si>
    <t>FEBRERO</t>
  </si>
  <si>
    <t>DEL PERIODO</t>
  </si>
  <si>
    <t>1-1114010012-999999-00-0000000-0000-000-000000000-0000-0-151221-00000000-0000000-000000</t>
  </si>
  <si>
    <t>1-1123010014-999999-00-0000000-0000-000-000000000-0000-0-110122-00000000-0000000-000000</t>
  </si>
  <si>
    <t>ACTUALIZACIÓN DE IMPUESTO PREDIAL DEL EJERCICIO</t>
  </si>
  <si>
    <t>1-5115900001-999999-00-1140103-3201-000-E14203006-1591-1-151222-00000000-0000000-159001</t>
  </si>
  <si>
    <t>1-5121010001-999999-00-1020101-1302-000-P02208001-2111-1-110122-00000000-0000000-211001</t>
  </si>
  <si>
    <t>1-5121010001-999999-00-1030303-1502-000-M03201001-2111-1-110122-00000000-0000000-211001</t>
  </si>
  <si>
    <t>1-5121010001-999999-00-1030306-1502-000-M03201001-2111-1-110122-00000000-0000000-211001</t>
  </si>
  <si>
    <t>1-5121010001-999999-00-1080601-2302-000-E08205003-2111-1-110122-00000000-0000000-211001</t>
  </si>
  <si>
    <t>1-5121010001-999999-00-1150104-3101-000-F15201001-2111-1-110122-00000000-0000000-211001</t>
  </si>
  <si>
    <t>1-5121010001-999999-00-1210101-1309-000-F21201009-2111-1-110122-00000000-0000000-211001</t>
  </si>
  <si>
    <t>ARTICULOS DE ESCRITORIO</t>
  </si>
  <si>
    <t>1-5121010002-999999-00-1030306-1502-000-M03201001-2111-1-110122-00000000-0000000-211002</t>
  </si>
  <si>
    <t>1-5121010002-999999-00-1030402-1502-000-M03202001-2111-1-110122-00000000-0000000-211002</t>
  </si>
  <si>
    <t>1-5121010002-999999-00-1080601-2302-000-E08205003-2111-1-110122-00000000-0000000-211002</t>
  </si>
  <si>
    <t>1-5121010002-999999-00-1090102-2106-000-E09201005-2111-1-110122-00000000-0000000-211002</t>
  </si>
  <si>
    <t>1-5121010003-999999-00-1030302-1502-000-M03201003-2111-1-110122-00000000-0000000-211003</t>
  </si>
  <si>
    <t>1-5121010003-999999-00-1030409-1502-000-M03202001-2111-1-110122-00000000-0000000-211003</t>
  </si>
  <si>
    <t>1-5121010003-999999-00-1050201-2202-000-E05201002-2111-1-110122-00000000-0000000-211003</t>
  </si>
  <si>
    <t>1-5121010003-999999-00-1050301-2202-000-E05203001-2111-1-110122-00000000-0000000-211003</t>
  </si>
  <si>
    <t>1-5121010003-999999-00-1080201-2301-000-E08201002-2111-1-110122-00000000-0000000-211003</t>
  </si>
  <si>
    <t>1-5121010003-999999-00-1160101-3701-000-F16204001-2111-1-110122-00000000-0000000-211003</t>
  </si>
  <si>
    <t>1-5121010004-999999-00-1030101-1502-000-M03202001-2111-1-110122-00000000-0000000-211004</t>
  </si>
  <si>
    <t>1-5121010004-999999-00-1080601-2302-000-E08205003-2111-1-110122-00000000-0000000-211004</t>
  </si>
  <si>
    <t>1-5121040001-999999-00-1020101-1302-000-P02208001-2141-1-110122-00000000-0000000-214001</t>
  </si>
  <si>
    <t>1-5121040001-999999-00-1030303-1502-000-M03201001-2141-1-110122-00000000-0000000-214001</t>
  </si>
  <si>
    <t>1-5121040001-999999-00-1030304-1502-000-M03201004-2141-1-110122-00000000-0000000-214001</t>
  </si>
  <si>
    <t>1-5121040001-999999-00-1030402-1502-000-M03202001-2141-1-110122-00000000-0000000-214001</t>
  </si>
  <si>
    <t>1-5121040001-999999-00-1030602-1502-000-M03207001-2141-1-110122-00000000-0000000-214001</t>
  </si>
  <si>
    <t>1-5121040001-999999-00-1050201-2202-000-E05201002-2141-1-110122-00000000-0000000-214001</t>
  </si>
  <si>
    <t>1-5121040001-999999-00-1050301-2202-000-E05203001-2141-1-110122-00000000-0000000-214001</t>
  </si>
  <si>
    <t>1-5121040001-999999-00-1080101-2301-000-E08201001-2141-1-110122-00000000-0000000-214001</t>
  </si>
  <si>
    <t>1-5121040001-999999-00-1080201-2301-000-E08201002-2141-1-110122-00000000-0000000-214001</t>
  </si>
  <si>
    <t>1-5121040001-999999-00-1080502-2301-000-E08210002-2141-1-110122-00000000-0000000-214001</t>
  </si>
  <si>
    <t>1-5121040001-999999-00-1100301-1701-000-E10205001-2141-1-110122-00000000-0000000-214001</t>
  </si>
  <si>
    <t>1-5121040001-999999-00-1180203-2402-000-F18201002-2141-1-110122-00000000-0000000-214001</t>
  </si>
  <si>
    <t>1-5121040001-999999-00-1180208-2402-000-F18201002-2141-1-110122-00000000-0000000-214001</t>
  </si>
  <si>
    <t>1-5121040001-999999-00-1230202-1102-000-O23202001-2141-1-110122-00000000-0000000-214001</t>
  </si>
  <si>
    <t>1-5121040001-999999-00-1250101-1302-000-P25201004-2141-1-110122-00000000-0000000-214001</t>
  </si>
  <si>
    <t>1-5121040001-999999-00-1310102-1302-000-P31203006-2141-1-110122-00000000-0000000-214001</t>
  </si>
  <si>
    <t>OTROS MATERIALES, UTILES Y EQUIPOS MENORES DE TECNOLOGIAS DE LA INFORMACION Y COMUNICACIONES</t>
  </si>
  <si>
    <t>1-5121040002-999999-00-1030401-1502-000-M03202001-2141-1-110122-00000000-0000000-214002</t>
  </si>
  <si>
    <t>1-5121040002-999999-00-1030402-1502-000-M03202001-2141-1-110122-00000000-0000000-214002</t>
  </si>
  <si>
    <t>1-5121040002-999999-00-1030403-1502-000-M03202001-2141-1-110122-00000000-0000000-214002</t>
  </si>
  <si>
    <t>1-5121040002-999999-00-1090102-2106-000-E09201001-2141-1-110122-00000000-0000000-214002</t>
  </si>
  <si>
    <t>1-5121060001-999999-00-1020101-1302-000-P02208001-2161-1-110122-00000000-0000000-216001</t>
  </si>
  <si>
    <t>1-5121060001-999999-00-1020401-1302-000-P02204004-2161-1-110122-00000000-0000000-216001</t>
  </si>
  <si>
    <t>1-5121060001-999999-00-1050301-2202-000-E05203001-2161-1-110122-00000000-0000000-216001</t>
  </si>
  <si>
    <t>1-5121060001-999999-00-1050401-2202-000-E05202001-2161-1-110122-00000000-0000000-216001</t>
  </si>
  <si>
    <t>1-5121060001-999999-00-1060301-2202-000-E06208008-2161-1-110122-00000000-0000000-216001</t>
  </si>
  <si>
    <t>1-5121060001-999999-00-1090102-2106-000-E09201005-2161-1-110122-00000000-0000000-216001</t>
  </si>
  <si>
    <t>1-5121060001-999999-00-1120202-2501-000-E12203006-2161-1-110122-00000000-0000000-216001</t>
  </si>
  <si>
    <t>1-5121060001-999999-00-1140101-3201-000-E14203005-2161-1-110122-00000000-0000000-216001</t>
  </si>
  <si>
    <t>1-5121060001-999999-00-1150201-3101-000-F15201001-2161-1-110122-00000000-0000000-216001</t>
  </si>
  <si>
    <t>1-5121060001-999999-00-1210101-1309-000-F21201004-2161-1-110122-00000000-0000000-216001</t>
  </si>
  <si>
    <t>1-5121060001-999999-00-1230201-1102-000-O23201001-2161-1-110122-00000000-0000000-216001</t>
  </si>
  <si>
    <t>1-5121060001-999999-00-1250101-1302-000-P25201004-2161-1-110122-00000000-0000000-216001</t>
  </si>
  <si>
    <t>1-5121060001-999999-00-1310102-1302-000-P31203006-2161-1-110122-00000000-0000000-216001</t>
  </si>
  <si>
    <t>1-5122010001-999999-00-1010105-1301-000-M01201006-2211-1-110122-00000000-0000000-221001</t>
  </si>
  <si>
    <t>1-5122010001-999999-00-1020101-1302-000-P02208001-2211-1-110122-00000000-0000000-221001</t>
  </si>
  <si>
    <t>1-5122010001-999999-00-1050201-2202-000-E05201002-2211-1-110122-00000000-0000000-221001</t>
  </si>
  <si>
    <t>1-5122010001-999999-00-1070101-2202-000-E07203008-2211-1-110122-00000000-0000000-221001</t>
  </si>
  <si>
    <t>1-5122010001-999999-00-1080201-2301-000-E08201002-2211-1-110122-00000000-0000000-221001</t>
  </si>
  <si>
    <t>1-5122010001-999999-00-1110101-1702-000-E11201001-2211-1-110122-00000000-0000000-221001</t>
  </si>
  <si>
    <t>1-5122010001-999999-00-1140101-3201-000-E14203004-2211-1-110122-00000000-0000000-221001</t>
  </si>
  <si>
    <t>1-5122010001-999999-00-1200201-2701-000-F20201003-2211-1-110122-00000000-0000000-221001</t>
  </si>
  <si>
    <t>1-5122010001-999999-00-1240201-1804-000-M24204002-2211-1-110122-00000000-0000000-221001</t>
  </si>
  <si>
    <t>1-5122010001-999999-00-1310201-1302-000-P31203006-2211-1-110122-00000000-0000000-221001</t>
  </si>
  <si>
    <t>ALIMENTOS PARA PACIENTES</t>
  </si>
  <si>
    <t>1-5122010002-999999-00-1080601-2302-000-E08205003-2211-1-110122-00000000-0000000-221002</t>
  </si>
  <si>
    <t>ARENA Y GRAVA</t>
  </si>
  <si>
    <t>1-5124010001-999999-00-1080802-2206-000-E08206006-2411-1-110122-00000000-0000000-241001</t>
  </si>
  <si>
    <t>MATERIALES PETREOS Y LADRILLOS</t>
  </si>
  <si>
    <t>1-5124010003-999999-00-1080404-2206-000-E08207002-2411-1-110122-00000000-0000000-241003</t>
  </si>
  <si>
    <t>1-5124010003-999999-00-1080404-2206-000-E08207003-2411-1-110122-00000000-0000000-241003</t>
  </si>
  <si>
    <t>CEMENTO Y PRODUCTOS DE CONCRETO</t>
  </si>
  <si>
    <t>1-5124020001-999999-00-1060201-2106-000-E06203002-2421-1-110122-00000000-0000000-242001</t>
  </si>
  <si>
    <t>1-5124020001-999999-00-1080802-2206-000-E08206006-2421-1-110122-00000000-0000000-242001</t>
  </si>
  <si>
    <t>CAL, YESO Y PRODUCTOS DE YESO</t>
  </si>
  <si>
    <t>1-5124030001-999999-00-1030402-1502-000-M03202001-2431-1-110122-00000000-0000000-243001</t>
  </si>
  <si>
    <t>MADERA Y PRODUCTOS DE MADERA</t>
  </si>
  <si>
    <t>1-5124040001-999999-00-1100201-1701-000-E10202001-2441-1-110122-00000000-0000000-244001</t>
  </si>
  <si>
    <t>VIDRIO Y PRODUCTOS DE VIDRIO</t>
  </si>
  <si>
    <t>1-5124050001-999999-00-1120202-2501-000-E12203006-2451-1-110122-00000000-0000000-245001</t>
  </si>
  <si>
    <t>1-5124060001-999999-00-1030405-1502-000-M03202001-2461-1-110122-00000000-0000000-246001</t>
  </si>
  <si>
    <t>1-5124060001-999999-00-1050201-2202-000-E05201002-2461-1-110122-00000000-0000000-246001</t>
  </si>
  <si>
    <t>1-5124060001-999999-00-1100504-1701-000-E10208002-2461-1-110122-00000000-0000000-246001</t>
  </si>
  <si>
    <t>1-5124060001-999999-00-1130102-3601-000-E13201005-2461-1-110122-00000000-0000000-246001</t>
  </si>
  <si>
    <t>1-5124060001-999999-00-1130102-3601-000-E13201006-2461-1-110122-00000000-0000000-246001</t>
  </si>
  <si>
    <t>1-5124060001-999999-00-1180101-2402-000-F18201002-2461-1-110122-00000000-0000000-246001</t>
  </si>
  <si>
    <t>1-5124070001-999999-00-1030402-1502-000-M03202001-2471-1-110122-00000000-0000000-247001</t>
  </si>
  <si>
    <t>1-5124070001-999999-00-1030405-1502-000-M03202001-2471-1-110122-00000000-0000000-247001</t>
  </si>
  <si>
    <t>1-5124070001-999999-00-1060201-2106-000-E06203002-2471-1-110122-00000000-0000000-247001</t>
  </si>
  <si>
    <t>1-5124070001-999999-00-1130102-3601-000-E13201005-2471-1-110122-00000000-0000000-247001</t>
  </si>
  <si>
    <t>1-5124070001-999999-00-1180101-2402-000-F18201002-2471-1-110122-00000000-0000000-247001</t>
  </si>
  <si>
    <t>1-5124070001-999999-00-1200103-2701-000-F20203001-2471-1-110122-00000000-0000000-247001</t>
  </si>
  <si>
    <t>1-5124070001-999999-00-1210101-1309-000-F21201001-2471-1-110122-00000000-0000000-247001</t>
  </si>
  <si>
    <t>1-5124900001-999999-00-1030405-1502-000-M03202001-2491-1-110122-00000000-0000000-249001</t>
  </si>
  <si>
    <t>1-5124900001-999999-00-1030407-1502-000-M03202001-2491-1-110122-00000000-0000000-249001</t>
  </si>
  <si>
    <t>1-5124900001-999999-00-1030501-1502-000-M03201005-2491-1-110122-00000000-0000000-249001</t>
  </si>
  <si>
    <t>1-5124900001-999999-00-1050401-2202-000-E05202001-2491-1-110122-00000000-0000000-249001</t>
  </si>
  <si>
    <t>1-5124900001-999999-00-1060201-2106-000-E06204001-2491-1-110122-00000000-0000000-249001</t>
  </si>
  <si>
    <t>1-5124900001-999999-00-1100504-1701-000-E10208001-2491-1-110122-00000000-0000000-249001</t>
  </si>
  <si>
    <t>1-5124900001-999999-00-1130102-3601-000-E13201005-2491-1-110122-00000000-0000000-249001</t>
  </si>
  <si>
    <t>1-5124900001-999999-00-1180101-2402-000-F18201002-2491-1-110122-00000000-0000000-249001</t>
  </si>
  <si>
    <t>MATERIAL DE REFORESTACION</t>
  </si>
  <si>
    <t>1-5124900002-999999-00-1060204-2206-000-E06202001-2491-1-151222-00000000-0000000-249002</t>
  </si>
  <si>
    <t>1-5124900002-999999-00-1090202-2106-000-E09204001-2491-1-110122-00000000-0000000-249002</t>
  </si>
  <si>
    <t>SUMINISTROS PARA VIALIDAD</t>
  </si>
  <si>
    <t>1-5124900003-999999-00-1100504-1701-000-E10208001-2491-1-110122-00000000-0000000-249003</t>
  </si>
  <si>
    <t>MEDICINAS Y PRODUCTOS FARMACEUTICOS</t>
  </si>
  <si>
    <t>1-5125030001-999999-00-1080601-2302-000-E08205003-2531-1-151222-00000000-0000000-253001</t>
  </si>
  <si>
    <t>1-5125040001-999999-00-1080402-2301-000-E08204003-2541-1-110122-00000000-0000000-254001</t>
  </si>
  <si>
    <t>1-5125040001-999999-00-1080503-2301-000-E08209003-2541-1-110122-00000000-0000000-254001</t>
  </si>
  <si>
    <t>1-5125040001-999999-00-1100201-1701-000-E10202003-2541-1-110122-00000000-0000000-254001</t>
  </si>
  <si>
    <t>1-5125060001-999999-00-1030302-1502-000-M03201003-2561-1-110122-00000000-0000000-256001</t>
  </si>
  <si>
    <t>1-5125060001-999999-00-1030402-1502-000-M03202001-2561-1-110122-00000000-0000000-256001</t>
  </si>
  <si>
    <t>1-5125060001-999999-00-1030405-1502-000-M03202001-2561-1-110122-00000000-0000000-256001</t>
  </si>
  <si>
    <t>1-5125060001-999999-00-1030407-1502-000-M03202001-2561-1-110122-00000000-0000000-256001</t>
  </si>
  <si>
    <t>1-5125060001-999999-00-1060201-2106-000-E06203002-2561-1-110122-00000000-0000000-256001</t>
  </si>
  <si>
    <t>1-5125060001-999999-00-1080301-2301-000-E08201006-2561-1-110122-00000000-0000000-256001</t>
  </si>
  <si>
    <t>1-5125060001-999999-00-1180101-2402-000-F18201002-2561-1-110122-00000000-0000000-256001</t>
  </si>
  <si>
    <t>1-5125060001-999999-00-1210101-1309-000-F21201001-2561-1-110122-00000000-0000000-256001</t>
  </si>
  <si>
    <t>1-5126010001-999999-00-1030302-1502-000-M03201003-2611-1-151222-00000000-0000000-261001</t>
  </si>
  <si>
    <t>1-5126010001-999999-00-1030502-1502-000-M03201005-2611-1-151222-00000000-0000000-261001</t>
  </si>
  <si>
    <t>1-5126010001-999999-00-1070101-2202-000-E07202003-2611-1-110122-00000000-0000000-261001</t>
  </si>
  <si>
    <t>1-5126010001-999999-00-1070201-2202-000-E07201005-2611-1-110122-00000000-0000000-261001</t>
  </si>
  <si>
    <t>1-5126010001-999999-00-1100402-1701-000-E10207001-2611-1-250422-IP220001-0000000-261001</t>
  </si>
  <si>
    <t>1-5126010001-999999-00-1100502-1701-000-E10210001-2611-1-151222-00000000-0000000-261001</t>
  </si>
  <si>
    <t>1-5126010001-999999-00-1140101-2202-000-E14205001-2611-1-250722-IP220002-0000000-261001</t>
  </si>
  <si>
    <t>1-5126010001-999999-00-1310101-1302-000-P31203006-2611-1-110122-00000000-0000000-261001</t>
  </si>
  <si>
    <t>1-5126010003-999999-00-1030407-1502-000-M03202001-2611-1-110122-00000000-0000000-261003</t>
  </si>
  <si>
    <t>1-5126010003-999999-00-1030501-1502-000-M03201005-2611-1-110122-00000000-0000000-261003</t>
  </si>
  <si>
    <t>1-5126010003-999999-00-1030602-1502-000-M03207001-2611-1-110122-00000000-0000000-261003</t>
  </si>
  <si>
    <t>1-5126010003-999999-00-1040304-2201-000-G04201002-2611-1-110122-00000000-0000000-261003</t>
  </si>
  <si>
    <t>1-5126010003-999999-00-1070104-2202-000-E07204003-2611-1-110122-00000000-0000000-261003</t>
  </si>
  <si>
    <t>1-5126010003-999999-00-1080402-2302-000-E08204003-2611-1-110122-00000000-0000000-261003</t>
  </si>
  <si>
    <t>1-5126010003-999999-00-1100402-1701-000-E10207001-2611-1-151222-00000000-0000000-261003</t>
  </si>
  <si>
    <t>1-5126010003-999999-00-1160201-3701-000-F16204001-2611-1-110122-00000000-0000000-261003</t>
  </si>
  <si>
    <t>1-5126010003-999999-00-1210101-1309-000-F21201001-2611-1-110122-00000000-0000000-261003</t>
  </si>
  <si>
    <t>1-5126010003-999999-00-1270104-1201-000-G27202002-2611-1-110122-00000000-0000000-261003</t>
  </si>
  <si>
    <t>PRENDAS DE SEGURIDAD Y PROTECCION PERSONAL</t>
  </si>
  <si>
    <t>1-5127020001-999999-00-1050201-2202-000-E05201002-2721-1-110122-00000000-0000000-272001</t>
  </si>
  <si>
    <t>BLANCOS Y OTROS PRODUCTOS TEXTILES, EXCEPTO PRENDAS DE VESTIR</t>
  </si>
  <si>
    <t>1-5127050001-999999-00-1100402-1701-000-E10203001-2751-1-110122-00000000-0000000-275001</t>
  </si>
  <si>
    <t>HERRAMIENTAS MENORES</t>
  </si>
  <si>
    <t>1-5129010001-999999-00-1060201-2106-000-E06204001-2911-1-110122-00000000-0000000-291001</t>
  </si>
  <si>
    <t>1-5129020001-999999-00-1030301-1502-000-M03201002-2921-1-110122-00000000-0000000-292001</t>
  </si>
  <si>
    <t>1-5129020001-999999-00-1050201-2202-000-E05201002-2921-1-110122-00000000-0000000-292001</t>
  </si>
  <si>
    <t>1-5129020001-999999-00-1060301-2202-000-E06208008-2921-1-110122-00000000-0000000-292001</t>
  </si>
  <si>
    <t>1-5129020001-999999-00-1200103-2701-000-F20201003-2921-1-110122-00000000-0000000-292001</t>
  </si>
  <si>
    <t>REFACCIONES Y ACCESORIOS MENORES DE MOBILIARIO Y EQUIPO DE ADMINISTRACION, EDUCACIONAL Y RECREATIVO</t>
  </si>
  <si>
    <t>1-5129030001-999999-00-1050201-2202-000-E05201002-2931-1-110122-00000000-0000000-293001</t>
  </si>
  <si>
    <t>1-5129040001-999999-00-1010102-1301-000-M01201012-2941-1-110122-00000000-0000000-294001</t>
  </si>
  <si>
    <t>1-5129040001-999999-00-1030401-1502-000-M03202001-2941-1-110122-00000000-0000000-294001</t>
  </si>
  <si>
    <t>1-5129040001-999999-00-1030501-1502-000-M03201005-2941-1-110122-00000000-0000000-294001</t>
  </si>
  <si>
    <t>1-5129040001-999999-00-1030505-1502-000-M03201006-2941-1-110122-00000000-0000000-294001</t>
  </si>
  <si>
    <t>1-5129040001-999999-00-1030602-1502-000-M03207001-2941-1-110122-00000000-0000000-294001</t>
  </si>
  <si>
    <t>1-5129040001-999999-00-1040101-2201-000-G04201001-2941-1-110122-00000000-0000000-294001</t>
  </si>
  <si>
    <t>1-5129040001-999999-00-1050301-2202-000-E05203001-2941-1-110122-00000000-0000000-294001</t>
  </si>
  <si>
    <t>REFACCIONES Y ACCESORIOS MENORES DE EQUIPO E INSTRUMENTAL MEDICO Y DE LABORATORIO</t>
  </si>
  <si>
    <t>1-5129050001-999999-00-1080503-2301-000-E08209003-2951-1-110122-00000000-0000000-295001</t>
  </si>
  <si>
    <t>1-5129050001-999999-00-1100201-1701-000-E10202002-2951-1-110122-00000000-0000000-295001</t>
  </si>
  <si>
    <t>1-5129060001-999999-00-1020101-1302-000-P02208001-2961-1-110122-00000000-0000000-296001</t>
  </si>
  <si>
    <t>1-5129060001-999999-00-1030405-1502-000-M03202001-2961-1-110122-00000000-0000000-296001</t>
  </si>
  <si>
    <t>1-5129060001-999999-00-1030407-1502-000-M03202001-2961-1-110122-00000000-0000000-296001</t>
  </si>
  <si>
    <t>1-5129060001-999999-00-1030502-1502-000-M03201005-2961-1-110122-00000000-0000000-296001</t>
  </si>
  <si>
    <t>1-5129060001-999999-00-1030602-1502-000-M03207001-2961-1-110122-00000000-0000000-296001</t>
  </si>
  <si>
    <t>1-5129060001-999999-00-1030701-1502-000-M03202001-2961-1-110122-00000000-0000000-296001</t>
  </si>
  <si>
    <t>1-5129060001-999999-00-1040304-2201-000-G04201002-2961-1-110122-00000000-0000000-296001</t>
  </si>
  <si>
    <t>1-5129060001-999999-00-1040401-2201-000-G04201001-2961-1-110122-00000000-0000000-296001</t>
  </si>
  <si>
    <t>1-5129060001-999999-00-1060201-2106-000-E06204001-2961-1-110122-00000000-0000000-296001</t>
  </si>
  <si>
    <t>1-5129060001-999999-00-1060201-2106-000-E06207001-2961-1-110122-00000000-0000000-296001</t>
  </si>
  <si>
    <t>1-5129060001-999999-00-1070101-2202-000-E07202004-2961-1-110122-00000000-0000000-296001</t>
  </si>
  <si>
    <t>1-5129060001-999999-00-1080402-2301-000-E08204003-2961-1-110122-00000000-0000000-296001</t>
  </si>
  <si>
    <t>1-5129060001-999999-00-1080502-2301-000-E08210002-2961-1-110122-00000000-0000000-296001</t>
  </si>
  <si>
    <t>1-5129060001-999999-00-1080802-2301-000-E08206006-2961-1-110122-00000000-0000000-296001</t>
  </si>
  <si>
    <t>1-5129060001-999999-00-1090202-2106-000-E09204002-2961-1-110122-00000000-0000000-296001</t>
  </si>
  <si>
    <t>1-5129060001-999999-00-1130102-3601-000-E13201001-2961-1-110122-00000000-0000000-296001</t>
  </si>
  <si>
    <t>1-5129060001-999999-00-1160201-3701-000-F16204001-2961-1-110122-00000000-0000000-296001</t>
  </si>
  <si>
    <t>1-5129060001-999999-00-1210101-1309-000-F21201001-2961-1-110122-00000000-0000000-296001</t>
  </si>
  <si>
    <t>1-5129080001-999999-00-1060201-2106-000-E06204001-2981-1-110122-00000000-0000000-298001</t>
  </si>
  <si>
    <t>1-5129080001-999999-00-1060202-2101-000-E06205002-2981-1-110122-00000000-0000000-298001</t>
  </si>
  <si>
    <t>1-5129080001-999999-00-1060204-2206-000-E06202001-2981-1-110122-00000000-0000000-298001</t>
  </si>
  <si>
    <t>1-5129080001-999999-00-1080404-2301-000-E08207002-2981-1-110122-00000000-0000000-298001</t>
  </si>
  <si>
    <t>REFACCIONES Y ACCESORIOS MENORES OTROS BIENES MUEBLES</t>
  </si>
  <si>
    <t>1-5129090001-999999-00-1050201-2202-000-E05201002-2991-1-110122-00000000-0000000-299001</t>
  </si>
  <si>
    <t>1-5131020001-999999-00-1060204-2206-000-E06202001-3121-1-110122-00000000-0000000-312001</t>
  </si>
  <si>
    <t>1-5131030001-999999-00-1120101-2501-000-E12203006-3131-1-110122-00000000-0000000-313001</t>
  </si>
  <si>
    <t>1-5131040001-999999-00-1130102-3601-000-E13201006-3141-1-110122-00000000-0000000-314001</t>
  </si>
  <si>
    <t>1-5131050001-999999-00-1060101-2202-000-E06201001-3151-1-110122-00000000-0000000-315001</t>
  </si>
  <si>
    <t>1-5131080002-999999-00-1010105-1301-000-M01201006-3181-1-110122-00000000-0000000-318002</t>
  </si>
  <si>
    <t>1-5131080002-999999-00-1030101-1502-000-M03202001-3181-1-110122-00000000-0000000-318002</t>
  </si>
  <si>
    <t>1-5131080002-999999-00-1030602-1502-000-M03207001-3181-1-110122-00000000-0000000-318002</t>
  </si>
  <si>
    <t>1-5132020001-999999-00-1140201-3201-000-E14201002-3221-1-110122-00000000-0000000-322001</t>
  </si>
  <si>
    <t>1-5132020001-999999-00-1140301-3201-000-E14204001-3221-1-110122-00000000-0000000-322001</t>
  </si>
  <si>
    <t>1-5132020001-999999-00-1170101-1703-000-G17201001-3221-1-110122-00000000-0000000-322001</t>
  </si>
  <si>
    <t>1-5132020001-999999-00-1260101-1303-000-G26201002-3221-1-110122-00000000-0000000-322001</t>
  </si>
  <si>
    <t>1-5132020001-999999-00-1310101-1302-000-P31203006-3221-1-110122-00000000-0000000-322001</t>
  </si>
  <si>
    <t>1-5132050001-999999-00-1140101-2202-000-E14205001-3251-1-250722-IP220002-0000000-325001</t>
  </si>
  <si>
    <t>ARRENDAMIENTO DE MAQUINARIA, OTROS EQUIPOS Y HERRAMIENTAS</t>
  </si>
  <si>
    <t>1-5132060001-999999-00-1060203-2204-000-E06206002-3261-1-110122-00000000-0000000-326001</t>
  </si>
  <si>
    <t>1-5132060001-999999-00-1080404-2301-000-E08207003-3261-1-110122-00000000-0000000-326001</t>
  </si>
  <si>
    <t>ARRENDAMIENTO DE ACTIVOS INTANGIBLES</t>
  </si>
  <si>
    <t>1-5132070001-999999-00-1030602-1502-000-M03207001-3271-1-151222-00000000-0000000-327001</t>
  </si>
  <si>
    <t>1-5132900002-999999-00-1060203-2204-000-E06206002-3291-1-250422-IP220001-0000000-329002</t>
  </si>
  <si>
    <t>HONORARIOS POR CONSULTORIA ADMINISTRATIVA, PROCESOS, TECNICA Y EN TECNOLOGIAS DE LA INFORMACION</t>
  </si>
  <si>
    <t>1-5133030001-999999-00-1030603-1502-000-M03204005-3331-1-110122-00000000-0000000-333001</t>
  </si>
  <si>
    <t>1-5133030002-999999-00-1030603-1502-000-M03204005-3331-1-151222-00000000-0000000-333002</t>
  </si>
  <si>
    <t>OTROS SERVICIOS DE CAPACITACION</t>
  </si>
  <si>
    <t>1-5133040003-999999-00-1160201-3701-000-F16202003-3341-1-110122-00000000-0000000-334003</t>
  </si>
  <si>
    <t>1-5133060001-999999-00-1020401-1302-000-P02204004-3361-1-110122-00000000-0000000-336001</t>
  </si>
  <si>
    <t>1-5133060001-999999-00-1040203-2202-000-G04201001-3361-1-110122-00000000-0000000-336001</t>
  </si>
  <si>
    <t>1-5133060001-999999-00-1080502-2301-000-E08210002-3361-1-110122-00000000-0000000-336001</t>
  </si>
  <si>
    <t>1-5133060001-999999-00-1080701-2301-000-E08211003-3361-1-110122-00000000-0000000-336001</t>
  </si>
  <si>
    <t>1-5133060001-999999-00-1080802-2301-000-E08206006-3361-1-110122-00000000-0000000-336001</t>
  </si>
  <si>
    <t>1-5133060001-999999-00-1090205-2106-000-E09205003-3361-1-110122-00000000-0000000-336001</t>
  </si>
  <si>
    <t>1-5133060001-999999-00-1120103-2501-000-E12201002-3361-1-110122-00000000-0000000-336001</t>
  </si>
  <si>
    <t>1-5133060001-999999-00-1120203-2501-000-E12201013-3361-1-110122-00000000-0000000-336001</t>
  </si>
  <si>
    <t>1-5133060001-999999-00-1130102-3601-000-E13201001-3361-1-110122-00000000-0000000-336001</t>
  </si>
  <si>
    <t>1-5133060001-999999-00-1130102-3601-000-E13201002-3361-1-110122-00000000-0000000-336001</t>
  </si>
  <si>
    <t>1-5133060001-999999-00-1130102-3601-000-E13201003-3361-1-110122-00000000-0000000-336001</t>
  </si>
  <si>
    <t>1-5133060001-999999-00-1130102-3601-000-E13201004-3361-1-110122-00000000-0000000-336001</t>
  </si>
  <si>
    <t>1-5133060001-999999-00-1130102-3601-000-E13201005-3361-1-110122-00000000-0000000-336001</t>
  </si>
  <si>
    <t>1-5133060001-999999-00-1130102-3601-000-E13201006-3361-1-110122-00000000-0000000-336001</t>
  </si>
  <si>
    <t>1-5133060001-999999-00-1210101-1309-000-F21202001-3361-1-110122-00000000-0000000-336001</t>
  </si>
  <si>
    <t>1-5133060001-999999-00-1260101-1303-000-G26201001-3361-1-110122-00000000-0000000-336001</t>
  </si>
  <si>
    <t>SERVICIOS PROFESIONALES ARTISTICOS</t>
  </si>
  <si>
    <t>1-5133090003-999999-00-1180101-2402-000-F18201001-3391-1-110122-00000000-0000000-339003</t>
  </si>
  <si>
    <t>1-5133090004-999999-00-1090102-2106-000-E09203004-3391-1-110122-00000000-0000000-339004</t>
  </si>
  <si>
    <t>1-5133090004-999999-00-1150201-3101-000-F15201002-3391-1-110122-00000000-0000000-339004</t>
  </si>
  <si>
    <t>1-5133090004-999999-00-1160203-3701-000-F16202004-3391-1-110122-00000000-0000000-339004</t>
  </si>
  <si>
    <t>1-5133090004-999999-00-1240204-1804-000-M24203002-3391-1-110122-00000000-0000000-339004</t>
  </si>
  <si>
    <t>1-5134050001-999999-00-1090102-2106-000-E09205002-3451-1-110122-00000000-0000000-345001</t>
  </si>
  <si>
    <t>INST, REP Y MTTO DE EQUIPO DE COMPUTO Y TECNOLOGIAS DE LA INFORMACION</t>
  </si>
  <si>
    <t>1-5135030001-999999-00-1100201-1701-000-E10202002-3531-1-110122-00000000-0000000-353001</t>
  </si>
  <si>
    <t>1-5135030001-999999-00-1270104-1201-000-G27202001-3531-1-110122-00000000-0000000-353001</t>
  </si>
  <si>
    <t>1-5135050001-999999-00-1010102-1301-000-M01201012-3551-1-110122-00000000-0000000-355001</t>
  </si>
  <si>
    <t>1-5135050001-999999-00-1030101-1502-000-M03202001-3551-1-110122-00000000-0000000-355001</t>
  </si>
  <si>
    <t>1-5135050001-999999-00-1030201-1502-000-M03202001-3551-1-110122-00000000-0000000-355001</t>
  </si>
  <si>
    <t>1-5135050001-999999-00-1040304-2201-000-G04201002-3551-1-110122-00000000-0000000-355001</t>
  </si>
  <si>
    <t>1-5135050001-999999-00-1060201-2106-000-E06203002-3551-1-110122-00000000-0000000-355001</t>
  </si>
  <si>
    <t>1-5135050001-999999-00-1060201-2106-000-E06204001-3551-1-110122-00000000-0000000-355001</t>
  </si>
  <si>
    <t>1-5135050001-999999-00-1060203-2204-000-E06206002-3551-1-110122-00000000-0000000-355001</t>
  </si>
  <si>
    <t>1-5135050001-999999-00-1060301-2202-000-E06208008-3551-1-110122-00000000-0000000-355001</t>
  </si>
  <si>
    <t>1-5135050001-999999-00-1080404-2301-000-E08207002-3551-1-110122-00000000-0000000-355001</t>
  </si>
  <si>
    <t>1-5135050001-999999-00-1090205-2106-000-E09205002-3551-1-110122-00000000-0000000-355001</t>
  </si>
  <si>
    <t>1-5135050001-999999-00-1160101-3701-000-F16204001-3551-1-110122-00000000-0000000-355001</t>
  </si>
  <si>
    <t>1-5135070002-999999-00-1060201-2106-000-E06204001-3571-1-110122-00000000-0000000-357002</t>
  </si>
  <si>
    <t>RECOLECCION DE DESECHOS TOXICOLOGICOS</t>
  </si>
  <si>
    <t>1-5135080002-999999-00-1080503-2301-000-E08209003-3581-1-110122-00000000-0000000-358002</t>
  </si>
  <si>
    <t>1-5135080003-999999-00-1030101-1502-000-M03202001-3581-1-110122-00000000-0000000-358003</t>
  </si>
  <si>
    <t>1-5135080004-999999-00-1060202-2101-000-E06205002-3581-1-151222-00000000-0000000-358004</t>
  </si>
  <si>
    <t>1-5136010001-999999-00-1030101-1502-000-M03202001-3611-1-110122-00000000-0000000-361001</t>
  </si>
  <si>
    <t>1-5136010001-999999-00-1060101-2202-000-E06201001-3611-1-110122-00000000-0000000-361001</t>
  </si>
  <si>
    <t>1-5136010001-999999-00-1130201-3601-000-E13201005-3611-1-110122-00000000-0000000-361001</t>
  </si>
  <si>
    <t>1-5136010001-999999-00-1130201-3601-000-E13201006-3611-1-110122-00000000-0000000-361001</t>
  </si>
  <si>
    <t>1-5136010001-999999-00-1130301-3601-000-E13201001-3611-1-110122-00000000-0000000-361001</t>
  </si>
  <si>
    <t>1-5136010001-999999-00-1140101-3201-000-E14203002-3611-1-110122-00000000-0000000-361001</t>
  </si>
  <si>
    <t>1-5136010001-999999-00-1170103-1703-000-G17201007-3611-1-110122-00000000-0000000-361001</t>
  </si>
  <si>
    <t>1-5136010001-999999-00-1180101-2402-000-F18201001-3611-1-110122-00000000-0000000-361001</t>
  </si>
  <si>
    <t>1-5136010001-999999-00-1240204-1804-000-M24203001-3611-1-110122-00000000-0000000-361001</t>
  </si>
  <si>
    <t>1-5136010001-999999-00-1270101-1201-000-G27201002-3611-1-110122-00000000-0000000-361001</t>
  </si>
  <si>
    <t>1-5136030001-999999-00-1130201-3601-000-E13201004-3631-1-110122-00000000-0000000-363001</t>
  </si>
  <si>
    <t>1-5136030001-999999-00-1130201-3601-000-E13201005-3631-1-110122-00000000-0000000-363001</t>
  </si>
  <si>
    <t>1-5136030001-999999-00-1130201-3601-000-E13201006-3631-1-110122-00000000-0000000-363001</t>
  </si>
  <si>
    <t>1-5136030001-999999-00-1130301-3601-000-E13201001-3631-1-110122-00000000-0000000-363001</t>
  </si>
  <si>
    <t>1-5136030001-999999-00-1270101-1201-000-G27201001-3631-1-110122-00000000-0000000-363001</t>
  </si>
  <si>
    <t>SERVICIO DE CREACION Y DIFUSION DE CONTENIDO EXCLUSIVAMENTE A TRAVES DE INTERNET</t>
  </si>
  <si>
    <t>1-5136060001-999999-00-1130201-3601-000-E13201002-3661-1-110122-00000000-0000000-366001</t>
  </si>
  <si>
    <t>1-5137010001-999999-00-1110101-1702-000-E11202004-3711-1-110122-00000000-0000000-371001</t>
  </si>
  <si>
    <t>1-5137010001-999999-00-1150101-3101-000-F15201007-3711-1-110122-00000000-0000000-371001</t>
  </si>
  <si>
    <t>1-5137010001-999999-00-1160101-3701-000-F16204001-3711-1-110122-00000000-0000000-371001</t>
  </si>
  <si>
    <t>1-5137050001-999999-00-1150101-3101-000-F15201007-3751-1-110122-00000000-0000000-375001</t>
  </si>
  <si>
    <t>1-5137050001-999999-00-1240204-1804-000-M24201001-3751-1-110122-00000000-0000000-375001</t>
  </si>
  <si>
    <t>1-5138020001-999999-00-1030201-1502-000-M03202001-3821-1-110122-00000000-0000000-382001</t>
  </si>
  <si>
    <t>1-5138020001-999999-00-1040101-2201-000-G04201005-3821-1-110122-00000000-0000000-382001</t>
  </si>
  <si>
    <t>1-5138020001-999999-00-1080802-2301-000-E08206006-3821-1-110122-00000000-0000000-382001</t>
  </si>
  <si>
    <t>1-5138020001-999999-00-1110101-1702-000-E11202001-3821-1-110122-00000000-0000000-382001</t>
  </si>
  <si>
    <t>1-5138020001-999999-00-1120103-2501-000-E12201002-3821-1-110122-00000000-0000000-382001</t>
  </si>
  <si>
    <t>1-5138020001-999999-00-1120202-2501-000-E12201013-3821-1-110122-00000000-0000000-382001</t>
  </si>
  <si>
    <t>1-5138020001-999999-00-1130102-3601-000-E13201002-3821-1-110122-00000000-0000000-382001</t>
  </si>
  <si>
    <t>1-5138020001-999999-00-1160203-3701-000-F16202004-3821-1-110122-00000000-0000000-382001</t>
  </si>
  <si>
    <t>1-5138020001-999999-00-1160204-3701-000-F16201001-3821-1-110122-00000000-0000000-382001</t>
  </si>
  <si>
    <t>1-5138020001-999999-00-1210101-1309-000-F21201009-3821-1-110122-00000000-0000000-382001</t>
  </si>
  <si>
    <t>1-5138020001-999999-00-1230202-1102-000-O23201016-3821-1-110122-00000000-0000000-382001</t>
  </si>
  <si>
    <t>1-5138020001-999999-00-1310101-1302-000-P31203006-3821-1-110122-00000000-0000000-382001</t>
  </si>
  <si>
    <t>ATENCION A VISITANTES</t>
  </si>
  <si>
    <t>1-5138050002-999999-00-1010105-1301-000-M01201006-3851-1-110122-00000000-0000000-385002</t>
  </si>
  <si>
    <t>1-5139020001-999999-00-1260101-1303-000-G26201001-3921-1-110122-00000000-0000000-392001</t>
  </si>
  <si>
    <t>PENAS, MULTAS Y ACCESORIOS</t>
  </si>
  <si>
    <t>ACCIDENTES VIALES</t>
  </si>
  <si>
    <t>1-5139060001-999999-00-1100201-1701-000-E10202002-3961-1-110122-00000000-0000000-396001</t>
  </si>
  <si>
    <t>INDEMNIZACION POR DAÑOS</t>
  </si>
  <si>
    <t>1-5139060003-999999-00-1040101-2201-000-G04201002-3961-1-110122-00000000-0000000-396003</t>
  </si>
  <si>
    <t>1-5139060003-999999-00-1100201-1701-000-E10202002-3961-1-110122-00000000-0000000-396003</t>
  </si>
  <si>
    <t>1-5139060003-999999-00-1270101-1201-000-G27201001-3961-1-110122-00000000-0000000-396003</t>
  </si>
  <si>
    <t>1-5139090001-999999-00-1010105-1301-000-M01201006-3991-1-110122-00000000-0000000-399001</t>
  </si>
  <si>
    <t>SUBSIDIOS A LA PRODUCCION</t>
  </si>
  <si>
    <t>1-5231010001-999999-00-1140101-2202-000-K14109001-4311-1-151221-TG210003-0000000-431001</t>
  </si>
  <si>
    <t>1-5231010001-999999-00-1140101-2202-000-K14109002-4311-1-151221-TG210002-0000000-431001</t>
  </si>
  <si>
    <t>1-5231010001-999999-00-1140101-2202-000-K14109002-4311-1-151221-TG210033-0000000-431001</t>
  </si>
  <si>
    <t>1-5231010001-999999-00-1140101-2202-000-K14109005-4311-1-151221-TG210034-0000000-431001</t>
  </si>
  <si>
    <t>1-5231010001-999999-00-1140101-2202-000-K14109005-4311-1-151221-TG210035-0000000-431001</t>
  </si>
  <si>
    <t>1-5231010001-999999-00-1140101-2202-000-K14109005-4311-1-151221-TG210036-0000000-431001</t>
  </si>
  <si>
    <t>SUBSIDIO PERMISO DE BAILES Y OTROS ESPECTACULOS</t>
  </si>
  <si>
    <t>1-5231900073-999999-00-1030101-1502-000-M03202001-4391-1-110122-00000000-0000000-439073</t>
  </si>
  <si>
    <t>SUBSIDIOS A ORGANIZACIONES</t>
  </si>
  <si>
    <t>1-5243030001-999999-00-1020401-1302-000-P02204003-4451-1-110122-00000000-0000000-445001</t>
  </si>
  <si>
    <t>1-5243030003-999999-00-1290101-1805-000-M03202001-4451-1-110122-00000000-0000000-445003</t>
  </si>
  <si>
    <t>1-5243030014-999999-00-1280101-1805-000-M03202001-4451-1-110122-00000000-0000000-445014</t>
  </si>
  <si>
    <t>1-5243030014-999999-00-1290101-1805-000-M03202001-4451-1-110122-00000000-0000000-445014</t>
  </si>
  <si>
    <t>APOYO AL PATRONATO DE BOMBEROS</t>
  </si>
  <si>
    <t>1-5243030023-999999-00-1020401-1302-000-P02204004-4451-1-110122-00000000-0000000-445023</t>
  </si>
  <si>
    <t>BRIGADAS DE PROTECCION EN INCENDIOS FORESTALES</t>
  </si>
  <si>
    <t>1-5244010002-999999-00-1140101-2202-000-E14205001-4481-1-250722-IP220002-0000000-448002</t>
  </si>
  <si>
    <t>Report Date</t>
  </si>
  <si>
    <t>Page</t>
  </si>
  <si>
    <t>1 of 1</t>
  </si>
  <si>
    <t>MXN</t>
  </si>
  <si>
    <t>Acumulado de Período</t>
  </si>
  <si>
    <t>ALINEACION Y NUMEROS OFICIALES</t>
  </si>
  <si>
    <t>MOVIMIENTO DE PATENTES</t>
  </si>
  <si>
    <t>DISMINUCION DE BIENES POR PERDIDA, OBSOLECENCIA Y DETERIORO</t>
  </si>
  <si>
    <t>1-1123030026-999999-00-0000000-0000-000-000000000-0000-0-151222-00000000-0000000-000000</t>
  </si>
  <si>
    <t>1-1123030055-999999-00-0000000-0000-000-000000000-0000-0-151222-00000000-0000000-000000</t>
  </si>
  <si>
    <t>1-1123030098-999999-00-0000000-0000-000-000000000-0000-0-151222-00000000-0000000-000000</t>
  </si>
  <si>
    <t>1-2119080007-999999-00-0000000-0000-000-000000000-0000-0-151221-00000000-0000000-000000</t>
  </si>
  <si>
    <t>1-3221010002-999999-00-0000000-0000-000-000000000-0000-0-151222-00000000-0000000-000000</t>
  </si>
  <si>
    <t>1-5231900013-999999-00-1030101-1502-000-M03202001-4391-1-110122-00000000-0000000-439013</t>
  </si>
  <si>
    <t>1-5243030016-999999-00-1280101-1805-000-M03202001-4451-1-110122-00000000-0000000-445016</t>
  </si>
  <si>
    <t>1-5243030016-999999-00-1290101-1805-000-M03202001-4451-1-110122-00000000-0000000-445016</t>
  </si>
  <si>
    <t>MARZO</t>
  </si>
  <si>
    <t>MARZO 22</t>
  </si>
  <si>
    <t>SALDO AL 28 FEB</t>
  </si>
  <si>
    <t>Ledger</t>
  </si>
  <si>
    <t>MAYOR PRIMARIO</t>
  </si>
  <si>
    <t>Entidad</t>
  </si>
  <si>
    <t>1 MUNICIPIO DE DURANGO</t>
  </si>
  <si>
    <t>PNM 2021</t>
  </si>
  <si>
    <t>PF 2019</t>
  </si>
  <si>
    <t>PF 2021</t>
  </si>
  <si>
    <t xml:space="preserve">REMANENTES </t>
  </si>
  <si>
    <t>RETENCION DE ISR POR ARRENDAMIENTO 10%</t>
  </si>
  <si>
    <t>RETENCION DE ISR POR SUELDOS Y SALARIOS</t>
  </si>
  <si>
    <t>RETENCION DE ISR DE FINIQUITOS</t>
  </si>
  <si>
    <t>BANORTE 11807360249 PAGOS REFERENCIADOS</t>
  </si>
  <si>
    <t>BANORTE 1186256962 RESERVA DE AGUINALDO</t>
  </si>
  <si>
    <t>LUIS GUILLERMO ILLESCAS MORGA</t>
  </si>
  <si>
    <t>MUSEO BENIGNO MONTOYA</t>
  </si>
  <si>
    <t>PLAYA DALILA</t>
  </si>
  <si>
    <t>RETENCION DE ISR DE REGIMEN SIMPLIFICADO DE CONFIANZA</t>
  </si>
  <si>
    <t>SUSCRIPCIONES Y PUBLICACIONES</t>
  </si>
  <si>
    <t>CERAMICA, LOZA Y PORCELANA</t>
  </si>
  <si>
    <t>PRODUCTOS QUIMICOS BASICOS</t>
  </si>
  <si>
    <t>FERTILIZANTES, PESTICIDAS Y OTROS AGROQUIMICOS</t>
  </si>
  <si>
    <t>MATERIALES, ACCESORIOS Y SUMINISTROS DE LABORATORIO</t>
  </si>
  <si>
    <t>VESTUARIO, UNIFORMES Y SUS ACCESORIOS</t>
  </si>
  <si>
    <t>SUMINISTROS DE SEGURIDAD Y PROTECCION</t>
  </si>
  <si>
    <t>MATERIAL DEPORTIVO</t>
  </si>
  <si>
    <t>SUMINISTROS PARA ANIMALES</t>
  </si>
  <si>
    <t>HONORARIOS POR DISEÑO, ARQUITECTURA, INGENIERIA Y ACTIVIDADES RELACIONADAS</t>
  </si>
  <si>
    <t>SERVICIO PROFESIONAL DE CARRERA</t>
  </si>
  <si>
    <t>SERVICIOS DE VIGILANCIA</t>
  </si>
  <si>
    <t>MANTENIMIENTO DE MONUMENTOS, PARQUES, PLAZAS, AREAS VERDES Y ESPACIOS DEPORTIVOS</t>
  </si>
  <si>
    <t>INST, REP Y MTTO DE EQUIPO E INSTRUMENTAL MEDICO Y DE LABORATORIO</t>
  </si>
  <si>
    <t>INST, REP Y MTTO DE MOBILIARIO Y EQUIPO DE TRABAJO</t>
  </si>
  <si>
    <t>TRANSFERENCIAS AL DIF (BECAS)</t>
  </si>
  <si>
    <t>ABRIL</t>
  </si>
  <si>
    <t>NUMERO DE CUENTA CONTABLE</t>
  </si>
  <si>
    <t>CATEGORIA</t>
  </si>
  <si>
    <t>IMPORTE ADQUISICION 30 ABRIL 2022</t>
  </si>
  <si>
    <t>PROVEEDOR</t>
  </si>
  <si>
    <t>DESCRIPCION DEL BIEN</t>
  </si>
  <si>
    <t>GUILLERMO MELENDEZ QUINTEROS</t>
  </si>
  <si>
    <t>Descripción de Factura: OFICIO C.A.042.03/2022 REFRIGERADOR NECESARIO EN EL AREA DE COCINA DEL DEPTO. DE SERVICIOS GENERALES , No. de OC: 13661</t>
  </si>
  <si>
    <t>PROVEEDORA DE CONSUMIBLES DE DURANGO SA DE CV</t>
  </si>
  <si>
    <t>Descripción de Factura: OFICIO 5023.03/2022 IMPRESORA MULTIFUNCIONAL NECESARIA EN LA COORDINACIÓN DE TESORERIA DE LA DMAyF , No. de OC: 5027</t>
  </si>
  <si>
    <t>ABASTECEDORA DE CONSUMIBLES DE COMPUTO Y OFICINA SA DE CV</t>
  </si>
  <si>
    <t>Descripción de Factura: OFICIO DMDU-0444/2022  EQUIPO DE COMPUTO NECESARIO EN LA OFICINA DE LA DIRECCIÓN DE DESARROLLO URBANO , No. de OC: 49852</t>
  </si>
  <si>
    <t>Descripción de Factura: OFICIO SM-LMGA-049-03/2022 EQUIPO NECESARIO EN LA OFICINA DE SINDICATURA PARA LLEVAR A CABO LA PROYECCIÓN DE DICTAMENES Y GRABAR LAS SESIONES DE LA COMISIÓN DE HACIENDA , No. de OC: 49185</t>
  </si>
  <si>
    <t>Descripción de Factura: OFICIO SM-LMGA-049-03/2022 EQUIPO NECESARIO EN LA OFICINA DE SINDICATURA PARA LLEVAR A CABO LA PROYECCIÓN DE DICTAMENES Y GRABAR LAS SESIONES DE LA COMISIÓN DE HACIENDA , No. de OC: 49183</t>
  </si>
  <si>
    <t>LAVADORA MAYTAG 20KG AUTOMATICA 7MMVWC465JW</t>
  </si>
  <si>
    <t>LAVADORA MAYTAG 29KG AUTOMATICA 7MMMVW7230LC</t>
  </si>
  <si>
    <t>SECADORA MAYTAG 28 KG ELECTRONICA 7MMED7230LC</t>
  </si>
  <si>
    <t>CUADROS RESTAURADOS</t>
  </si>
  <si>
    <t>LITOGRAFIA DE FRANCISCO JAVIER MINA</t>
  </si>
  <si>
    <t>LITOGRAFIA DE JOSE MARIA MORELOS Y PAVON</t>
  </si>
  <si>
    <t>LITOGRAFIA DE MARIANO MATAMOROS</t>
  </si>
  <si>
    <t>IMPORTE ADQUISICION 31 MARZO 2022</t>
  </si>
  <si>
    <t>DESCRIPCIÓN DEL BIEN</t>
  </si>
  <si>
    <t>MULTIGPS, S.A DE C.V</t>
  </si>
  <si>
    <t>Descripción de Factura: ADMIN Y FINANZAS / EQUIPO DE COMPUTO NECESARIO EN LA SUBDIRECCION , No. de OC: 47485 , Unidad Operativa: 81</t>
  </si>
  <si>
    <t>Descripción de Factura: OFICIO SA RM-152/2020 EQUIPO DE COMPUTO NECESARIO EN LAS DIFERENTES OFICINAS DE LA DIRECCIÓN MUNICIPAL DE OBRAS PÚBLICAS , No. de OC: 13431</t>
  </si>
  <si>
    <t xml:space="preserve">Descripción de Factura: SINDICATURA / LAPTOP DELL , No. de OC: 48598 </t>
  </si>
  <si>
    <t>DONACIÓN</t>
  </si>
  <si>
    <t>LAPTOP HP 15" DW1056</t>
  </si>
  <si>
    <t>4 CABALLOS NACIMIENTO SEGURIDAD PÚBLICA</t>
  </si>
  <si>
    <t>4 CABALLOS</t>
  </si>
  <si>
    <t>ABRIL 2022</t>
  </si>
  <si>
    <t>1-1123030082-999999-00-0000000-0000-000-000000000-0000-0-151222-00000000-0000000-000000</t>
  </si>
  <si>
    <t>1-1241020001-999999-00-1030405-1502-000-M03202001-5121-2-151222-00000000-0000000-512001</t>
  </si>
  <si>
    <t>1-2117070005-999999-00-0000000-0000-000-000000000-0000-0-151222-00000000-0000000-000000</t>
  </si>
  <si>
    <t>1-2117070018-999999-00-0000000-0000-000-000000000-0000-0-151222-00000000-0000000-000000</t>
  </si>
  <si>
    <t>1-5115900001-999999-00-1100104-1701-000-E10202002-1591-1-151222-00000000-0000000-159001</t>
  </si>
  <si>
    <t>1-5121010001-999999-00-1030101-1502-000-M03202001-2111-1-110122-00000000-0000000-211001</t>
  </si>
  <si>
    <t>1-5121010001-999999-00-1030201-1502-000-M03202001-2111-1-110122-00000000-0000000-211001</t>
  </si>
  <si>
    <t>1-5121010001-999999-00-1030302-1502-000-M03201003-2111-1-110122-00000000-0000000-211001</t>
  </si>
  <si>
    <t>1-5121010001-999999-00-1030307-1502-000-M03201001-2111-1-110122-00000000-0000000-211001</t>
  </si>
  <si>
    <t>1-5121010001-999999-00-1030401-1502-000-M03202001-2111-1-110122-00000000-0000000-211001</t>
  </si>
  <si>
    <t>1-5121010001-999999-00-1030402-1502-000-M03202001-2111-1-110122-00000000-0000000-211001</t>
  </si>
  <si>
    <t>1-5121010001-999999-00-1030403-1502-000-M03202001-2111-1-110122-00000000-0000000-211001</t>
  </si>
  <si>
    <t>1-5121010001-999999-00-1030406-1502-000-M03202001-2111-1-110122-00000000-0000000-211001</t>
  </si>
  <si>
    <t>1-5121010001-999999-00-1030407-1502-000-M03202001-2111-1-110122-00000000-0000000-211001</t>
  </si>
  <si>
    <t>1-5121010001-999999-00-1030701-1502-000-M03202001-2111-1-110122-00000000-0000000-211001</t>
  </si>
  <si>
    <t>1-5121010001-999999-00-1040401-2201-000-G04201001-2111-1-110122-00000000-0000000-211001</t>
  </si>
  <si>
    <t>1-5121010001-999999-00-1050201-2202-000-E05201002-2111-1-110122-00000000-0000000-211001</t>
  </si>
  <si>
    <t>1-5121010001-999999-00-1050301-2202-000-E05203001-2111-1-110122-00000000-0000000-211001</t>
  </si>
  <si>
    <t>1-5121010001-999999-00-1050401-2202-000-E05202001-2111-1-110122-00000000-0000000-211001</t>
  </si>
  <si>
    <t>1-5121010001-999999-00-1090102-2106-000-E09201005-2111-1-110122-00000000-0000000-211001</t>
  </si>
  <si>
    <t>1-5121010001-999999-00-1090204-2106-000-E09203001-2111-1-110122-00000000-0000000-211001</t>
  </si>
  <si>
    <t>1-5121010001-999999-00-1100106-1701-000-E10201003-2111-1-110122-00000000-0000000-211001</t>
  </si>
  <si>
    <t>1-5121010001-999999-00-1100201-1701-000-E10202002-2111-1-110122-00000000-0000000-211001</t>
  </si>
  <si>
    <t>1-5121010001-999999-00-1100201-1701-000-E10211004-2111-1-110122-00000000-0000000-211001</t>
  </si>
  <si>
    <t>1-5121010001-999999-00-1120202-2502-000-E12201005-2111-1-110122-00000000-0000000-211001</t>
  </si>
  <si>
    <t>1-5121010001-999999-00-1140101-3201-000-E14203004-2111-1-110122-00000000-0000000-211001</t>
  </si>
  <si>
    <t>1-5121010001-999999-00-1180101-2402-000-F18201002-2111-1-110122-00000000-0000000-211001</t>
  </si>
  <si>
    <t>1-5121010001-999999-00-1200102-2701-000-F20202002-2111-1-110122-00000000-0000000-211001</t>
  </si>
  <si>
    <t>1-5121010001-999999-00-1250101-1302-000-P25201004-2111-1-110122-00000000-0000000-211001</t>
  </si>
  <si>
    <t>1-5121010001-999999-00-1310101-1302-000-P31203006-2111-1-110122-00000000-0000000-211001</t>
  </si>
  <si>
    <t>1-5121010002-999999-00-1020101-1302-000-P02208001-2111-1-110122-00000000-0000000-211002</t>
  </si>
  <si>
    <t>1-5121010002-999999-00-1020401-1302-000-P02204004-2111-1-110122-00000000-0000000-211002</t>
  </si>
  <si>
    <t>1-5121010002-999999-00-1030101-1502-000-M03202001-2111-1-110122-00000000-0000000-211002</t>
  </si>
  <si>
    <t>1-5121010002-999999-00-1030302-1502-000-M03201003-2111-1-110122-00000000-0000000-211002</t>
  </si>
  <si>
    <t>1-5121010002-999999-00-1030307-1502-000-M03201001-2111-1-110122-00000000-0000000-211002</t>
  </si>
  <si>
    <t>1-5121010002-999999-00-1030406-1502-000-M03202001-2111-1-110122-00000000-0000000-211002</t>
  </si>
  <si>
    <t>1-5121010002-999999-00-1030407-1502-000-M03202001-2111-1-110122-00000000-0000000-211002</t>
  </si>
  <si>
    <t>1-5121010002-999999-00-1050301-2202-000-E05203001-2111-1-110122-00000000-0000000-211002</t>
  </si>
  <si>
    <t>1-5121010002-999999-00-1080201-2301-000-E08201002-2111-1-110122-00000000-0000000-211002</t>
  </si>
  <si>
    <t>1-5121010002-999999-00-1100201-1701-000-E10202002-2111-1-110122-00000000-0000000-211002</t>
  </si>
  <si>
    <t>1-5121010002-999999-00-1130102-3601-000-E13201005-2111-1-110122-00000000-0000000-211002</t>
  </si>
  <si>
    <t>1-5121010002-999999-00-1140101-3201-000-E14203004-2111-1-110122-00000000-0000000-211002</t>
  </si>
  <si>
    <t>1-5121010002-999999-00-1200103-2701-000-F20201002-2111-1-110122-00000000-0000000-211002</t>
  </si>
  <si>
    <t>1-5121010002-999999-00-1310101-1302-000-P31203006-2111-1-110122-00000000-0000000-211002</t>
  </si>
  <si>
    <t>1-5121010003-999999-00-1030402-1502-000-M03202001-2111-1-110122-00000000-0000000-211003</t>
  </si>
  <si>
    <t>1-5121010003-999999-00-1030405-1502-000-M03202001-2111-1-110122-00000000-0000000-211003</t>
  </si>
  <si>
    <t>1-5121010003-999999-00-1080101-2301-000-E08201001-2111-1-110122-00000000-0000000-211003</t>
  </si>
  <si>
    <t>1-5121010003-999999-00-1100201-1701-000-E10202002-2111-1-110122-00000000-0000000-211003</t>
  </si>
  <si>
    <t>1-5121010003-999999-00-1200103-2701-000-F20203001-2111-1-110122-00000000-0000000-211003</t>
  </si>
  <si>
    <t>1-5121010003-999999-00-1310101-1302-000-P31203006-2111-1-110122-00000000-0000000-211003</t>
  </si>
  <si>
    <t>1-5121010004-999999-00-1100402-1701-000-E10203001-2111-1-110122-00000000-0000000-211004</t>
  </si>
  <si>
    <t>1-5121040001-999999-00-1020401-1302-000-P02204004-2141-1-110122-00000000-0000000-214001</t>
  </si>
  <si>
    <t>1-5121040001-999999-00-1030406-1502-000-M03202001-2141-1-110122-00000000-0000000-214001</t>
  </si>
  <si>
    <t>1-5121040001-999999-00-1030409-1502-000-M03202001-2141-1-110122-00000000-0000000-214001</t>
  </si>
  <si>
    <t>1-5121040001-999999-00-1030502-1502-000-M03201005-2141-1-110122-00000000-0000000-214001</t>
  </si>
  <si>
    <t>1-5121040001-999999-00-1030503-1502-000-M03201007-2141-1-110122-00000000-0000000-214001</t>
  </si>
  <si>
    <t>1-5121040001-999999-00-1030504-1502-000-M03201007-2141-1-110122-00000000-0000000-214001</t>
  </si>
  <si>
    <t>1-5121040001-999999-00-1030505-1502-000-M03201006-2141-1-110122-00000000-0000000-214001</t>
  </si>
  <si>
    <t>1-5121040001-999999-00-1030702-1502-000-M03202001-2141-1-110122-00000000-0000000-214001</t>
  </si>
  <si>
    <t>1-5121040001-999999-00-1030801-1502-000-M03202001-2141-1-110122-00000000-0000000-214001</t>
  </si>
  <si>
    <t>1-5121040001-999999-00-1080103-2301-000-E08201008-2141-1-110122-00000000-0000000-214001</t>
  </si>
  <si>
    <t>1-5121040001-999999-00-1080301-2301-000-E08201006-2141-1-110122-00000000-0000000-214001</t>
  </si>
  <si>
    <t>1-5121040001-999999-00-1080601-2302-000-E08205003-2141-1-110122-00000000-0000000-214001</t>
  </si>
  <si>
    <t>1-5121040001-999999-00-1080701-2301-000-E08211003-2141-1-110122-00000000-0000000-214001</t>
  </si>
  <si>
    <t>1-5121040001-999999-00-1110101-1702-000-E11202002-2141-1-110122-00000000-0000000-214001</t>
  </si>
  <si>
    <t>1-5121040001-999999-00-1120103-2502-000-E12201002-2141-1-110122-00000000-0000000-214001</t>
  </si>
  <si>
    <t>1-5121040001-999999-00-1120105-2501-000-E12201013-2141-1-110122-00000000-0000000-214001</t>
  </si>
  <si>
    <t>1-5121040001-999999-00-1150101-3101-000-F15201001-2141-1-110122-00000000-0000000-214001</t>
  </si>
  <si>
    <t>1-5121040001-999999-00-1150201-3101-000-F15201001-2141-1-110122-00000000-0000000-214001</t>
  </si>
  <si>
    <t>1-5121040001-999999-00-1180101-2402-000-F18201002-2141-1-110122-00000000-0000000-214001</t>
  </si>
  <si>
    <t>1-5121040001-999999-00-1180102-2402-000-F18201002-2141-1-110122-00000000-0000000-214001</t>
  </si>
  <si>
    <t>1-5121040001-999999-00-1180206-2402-000-F18201002-2141-1-110122-00000000-0000000-214001</t>
  </si>
  <si>
    <t>1-5121040001-999999-00-1240203-1804-000-M24202003-2141-1-110122-00000000-0000000-214001</t>
  </si>
  <si>
    <t>1-5121040002-999999-00-1030409-1502-000-M03202001-2141-1-110122-00000000-0000000-214002</t>
  </si>
  <si>
    <t>1-5121040002-999999-00-1030801-1502-000-M03202001-2141-1-110122-00000000-0000000-214002</t>
  </si>
  <si>
    <t>1-5121040002-999999-00-1040101-2201-000-G04201001-2141-1-110122-00000000-0000000-214002</t>
  </si>
  <si>
    <t>1-5121040002-999999-00-1140101-3201-000-E14203002-2141-1-110122-00000000-0000000-214002</t>
  </si>
  <si>
    <t>1-5121040002-999999-00-1210101-1309-000-F21201004-2141-1-110122-00000000-0000000-214002</t>
  </si>
  <si>
    <t>1-5121040002-999999-00-1240203-1804-000-M24202003-2141-1-110122-00000000-0000000-214002</t>
  </si>
  <si>
    <t>1-5121050002-999999-00-1130401-3601-000-E13201006-2151-1-110122-00000000-0000000-215002</t>
  </si>
  <si>
    <t>1-5121060001-999999-00-1030301-1502-000-M03201002-2161-1-110122-00000000-0000000-216001</t>
  </si>
  <si>
    <t>1-5121060001-999999-00-1110101-1702-000-E11201004-2161-1-110122-00000000-0000000-216001</t>
  </si>
  <si>
    <t>1-5121060001-999999-00-1130102-3601-000-E13201005-2161-1-110122-00000000-0000000-216001</t>
  </si>
  <si>
    <t>1-5121060001-999999-00-1130102-3601-000-E13201006-2161-1-110122-00000000-0000000-216001</t>
  </si>
  <si>
    <t>1-5121060001-999999-00-1190203-2401-000-F19202003-2161-1-110122-00000000-0000000-216001</t>
  </si>
  <si>
    <t>1-5121060001-999999-00-1200201-2701-000-F20202003-2161-1-110122-00000000-0000000-216001</t>
  </si>
  <si>
    <t>1-5122010001-999999-00-1160201-3701-000-F16204001-2211-1-110122-00000000-0000000-221001</t>
  </si>
  <si>
    <t>1-5122010001-999999-00-1180101-2402-000-F18201001-2211-1-110122-00000000-0000000-221001</t>
  </si>
  <si>
    <t>1-5122020001-999999-00-1060201-2106-000-E06203002-2221-1-110122-00000000-0000000-222001</t>
  </si>
  <si>
    <t>1-5122030001-999999-00-1080601-2302-000-E08205003-2231-1-110122-00000000-0000000-223001</t>
  </si>
  <si>
    <t>1-5124010001-999999-00-1080404-2206-000-E08207003-2411-1-110122-00000000-0000000-241001</t>
  </si>
  <si>
    <t>1-5124010003-999999-00-1060204-2206-000-E06202001-2411-1-110122-00000000-0000000-241003</t>
  </si>
  <si>
    <t>1-5124010004-999999-00-1050401-2202-000-E05202001-2411-1-110122-00000000-0000000-241004</t>
  </si>
  <si>
    <t>1-5124020001-999999-00-1050201-2202-000-E05201002-2421-1-110122-00000000-0000000-242001</t>
  </si>
  <si>
    <t>1-5124020001-999999-00-1080404-2206-000-E08207003-2421-1-110122-00000000-0000000-242001</t>
  </si>
  <si>
    <t>1-5124020001-999999-00-1100201-1701-000-E10202001-2421-1-110122-00000000-0000000-242001</t>
  </si>
  <si>
    <t>1-5124030001-999999-00-1020101-1302-000-P02208001-2431-1-110122-00000000-0000000-243001</t>
  </si>
  <si>
    <t>1-5124030001-999999-00-1100201-1701-000-E10202001-2431-1-110122-00000000-0000000-243001</t>
  </si>
  <si>
    <t>1-5124040001-999999-00-1030302-1502-000-M03201003-2441-1-110122-00000000-0000000-244001</t>
  </si>
  <si>
    <t>1-5124040001-999999-00-1080201-2301-000-E08201002-2441-1-110122-00000000-0000000-244001</t>
  </si>
  <si>
    <t>1-5124050001-999999-00-1190203-2401-000-F19202003-2451-1-110122-00000000-0000000-245001</t>
  </si>
  <si>
    <t>1-5124060001-999999-00-1030801-1502-000-M03202001-2461-1-110122-00000000-0000000-246001</t>
  </si>
  <si>
    <t>1-5124060001-999999-00-1050401-2202-000-E05202001-2461-1-110122-00000000-0000000-246001</t>
  </si>
  <si>
    <t>1-5124060001-999999-00-1060204-2206-000-E06202001-2461-1-110122-00000000-0000000-246001</t>
  </si>
  <si>
    <t>1-5124060001-999999-00-1080601-2302-000-E08205003-2461-1-110122-00000000-0000000-246001</t>
  </si>
  <si>
    <t>1-5124060001-999999-00-1080801-2301-000-E08206003-2461-1-110122-00000000-0000000-246001</t>
  </si>
  <si>
    <t>1-5124060001-999999-00-1140101-3201-000-E14203005-2461-1-110122-00000000-0000000-246001</t>
  </si>
  <si>
    <t>1-5124060001-999999-00-1190203-2401-000-F19202003-2461-1-110122-00000000-0000000-246001</t>
  </si>
  <si>
    <t>1-5124060001-999999-00-1230203-1102-000-O23203005-2461-1-110122-00000000-0000000-246001</t>
  </si>
  <si>
    <t>1-5124060001-999999-00-1240202-1804-000-M24204001-2461-1-110122-00000000-0000000-246001</t>
  </si>
  <si>
    <t>1-5124060001-999999-00-1250101-1302-000-P25201004-2461-1-110122-00000000-0000000-246001</t>
  </si>
  <si>
    <t>1-5124070001-999999-00-1030302-1502-000-M03201003-2471-1-110122-00000000-0000000-247001</t>
  </si>
  <si>
    <t>1-5124070001-999999-00-1030602-1502-000-M03207001-2471-1-110122-00000000-0000000-247001</t>
  </si>
  <si>
    <t>1-5124070001-999999-00-1050201-2202-000-E05201002-2471-1-110122-00000000-0000000-247001</t>
  </si>
  <si>
    <t>1-5124070001-999999-00-1080201-2301-000-E08201002-2471-1-110122-00000000-0000000-247001</t>
  </si>
  <si>
    <t>1-5124070001-999999-00-1090102-2106-000-E09205001-2471-1-110122-00000000-0000000-247001</t>
  </si>
  <si>
    <t>1-5124070001-999999-00-1100201-1701-000-E10202001-2471-1-110122-00000000-0000000-247001</t>
  </si>
  <si>
    <t>1-5124900001-999999-00-1030201-1502-000-M03202001-2491-1-110122-00000000-0000000-249001</t>
  </si>
  <si>
    <t>1-5124900001-999999-00-1030301-1502-000-M03201002-2491-1-110122-00000000-0000000-249001</t>
  </si>
  <si>
    <t>1-5124900001-999999-00-1030602-1502-000-M03207001-2491-1-110122-00000000-0000000-249001</t>
  </si>
  <si>
    <t>1-5124900001-999999-00-1080201-2301-000-E08201002-2491-1-110122-00000000-0000000-249001</t>
  </si>
  <si>
    <t>1-5124900001-999999-00-1080404-2206-000-E08207002-2491-1-110122-00000000-0000000-249001</t>
  </si>
  <si>
    <t>1-5124900001-999999-00-1090102-2106-000-E09201001-2491-1-110122-00000000-0000000-249001</t>
  </si>
  <si>
    <t>1-5124900001-999999-00-1120202-2501-000-E12203006-2491-1-110122-00000000-0000000-249001</t>
  </si>
  <si>
    <t>1-5124900001-999999-00-1140101-3201-000-E14203001-2491-1-110122-00000000-0000000-249001</t>
  </si>
  <si>
    <t>1-5124900001-999999-00-1190203-2401-000-F19202003-2491-1-110122-00000000-0000000-249001</t>
  </si>
  <si>
    <t>1-5124900001-999999-00-1200201-2701-000-F20203003-2491-1-110122-00000000-0000000-249001</t>
  </si>
  <si>
    <t>1-5124900001-999999-00-1210101-1309-000-F21201001-2491-1-110122-00000000-0000000-249001</t>
  </si>
  <si>
    <t>1-5124900001-999999-00-1250101-1302-000-P25201004-2491-1-110122-00000000-0000000-249001</t>
  </si>
  <si>
    <t>1-5125010001-999999-00-1060201-2106-000-E06203002-2511-1-110122-00000000-0000000-251001</t>
  </si>
  <si>
    <t>1-5125020001-999999-00-1060201-2106-000-E06203002-2521-1-110122-00000000-0000000-252001</t>
  </si>
  <si>
    <t>1-5125030001-999999-00-1080801-2301-000-E08206003-2531-1-151222-00000000-0000000-253001</t>
  </si>
  <si>
    <t>1-5125030001-999999-00-1100106-1701-000-E10204001-2531-1-110122-00000000-0000000-253001</t>
  </si>
  <si>
    <t>1-5125030001-999999-00-1210101-1309-000-F21201001-2531-1-110122-00000000-0000000-253001</t>
  </si>
  <si>
    <t>1-5125040001-999999-00-1080801-2301-000-E08206003-2541-1-110122-00000000-0000000-254001</t>
  </si>
  <si>
    <t>1-5125040001-999999-00-1080802-2301-000-E08206006-2541-1-110122-00000000-0000000-254001</t>
  </si>
  <si>
    <t>1-5125050001-999999-00-1080601-2302-000-E08205003-2551-1-110122-00000000-0000000-255001</t>
  </si>
  <si>
    <t>1-5125060001-999999-00-1030602-1502-000-M03207001-2561-1-110122-00000000-0000000-256001</t>
  </si>
  <si>
    <t>1-5125060001-999999-00-1050201-2202-000-E05201002-2561-1-110122-00000000-0000000-256001</t>
  </si>
  <si>
    <t>1-5125060001-999999-00-1050401-2202-000-E05202001-2561-1-110122-00000000-0000000-256001</t>
  </si>
  <si>
    <t>1-5125060001-999999-00-1080201-2301-000-E08201002-2561-1-110122-00000000-0000000-256001</t>
  </si>
  <si>
    <t>1-5125060001-999999-00-1080404-2301-000-E08207002-2561-1-110122-00000000-0000000-256001</t>
  </si>
  <si>
    <t>1-5125060001-999999-00-1090202-2106-000-E09204005-2561-1-110122-00000000-0000000-256001</t>
  </si>
  <si>
    <t>1-5125060001-999999-00-1100402-1701-000-E10203001-2561-1-110122-00000000-0000000-256001</t>
  </si>
  <si>
    <t>1-5126010001-999999-00-1070101-2202-000-E07203009-2611-1-110122-00000000-0000000-261001</t>
  </si>
  <si>
    <t>1-5126010001-999999-00-1080801-2301-000-E08206003-2611-1-151222-00000000-0000000-261001</t>
  </si>
  <si>
    <t>1-5126010003-999999-00-1030503-1502-000-M03201007-2611-1-110122-00000000-0000000-261003</t>
  </si>
  <si>
    <t>1-5126010003-999999-00-1080101-2301-000-E08201001-2611-1-110122-00000000-0000000-261003</t>
  </si>
  <si>
    <t>1-5126010003-999999-00-1080303-2301-000-E08203003-2611-1-110122-00000000-0000000-261003</t>
  </si>
  <si>
    <t>1-5126010003-999999-00-1080303-2605-000-E08202002-2611-1-110122-00000000-0000000-261003</t>
  </si>
  <si>
    <t>1-5126010003-999999-00-1080403-2206-000-E08208001-2611-1-110122-00000000-0000000-261003</t>
  </si>
  <si>
    <t>1-5126010003-999999-00-1080404-2206-000-E08207003-2611-1-110122-00000000-0000000-261003</t>
  </si>
  <si>
    <t>1-5126010003-999999-00-1080502-2301-000-E08210002-2611-1-110122-00000000-0000000-261003</t>
  </si>
  <si>
    <t>1-5126010003-999999-00-1080601-2302-000-E08205003-2611-1-110122-00000000-0000000-261003</t>
  </si>
  <si>
    <t>1-5126010003-999999-00-1080802-2206-000-E08206006-2611-1-110122-00000000-0000000-261003</t>
  </si>
  <si>
    <t>1-5126010003-999999-00-1090102-2106-000-E09203003-2611-1-110122-00000000-0000000-261003</t>
  </si>
  <si>
    <t>1-5126010003-999999-00-1090202-2106-000-E09204002-2611-1-110122-00000000-0000000-261003</t>
  </si>
  <si>
    <t>1-5126010003-999999-00-1090203-2106-000-E09201004-2611-1-110122-00000000-0000000-261003</t>
  </si>
  <si>
    <t>1-5126010003-999999-00-1090205-2106-000-E09205002-2611-1-110122-00000000-0000000-261003</t>
  </si>
  <si>
    <t>1-5126010003-999999-00-1090301-2106-000-E09202005-2611-1-110122-00000000-0000000-261003</t>
  </si>
  <si>
    <t>1-5127010001-999999-00-1060101-2202-000-E06201001-2711-1-110122-00000000-0000000-271001</t>
  </si>
  <si>
    <t>1-5127010001-999999-00-1080601-2302-000-E08205003-2711-1-110122-00000000-0000000-271001</t>
  </si>
  <si>
    <t>1-5127010001-999999-00-1100402-1701-000-E10202003-2711-1-110122-00000000-0000000-271001</t>
  </si>
  <si>
    <t>1-5127020002-999999-00-1080404-2206-000-E08207002-2721-1-110122-00000000-0000000-272002</t>
  </si>
  <si>
    <t>1-5127030001-999999-00-1190201-2401-000-F19201020-2731-1-110122-00000000-0000000-273001</t>
  </si>
  <si>
    <t>1-5127050001-999999-00-1180101-2402-000-F18201002-2751-1-110122-00000000-0000000-275001</t>
  </si>
  <si>
    <t>1-5129010001-999999-00-1030405-1502-000-M03202001-2911-1-110122-00000000-0000000-291001</t>
  </si>
  <si>
    <t>1-5129010001-999999-00-1030407-1502-000-M03202001-2911-1-110122-00000000-0000000-291001</t>
  </si>
  <si>
    <t>1-5129010001-999999-00-1050201-2202-000-E05201002-2911-1-110122-00000000-0000000-291001</t>
  </si>
  <si>
    <t>1-5129010001-999999-00-1060201-2106-000-E06203002-2911-1-110122-00000000-0000000-291001</t>
  </si>
  <si>
    <t>1-5129010001-999999-00-1060204-2206-000-E06202001-2911-1-110122-00000000-0000000-291001</t>
  </si>
  <si>
    <t>1-5129010001-999999-00-1080404-2301-000-E08207002-2911-1-110122-00000000-0000000-291001</t>
  </si>
  <si>
    <t>1-5129010001-999999-00-1080601-2302-000-E08205003-2911-1-110122-00000000-0000000-291001</t>
  </si>
  <si>
    <t>1-5129010001-999999-00-1140101-2202-000-E14205001-2911-1-250722-IP220002-0000000-291001</t>
  </si>
  <si>
    <t>1-5129020001-999999-00-1020101-1302-000-P02208001-2921-1-110122-00000000-0000000-292001</t>
  </si>
  <si>
    <t>1-5129020001-999999-00-1030701-1502-000-M03202001-2921-1-110122-00000000-0000000-292001</t>
  </si>
  <si>
    <t>1-5129020001-999999-00-1120101-2501-000-E12203006-2921-1-110122-00000000-0000000-292001</t>
  </si>
  <si>
    <t>1-5129020001-999999-00-1140101-3201-000-E14203004-2921-1-110122-00000000-0000000-292001</t>
  </si>
  <si>
    <t>1-5129020001-999999-00-1230202-1102-000-O23202001-2921-1-110122-00000000-0000000-292001</t>
  </si>
  <si>
    <t>1-5129020001-999999-00-1250101-1302-000-P25201004-2921-1-110122-00000000-0000000-292001</t>
  </si>
  <si>
    <t>1-5129030001-999999-00-1010102-1301-000-M01201012-2931-1-110122-00000000-0000000-293001</t>
  </si>
  <si>
    <t>1-5129030001-999999-00-1030402-1502-000-M03202001-2931-1-110122-00000000-0000000-293001</t>
  </si>
  <si>
    <t>1-5129040001-999999-00-1030407-1502-000-M03202001-2941-1-110122-00000000-0000000-294001</t>
  </si>
  <si>
    <t>1-5129040001-999999-00-1030408-1502-000-M03202001-2941-1-110122-00000000-0000000-294001</t>
  </si>
  <si>
    <t>1-5129040001-999999-00-1030801-1502-000-M03202001-2941-1-110122-00000000-0000000-294001</t>
  </si>
  <si>
    <t>1-5129040001-999999-00-1030802-1502-000-M03202001-2941-1-110122-00000000-0000000-294001</t>
  </si>
  <si>
    <t>1-5129040001-999999-00-1060301-2202-000-E06208008-2941-1-110122-00000000-0000000-294001</t>
  </si>
  <si>
    <t>1-5129040001-999999-00-1080103-2301-000-E08201008-2941-1-110122-00000000-0000000-294001</t>
  </si>
  <si>
    <t>1-5129040001-999999-00-1080303-2301-000-E08202002-2941-1-110122-00000000-0000000-294001</t>
  </si>
  <si>
    <t>1-5129040001-999999-00-1080404-2301-000-E08207002-2941-1-110122-00000000-0000000-294001</t>
  </si>
  <si>
    <t>1-5129040001-999999-00-1080802-2301-000-E08206006-2941-1-110122-00000000-0000000-294001</t>
  </si>
  <si>
    <t>1-5129040001-999999-00-1110101-1702-000-E11202003-2941-1-110122-00000000-0000000-294001</t>
  </si>
  <si>
    <t>1-5129040001-999999-00-1140101-3201-000-E14203002-2941-1-110122-00000000-0000000-294001</t>
  </si>
  <si>
    <t>1-5129040001-999999-00-1150201-3101-000-F15202001-2941-1-110122-00000000-0000000-294001</t>
  </si>
  <si>
    <t>1-5129040001-999999-00-1160201-3701-000-F16204001-2941-1-110122-00000000-0000000-294001</t>
  </si>
  <si>
    <t>1-5129060001-999999-00-1030503-1502-000-M03201007-2961-1-110122-00000000-0000000-296001</t>
  </si>
  <si>
    <t>1-5129060001-999999-00-1080101-2301-000-E08201001-2961-1-110122-00000000-0000000-296001</t>
  </si>
  <si>
    <t>1-5129060001-999999-00-1080301-2301-000-E08201006-2961-1-110122-00000000-0000000-296001</t>
  </si>
  <si>
    <t>1-5129060001-999999-00-1080303-2301-000-E08203003-2961-1-110122-00000000-0000000-296001</t>
  </si>
  <si>
    <t>1-5129060001-999999-00-1080303-2605-000-E08202002-2961-1-110122-00000000-0000000-296001</t>
  </si>
  <si>
    <t>1-5129060001-999999-00-1080403-2301-000-E08208001-2961-1-110122-00000000-0000000-296001</t>
  </si>
  <si>
    <t>1-5129060001-999999-00-1080404-2301-000-E08207003-2961-1-110122-00000000-0000000-296001</t>
  </si>
  <si>
    <t>1-5129060001-999999-00-1080601-2302-000-E08205003-2961-1-110122-00000000-0000000-296001</t>
  </si>
  <si>
    <t>1-5129060001-999999-00-1090102-2106-000-E09203003-2961-1-110122-00000000-0000000-296001</t>
  </si>
  <si>
    <t>1-5129060001-999999-00-1090203-2106-000-E09201002-2961-1-110122-00000000-0000000-296001</t>
  </si>
  <si>
    <t>1-5129060001-999999-00-1090301-2106-000-E09202005-2961-1-110122-00000000-0000000-296001</t>
  </si>
  <si>
    <t>1-5129060001-999999-00-1190203-2401-000-F19202003-2961-1-110122-00000000-0000000-296001</t>
  </si>
  <si>
    <t>1-5129090001-999999-00-1060201-2106-000-E06203002-2991-1-110122-00000000-0000000-299001</t>
  </si>
  <si>
    <t>1-5129090001-999999-00-1140101-3201-000-E14202001-2991-1-110122-00000000-0000000-299001</t>
  </si>
  <si>
    <t>1-5129090002-999999-00-1100402-1701-000-E10207001-2991-1-110122-00000000-0000000-299002</t>
  </si>
  <si>
    <t>1-5131070001-999999-00-1030602-1502-000-M03207001-3171-1-110122-00000000-0000000-317001</t>
  </si>
  <si>
    <t>1-5131080002-999999-00-1210101-1309-000-F21201003-3181-1-110122-00000000-0000000-318002</t>
  </si>
  <si>
    <t>1-5132020001-999999-00-1080201-2301-000-E08201002-3221-1-110122-00000000-0000000-322001</t>
  </si>
  <si>
    <t>1-5132060001-999999-00-1030408-1502-000-M03201001-3261-1-110122-00000000-0000000-326001</t>
  </si>
  <si>
    <t>1-5132060001-999999-00-1060204-2206-000-E06202001-3261-1-110122-00000000-0000000-326001</t>
  </si>
  <si>
    <t>1-5132060001-999999-00-1080404-2301-000-E08207002-3261-1-110122-00000000-0000000-326001</t>
  </si>
  <si>
    <t>1-5132070001-999999-00-1030603-1502-000-M03204005-3271-1-151222-00000000-0000000-327001</t>
  </si>
  <si>
    <t>1-5133020001-999999-00-1110101-1702-000-E11202003-3321-1-110122-00000000-0000000-332001</t>
  </si>
  <si>
    <t>1-5133030002-999999-00-1030604-1502-000-M03206001-3331-1-110122-00000000-0000000-333002</t>
  </si>
  <si>
    <t>1-5133040001-999999-00-1110202-1702-000-E11201002-3341-1-110122-00000000-0000000-334001</t>
  </si>
  <si>
    <t>1-5133040003-999999-00-1030602-1502-000-M03207001-3341-1-110122-00000000-0000000-334003</t>
  </si>
  <si>
    <t>1-5133040003-999999-00-1210101-1309-000-F21201010-3341-1-110122-00000000-0000000-334003</t>
  </si>
  <si>
    <t>1-5133060001-999999-00-1080303-2301-000-E08203003-3361-1-110122-00000000-0000000-336001</t>
  </si>
  <si>
    <t>1-5133060001-999999-00-1090203-2106-000-E09201003-3361-1-110122-00000000-0000000-336001</t>
  </si>
  <si>
    <t>1-5133060001-999999-00-1140201-3201-000-E14201002-3361-1-110122-00000000-0000000-336001</t>
  </si>
  <si>
    <t>1-5133080001-999999-00-1020101-1302-000-P02208001-3381-1-110122-00000000-0000000-338001</t>
  </si>
  <si>
    <t>1-5133080001-999999-00-1080601-2302-000-E08205003-3381-1-110122-00000000-0000000-338001</t>
  </si>
  <si>
    <t>1-5133090004-999999-00-1030408-1502-000-M03202001-3391-1-110122-00000000-0000000-339004</t>
  </si>
  <si>
    <t>1-5133090004-999999-00-1030501-1502-000-M03201005-3391-1-110122-00000000-0000000-339004</t>
  </si>
  <si>
    <t>1-5133090004-999999-00-1080101-2301-000-E08201001-3391-1-110122-00000000-0000000-339004</t>
  </si>
  <si>
    <t>1-5133090004-999999-00-1080503-2301-000-E08209003-3391-1-110122-00000000-0000000-339004</t>
  </si>
  <si>
    <t>1-5133090004-999999-00-1110101-1702-000-E11202001-3391-1-110122-00000000-0000000-339004</t>
  </si>
  <si>
    <t>1-5133090004-999999-00-1180101-2402-000-F18201002-3391-1-110122-00000000-0000000-339004</t>
  </si>
  <si>
    <t>1-5133090004-999999-00-1180101-2402-000-F18202001-3391-1-110122-00000000-0000000-339004</t>
  </si>
  <si>
    <t>1-5133090004-999999-00-1200102-2701-000-F20202003-3391-1-110122-00000000-0000000-339004</t>
  </si>
  <si>
    <t>1-5134070001-999999-00-1100201-1701-000-E10202002-3471-1-110122-00000000-0000000-347001</t>
  </si>
  <si>
    <t>1-5135010001-999999-00-1020101-1302-000-P02208001-3511-1-110122-00000000-0000000-351001</t>
  </si>
  <si>
    <t>1-5135010001-999999-00-1080201-2301-000-E08201002-3511-1-110122-00000000-0000000-351001</t>
  </si>
  <si>
    <t>1-5135010001-999999-00-1080301-2301-000-E08201006-3511-1-110122-00000000-0000000-351001</t>
  </si>
  <si>
    <t>1-5135010001-999999-00-1080404-2301-000-E08207002-3511-1-110122-00000000-0000000-351001</t>
  </si>
  <si>
    <t>1-5135010001-999999-00-1080503-2301-000-E08209003-3511-1-110122-00000000-0000000-351001</t>
  </si>
  <si>
    <t>1-5135010001-999999-00-1100201-1701-000-E10202002-3511-1-110122-00000000-0000000-351001</t>
  </si>
  <si>
    <t>1-5135010001-999999-00-1150201-3101-000-F15202001-3511-1-110122-00000000-0000000-351001</t>
  </si>
  <si>
    <t>1-5135010001-999999-00-1180101-2402-000-F18201002-3511-1-110122-00000000-0000000-351001</t>
  </si>
  <si>
    <t>1-5135010001-999999-00-1190203-2401-000-F19202003-3511-1-110122-00000000-0000000-351001</t>
  </si>
  <si>
    <t>1-5135010001-999999-00-1200103-2701-000-F20203001-3511-1-110122-00000000-0000000-351001</t>
  </si>
  <si>
    <t>1-5135010001-999999-00-1210101-1309-000-F21201003-3511-1-110122-00000000-0000000-351001</t>
  </si>
  <si>
    <t>1-5135010001-999999-00-1240101-1804-000-M24205001-3511-1-110122-00000000-0000000-351001</t>
  </si>
  <si>
    <t>1-5135010001-999999-00-1260101-1303-000-G26201001-3511-1-110122-00000000-0000000-351001</t>
  </si>
  <si>
    <t>1-5135010001-999999-00-1310102-1302-000-P31203006-3511-1-110122-00000000-0000000-351001</t>
  </si>
  <si>
    <t>1-5135010002-999999-00-1060204-2206-000-E06202001-3511-1-110122-00000000-0000000-351002</t>
  </si>
  <si>
    <t>1-5135040001-999999-00-1080601-2302-000-E08205003-3541-1-110122-00000000-0000000-354001</t>
  </si>
  <si>
    <t>1-5135050001-999999-00-1040401-2201-000-G04201001-3551-1-110122-00000000-0000000-355001</t>
  </si>
  <si>
    <t>1-5135050001-999999-00-1080601-2302-000-E08205003-3551-1-110122-00000000-0000000-355001</t>
  </si>
  <si>
    <t>1-5135050001-999999-00-1120101-2501-000-E12203007-3551-1-110122-00000000-0000000-355001</t>
  </si>
  <si>
    <t>1-5135050001-999999-00-1200103-2701-000-F20203003-3551-1-110122-00000000-0000000-355001</t>
  </si>
  <si>
    <t>1-5135070001-999999-00-1100201-1701-000-E10202001-3571-1-110122-00000000-0000000-357001</t>
  </si>
  <si>
    <t>1-5135070001-999999-00-1110101-1702-000-E11201007-3571-1-110122-00000000-0000000-357001</t>
  </si>
  <si>
    <t>1-5135070002-999999-00-1050201-2202-000-E05201002-3571-1-110122-00000000-0000000-357002</t>
  </si>
  <si>
    <t>1-5135070002-999999-00-1060204-2206-000-E06202001-3571-1-110122-00000000-0000000-357002</t>
  </si>
  <si>
    <t>1-5135080003-999999-00-1090102-2106-000-E09201005-3581-1-110122-00000000-0000000-358003</t>
  </si>
  <si>
    <t>1-5135080003-999999-00-1210101-1309-000-F21201003-3581-1-110122-00000000-0000000-358003</t>
  </si>
  <si>
    <t>1-5135090001-999999-00-1050301-2202-000-E05203001-3591-1-110122-00000000-0000000-359001</t>
  </si>
  <si>
    <t>1-5135090001-999999-00-1070104-2202-000-E07203006-3591-1-110122-00000000-0000000-359001</t>
  </si>
  <si>
    <t>1-5135090001-999999-00-1090102-2106-000-E09201005-3591-1-110122-00000000-0000000-359001</t>
  </si>
  <si>
    <t>1-5135090001-999999-00-1130102-3601-000-E13201001-3591-1-110122-00000000-0000000-359001</t>
  </si>
  <si>
    <t>1-5135090001-999999-00-1140103-3201-000-E14202002-3591-1-110122-00000000-0000000-359001</t>
  </si>
  <si>
    <t>1-5135090001-999999-00-1180101-2402-000-F18201002-3591-1-110122-00000000-0000000-359001</t>
  </si>
  <si>
    <t>1-5135090001-999999-00-1200104-2701-000-F20203002-3591-1-110122-00000000-0000000-359001</t>
  </si>
  <si>
    <t>1-5135090001-999999-00-1230202-1102-000-O23202002-3591-1-110122-00000000-0000000-359001</t>
  </si>
  <si>
    <t>1-5135090001-999999-00-1240203-1804-000-M24204001-3591-1-110122-00000000-0000000-359001</t>
  </si>
  <si>
    <t>1-5136010001-999999-00-1020101-1302-000-P02208001-3611-1-110122-00000000-0000000-361001</t>
  </si>
  <si>
    <t>1-5137010001-999999-00-1030701-1502-000-M03202001-3711-1-110122-00000000-0000000-371001</t>
  </si>
  <si>
    <t>1-5137050001-999999-00-1160101-3701-000-F16204001-3751-1-110122-00000000-0000000-375001</t>
  </si>
  <si>
    <t>1-5138020001-999999-00-1030401-1502-000-M03202001-3821-1-110122-00000000-0000000-382001</t>
  </si>
  <si>
    <t>1-5138020001-999999-00-1070101-2202-000-E07206006-3821-1-110122-00000000-0000000-382001</t>
  </si>
  <si>
    <t>1-5138020001-999999-00-1080404-2301-000-E08207002-3821-1-110122-00000000-0000000-382001</t>
  </si>
  <si>
    <t>1-5138020001-999999-00-1080502-2301-000-E08210002-3821-1-110122-00000000-0000000-382001</t>
  </si>
  <si>
    <t>1-5138020001-999999-00-1080503-2301-000-E08209003-3821-1-110122-00000000-0000000-382001</t>
  </si>
  <si>
    <t>1-5138020001-999999-00-1160204-3701-000-F16203001-3821-1-110122-00000000-0000000-382001</t>
  </si>
  <si>
    <t>1-5138020001-999999-00-1210101-1309-000-F21203002-3821-1-110122-00000000-0000000-382001</t>
  </si>
  <si>
    <t>1-5138050002-999999-00-1160101-3701-000-F16204001-3851-1-110122-00000000-0000000-385002</t>
  </si>
  <si>
    <t>1-5138050002-999999-00-1210101-1309-000-F21201005-3851-1-110122-00000000-0000000-385002</t>
  </si>
  <si>
    <t>1-5139020001-999999-00-1060101-2202-000-E06201001-3921-1-110122-00000000-0000000-392001</t>
  </si>
  <si>
    <t>1-5139050001-999999-00-1030101-1502-000-M03202001-3951-1-110122-00000000-0000000-395001</t>
  </si>
  <si>
    <t>1-5139050001-999999-00-1030201-1502-000-M03202001-3951-1-110122-00000000-0000000-395001</t>
  </si>
  <si>
    <t>1-5139060003-999999-00-1090205-2106-000-E09205001-3961-1-110122-00000000-0000000-396003</t>
  </si>
  <si>
    <t>1-5139060003-999999-00-1180101-2402-000-F18201002-3961-1-110122-00000000-0000000-396003</t>
  </si>
  <si>
    <t>1-5139090001-999999-00-1060301-2202-000-E06208008-3991-1-110122-00000000-0000000-399001</t>
  </si>
  <si>
    <t>1-5139090001-999999-00-1180101-2402-000-F18201002-3991-1-110122-00000000-0000000-399001</t>
  </si>
  <si>
    <t>1-5221010002-999999-05-1030101-1502-000-M03202001-4211-1-110122-00000000-0000000-421002</t>
  </si>
  <si>
    <t>1-5243030010-999999-00-1290101-1805-000-M03202001-4451-1-110122-00000000-0000000-445010</t>
  </si>
  <si>
    <t>1-5243030015-999999-00-1290101-1805-000-M03202001-4451-1-110122-00000000-0000000-445015</t>
  </si>
  <si>
    <t>LIQUIDACIONES E INDEMNIZACIONES POR LAUDO</t>
  </si>
  <si>
    <t>ACTUALIZACION DE IMPUESTO PREDIAL DEL EJERCICIO</t>
  </si>
  <si>
    <t>ACTUALIZACION DE IMPUESTOS DEL EJERCICIO</t>
  </si>
  <si>
    <t>DONACIONES</t>
  </si>
  <si>
    <t>BANORTE 1189824184 PARTICIPACIONES FEDERALES 2022 OBRA PUBLICA</t>
  </si>
  <si>
    <t>1-1112030046-999999-00-0000000-0000-000-000000000-0000-0-151222-00000000-0000000-000000</t>
  </si>
  <si>
    <t>1-5115900001-999999-00-1080405-2301-000-E08206006-1591-1-151222-00000000-0000000-159001</t>
  </si>
  <si>
    <t>1-5121010001-999999-00-1020401-1302-000-P02204004-2111-1-110122-00000000-0000000-211001</t>
  </si>
  <si>
    <t>1-5121010001-999999-00-1030202-1502-000-M03203001-2111-1-110122-00000000-0000000-211001</t>
  </si>
  <si>
    <t>1-5121010001-999999-00-1030301-1502-000-M03201002-2111-1-110122-00000000-0000000-211001</t>
  </si>
  <si>
    <t>1-5121010001-999999-00-1030305-1502-000-M03201001-2111-1-110122-00000000-0000000-211001</t>
  </si>
  <si>
    <t>1-5121010001-999999-00-1030404-1502-000-M03202001-2111-1-110122-00000000-0000000-211001</t>
  </si>
  <si>
    <t>1-5121010001-999999-00-1030409-1502-000-M03202001-2111-1-110122-00000000-0000000-211001</t>
  </si>
  <si>
    <t>1-5121010001-999999-00-1030502-1502-000-M03201005-2111-1-110122-00000000-0000000-211001</t>
  </si>
  <si>
    <t>1-5121010001-999999-00-1030503-1502-000-M03201007-2111-1-110122-00000000-0000000-211001</t>
  </si>
  <si>
    <t>1-5121010001-999999-00-1030504-1502-000-M03201007-2111-1-110122-00000000-0000000-211001</t>
  </si>
  <si>
    <t>1-5121010001-999999-00-1030802-1502-000-M03202001-2111-1-110122-00000000-0000000-211001</t>
  </si>
  <si>
    <t>1-5121010001-999999-00-1060301-2202-000-E06208008-2111-1-110122-00000000-0000000-211001</t>
  </si>
  <si>
    <t>1-5121010001-999999-00-1070104-2202-000-E07204004-2111-1-110122-00000000-0000000-211001</t>
  </si>
  <si>
    <t>1-5121010001-999999-00-1120101-2501-000-E12201013-2111-1-110122-00000000-0000000-211001</t>
  </si>
  <si>
    <t>1-5121010001-999999-00-1130102-3601-000-E13201004-2111-1-110122-00000000-0000000-211001</t>
  </si>
  <si>
    <t>1-5121010001-999999-00-1190101-2401-000-F19201005-2111-1-110122-00000000-0000000-211001</t>
  </si>
  <si>
    <t>1-5121010001-999999-00-1200103-2701-000-F20202001-2111-1-110122-00000000-0000000-211001</t>
  </si>
  <si>
    <t>1-5121010001-999999-00-1230201-1102-000-O23201001-2111-1-110122-00000000-0000000-211001</t>
  </si>
  <si>
    <t>1-5121010001-999999-00-1240203-1804-000-M24202001-2111-1-110122-00000000-0000000-211001</t>
  </si>
  <si>
    <t>1-5121010001-999999-00-1260101-1303-000-G26201001-2111-1-110122-00000000-0000000-211001</t>
  </si>
  <si>
    <t>1-5121010001-999999-00-1270104-1201-000-G27203001-2111-1-110122-00000000-0000000-211001</t>
  </si>
  <si>
    <t>1-5121010002-999999-00-1030404-1502-000-M03202001-2111-1-110122-00000000-0000000-211002</t>
  </si>
  <si>
    <t>1-5121010002-999999-00-1030409-1502-000-M03202001-2111-1-110122-00000000-0000000-211002</t>
  </si>
  <si>
    <t>1-5121010002-999999-00-1030501-1502-000-M03201005-2111-1-110122-00000000-0000000-211002</t>
  </si>
  <si>
    <t>1-5121010002-999999-00-1030802-1502-000-M03202001-2111-1-110122-00000000-0000000-211002</t>
  </si>
  <si>
    <t>1-5121010002-999999-00-1060301-2202-000-E06208008-2111-1-110122-00000000-0000000-211002</t>
  </si>
  <si>
    <t>1-5121010002-999999-00-1070104-2202-000-E07203007-2111-1-110122-00000000-0000000-211002</t>
  </si>
  <si>
    <t>1-5121010002-999999-00-1150104-3101-000-F15201001-2111-1-110122-00000000-0000000-211002</t>
  </si>
  <si>
    <t>1-5121010002-999999-00-1180101-2402-000-F18201002-2111-1-110122-00000000-0000000-211002</t>
  </si>
  <si>
    <t>1-5121010002-999999-00-1190101-2401-000-F19202010-2111-1-110122-00000000-0000000-211002</t>
  </si>
  <si>
    <t>1-5121010002-999999-00-1230202-1102-000-O23202001-2111-1-110122-00000000-0000000-211002</t>
  </si>
  <si>
    <t>1-5121010003-999999-00-1030407-1502-000-M03202001-2111-1-110122-00000000-0000000-211003</t>
  </si>
  <si>
    <t>1-5121010004-999999-00-1080404-2206-000-E08207002-2111-1-110122-00000000-0000000-211004</t>
  </si>
  <si>
    <t>1-5121010004-999999-00-1110101-1702-000-E11201001-2111-1-110122-00000000-0000000-211004</t>
  </si>
  <si>
    <t>1-5121010004-999999-00-1160103-3701-000-F16204001-2111-1-110122-00000000-0000000-211004</t>
  </si>
  <si>
    <t>1-5121040001-999999-00-1030301-1502-000-M03201002-2141-1-110122-00000000-0000000-214001</t>
  </si>
  <si>
    <t>1-5121040001-999999-00-1050401-2202-000-E05202001-2141-1-110122-00000000-0000000-214001</t>
  </si>
  <si>
    <t>1-5121040001-999999-00-1060301-2202-000-E06208008-2141-1-110122-00000000-0000000-214001</t>
  </si>
  <si>
    <t>1-5121040001-999999-00-1080402-2302-000-E08204003-2141-1-110122-00000000-0000000-214001</t>
  </si>
  <si>
    <t>1-5121040001-999999-00-1190101-2401-000-F19201005-2141-1-110122-00000000-0000000-214001</t>
  </si>
  <si>
    <t>1-5121040002-999999-00-1080701-2301-000-E08211003-2141-1-110122-00000000-0000000-214002</t>
  </si>
  <si>
    <t>1-5121050001-999999-00-1040201-2201-000-G04201007-2151-1-110122-00000000-0000000-215001</t>
  </si>
  <si>
    <t>1-5121060001-999999-00-1030201-1502-000-M03202001-2161-1-110122-00000000-0000000-216001</t>
  </si>
  <si>
    <t>1-5121060001-999999-00-1030407-1502-000-M03202001-2161-1-110122-00000000-0000000-216001</t>
  </si>
  <si>
    <t>1-5121060001-999999-00-1050201-2202-000-E05201002-2161-1-110122-00000000-0000000-216001</t>
  </si>
  <si>
    <t>1-5121060001-999999-00-1120105-2501-000-E12203006-2161-1-110122-00000000-0000000-216001</t>
  </si>
  <si>
    <t>1-5121060001-999999-00-1150104-3101-000-F15201007-2161-1-110122-00000000-0000000-216001</t>
  </si>
  <si>
    <t>1-5121060001-999999-00-1240201-1804-000-M24204001-2161-1-110122-00000000-0000000-216001</t>
  </si>
  <si>
    <t>1-5121060001-999999-00-1270104-1201-000-G27202001-2161-1-110122-00000000-0000000-216001</t>
  </si>
  <si>
    <t>MATERIAL DIDACTICO</t>
  </si>
  <si>
    <t>1-5121070001-999999-00-1030201-1502-000-M03202001-2171-1-110122-00000000-0000000-217001</t>
  </si>
  <si>
    <t>MATERIALES PARA EL REGISTRO E IDENTIFICACION</t>
  </si>
  <si>
    <t>1-5121080001-999999-00-1030201-1502-000-M03202001-2181-1-110122-00000000-0000000-218001</t>
  </si>
  <si>
    <t>1-5122010001-999999-00-1040101-2201-000-G04201004-2211-1-110122-00000000-0000000-221001</t>
  </si>
  <si>
    <t>1-5122010001-999999-00-1080404-2206-000-E08207002-2211-1-110122-00000000-0000000-221001</t>
  </si>
  <si>
    <t>1-5122030001-999999-00-1030201-1502-000-M03202001-2231-1-110122-00000000-0000000-223001</t>
  </si>
  <si>
    <t>1-5124010001-999999-00-1030302-1502-000-M03201003-2411-1-110122-00000000-0000000-241001</t>
  </si>
  <si>
    <t>1-5124010001-999999-00-1030307-1502-000-M03201001-2411-1-110122-00000000-0000000-241001</t>
  </si>
  <si>
    <t>1-5124010001-999999-00-1100201-1701-000-E10202001-2411-1-110122-00000000-0000000-241001</t>
  </si>
  <si>
    <t>1-5124010004-999999-00-1100201-1701-000-E10202001-2411-1-110122-00000000-0000000-241004</t>
  </si>
  <si>
    <t>1-5124010004-999999-00-1120202-2501-000-E12203006-2411-1-110122-00000000-0000000-241004</t>
  </si>
  <si>
    <t>PISOS, AZULEJOS Y MOSAICOS</t>
  </si>
  <si>
    <t>1-5124010005-999999-00-1100201-1701-000-E10202001-2411-1-110122-00000000-0000000-241005</t>
  </si>
  <si>
    <t>1-5124020001-999999-00-1030301-1502-000-M03201002-2421-1-110122-00000000-0000000-242001</t>
  </si>
  <si>
    <t>1-5124020001-999999-00-1030302-1502-000-M03201003-2421-1-110122-00000000-0000000-242001</t>
  </si>
  <si>
    <t>1-5124020001-999999-00-1150201-2206-000-F15202003-2421-1-110122-00000000-0000000-242001</t>
  </si>
  <si>
    <t>1-5124020001-999999-00-1190203-2401-000-F19202003-2421-1-110122-00000000-0000000-242001</t>
  </si>
  <si>
    <t>1-5124030001-999999-00-1030101-1502-000-M03202001-2431-1-110122-00000000-0000000-243001</t>
  </si>
  <si>
    <t>1-5124030001-999999-00-1030201-1502-000-M03202001-2431-1-110122-00000000-0000000-243001</t>
  </si>
  <si>
    <t>1-5124030001-999999-00-1030602-1502-000-M03207001-2431-1-110122-00000000-0000000-243001</t>
  </si>
  <si>
    <t>1-5124030001-999999-00-1050201-2202-000-E05201002-2431-1-110122-00000000-0000000-243001</t>
  </si>
  <si>
    <t>1-5124030001-999999-00-1080201-2301-000-E08201002-2431-1-110122-00000000-0000000-243001</t>
  </si>
  <si>
    <t>1-5124030001-999999-00-1080404-2206-000-E08207003-2431-1-110122-00000000-0000000-243001</t>
  </si>
  <si>
    <t>1-5124030001-999999-00-1080802-2206-000-E08206006-2431-1-110122-00000000-0000000-243001</t>
  </si>
  <si>
    <t>1-5124030001-999999-00-1090102-2106-000-E09205001-2431-1-110122-00000000-0000000-243001</t>
  </si>
  <si>
    <t>1-5124030001-999999-00-1230203-1102-000-O23203004-2431-1-110122-00000000-0000000-243001</t>
  </si>
  <si>
    <t>1-5124040001-999999-00-1050201-2202-000-E05201002-2441-1-110122-00000000-0000000-244001</t>
  </si>
  <si>
    <t>1-5124050001-999999-00-1080601-2302-000-E08205003-2451-1-110122-00000000-0000000-245001</t>
  </si>
  <si>
    <t>1-5124060001-999999-00-1020401-1302-000-P02204004-2461-1-110122-00000000-0000000-246001</t>
  </si>
  <si>
    <t>1-5124060001-999999-00-1030101-1502-000-M03202001-2461-1-110122-00000000-0000000-246001</t>
  </si>
  <si>
    <t>1-5124060001-999999-00-1030303-1502-000-M03201001-2461-1-110122-00000000-0000000-246001</t>
  </si>
  <si>
    <t>1-5124060001-999999-00-1030602-1502-000-M03207001-2461-1-110122-00000000-0000000-246001</t>
  </si>
  <si>
    <t>1-5124060001-999999-00-1060204-2206-000-E06202001-2461-1-151222-00000000-0000000-246001</t>
  </si>
  <si>
    <t>1-5124060001-999999-00-1090102-2106-000-E09205001-2461-1-110122-00000000-0000000-246001</t>
  </si>
  <si>
    <t>1-5124060001-999999-00-1110101-1702-000-E11201007-2461-1-110122-00000000-0000000-246001</t>
  </si>
  <si>
    <t>1-5124060001-999999-00-1150201-2206-000-F15202003-2461-1-110122-00000000-0000000-246001</t>
  </si>
  <si>
    <t>1-5124060001-999999-00-1160201-3701-000-F16204001-2461-1-110122-00000000-0000000-246001</t>
  </si>
  <si>
    <t>1-5124060001-999999-00-1170108-1703-000-G17201001-2461-1-110122-00000000-0000000-246001</t>
  </si>
  <si>
    <t>1-5124070001-999999-00-1030101-1502-000-M03202001-2471-1-110122-00000000-0000000-247001</t>
  </si>
  <si>
    <t>1-5124070001-999999-00-1050401-2202-000-E05202001-2471-1-110122-00000000-0000000-247001</t>
  </si>
  <si>
    <t>1-5124070001-999999-00-1060202-2101-000-E06205002-2471-1-110122-00000000-0000000-247001</t>
  </si>
  <si>
    <t>1-5124070001-999999-00-1080404-2206-000-E08207002-2471-1-110122-00000000-0000000-247001</t>
  </si>
  <si>
    <t>1-5124070001-999999-00-1120202-2501-000-E12203006-2471-1-110122-00000000-0000000-247001</t>
  </si>
  <si>
    <t>1-5124070001-999999-00-1190203-2401-000-F19202003-2471-1-110122-00000000-0000000-247001</t>
  </si>
  <si>
    <t>1-5124900001-999999-00-1030101-1502-000-M03202001-2491-1-110122-00000000-0000000-249001</t>
  </si>
  <si>
    <t>1-5124900001-999999-00-1030307-1502-000-M03201001-2491-1-110122-00000000-0000000-249001</t>
  </si>
  <si>
    <t>1-5124900001-999999-00-1030404-1502-000-M03202001-2491-1-110122-00000000-0000000-249001</t>
  </si>
  <si>
    <t>1-5124900001-999999-00-1050201-2202-000-E05201002-2491-1-110122-00000000-0000000-249001</t>
  </si>
  <si>
    <t>1-5124900001-999999-00-1060201-2106-000-E06204001-2491-1-151222-00000000-0000000-249001</t>
  </si>
  <si>
    <t>1-5124900001-999999-00-1080802-2206-000-E08206006-2491-1-110122-00000000-0000000-249001</t>
  </si>
  <si>
    <t>1-5124900001-999999-00-1110101-1702-000-E11201007-2491-1-110122-00000000-0000000-249001</t>
  </si>
  <si>
    <t>1-5124900001-999999-00-1150201-2206-000-F15202003-2491-1-110122-00000000-0000000-249001</t>
  </si>
  <si>
    <t>1-5124900001-999999-00-1160201-3701-000-F16204001-2491-1-110122-00000000-0000000-249001</t>
  </si>
  <si>
    <t>1-5124900001-999999-00-1230102-1102-000-O23203016-2491-1-110122-00000000-0000000-249001</t>
  </si>
  <si>
    <t>1-5125010001-999999-00-1190203-2401-000-F19202003-2511-1-110122-00000000-0000000-251001</t>
  </si>
  <si>
    <t>1-5125020001-999999-00-1090202-2106-000-E09204005-2521-1-110122-00000000-0000000-252001</t>
  </si>
  <si>
    <t>1-5125030001-999999-00-1080802-2301-000-E08206006-2531-1-151222-00000000-0000000-253001</t>
  </si>
  <si>
    <t>1-5125060001-999999-00-1090301-2106-000-E09202005-2561-1-110122-00000000-0000000-256001</t>
  </si>
  <si>
    <t>1-5125060001-999999-00-1150201-2206-000-F15202003-2561-1-110122-00000000-0000000-256001</t>
  </si>
  <si>
    <t>1-5126010001-999999-00-1030201-1502-000-M03202001-2611-1-151222-00000000-0000000-261001</t>
  </si>
  <si>
    <t>1-5126010003-999999-00-1020101-1302-000-P02208001-2611-1-110122-00000000-0000000-261003</t>
  </si>
  <si>
    <t>1-5126010003-999999-00-1020401-1302-000-P02204004-2611-1-110122-00000000-0000000-261003</t>
  </si>
  <si>
    <t>1-5126010003-999999-00-1090204-2106-000-E09203004-2611-1-110122-00000000-0000000-261003</t>
  </si>
  <si>
    <t>1-5126010003-999999-00-1130102-3601-000-E13201002-2611-1-110122-00000000-0000000-261003</t>
  </si>
  <si>
    <t>1-5126010003-999999-00-1130102-3601-000-E13201003-2611-1-110122-00000000-0000000-261003</t>
  </si>
  <si>
    <t>1-5126010003-999999-00-1130102-3601-000-E13201004-2611-1-110122-00000000-0000000-261003</t>
  </si>
  <si>
    <t>1-5126010003-999999-00-1200103-2701-000-F20201001-2611-1-110122-00000000-0000000-261003</t>
  </si>
  <si>
    <t>1-5126010003-999999-00-1240204-1804-000-M24202001-2611-1-110122-00000000-0000000-261003</t>
  </si>
  <si>
    <t>1-5127010001-999999-00-1080402-2302-000-E08204003-2711-1-110122-00000000-0000000-271001</t>
  </si>
  <si>
    <t>1-5127020001-999999-00-1030802-1502-000-M03202001-2721-1-110122-00000000-0000000-272001</t>
  </si>
  <si>
    <t>1-5127020001-999999-00-1060204-2206-000-E06202001-2721-1-110122-00000000-0000000-272001</t>
  </si>
  <si>
    <t>1-5127020001-999999-00-1080303-2301-000-E08203003-2721-1-110122-00000000-0000000-272001</t>
  </si>
  <si>
    <t>1-5127020001-999999-00-1100106-1701-000-E10201001-2721-1-110122-00000000-0000000-272001</t>
  </si>
  <si>
    <t>1-5127020001-999999-00-1140101-2202-000-E14205001-2721-1-250722-IP220002-0000000-272001</t>
  </si>
  <si>
    <t>1-5127040001-999999-00-1090202-2106-000-E09204001-2741-1-110122-00000000-0000000-247001</t>
  </si>
  <si>
    <t>1-5129010001-999999-00-1080404-2301-000-E08207003-2911-1-110122-00000000-0000000-291001</t>
  </si>
  <si>
    <t>1-5129020001-999999-00-1030201-1502-000-M03202001-2921-1-110122-00000000-0000000-292001</t>
  </si>
  <si>
    <t>1-5129020001-999999-00-1030302-1502-000-M03201003-2921-1-110122-00000000-0000000-292001</t>
  </si>
  <si>
    <t>1-5129020001-999999-00-1060204-2206-000-E06202001-2921-1-110122-00000000-0000000-292001</t>
  </si>
  <si>
    <t>1-5129020001-999999-00-1080201-2301-000-E08201002-2921-1-110122-00000000-0000000-292001</t>
  </si>
  <si>
    <t>1-5129020001-999999-00-1080404-2301-000-E08207002-2921-1-110122-00000000-0000000-292001</t>
  </si>
  <si>
    <t>1-5129020001-999999-00-1090102-2106-000-E09203008-2921-1-110122-00000000-0000000-292001</t>
  </si>
  <si>
    <t>1-5129020001-999999-00-1100201-1701-000-E10202002-2921-1-110122-00000000-0000000-292001</t>
  </si>
  <si>
    <t>1-5129020001-999999-00-1150201-2206-000-F15202003-2921-1-110122-00000000-0000000-292001</t>
  </si>
  <si>
    <t>1-5129020001-999999-00-1190203-2401-000-F19202003-2921-1-110122-00000000-0000000-292001</t>
  </si>
  <si>
    <t>1-5129030001-999999-00-1170104-1704-000-G17201002-2931-1-110122-00000000-0000000-293001</t>
  </si>
  <si>
    <t>1-5129030001-999999-00-1260101-1303-000-G26202001-2931-1-110122-00000000-0000000-293001</t>
  </si>
  <si>
    <t>1-5129040001-999999-00-1020101-1302-000-P02208001-2941-1-110122-00000000-0000000-294001</t>
  </si>
  <si>
    <t>1-5129040001-999999-00-1030101-1502-000-M03202001-2941-1-110122-00000000-0000000-294001</t>
  </si>
  <si>
    <t>1-5129040001-999999-00-1030303-1502-000-M03201001-2941-1-110122-00000000-0000000-294001</t>
  </si>
  <si>
    <t>1-5129040001-999999-00-1030503-1502-000-M03201007-2941-1-110122-00000000-0000000-294001</t>
  </si>
  <si>
    <t>1-5129040001-999999-00-1030803-1502-000-M03202001-2941-1-110122-00000000-0000000-294001</t>
  </si>
  <si>
    <t>1-5129040001-999999-00-1080201-2301-000-E08201002-2941-1-110122-00000000-0000000-294001</t>
  </si>
  <si>
    <t>1-5129040001-999999-00-1120101-2501-000-E12203006-2941-1-110122-00000000-0000000-294001</t>
  </si>
  <si>
    <t>1-5129040001-999999-00-1230202-1102-000-O23202001-2941-1-110122-00000000-0000000-294001</t>
  </si>
  <si>
    <t>1-5129040001-999999-00-1240204-1804-000-M24201001-2941-1-110122-00000000-0000000-294001</t>
  </si>
  <si>
    <t>1-5129060001-999999-00-1020401-1302-000-P02204004-2961-1-110122-00000000-0000000-296001</t>
  </si>
  <si>
    <t>1-5129060001-999999-00-1030408-1502-000-M03202001-2961-1-110122-00000000-0000000-296001</t>
  </si>
  <si>
    <t>1-5129060001-999999-00-1090204-2106-000-E09203004-2961-1-110122-00000000-0000000-296001</t>
  </si>
  <si>
    <t>1-5129060001-999999-00-1090205-2106-000-E09205002-2961-1-110122-00000000-0000000-296001</t>
  </si>
  <si>
    <t>1-5129060001-999999-00-1130102-3601-000-E13201003-2961-1-110122-00000000-0000000-296001</t>
  </si>
  <si>
    <t>1-5129060001-999999-00-1200104-2701-000-F20202003-2961-1-110122-00000000-0000000-296001</t>
  </si>
  <si>
    <t>1-5129060001-999999-00-1240204-1804-000-M24201002-2961-1-110122-00000000-0000000-296001</t>
  </si>
  <si>
    <t>1-5129060001-999999-00-1310102-1302-000-P31203006-2961-1-110122-00000000-0000000-296001</t>
  </si>
  <si>
    <t>1-5129080001-999999-00-1090202-2106-000-E09204002-2981-1-110122-00000000-0000000-298001</t>
  </si>
  <si>
    <t>1-5129090001-999999-00-1060101-2202-000-E06201001-2991-1-110122-00000000-0000000-299001</t>
  </si>
  <si>
    <t>1-5129090001-999999-00-1090102-2106-000-E09203003-2991-1-110122-00000000-0000000-299001</t>
  </si>
  <si>
    <t>SERVICIO DE CABLE</t>
  </si>
  <si>
    <t>1-5131060001-999999-00-1030602-1502-000-M03207001-3161-1-110122-00000000-0000000-316001</t>
  </si>
  <si>
    <t>1-5132020001-999999-00-1080601-2302-000-E08205003-3221-1-110122-00000000-0000000-322001</t>
  </si>
  <si>
    <t>1-5132020001-999999-00-1260101-1303-000-G26202001-3221-1-110122-00000000-0000000-322001</t>
  </si>
  <si>
    <t>1-5132050001-999999-00-1030408-1502-000-M03201001-3251-1-110122-00000000-0000000-325001</t>
  </si>
  <si>
    <t>1-5132050001-999999-00-1060204-2206-000-E06202001-3251-1-110122-00000000-0000000-325001</t>
  </si>
  <si>
    <t>1-5132060001-999999-00-1100201-1701-000-E10202001-3261-1-110122-00000000-0000000-326001</t>
  </si>
  <si>
    <t>1-5133030002-999999-00-1030603-1502-000-M03204003-3331-1-151222-00000000-0000000-333002</t>
  </si>
  <si>
    <t>1-5133040003-999999-00-1030202-1502-000-M03203001-3341-1-110122-00000000-0000000-334003</t>
  </si>
  <si>
    <t>1-5133060001-999999-00-1080302-2301-000-E08201007-3361-1-110122-00000000-0000000-336001</t>
  </si>
  <si>
    <t>1-5133060001-999999-00-1080402-2301-000-E08204003-3361-1-110122-00000000-0000000-336001</t>
  </si>
  <si>
    <t>1-5133060001-999999-00-1120104-2501-000-E12201004-3361-1-110122-00000000-0000000-336001</t>
  </si>
  <si>
    <t>1-5133060001-999999-00-1230202-1102-000-O23201014-3361-1-110122-00000000-0000000-336001</t>
  </si>
  <si>
    <t>1-5133060001-999999-00-1230202-1102-000-O23202002-3361-1-110122-00000000-0000000-336001</t>
  </si>
  <si>
    <t>1-5133090004-999999-00-1030101-2202-000-K03210002-3391-1-250322-U9220001-0000000-339004</t>
  </si>
  <si>
    <t>1-5133090004-999999-00-1030201-1502-000-M03202001-3391-1-110122-00000000-0000000-339004</t>
  </si>
  <si>
    <t>1-5133090004-999999-00-1030301-1502-000-M03201002-3391-1-110122-00000000-0000000-339004</t>
  </si>
  <si>
    <t>1-5133090004-999999-00-1030401-1502-000-M03202001-3391-1-110122-00000000-0000000-339004</t>
  </si>
  <si>
    <t>1-5133090004-999999-00-1030601-1502-000-M03207001-3391-1-110122-00000000-0000000-339004</t>
  </si>
  <si>
    <t>1-5133090004-999999-00-1030701-1502-000-M03202001-3391-1-110122-00000000-0000000-339004</t>
  </si>
  <si>
    <t>1-5133090004-999999-00-1030801-1502-000-M03202001-3391-1-110122-00000000-0000000-339004</t>
  </si>
  <si>
    <t>1-5133090004-999999-00-1080601-2302-000-E08205003-3391-1-110122-00000000-0000000-339004</t>
  </si>
  <si>
    <t>1-5133090004-999999-00-1190101-2401-000-F19202010-3391-1-110122-00000000-0000000-339004</t>
  </si>
  <si>
    <t>1-5135010001-999999-00-1010102-1301-000-M01201012-3511-1-110122-00000000-0000000-351001</t>
  </si>
  <si>
    <t>1-5135010001-999999-00-1030101-1502-000-M03202001-3511-1-110122-00000000-0000000-351001</t>
  </si>
  <si>
    <t>1-5135010001-999999-00-1060301-2202-000-E06208008-3511-1-110122-00000000-0000000-351001</t>
  </si>
  <si>
    <t>1-5135010001-999999-00-1080404-2301-000-E08207003-3511-1-110122-00000000-0000000-351001</t>
  </si>
  <si>
    <t>1-5135010001-999999-00-1080601-2302-000-E08205003-3511-1-110122-00000000-0000000-351001</t>
  </si>
  <si>
    <t>1-5135010001-999999-00-1110101-1702-000-E11201007-3511-1-110122-00000000-0000000-351001</t>
  </si>
  <si>
    <t>1-5135010001-999999-00-1160201-3701-000-F16204001-3511-1-110122-00000000-0000000-351001</t>
  </si>
  <si>
    <t>1-5135010001-999999-00-1230202-1102-000-O23202002-3511-1-110122-00000000-0000000-351001</t>
  </si>
  <si>
    <t>1-5135010001-999999-00-1270104-1201-000-G27202001-3511-1-110122-00000000-0000000-351001</t>
  </si>
  <si>
    <t>INSTALACION, REPARACION Y MANTENIMIENTO DE MOBILIARIO Y EQUIPO DE ADMINISTRACION, EDUCACIONAL Y RECREATIVO</t>
  </si>
  <si>
    <t>1-5135020001-999999-00-1020101-1302-000-P02208001-3521-1-110122-00000000-0000000-352001</t>
  </si>
  <si>
    <t>1-5135020001-999999-00-1080601-2302-000-E08205003-3521-1-110122-00000000-0000000-352001</t>
  </si>
  <si>
    <t>1-5135020001-999999-00-1100201-1701-000-E10202001-3521-1-110122-00000000-0000000-352001</t>
  </si>
  <si>
    <t>1-5135020001-999999-00-1180101-2402-000-F18201002-3521-1-110122-00000000-0000000-352001</t>
  </si>
  <si>
    <t>1-5135020001-999999-00-1190203-2401-000-F19202003-3521-1-110122-00000000-0000000-352001</t>
  </si>
  <si>
    <t>1-5135020001-999999-00-1240101-1804-000-M24201001-3521-1-110122-00000000-0000000-352001</t>
  </si>
  <si>
    <t>1-5135030001-999999-00-1030602-1502-000-M03207001-3531-1-110122-00000000-0000000-353001</t>
  </si>
  <si>
    <t>1-5135030001-999999-00-1080101-2301-000-E08201001-3531-1-110122-00000000-0000000-353001</t>
  </si>
  <si>
    <t>1-5135050001-999999-00-1030407-1502-000-M03202001-3551-1-110122-00000000-0000000-355001</t>
  </si>
  <si>
    <t>1-5135050001-999999-00-1130102-3601-000-E13201001-3551-1-110122-00000000-0000000-355001</t>
  </si>
  <si>
    <t>1-5135050001-999999-00-1230202-1102-000-O23202002-3551-1-110122-00000000-0000000-355001</t>
  </si>
  <si>
    <t>1-5135070001-999999-00-1050201-2202-000-E05201002-3571-1-110122-00000000-0000000-357001</t>
  </si>
  <si>
    <t>1-5135070001-999999-00-1080404-2301-000-E08207002-3571-1-110122-00000000-0000000-357001</t>
  </si>
  <si>
    <t>1-5135090001-999999-00-1260101-1303-000-G26201001-3591-1-110122-00000000-0000000-359001</t>
  </si>
  <si>
    <t>1-5137010001-999999-00-1200101-2701-000-F20203001-3711-1-110122-00000000-0000000-371001</t>
  </si>
  <si>
    <t>1-5137020001-999999-00-1030701-1502-000-M03202001-3721-1-110122-00000000-0000000-372001</t>
  </si>
  <si>
    <t>1-5137050001-999999-00-1030701-1502-000-M03202001-3751-1-110122-00000000-0000000-375001</t>
  </si>
  <si>
    <t>1-5137050001-999999-00-1100201-1701-000-E10202002-3751-1-110122-00000000-0000000-375001</t>
  </si>
  <si>
    <t>1-5137050001-999999-00-1210101-1309-000-F21201004-3751-1-110122-00000000-0000000-375001</t>
  </si>
  <si>
    <t>GASTOS DE CEREMONIAS</t>
  </si>
  <si>
    <t>1-5138010001-999999-00-1170101-1703-000-G17203001-3811-1-110122-00000000-0000000-381001</t>
  </si>
  <si>
    <t>1-5138020001-999999-00-1080404-2301-000-E08207003-3821-1-110122-00000000-0000000-382001</t>
  </si>
  <si>
    <t>1-5138020001-999999-00-1120104-2501-000-E12201004-3821-1-110122-00000000-0000000-382001</t>
  </si>
  <si>
    <t>1-5138020001-999999-00-1130102-3601-000-E13201003-3821-1-110122-00000000-0000000-382001</t>
  </si>
  <si>
    <t>1-5138020001-999999-00-1130102-3601-000-E13201005-3821-1-110122-00000000-0000000-382001</t>
  </si>
  <si>
    <t>1-5138020001-999999-00-1200101-2701-000-F20203005-3821-1-110122-00000000-0000000-382001</t>
  </si>
  <si>
    <t>1-5138020001-999999-00-1210101-1309-000-F21201007-3821-1-110122-00000000-0000000-382001</t>
  </si>
  <si>
    <t>1-5138020001-999999-00-1210101-1309-000-F21202004-3821-1-110122-00000000-0000000-382001</t>
  </si>
  <si>
    <t>1-5138020001-999999-00-1210101-1309-000-F21203001-3821-1-110122-00000000-0000000-382001</t>
  </si>
  <si>
    <t>1-5138020001-999999-00-1230204-1102-000-O23201007-3821-1-110122-00000000-0000000-382001</t>
  </si>
  <si>
    <t>1-5138020001-999999-00-1250101-1302-000-P25201004-3821-1-110122-00000000-0000000-382001</t>
  </si>
  <si>
    <t>1-5139020001-999999-00-1110101-1702-000-E11202003-3921-1-110122-00000000-0000000-392001</t>
  </si>
  <si>
    <t>1-5139060001-999999-00-1110101-1702-000-E11201001-3961-1-110122-00000000-0000000-396001</t>
  </si>
  <si>
    <t>1-5139090001-999999-00-1080101-2301-000-E08201001-3991-1-110122-00000000-0000000-399001</t>
  </si>
  <si>
    <t>1-5139090001-999999-00-1140101-3201-000-E14203006-3991-1-110122-00000000-0000000-399001</t>
  </si>
  <si>
    <t>1-5139090001-999999-00-1140201-3201-000-E14201003-3991-1-110122-00000000-0000000-399001</t>
  </si>
  <si>
    <t>1-5139090001-999999-00-1140301-3201-000-E14202002-3991-1-110122-00000000-0000000-399001</t>
  </si>
  <si>
    <t>1-5231010001-999999-00-1140101-2202-000-K14209001-4311-1-151222-TG220001-0000000-431001</t>
  </si>
  <si>
    <t>1-5243030007-999999-00-1280101-1805-000-M03202001-4451-1-110122-00000000-0000000-445007</t>
  </si>
  <si>
    <t>1-5243030007-999999-00-1290101-1805-000-M03202001-4451-1-110122-00000000-0000000-445007</t>
  </si>
  <si>
    <t>1-5243030008-999999-00-1280101-1805-000-M03202001-4451-1-110122-00000000-0000000-445008</t>
  </si>
  <si>
    <t>1-5243030008-999999-00-1290101-1805-000-M03202001-4451-1-110122-00000000-0000000-445008</t>
  </si>
  <si>
    <t>1-5243030008-999999-00-1300101-1805-000-M03202001-4451-1-110122-00000000-0000000-445008</t>
  </si>
  <si>
    <t>1-5243030010-999999-00-1280101-1805-000-M03202001-4451-1-110122-00000000-0000000-445010</t>
  </si>
  <si>
    <t>1-5243030010-999999-00-1300101-1805-000-M03202001-4451-1-110122-00000000-0000000-445010</t>
  </si>
  <si>
    <t>1-5243030013-999999-00-1280101-1805-000-M03202001-4451-1-110122-00000000-0000000-445013</t>
  </si>
  <si>
    <t>INGRESOS</t>
  </si>
  <si>
    <t>EGRESOS</t>
  </si>
  <si>
    <t>AMPLIACION DE PARTICIPACIONES FEDERALES</t>
  </si>
  <si>
    <t>AMPLIACIÓN FORTAMUN</t>
  </si>
  <si>
    <t>MAYO 2022</t>
  </si>
  <si>
    <t>JUNIO 2022</t>
  </si>
  <si>
    <t>CONVENIO PROG DE FORTALECIMIENTO A LA TRANSVERSALIDAD</t>
  </si>
  <si>
    <t>REMANENTE 2021</t>
  </si>
  <si>
    <t>Fondo</t>
  </si>
  <si>
    <t xml:space="preserve">     Estimado    </t>
  </si>
  <si>
    <t>Amp /Reduc</t>
  </si>
  <si>
    <t xml:space="preserve">    Modificado   </t>
  </si>
  <si>
    <t xml:space="preserve">    Devengado    </t>
  </si>
  <si>
    <t xml:space="preserve">    Recaudado    </t>
  </si>
  <si>
    <t xml:space="preserve">   Diferencia</t>
  </si>
  <si>
    <t>BENEFICIARIOS 2022</t>
  </si>
  <si>
    <t>1-5134010001-999999-00-1030101-1501-000-M03102001-3411-1-151221-00000000-0000000-341001</t>
  </si>
  <si>
    <t>RENDIMIENTOS</t>
  </si>
  <si>
    <t>CONVENIO DE INCENDIOS FORESTALES</t>
  </si>
  <si>
    <t>EST / APROB</t>
  </si>
  <si>
    <t>AMP / RED</t>
  </si>
  <si>
    <t>IMPORTE</t>
  </si>
  <si>
    <t>REMANENTES</t>
  </si>
  <si>
    <t>TOTAL DE INGRESOS</t>
  </si>
  <si>
    <t>MAYO</t>
  </si>
  <si>
    <t>BANORTE 0168442719 GASTO CORRIENTE</t>
  </si>
  <si>
    <t>BANORTE 0548495326 GASTOS DE EJECUCION</t>
  </si>
  <si>
    <t>BBVA 00157753322 LINEA DE CREDITO</t>
  </si>
  <si>
    <t>BBVA 00161137255 BANCARIZACION</t>
  </si>
  <si>
    <t>SANTANDER 65505823000 GRATIFICACION</t>
  </si>
  <si>
    <t>BBVA 0115593697 NOMINA</t>
  </si>
  <si>
    <t>BANORTE 0548495317 GASTO CORRIENTE</t>
  </si>
  <si>
    <t>BBVA 0115451124 CRÉDITO SIMPLE</t>
  </si>
  <si>
    <t>BANORTE 118766908 BENEFICIARIOS OBRA PUBLICA 2022</t>
  </si>
  <si>
    <t>SUBSIDIO RECUPERACION DE OBRA</t>
  </si>
  <si>
    <t>REFACCIONES Y ACCESORIOS MENORES DE EQUIPO DE DEFENSA Y SEGURIDAD</t>
  </si>
  <si>
    <t>SERVICIOS INTEGRALES DE TRASLADO Y VIATICOS</t>
  </si>
  <si>
    <t>1-1235040002-999999-00-1050101-2201-000-K05204005-2411-2-151222-SE220017-0000000-241006</t>
  </si>
  <si>
    <t>1-1235040002-999999-00-1050101-2201-000-K05204005-2411-2-151222-SE220017-0000000-241008</t>
  </si>
  <si>
    <t>1-1235040002-999999-00-1050101-2201-000-K05204005-3991-2-151222-SE220017-0000000-399001</t>
  </si>
  <si>
    <t>1-1246070001-999999-00-1030405-1502-000-M03202001-5671-2-151222-00000000-0000000-567001</t>
  </si>
  <si>
    <t>1-2113010001-999999-00-0000000-0000-000-000000000-0000-0-151222-00000000-0000000-000000</t>
  </si>
  <si>
    <t>1-2113010001-999999-00-0000000-0000-000-000000000-0000-0-250322-00000000-0000000-000000</t>
  </si>
  <si>
    <t>1-2117070002-999999-00-0000000-0000-000-000000000-0000-0-140221-00000000-0000000-000000</t>
  </si>
  <si>
    <t>1-2117070002-999999-00-0000000-0000-000-000000000-0000-0-151221-00000000-0000000-000000</t>
  </si>
  <si>
    <t>1-5115900001-999999-00-1180211-2402-000-F18201001-1591-1-151222-00000000-0000000-159001</t>
  </si>
  <si>
    <t>1-5115900001-999999-00-1230102-1102-000-O23203011-1591-1-151222-00000000-0000000-159001</t>
  </si>
  <si>
    <t>1-5115900001-999999-00-1230104-1102-000-O23203001-1591-1-151222-00000000-0000000-159001</t>
  </si>
  <si>
    <t>1-5121010001-999999-00-1010102-1301-000-M01201012-2111-1-110122-00000000-0000000-211001</t>
  </si>
  <si>
    <t>1-5121010001-999999-00-1030304-1502-000-M03201004-2111-1-110122-00000000-0000000-211001</t>
  </si>
  <si>
    <t>1-5121010001-999999-00-1030405-1502-000-M03202001-2111-1-110122-00000000-0000000-211001</t>
  </si>
  <si>
    <t>1-5121010001-999999-00-1030408-1502-000-M03202001-2111-1-110122-00000000-0000000-211001</t>
  </si>
  <si>
    <t>1-5121010001-999999-00-1030501-1502-000-M03201005-2111-1-110122-00000000-0000000-211001</t>
  </si>
  <si>
    <t>1-5121010001-999999-00-1030602-1502-000-M03207001-2111-1-110122-00000000-0000000-211001</t>
  </si>
  <si>
    <t>1-5121010001-999999-00-1110101-1702-000-E11202002-2111-1-110122-00000000-0000000-211001</t>
  </si>
  <si>
    <t>1-5121010001-999999-00-1160103-3701-000-F16204001-2111-1-110122-00000000-0000000-211001</t>
  </si>
  <si>
    <t>1-5121010001-999999-00-1170101-1703-000-G17201001-2111-1-110122-00000000-0000000-211001</t>
  </si>
  <si>
    <t>1-5121010001-999999-00-1210101-1309-000-F21201002-2111-1-110122-00000000-0000000-211001</t>
  </si>
  <si>
    <t>1-5121010002-999999-00-1010105-1301-000-M01201006-2111-1-110122-00000000-0000000-211002</t>
  </si>
  <si>
    <t>1-5121010002-999999-00-1030201-1502-000-M03202001-2111-1-110122-00000000-0000000-211002</t>
  </si>
  <si>
    <t>1-5121010002-999999-00-1030303-1502-000-M03201001-2111-1-110122-00000000-0000000-211002</t>
  </si>
  <si>
    <t>1-5121010002-999999-00-1030401-1502-000-M03202001-2111-1-110122-00000000-0000000-211002</t>
  </si>
  <si>
    <t>1-5121010002-999999-00-1030405-1502-000-M03202001-2111-1-110122-00000000-0000000-211002</t>
  </si>
  <si>
    <t>1-5121010002-999999-00-1030602-1502-000-M03207001-2111-1-110122-00000000-0000000-211002</t>
  </si>
  <si>
    <t>1-5121010002-999999-00-1030701-1502-000-M03202001-2111-1-110122-00000000-0000000-211002</t>
  </si>
  <si>
    <t>1-5121010002-999999-00-1170101-1703-000-G17201001-2111-1-110122-00000000-0000000-211002</t>
  </si>
  <si>
    <t>1-5121010003-999999-00-1010102-1301-000-M01201012-2111-1-110122-00000000-0000000-211003</t>
  </si>
  <si>
    <t>1-5121010003-999999-00-1030201-1502-000-M03202001-2111-1-110122-00000000-0000000-211003</t>
  </si>
  <si>
    <t>1-5121010003-999999-00-1030305-1502-000-M03201001-2111-1-110122-00000000-0000000-211003</t>
  </si>
  <si>
    <t>1-5121010003-999999-00-1030306-1502-000-M03201001-2111-1-110122-00000000-0000000-211003</t>
  </si>
  <si>
    <t>1-5121010003-999999-00-1030802-1502-000-M03202001-2111-1-110122-00000000-0000000-211003</t>
  </si>
  <si>
    <t>1-5121010003-999999-00-1040101-2201-000-G04201008-2111-1-110122-00000000-0000000-211003</t>
  </si>
  <si>
    <t>1-5121010003-999999-00-1070104-2202-000-E07202003-2111-1-110122-00000000-0000000-211003</t>
  </si>
  <si>
    <t>1-5121010003-999999-00-1080301-2301-000-E08201006-2111-1-110122-00000000-0000000-211003</t>
  </si>
  <si>
    <t>1-5121010003-999999-00-1080402-2302-000-E08204003-2111-1-110122-00000000-0000000-211003</t>
  </si>
  <si>
    <t>1-5121010003-999999-00-1080403-2206-000-E08208001-2111-1-110122-00000000-0000000-211003</t>
  </si>
  <si>
    <t>1-5121010003-999999-00-1080404-2206-000-E08207002-2111-1-110122-00000000-0000000-211003</t>
  </si>
  <si>
    <t>1-5121010003-999999-00-1080701-2301-000-E08211003-2111-1-110122-00000000-0000000-211003</t>
  </si>
  <si>
    <t>1-5121040001-999999-00-1030101-1502-000-M03202001-2141-1-110122-00000000-0000000-214001</t>
  </si>
  <si>
    <t>1-5121040001-999999-00-1030408-1502-000-M03202001-2141-1-110122-00000000-0000000-214001</t>
  </si>
  <si>
    <t>1-5121040001-999999-00-1030701-1502-000-M03202001-2141-1-110122-00000000-0000000-214001</t>
  </si>
  <si>
    <t>1-5121040001-999999-00-1040401-2201-000-G04201001-2141-1-110122-00000000-0000000-214001</t>
  </si>
  <si>
    <t>1-5121040001-999999-00-1080801-2301-000-E08206003-2141-1-110122-00000000-0000000-214001</t>
  </si>
  <si>
    <t>1-5121040001-999999-00-1140101-3201-000-E14203001-2141-1-110122-00000000-0000000-214001</t>
  </si>
  <si>
    <t>1-5121040001-999999-00-1170108-1703-000-G17201006-2141-1-110122-00000000-0000000-214001</t>
  </si>
  <si>
    <t>1-5121040002-999999-00-1030101-1502-000-M03202001-2141-1-110122-00000000-0000000-214002</t>
  </si>
  <si>
    <t>1-5121040002-999999-00-1030202-1502-000-M03203001-2141-1-110122-00000000-0000000-214002</t>
  </si>
  <si>
    <t>1-5121040002-999999-00-1060301-2202-000-E06208008-2141-1-110122-00000000-0000000-214002</t>
  </si>
  <si>
    <t>1-5121040002-999999-00-1080201-2301-000-E08201002-2141-1-110122-00000000-0000000-214002</t>
  </si>
  <si>
    <t>1-5121040002-999999-00-1100301-1701-000-E10205001-2141-1-110122-00000000-0000000-214001</t>
  </si>
  <si>
    <t>1-5121060001-999999-00-1160103-3701-000-F16204001-2161-1-110122-00000000-0000000-216001</t>
  </si>
  <si>
    <t>1-5121060001-999999-00-1230203-1102-000-O23201002-2161-1-110122-00000000-0000000-216001</t>
  </si>
  <si>
    <t>1-5121070003-999999-00-1080201-2301-000-E08201002-2171-1-110122-00000000-0000000-217003</t>
  </si>
  <si>
    <t>1-5122010001-999999-00-1230203-1102-000-O23203004-2211-1-110122-00000000-0000000-221001</t>
  </si>
  <si>
    <t>1-5122010001-999999-00-1270104-1201-000-G27202001-2211-1-110122-00000000-0000000-221001</t>
  </si>
  <si>
    <t>1-5124010001-999999-00-1060204-2206-000-E06202001-2411-1-110122-00000000-0000000-241001</t>
  </si>
  <si>
    <t>1-5124020001-999999-00-1060201-2106-000-E06204001-2421-1-110122-00000000-0000000-242001</t>
  </si>
  <si>
    <t>1-5124030001-999999-00-1030305-1502-000-M03201001-2431-1-110122-00000000-0000000-243001</t>
  </si>
  <si>
    <t>1-5124030001-999999-00-1110101-1702-000-E11201003-2431-1-110122-00000000-0000000-243001</t>
  </si>
  <si>
    <t>1-5124040001-999999-00-1050401-2202-000-E05202001-2441-1-110122-00000000-0000000-244001</t>
  </si>
  <si>
    <t>1-5124040001-999999-00-1060201-2106-000-E06204001-2441-1-110122-00000000-0000000-244001</t>
  </si>
  <si>
    <t>1-5124040001-999999-00-1060201-2106-000-E06204001-2441-1-151222-00000000-0000000-244001</t>
  </si>
  <si>
    <t>1-5124040001-999999-00-1120202-2501-000-E12203006-2441-1-110122-00000000-0000000-244001</t>
  </si>
  <si>
    <t>1-5124040001-999999-00-1180101-2402-000-F18201002-2441-1-110122-00000000-0000000-244001</t>
  </si>
  <si>
    <t>1-5124050001-999999-00-1020101-1302-000-P02208001-2451-1-110122-00000000-0000000-245001</t>
  </si>
  <si>
    <t>1-5124050001-999999-00-1180101-2402-000-F18201002-2451-1-110122-00000000-0000000-245001</t>
  </si>
  <si>
    <t>1-5124060001-999999-00-1030302-1502-000-M03201003-2461-1-110122-00000000-0000000-246001</t>
  </si>
  <si>
    <t>1-5124060001-999999-00-1030403-1502-000-M03202001-2461-1-110122-00000000-0000000-246001</t>
  </si>
  <si>
    <t>1-5124060001-999999-00-1030404-1502-000-M03202001-2461-1-110122-00000000-0000000-246001</t>
  </si>
  <si>
    <t>1-5124060001-999999-00-1060201-2106-000-E06203002-2461-1-110122-00000000-0000000-246001</t>
  </si>
  <si>
    <t>1-5124060001-999999-00-1060201-2106-000-E06204001-2461-1-110122-00000000-0000000-246001</t>
  </si>
  <si>
    <t>1-5124060001-999999-00-1060202-2101-000-E06205002-2461-1-110122-00000000-0000000-246001</t>
  </si>
  <si>
    <t>1-5124060001-999999-00-1080301-2301-000-E08201006-2461-1-110122-00000000-0000000-246001</t>
  </si>
  <si>
    <t>1-5124060001-999999-00-1150104-3101-000-F15202001-2461-1-110122-00000000-0000000-246001</t>
  </si>
  <si>
    <t>1-5124060001-999999-00-1210101-1309-000-F21201001-2461-1-110122-00000000-0000000-246001</t>
  </si>
  <si>
    <t>1-5124060001-999999-00-1310102-1302-000-P31203006-2461-1-110122-00000000-0000000-246001</t>
  </si>
  <si>
    <t>1-5124070001-999999-00-1030201-1502-000-M03202001-2471-1-110122-00000000-0000000-247001</t>
  </si>
  <si>
    <t>1-5124070001-999999-00-1030305-1502-000-M03201001-2471-1-110122-00000000-0000000-247001</t>
  </si>
  <si>
    <t>1-5124070001-999999-00-1030401-1502-000-M03202001-2471-1-110122-00000000-0000000-247001</t>
  </si>
  <si>
    <t>1-5124070001-999999-00-1060201-2106-000-E06204001-2471-1-110122-00000000-0000000-247001</t>
  </si>
  <si>
    <t>1-5124070001-999999-00-1060201-2106-000-E06204001-2471-1-151222-00000000-0000000-247001</t>
  </si>
  <si>
    <t>1-5124070001-999999-00-1060204-2206-000-E06202001-2471-1-151222-00000000-0000000-247001</t>
  </si>
  <si>
    <t>1-5124070001-999999-00-1110101-1702-000-E11201007-2471-1-110122-00000000-0000000-247001</t>
  </si>
  <si>
    <t>1-5124070001-999999-00-1140101-3201-000-E14203005-2471-1-110122-00000000-0000000-247001</t>
  </si>
  <si>
    <t>1-5124070001-999999-00-1150201-2206-000-F15202003-2471-1-110122-00000000-0000000-247001</t>
  </si>
  <si>
    <t>1-5124070001-999999-00-1250101-1302-000-P25201004-2471-1-110122-00000000-0000000-247001</t>
  </si>
  <si>
    <t>1-5124900001-999999-00-1030305-1502-000-M03201001-2491-1-110122-00000000-0000000-249001</t>
  </si>
  <si>
    <t>1-5124900001-999999-00-1040401-2201-000-G04201003-2491-1-110122-00000000-0000000-249001</t>
  </si>
  <si>
    <t>1-5124900001-999999-00-1060201-2106-000-E06203002-2491-1-151222-00000000-0000000-249001</t>
  </si>
  <si>
    <t>1-5124900001-999999-00-1060204-2206-000-E06202001-2491-1-151222-00000000-0000000-249001</t>
  </si>
  <si>
    <t>1-5124900001-999999-00-1150104-3101-000-F15202001-2491-1-110122-00000000-0000000-249001</t>
  </si>
  <si>
    <t>1-5125020001-999999-00-1060204-2206-000-E06202001-2521-1-110122-00000000-0000000-252001</t>
  </si>
  <si>
    <t>1-5125030001-999999-00-1080402-2301-000-E08204003-2531-1-151222-00000000-0000000-253001</t>
  </si>
  <si>
    <t>1-5125050001-999999-00-1050201-2202-000-E05201002-2551-1-110122-00000000-0000000-255001</t>
  </si>
  <si>
    <t>1-5125060001-999999-00-1060201-2106-000-E06204001-2561-1-110122-00000000-0000000-256001</t>
  </si>
  <si>
    <t>1-5125060001-999999-00-1080801-2301-000-E08206003-2561-1-110122-00000000-0000000-256001</t>
  </si>
  <si>
    <t>1-5125060001-999999-00-1080802-2301-000-E08206006-2561-1-110122-00000000-0000000-256001</t>
  </si>
  <si>
    <t>1-5125060001-999999-00-1110101-1702-000-E11201003-2561-1-110122-00000000-0000000-256001</t>
  </si>
  <si>
    <t>1-5126010001-999999-00-1070101-2202-000-E07205003-2611-1-110122-00000000-0000000-261001</t>
  </si>
  <si>
    <t>1-5126010003-999999-00-1030801-1502-000-M03202001-2611-1-110122-00000000-0000000-261003</t>
  </si>
  <si>
    <t>1-5127010001-999999-00-1030101-1502-000-M03202001-2711-1-110122-00000000-0000000-271001</t>
  </si>
  <si>
    <t>1-5127010001-999999-00-1080303-2301-000-E08203003-2711-1-110122-00000000-0000000-271001</t>
  </si>
  <si>
    <t>1-5127010001-999999-00-1080701-2301-000-E08211003-2711-1-110122-00000000-0000000-271001</t>
  </si>
  <si>
    <t>1-5127020001-999999-00-1050401-2202-000-E05202001-2721-1-110122-00000000-0000000-272001</t>
  </si>
  <si>
    <t>1-5127020001-999999-00-1080601-2302-000-E08205003-2721-1-110122-00000000-0000000-272001</t>
  </si>
  <si>
    <t>1-5129010001-999999-00-1050401-2202-000-E05202001-2911-1-110122-00000000-0000000-291001</t>
  </si>
  <si>
    <t>1-5129020001-999999-00-1030801-1502-000-M03202001-2921-1-110122-00000000-0000000-292001</t>
  </si>
  <si>
    <t>1-5129020001-999999-00-1110101-1702-000-E11201007-2921-1-110122-00000000-0000000-292001</t>
  </si>
  <si>
    <t>1-5129020001-999999-00-1180101-2402-000-F18201002-2921-1-110122-00000000-0000000-292001</t>
  </si>
  <si>
    <t>1-5129030001-999999-00-1020401-1302-000-P02204004-2931-1-110122-00000000-0000000-293001</t>
  </si>
  <si>
    <t>1-5129030001-999999-00-1030409-1502-000-M03202001-2931-1-110122-00000000-0000000-293001</t>
  </si>
  <si>
    <t>1-5129030001-999999-00-1120101-2501-000-E12203006-2931-1-110122-00000000-0000000-293001</t>
  </si>
  <si>
    <t>1-5129030001-999999-00-1130201-3601-000-E13201001-2931-1-110122-00000000-0000000-293001</t>
  </si>
  <si>
    <t>1-5129030001-999999-00-1190203-2401-000-F19202003-2931-1-110122-00000000-0000000-293001</t>
  </si>
  <si>
    <t>1-5129040001-999999-00-1030304-1502-000-M03201004-2941-1-110122-00000000-0000000-294001</t>
  </si>
  <si>
    <t>1-5129040001-999999-00-1030804-1502-000-M03202001-2941-1-110122-00000000-0000000-294001</t>
  </si>
  <si>
    <t>1-5129040001-999999-00-1030805-1502-000-M03202001-2941-1-110122-00000000-0000000-294001</t>
  </si>
  <si>
    <t>1-5129040001-999999-00-1070104-2202-000-E07202003-2941-1-110122-00000000-0000000-294001</t>
  </si>
  <si>
    <t>1-5129040001-999999-00-1080503-2301-000-E08209003-2941-1-110122-00000000-0000000-294001</t>
  </si>
  <si>
    <t>1-5129040001-999999-00-1100201-1701-000-E10202002-2941-1-110122-00000000-0000000-294001</t>
  </si>
  <si>
    <t>1-5129040001-999999-00-1130102-3601-000-E13201001-2941-1-110122-00000000-0000000-294001</t>
  </si>
  <si>
    <t>1-5129040001-999999-00-1210101-1309-000-F21201001-2941-1-110122-00000000-0000000-294001</t>
  </si>
  <si>
    <t>1-5129040001-999999-00-1270104-1201-000-G27202001-2941-1-110122-00000000-0000000-294001</t>
  </si>
  <si>
    <t>1-5129040001-999999-00-1310102-1302-000-P31203006-2941-1-110122-00000000-0000000-294001</t>
  </si>
  <si>
    <t>1-5129050001-999999-00-1080802-2301-000-E08206006-2951-1-110122-00000000-0000000-295001</t>
  </si>
  <si>
    <t>1-5129060001-999999-00-1030801-1502-000-M03202001-2961-1-110122-00000000-0000000-296001</t>
  </si>
  <si>
    <t>1-5129060001-999999-00-1060101-2202-000-E06201001-2961-1-110122-00000000-0000000-296001</t>
  </si>
  <si>
    <t>1-5129070001-999999-00-1100201-1701-000-E10202002-2971-1-110122-00000000-0000000-297001</t>
  </si>
  <si>
    <t>1-5129090001-999999-00-1100201-1701-000-E10202002-2991-1-110122-00000000-0000000-299001</t>
  </si>
  <si>
    <t>1-5131040001-999999-00-1030602-1502-000-M03207001-3141-1-110122-00000000-0000000-314001</t>
  </si>
  <si>
    <t>1-5131070001-999999-00-1080101-2301-000-E08201001-3171-1-110122-00000000-0000000-317001</t>
  </si>
  <si>
    <t>1-5131070001-999999-00-1100201-1701-000-E10211001-3171-1-110122-00000000-0000000-317001</t>
  </si>
  <si>
    <t>1-5132060001-999999-00-1060201-2106-000-E06203002-3261-1-110122-00000000-0000000-326001</t>
  </si>
  <si>
    <t>1-5132070001-999999-00-1100201-1701-000-E10211001-3271-1-110122-00000000-0000000-327001</t>
  </si>
  <si>
    <t>1-5133010001-999999-00-1310201-1302-000-P31203006-3311-1-110122-00000000-0000000-331001</t>
  </si>
  <si>
    <t>1-5133060001-999999-00-1080404-2301-000-E08207002-3361-1-110122-00000000-0000000-336001</t>
  </si>
  <si>
    <t>1-5133060001-999999-00-1080503-2301-000-E08209003-3361-1-110122-00000000-0000000-336001</t>
  </si>
  <si>
    <t>1-5133060001-999999-00-1210101-1309-000-F21201001-3361-1-110122-00000000-0000000-336001</t>
  </si>
  <si>
    <t>1-5133060001-999999-00-1210101-1309-000-F21201005-3361-1-110122-00000000-0000000-336001</t>
  </si>
  <si>
    <t>1-5133060001-999999-00-1210101-1309-000-F21203002-3361-1-110122-00000000-0000000-336001</t>
  </si>
  <si>
    <t>1-5133060001-999999-00-1270101-1201-000-G27201001-3361-1-110122-00000000-0000000-336001</t>
  </si>
  <si>
    <t>1-5133090004-999999-00-1070101-2202-000-E07207003-3391-1-110122-00000000-0000000-339004</t>
  </si>
  <si>
    <t>1-5133090004-999999-00-1160103-3701-000-F16204001-3391-1-110122-00000000-0000000-339004</t>
  </si>
  <si>
    <t>1-5135010001-999999-00-1020203-1302-000-P02202005-3511-1-110122-00000000-0000000-351001</t>
  </si>
  <si>
    <t>1-5135010001-999999-00-1080502-2301-000-E08210002-3511-1-110122-00000000-0000000-351001</t>
  </si>
  <si>
    <t>1-5135010001-999999-00-1090102-2106-000-E09203008-3511-1-110122-00000000-0000000-351001</t>
  </si>
  <si>
    <t>1-5135020001-999999-00-1030101-1502-000-M03202001-3521-1-110122-00000000-0000000-352001</t>
  </si>
  <si>
    <t>1-5135020001-999999-00-1030405-1502-000-M03202001-3521-1-110122-00000000-0000000-352001</t>
  </si>
  <si>
    <t>1-5135020001-999999-00-1130102-3601-000-E13201001-3521-1-110122-00000000-0000000-352001</t>
  </si>
  <si>
    <t>1-5135030001-999999-00-1050201-2202-000-E05201002-3531-1-110122-00000000-0000000-353001</t>
  </si>
  <si>
    <t>1-5135050001-999999-00-1020401-1302-000-P02204004-3551-1-110122-00000000-0000000-355001</t>
  </si>
  <si>
    <t>1-5135050001-999999-00-1070101-2202-000-E07201006-3551-1-110122-00000000-0000000-355001</t>
  </si>
  <si>
    <t>1-5135050001-999999-00-1080301-2301-000-E08201006-3551-1-110122-00000000-0000000-355001</t>
  </si>
  <si>
    <t>1-5135050001-999999-00-1090202-2106-000-E09204001-3551-1-110122-00000000-0000000-355001</t>
  </si>
  <si>
    <t>1-5135050001-999999-00-1090203-2106-000-E09203001-3551-1-110122-00000000-0000000-355001</t>
  </si>
  <si>
    <t>1-5135050001-999999-00-1090301-2106-000-E09202003-3551-1-110122-00000000-0000000-355001</t>
  </si>
  <si>
    <t>1-5135050001-999999-00-1150101-3101-000-F15202002-3551-1-110122-00000000-0000000-355001</t>
  </si>
  <si>
    <t>1-5135050001-999999-00-1270101-1201-000-G27201001-3551-1-110122-00000000-0000000-355001</t>
  </si>
  <si>
    <t>1-5135050001-999999-00-1310102-1302-000-P31203006-3551-1-110122-00000000-0000000-355001</t>
  </si>
  <si>
    <t>1-5135090001-999999-00-1030407-1502-000-M03202001-3591-1-110122-00000000-0000000-359001</t>
  </si>
  <si>
    <t>1-5135090001-999999-00-1120202-2501-000-E12203006-3591-1-110122-00000000-0000000-359001</t>
  </si>
  <si>
    <t>1-5135090001-999999-00-1150201-3101-000-F15202001-3591-1-110122-00000000-0000000-359001</t>
  </si>
  <si>
    <t>1-5137010001-999999-00-1030101-1502-000-M03202001-3711-1-110122-00000000-0000000-371001</t>
  </si>
  <si>
    <t>1-5137010001-999999-00-1090102-2106-000-E09202008-3711-1-110122-00000000-0000000-371001</t>
  </si>
  <si>
    <t>1-5137010001-999999-00-1130102-3601-000-E13201001-3711-1-110122-00000000-0000000-371001</t>
  </si>
  <si>
    <t>1-5137010001-999999-00-1180101-2402-000-F18201002-3711-1-110122-00000000-0000000-371001</t>
  </si>
  <si>
    <t>1-5137020001-999999-00-1080101-2301-000-E08201001-3721-1-110122-00000000-0000000-372001</t>
  </si>
  <si>
    <t>1-5137050001-999999-00-1030101-1502-000-M03202001-3751-1-110122-00000000-0000000-375001</t>
  </si>
  <si>
    <t>1-5137050001-999999-00-1030602-1502-000-M03207001-3751-1-110122-00000000-0000000-375001</t>
  </si>
  <si>
    <t>1-5137050001-999999-00-1130102-3601-000-E13201001-3751-1-110122-00000000-0000000-375001</t>
  </si>
  <si>
    <t>1-5137050001-999999-00-1130102-3601-000-E13201002-3751-1-110122-00000000-0000000-375001</t>
  </si>
  <si>
    <t>1-5137050001-999999-00-1200101-2701-000-F20202003-3751-1-110122-00000000-0000000-375001</t>
  </si>
  <si>
    <t>1-5137080001-999999-00-1030201-1502-000-M03202001-3781-1-110122-00000000-0000000-378001</t>
  </si>
  <si>
    <t>1-5138020001-999999-00-1080303-2301-000-E08203003-3821-1-110122-00000000-0000000-382001</t>
  </si>
  <si>
    <t>1-5138020001-999999-00-1080701-2301-000-E08211003-3821-1-110122-00000000-0000000-382001</t>
  </si>
  <si>
    <t>1-5138020001-999999-00-1120203-2501-000-E12201013-3821-1-110122-00000000-0000000-382001</t>
  </si>
  <si>
    <t>1-5138020001-999999-00-1130102-3601-000-E13201006-3821-1-110122-00000000-0000000-382001</t>
  </si>
  <si>
    <t>1-5138020001-999999-00-1170101-1703-000-G17203003-3821-1-110122-00000000-0000000-382001</t>
  </si>
  <si>
    <t>1-5138020001-999999-00-1210101-1309-000-F21201006-3821-1-110122-00000000-0000000-382001</t>
  </si>
  <si>
    <t>1-5138020001-999999-00-1250101-1302-000-P25201002-3821-1-110122-00000000-0000000-382001</t>
  </si>
  <si>
    <t>1-5138050002-999999-00-1090102-2106-000-E09203006-3851-1-110122-00000000-0000000-385002</t>
  </si>
  <si>
    <t>1-5138050002-999999-00-1180101-2402-000-F18201001-3851-1-110122-00000000-0000000-385002</t>
  </si>
  <si>
    <t>1-5139020001-999999-00-1080101-2301-000-E08201001-3921-1-110122-00000000-0000000-392001</t>
  </si>
  <si>
    <t>1-5139020001-999999-00-1120101-2501-000-E12203007-3921-1-110122-00000000-0000000-392001</t>
  </si>
  <si>
    <t>1-5139060001-999999-00-1060301-2202-000-E06208008-3961-1-110122-00000000-0000000-396001</t>
  </si>
  <si>
    <t>1-5243030006-999999-00-1290101-1805-000-M03202001-4451-1-110122-00000000-0000000-445006</t>
  </si>
  <si>
    <t>1-5243030009-999999-00-1280101-1805-000-M03202001-4451-1-110122-00000000-0000000-445009</t>
  </si>
  <si>
    <t>1-5243030009-999999-00-1290101-1805-000-M03202001-4451-1-110122-00000000-0000000-445009</t>
  </si>
  <si>
    <t>1-5243030011-999999-00-1280101-1805-000-M03202001-4451-1-110122-00000000-0000000-445011</t>
  </si>
  <si>
    <t>1-5243030011-999999-00-1290101-1805-000-M03202001-4451-1-110122-00000000-0000000-445011</t>
  </si>
  <si>
    <t>1-5243030012-999999-00-1280101-1805-000-M03202001-4451-1-110122-00000000-0000000-445012</t>
  </si>
  <si>
    <t>1-5243030018-999999-00-1280101-1805-000-M03202001-4451-1-110122-00000000-0000000-445018</t>
  </si>
  <si>
    <t>DELTA UNILINE SA DE CV</t>
  </si>
  <si>
    <t>MULTIGPS, S.A DE C.V.</t>
  </si>
  <si>
    <t>1-1112020018-999999-00-0000000-0000-000-000000000-0000-0-151221-00000000-0000000-000000</t>
  </si>
  <si>
    <t>1-5131010001-999999-00-1310101-1302-000-P31203006-3111-1-151222-00000000-0000000-311001</t>
  </si>
  <si>
    <t>1-5231900047-999999-00-1030101-1502-000-M03202001-4391-1-110122-00000000-0000000-439047</t>
  </si>
  <si>
    <t>1-5518010001-999999-00-0000000-0000-000-000000000-0000-0-110122-00000000-0000000-000000</t>
  </si>
  <si>
    <t>1-1123010022-999999-00-0000000-0000-000-000000000-0000-0-151222-00000000-0000000-000000</t>
  </si>
  <si>
    <t>TOTALES DE ESTADO DE EGRESOS POR FONDO</t>
  </si>
  <si>
    <t>may 22</t>
  </si>
  <si>
    <t>jun 22</t>
  </si>
  <si>
    <t>JUNIO</t>
  </si>
  <si>
    <t>ISR DE SUELDOS Y SALARIOS</t>
  </si>
  <si>
    <t>ISR POR ENAJENACIÓN DE B.I.</t>
  </si>
  <si>
    <t>ISR POR ENAJENACION DE B.I.</t>
  </si>
  <si>
    <t>ABRIL 22</t>
  </si>
  <si>
    <t>MAYO 22</t>
  </si>
  <si>
    <t>Depositado *</t>
  </si>
  <si>
    <t>JUNIO 22</t>
  </si>
  <si>
    <t>Depositado al fideicomiso 1522</t>
  </si>
  <si>
    <t>1-5139090001-999999-00-1030101-1502-000-M03202001-3991-1-110122-00000000-0000000-399001</t>
  </si>
  <si>
    <t>TOTALES DE ESTADO DE INGRESOS POR FONDO</t>
  </si>
  <si>
    <t>Total Presupuesto</t>
  </si>
  <si>
    <t>Balance Presupuestal Sostenible</t>
  </si>
  <si>
    <t>Participaciones Federales 2019</t>
  </si>
  <si>
    <t>Participaciones Federales 2020</t>
  </si>
  <si>
    <t>Participaciones Federales 2021</t>
  </si>
  <si>
    <t>Participaciones Federales 2022</t>
  </si>
  <si>
    <t>TOTALES</t>
  </si>
  <si>
    <t>Recursos Fiscales 2022</t>
  </si>
  <si>
    <t>Programa Normal Municipal 2018</t>
  </si>
  <si>
    <t>Programa Normal Municipal 2022</t>
  </si>
  <si>
    <t>Programa Normal Municipal 2021</t>
  </si>
  <si>
    <t>Fondo de Infraestructura 2021</t>
  </si>
  <si>
    <t>Otros Extraordinarios Federales</t>
  </si>
  <si>
    <t>Fondo de Infraestructura 2022</t>
  </si>
  <si>
    <t>Fondo de Fortalecimiento 2022</t>
  </si>
  <si>
    <t>Programas Federales Diversos 2022</t>
  </si>
  <si>
    <t>Remanentes aplicados de  Ejercicios Anteriores</t>
  </si>
  <si>
    <t>Presupuesto Modificado de Ingresos por Fondo</t>
  </si>
  <si>
    <t>Presupuestal Modificado de Egresos por Fondo</t>
  </si>
  <si>
    <t>Resumen Analítico de Ingresos por Fondo</t>
  </si>
  <si>
    <t>Resumen Analítico de Egresos por Fondo</t>
  </si>
  <si>
    <t>IMPORTE ADQUISICION 31 MAYO 2022</t>
  </si>
  <si>
    <t>ERENDIRA BERENICE MEDRANO TRUJILLO</t>
  </si>
  <si>
    <t>Número de Factura: FE11108 , RFC: METE751201UA3 , Nombre de Proveedor: ERENDIRA BERENICE MEDRANO TRUJILLO , Fecha de Factura: 27-ABR-22 , Descripción de Factura: OFICIO DMAJ/DA/026.04/22 CONJUNTO EJECUTIVO NECESARIO EN LA OFICINA DE DIRECCIÓN DE ASUNTOS JURIDICOS , No. de OC: 51098</t>
  </si>
  <si>
    <t>Número de Factura: DD84418 , RFC: PCD031211IN3 , Nombre de Proveedor: PROVEEDORA DE CONSUMIBLES DE DURANGO SA DE CV , Fecha de Factura: 05-MAY-22 , Descripción de Factura: ADMIN Y FINANZAS / EQUIPO DE COMPUTO , No. de OC: 51100</t>
  </si>
  <si>
    <t>COMPUTADORA DIRECCIÓN ASUNTOS JURIDICOS</t>
  </si>
  <si>
    <t>TERRENO PUBLICO S/NOM VIA DE FFCC A FELIPE PESCADOR COL. RESERVA SUR CD. INDUSTR</t>
  </si>
  <si>
    <t>TERRENO PUBLICO PRIV. NAHUATL S/N AREA DE DONACION COLONIA FRACC. BOODAMTAM DGO</t>
  </si>
  <si>
    <t>TERRENO PUBLICO PRIV. O DAM L 17 MH AREA DE DONACION FRACC. BOODAMTAM DGO</t>
  </si>
  <si>
    <t>TERRENO PUBLICO PRIV. RARAMURI S/N AREA DE DONACION COLONIA FRACC. BOODAMTAM DGO</t>
  </si>
  <si>
    <t>Número de Factura: 8027 , RFC: DUN1610212J1 , Nombre de Proveedor: DELTA UNILINE SA DE CV , Fecha de Factura: 22-JUN-22 , Descripción de Factura: OFICIO DMSP/SA/221.04/2022 MOBILIARIO NECESARIO EN EL DEPTO. MEDICO DE LAS CUATRO ESTACIONES DE LA DIRECCIÓN MUNICIPAL DE SEGURIDAD PÚBLICA , No. de OC: 53662</t>
  </si>
  <si>
    <t>Factura Validada , Número de Factura: DFA991 , RFC: MUL101010MW3 , Nombre de Proveedor: MULTIGPS, S.A DE C.V. , Fecha de Factura: 06-JUN-22 , Descripción de Factura: OFICIO C.A.076.05/2022 EQUIPO DE COMPUTO NECESARIO EN EL DEPTO. DE RECURSOS HUMANOS DE LA DMAyF , No. de OC: 53408</t>
  </si>
  <si>
    <t>Número de Factura: DD85180 , RFC: PCD031211IN3 , Nombre de Proveedor: PROVEEDORA DE CONSUMIBLES DE DURANGO SA DE CV , Fecha de Factura: 13-JUN-22 , Descripción de Factura: OFICIO C.A.087.06/2022 ESCANER NECESARIO EN EL DEPTO. DE RECURSOS HUMANOS DE LA DMAyF , No. de OC: 53908</t>
  </si>
  <si>
    <t>Factura Validada , Número de Factura: DD85245 , RFC: PCD031211IN3 , Nombre de Proveedor: PROVEEDORA DE CONSUMIBLES DE DURANGO SA DE CV , Fecha de Factura: 15-JUN-22 , Descripción de Factura: OFICIO SPI.623.05/2022 ESCANER NECESARIOS EN EL AREA DE ARCHIVO DE LA SUBDIRECCIÓN DE PROPIEDAD INMOBILIARIA , No. de OC: 53907</t>
  </si>
  <si>
    <t>Factura Validada , Número de Factura: TMIII10587 , RFC: ACC980110DP0 , Nombre de Proveedor: ABASTECEDORA DE CONSUMIBLES DE COMPUTO Y OFICINA SA DE CV , Fecha de Factura: 16-JUN-22 , Descripción de Factura: FINANZAS OFICIO No. 027.03/2022 LAPTOP NECESARIAS PARA USO DEL PERSONAL DE DESARROLLO E IMPLEMENTACIÓN DE SISTEMAS , No. de OC: 54020</t>
  </si>
  <si>
    <t>Factura Validada , Número de Factura: TMIII10630 , RFC: ACC980110DP0 , Nombre de Proveedor: ABASTECEDORA DE CONSUMIBLES DE COMPUTO Y OFICINA SA DE CV , Fecha de Factura: 29-JUN-22 , Descripción de Factura: OFICIO No. 028.06/2022 EQUIPO DE COMPUTO NECESARIO EN EL DEPTO. DE DESARROLLO E IMPLEMENTACIÓN DE SISTEMAS , No. de OC: 54906</t>
  </si>
  <si>
    <t>Factura Validada , Número de Factura: DFA982 , RFC: MUL101010MW3 , Nombre de Proveedor: MULTIGPS, S.A DE C.V. , Fecha de Factura: 01-JUN-22 , Descripción de Factura: OFICIO DMDU-0620/2022 EQUIPO DE COMPUTO NECESARIO EN LA OFICINA DE DIRECCION DE DESARROLLO URBANO , No. de OC: 53106</t>
  </si>
  <si>
    <t xml:space="preserve">PROVEEDORA DE CONSUMIBLES DE DURANGO SA DE CV </t>
  </si>
  <si>
    <t>Factura Validada , Número de Factura: DD85406 , RFC: PCD031211IN3 , Nombre de Proveedor: PROVEEDORA DE CONSUMIBLES DE DURANGO SA DE CV , Fecha de Factura: 24-JUN-22 , Descripción de Factura: OFICIO DMDU-0871/2022 EQUIPO DE COMPUTO NECESARIO EN LA OFICINA DESARROLLO URBANO , No. de OC: 54803</t>
  </si>
  <si>
    <t xml:space="preserve">Factura Validada , Número de Factura: DFA989 , RFC: MUL101010MW3 , Nombre de Proveedor: MULTIGPS, S.A DE C.V. , Fecha de Factura: 06-JUN-22 , Descripción de Factura: OFICIO DMSP/238/05/2022 EQUIPOS DE COMPUTO NECESARIOS EN DIVERSAS AREAS DE LA SUBDIRECCIÓN ADMINISTRATIVA DE LA DIRECCIÓN DE SERVICIOS PÚBLICOS , No. de OC: 53161 </t>
  </si>
  <si>
    <t>MULTIGPS, S.A DE C.V. ,</t>
  </si>
  <si>
    <t>Factura Validada , Número de Factura: DFA984 , RFC: MUL101010MW3 , Nombre de Proveedor: MULTIGPS, S.A DE C.V. , Fecha de Factura: 02-JUN-22 , Descripción de Factura: OFICIO DMSP/SA/171.03/2022 EQUIPO DE COMPUTO NECESARIO EN LAS AREAS DE NUTRICION Y ESTACION NORTE DE LA DIRECCION MUNICIPAL DE SEGURIDAD PÚBLICA , No. de OC: 53108</t>
  </si>
  <si>
    <t>Factura Validada , Número de Factura: DFA985 , RFC: MUL101010MW3 , Nombre de Proveedor: MULTIGPS, S.A DE C.V. , Fecha de Factura: 02-JUN-22 , Descripción de Factura: OFICIO DMSP/SA/230.05/2022 EQUIPO DE COMPUTO NECESARIO EN EL AREA DE CONTROL VEHICULAR DE LA DIRECCIÓN MUNICIPAL DE SEGURIDAD PÚBLICA , No. de OC: 53110</t>
  </si>
  <si>
    <t xml:space="preserve">Factura Validada , Número de Factura: DFA988 , RFC: MUL101010MW3 , Nombre de Proveedor: MULTIGPS, S.A DE C.V. , Fecha de Factura: 03-JUN-22 , Descripción de Factura: OFICIO DMCS 108/2022 EQUIPO DE COMPUTO NECESARIO EN LA OFICINA DE LA COORDINACIÓN DE MEDIOS ELECTRONICOS DE COMUNICACIÓN SOCIAL , No. de OC: 53086 </t>
  </si>
  <si>
    <t>Factura Validada , Número de Factura: DFA983 , RFC: MUL101010MW3 , Nombre de Proveedor: MULTIGPS, S.A DE C.V. , Fecha de Factura: 02-JUN-22 , Descripción de Factura: OFICIO DMFE-CA.121.22 EQUIPO DE COMPUTO NECESARIO EN EN EL DEPTO. DE SISTEMA DURANGUENSE DE APERTURA RAPADA DE EMPRESAS (SDARE) , No. de OC: 53107</t>
  </si>
  <si>
    <t>Factura Validada , Número de Factura: DFA990 , RFC: MUL101010MW3 , Nombre de Proveedor: MULTIGPS, S.A DE C.V. , Fecha de Factura: 06-JUN-22 , Descripción de Factura: OFICIO DMDI/0360/2022 EQUIPO DE COMPUTO NECESARIO EN EL DEPTO. ADMINISTRATIVO DE LA DIRECCIÓN MUNICIPAL DE INSPECCIÓN , No. de OC: 53163</t>
  </si>
  <si>
    <t>Factura Validada , Número de Factura: DFA987 , RFC: MUL101010MW3 , Nombre de Proveedor: MULTIGPS, S.A DE C.V. , Fecha de Factura: 03-JUN-22 , Descripción de Factura: OFICIO DMCS109/2022 CAMARAS DE VIDEO NECESARIAS EN LA OFICINA DE LA COORDINACIÓN DE MEDIOS ELECTRONICOS DE COMUNICACIÓN SOCIAL , No. de OC: 53083</t>
  </si>
  <si>
    <t>DONACION</t>
  </si>
  <si>
    <t>BASE MOVIL PARA MONITOR MINDRAY UMEC SERIES</t>
  </si>
  <si>
    <t>MONITOR DE SIGNOS VITALES MINDRAY MODELO UMEC10</t>
  </si>
  <si>
    <t>MONITOR DE SIGNOS VITALES MINDRAY MODELO UMEC12</t>
  </si>
  <si>
    <t>Factura Validada , Número de Factura: DFA986 , RFC: MUL101010MW3 , Nombre de Proveedor: MULTIGPS, S.A DE C.V. , Fecha de Factura: 03-JUN-22 , Descripción de Factura: SOL DMCS 107/2022 EQUIPO NECESARIO EN LA OFICINA DE LA COORDINACIÓN DE MEDIOS ELECTRONICOS DE COMUNICACIÓN SOCIAL , No. de OC: 53084</t>
  </si>
  <si>
    <t>IMPLEMENTOS AGROPECUARIOS DELGADO SA DE CV</t>
  </si>
  <si>
    <t xml:space="preserve">Factura Validada , Número de Factura: A42126 , RFC: IAD871005KF6 , Nombre de Proveedor: IMPLEMENTOS AGROPECUARIOS DELGADO SA DE CV , Fecha de Factura: 07-JUN-22 , Descripción de Factura: OFICIO C.A.63.04/2022 HERRAMIENTA NECESARIA EN EL DEPTO. DE SERVICIOS GRALES. DE DMAyF , No. de OC: 13981 </t>
  </si>
  <si>
    <t xml:space="preserve">MEDICS RUECAS SA DE CV </t>
  </si>
  <si>
    <t>Factura Validada , Número de Factura: VMDGO118 , RFC: MRU140423RA8 , Nombre de Proveedor: MEDICS RUECAS SA DE CV , Fecha de Factura: 10-JUN-22 , Descripción de Factura: OFICO 12728/22 MAQUINAS PARA CORTE DE PELO DE ANIMALES NECESARIAS EN EL CENTRO DE ATENCION ANIMAL , No. de OC: 53002</t>
  </si>
  <si>
    <t>DONACIONES DE TERRENOS</t>
  </si>
  <si>
    <t>MOBILIARIO NECESARIO EN EL DEPTO. MEDICO DE LAS CUATRO ESTACIONES DE LA DIRECCIÓN MUNICIPAL DE SEGURIDAD PÚBLICA</t>
  </si>
  <si>
    <t>EQUIPO DE COMPUTO NECESARIO EN EL DEPTO. DE RECURSOS HUMANOS DE LA DMAyF</t>
  </si>
  <si>
    <t>ESCANER NECESARIO EN EL DEPTO. DE RECURSOS HUMANOS DE LA DMAyF</t>
  </si>
  <si>
    <t>SCANER NECESARIOS EN EL AREA DE ARCHIVO DE LA SUBDIRECCIÓN DE PROPIEDAD INMOBILIARIA</t>
  </si>
  <si>
    <t>LAPTOP NECESARIAS PARA USO DEL PERSONAL DE DESARROLLO E IMPLEMENTACIÓN DE SISTEMAS</t>
  </si>
  <si>
    <t xml:space="preserve"> EQUIPO DE COMPUTO NECESARIO EN EL DEPTO. DE DESARROLLO E IMPLEMENTACIÓN DE SISTEMAS</t>
  </si>
  <si>
    <t>EQUIPO DE COMPUTO NECESARIO EN LA OFICINA DE DIRECCION DE DESARROLLO URBANO</t>
  </si>
  <si>
    <t>EQUIPO DE COMPUTO NECESARIO EN LA OFICINA DESARROLLO URBANO</t>
  </si>
  <si>
    <t xml:space="preserve">EQUIPOS DE COMPUTO NECESARIOS EN DIVERSAS AREAS DE LA SUBDIRECCIÓN ADMINISTRATIVA DE LA DIRECCIÓN DE SERVICIOS PÚBLICOS </t>
  </si>
  <si>
    <t>EQUIPO DE COMPUTO NECESARIO EN LAS AREAS DE NUTRICION Y ESTACION NORTE DE LA DIRECCION MUNICIPAL DE SEGURIDAD PÚBLICA</t>
  </si>
  <si>
    <t xml:space="preserve"> EQUIPO DE COMPUTO NECESARIO EN EL AREA DE CONTROL VEHICULAR DE LA DIRECCIÓN MUNICIPAL DE SEGURIDAD PÚBLICA</t>
  </si>
  <si>
    <t xml:space="preserve">EQUIPO DE COMPUTO NECESARIO EN LA OFICINA DE LA COORDINACIÓN DE MEDIOS ELECTRONICOS DE COMUNICACIÓN SOCIAL </t>
  </si>
  <si>
    <t>EQUIPO DE COMPUTO NECESARIO EN EN EL DEPTO. DE SISTEMA DURANGUENSE DE APERTURA RAPADA DE EMPRESAS (SDARE)</t>
  </si>
  <si>
    <t>EQUIPO DE COMPUTO NECESARIO EN EL DEPTO. ADMINISTRATIVO DE LA DIRECCIÓN MUNICIPAL DE INSPECCIÓN</t>
  </si>
  <si>
    <t>CAMARAS DE VIDEO NECESARIAS EN LA OFICINA DE LA COORDINACIÓN DE MEDIOS ELECTRONICOS DE COMUNICACIÓN SOCIAL</t>
  </si>
  <si>
    <t>EQUIPO NECESARIO EN LA OFICINA DE LA COORDINACIÓN DE MEDIOS ELECTRONICOS DE COMUNICACIÓN SOCIAL</t>
  </si>
  <si>
    <t>HERRAMIENTA NECESARIA EN EL DEPTO. DE SERVICIOS GRALES. DE DMAyF</t>
  </si>
  <si>
    <t>MAQUINAS PARA CORTE DE PELO DE ANIMALES NECESARIAS EN EL CENTRO DE ATENCION ANIMAL</t>
  </si>
  <si>
    <t>COMPUTADORA  DMAYF  - CONTRALORIA, EDUCACIÓN Y OBRAS PÚBLICAS</t>
  </si>
  <si>
    <t>Contribuciones de Mejora</t>
  </si>
  <si>
    <t>BANORTE 1194833425 FENADU 2022</t>
  </si>
  <si>
    <t>DEUDORES DIVERSOS CONVENIOS</t>
  </si>
  <si>
    <t>1-2113010001-999999-00-0000000-0000-000-000000000-0000-0-110222-00000000-0000000-000000</t>
  </si>
  <si>
    <t>CLAUSULA 50/EMPLEADO MUNICIPAL Y ANIVERSARIO</t>
  </si>
  <si>
    <t>1-5115900001-999999-00-1060102-2202-000-E06201001-1591-1-151222-00000000-0000000-159001</t>
  </si>
  <si>
    <t>1-5115900001-999999-00-1060103-2202-000-E06201001-1591-1-151222-00000000-0000000-159001</t>
  </si>
  <si>
    <t>1-5115900001-999999-00-1060104-2202-000-E06201001-1591-1-151222-00000000-0000000-159001</t>
  </si>
  <si>
    <t>1-5115900001-999999-00-1060105-2202-000-E06201001-1591-1-151222-00000000-0000000-159001</t>
  </si>
  <si>
    <t>1-5115900001-999999-00-1060108-2202-000-E06201001-1591-1-151222-00000000-0000000-159001</t>
  </si>
  <si>
    <t>1-5115900001-999999-00-1060109-2202-000-E06201001-1591-1-151222-00000000-0000000-159001</t>
  </si>
  <si>
    <t>1-5115900001-999999-00-1080202-2301-000-E08201002-1591-1-151222-00000000-0000000-159001</t>
  </si>
  <si>
    <t>1-5115900001-999999-00-1080203-2301-000-E08201002-1591-1-151222-00000000-0000000-159001</t>
  </si>
  <si>
    <t>1-5115900001-999999-00-1090103-2106-000-E09203002-1591-1-151222-00000000-0000000-159001</t>
  </si>
  <si>
    <t>1-5115900001-999999-00-1090206-2106-000-E09205001-1591-1-151222-00000000-0000000-159001</t>
  </si>
  <si>
    <t>1-5115900001-999999-00-1100402-1701-000-E10202002-1591-1-151222-00000000-0000000-159001</t>
  </si>
  <si>
    <t>1-5115900001-999999-00-1100502-1701-000-E10202002-1591-1-151222-00000000-0000000-159001</t>
  </si>
  <si>
    <t>1-5115900001-999999-00-1110103-1702-000-E11201003-1591-1-151222-00000000-0000000-159001</t>
  </si>
  <si>
    <t>1-5115900001-999999-00-1110104-1702-000-E11201003-1591-1-151222-00000000-0000000-159001</t>
  </si>
  <si>
    <t>1-5115900001-999999-00-1110105-1702-000-E11201003-1591-1-151222-00000000-0000000-159001</t>
  </si>
  <si>
    <t>1-5115900001-999999-00-1110203-1702-000-E11201001-1591-1-151222-00000000-0000000-159001</t>
  </si>
  <si>
    <t>1-5115900001-999999-00-1120104-2501-000-E12201002-1591-1-151222-00000000-0000000-159001</t>
  </si>
  <si>
    <t>1-5115900001-999999-00-1120105-2501-000-E12201002-1591-1-151222-00000000-0000000-159001</t>
  </si>
  <si>
    <t>1-5115900001-999999-00-1140202-3201-000-E14203006-1591-1-151222-00000000-0000000-159001</t>
  </si>
  <si>
    <t>1-5115900001-999999-00-1150103-1502-000-F15201006-1591-1-151222-00000000-0000000-159001</t>
  </si>
  <si>
    <t>1-5115900001-999999-00-1160102-3701-000-F16204004-1591-1-151222-00000000-0000000-159001</t>
  </si>
  <si>
    <t>1-5115900001-999999-00-1160103-3701-000-F16204004-1591-1-151222-00000000-0000000-159001</t>
  </si>
  <si>
    <t>1-5115900001-999999-00-1160104-3701-000-F16204004-1591-1-151222-00000000-0000000-159001</t>
  </si>
  <si>
    <t>1-5115900001-999999-00-1200202-2701-000-F20203001-1591-1-151222-00000000-0000000-159001</t>
  </si>
  <si>
    <t>1-5115900001-999999-00-1210104-1309-000-F21201008-1591-1-151222-00000000-0000000-159001</t>
  </si>
  <si>
    <t>1-5115900001-999999-00-1210105-1309-000-F21201008-1591-1-151222-00000000-0000000-159001</t>
  </si>
  <si>
    <t>1-5115900001-999999-00-1210106-1309-000-F21201008-1591-1-151222-00000000-0000000-159001</t>
  </si>
  <si>
    <t>1-5115900001-999999-00-1210107-1309-000-F21201008-1591-1-151222-00000000-0000000-159001</t>
  </si>
  <si>
    <t>1-5121010001-999999-00-1030803-1502-000-M03202001-2111-1-110122-00000000-0000000-211001</t>
  </si>
  <si>
    <t>1-5121010001-999999-00-1030804-1502-000-M03202001-2111-1-110122-00000000-0000000-211001</t>
  </si>
  <si>
    <t>1-5121010001-999999-00-1030805-1502-000-M03202001-2111-1-110122-00000000-0000000-211001</t>
  </si>
  <si>
    <t>1-5121010001-999999-00-1130102-3601-000-E13201005-2111-1-110122-00000000-0000000-211001</t>
  </si>
  <si>
    <t>1-5121010001-999999-00-1140201-3201-000-E14201002-2111-1-110122-00000000-0000000-211001</t>
  </si>
  <si>
    <t>1-5121010001-999999-00-1270104-1201-000-G27202001-2111-1-110122-00000000-0000000-211001</t>
  </si>
  <si>
    <t>1-5121010002-999999-00-1030305-1502-000-M03201001-2111-1-110122-00000000-0000000-211002</t>
  </si>
  <si>
    <t>1-5121010002-999999-00-1030403-1502-000-M03202001-2111-1-110122-00000000-0000000-211002</t>
  </si>
  <si>
    <t>1-5121010002-999999-00-1040401-2201-000-G04201001-2111-1-110122-00000000-0000000-211002</t>
  </si>
  <si>
    <t>1-5121010002-999999-00-1120101-2501-000-E12201013-2111-1-110122-00000000-0000000-211002</t>
  </si>
  <si>
    <t>1-5121010002-999999-00-1230103-1102-000-O23203003-2111-1-110122-00000000-0000000-211002</t>
  </si>
  <si>
    <t>1-5121010003-999999-00-1080103-2301-000-E08201008-2111-1-110122-00000000-0000000-211003</t>
  </si>
  <si>
    <t>1-5121010003-999999-00-1230103-1102-000-O23203010-2111-1-110122-00000000-0000000-211003</t>
  </si>
  <si>
    <t>1-5121010004-999999-00-1030201-1502-000-M03202001-2111-1-110122-00000000-0000000-211004</t>
  </si>
  <si>
    <t>1-5121040001-999999-00-1030307-1502-000-M03201001-2141-1-110122-00000000-0000000-214001</t>
  </si>
  <si>
    <t>1-5121040001-999999-00-1070104-2202-000-E07202003-2141-1-110122-00000000-0000000-214001</t>
  </si>
  <si>
    <t>1-5121040001-999999-00-1080302-2301-000-E08201007-2141-1-110122-00000000-0000000-214001</t>
  </si>
  <si>
    <t>1-5121040001-999999-00-1130102-3601-000-E13201005-2141-1-110122-00000000-0000000-214001</t>
  </si>
  <si>
    <t>1-5121040001-999999-00-1130102-3601-000-E13201006-2141-1-110122-00000000-0000000-214001</t>
  </si>
  <si>
    <t>1-5121040001-999999-00-1230201-1102-000-O23203012-2141-1-110122-00000000-0000000-214001</t>
  </si>
  <si>
    <t>1-5121040001-999999-00-1260101-1303-000-G26202002-2141-1-110122-00000000-0000000-214001</t>
  </si>
  <si>
    <t>1-5121040002-999999-00-1030602-1502-000-M03207001-2141-1-110122-00000000-0000000-214002</t>
  </si>
  <si>
    <t>1-5121040002-999999-00-1180101-2402-000-F18201002-2141-1-110122-00000000-0000000-214002</t>
  </si>
  <si>
    <t>1-5121040002-999999-00-1260101-1303-000-G26201001-2141-1-110122-00000000-0000000-214002</t>
  </si>
  <si>
    <t>1-5121050001-999999-00-1250101-1302-000-P25201001-2151-1-110122-00000000-0000000-215001</t>
  </si>
  <si>
    <t>1-5121060001-999999-00-1060101-2202-000-M03208001-2161-1-110122-00000000-0000000-216001</t>
  </si>
  <si>
    <t>1-5121060001-999999-00-1170108-1703-000-G17201001-2161-1-110122-00000000-0000000-216001</t>
  </si>
  <si>
    <t>1-5121070001-999999-00-1080701-2301-000-E08211003-2171-1-110122-00000000-0000000-217001</t>
  </si>
  <si>
    <t>1-5121070001-999999-00-1120202-2501-000-E12201005-2171-1-110122-00000000-0000000-217001</t>
  </si>
  <si>
    <t>1-5121070003-999999-00-1100505-1701-000-E10209001-2171-1-110122-00000000-0000000-217003</t>
  </si>
  <si>
    <t>1-5122010001-999999-00-1230204-1102-000-O23201005-2211-1-110122-00000000-0000000-221001</t>
  </si>
  <si>
    <t>1-5122020001-999999-00-1080802-2206-000-E08206006-2221-1-110122-00000000-0000000-222001</t>
  </si>
  <si>
    <t>1-5124010001-999999-00-1080404-2206-000-E08207002-2411-1-110122-00000000-0000000-241001</t>
  </si>
  <si>
    <t>1-5124010003-999999-00-1120202-2501-000-E12203006-2411-1-110122-00000000-0000000-241003</t>
  </si>
  <si>
    <t>1-5124010004-999999-00-1090102-2106-000-E09201005-2411-1-110122-00000000-0000000-241004</t>
  </si>
  <si>
    <t>1-5124020001-999999-00-1060204-2106-000-E06202001-2421-1-110122-00000000-0000000-242001</t>
  </si>
  <si>
    <t>1-5124020001-999999-00-1080404-2206-000-E08207002-2421-1-110122-00000000-0000000-242001</t>
  </si>
  <si>
    <t>1-5124020001-999999-00-1120202-2501-000-E12203006-2421-1-110122-00000000-0000000-242001</t>
  </si>
  <si>
    <t>1-5124030001-999999-00-1030401-1502-000-M03202001-2431-1-110122-00000000-0000000-243001</t>
  </si>
  <si>
    <t>1-5124030001-999999-00-1080404-2206-000-E08207002-2431-1-110122-00000000-0000000-243001</t>
  </si>
  <si>
    <t>1-5124030001-999999-00-1120202-2501-000-E12203006-2431-1-110122-00000000-0000000-243001</t>
  </si>
  <si>
    <t>1-5124040001-999999-00-1010102-1301-000-M01201012-2441-1-110122-00000000-0000000-244001</t>
  </si>
  <si>
    <t>1-5124050001-999999-00-1030202-1502-000-M03203001-2451-1-110122-00000000-0000000-245001</t>
  </si>
  <si>
    <t>1-5124060001-999999-00-1030307-1502-000-M03201001-2461-1-110122-00000000-0000000-246001</t>
  </si>
  <si>
    <t>1-5124060001-999999-00-1030406-1502-000-M03202001-2461-1-110122-00000000-0000000-246001</t>
  </si>
  <si>
    <t>1-5124060001-999999-00-1030407-1502-000-M03202001-2461-1-110122-00000000-0000000-246001</t>
  </si>
  <si>
    <t>1-5124060001-999999-00-1030408-1502-000-M03202001-2461-1-110122-00000000-0000000-246001</t>
  </si>
  <si>
    <t>1-5124060001-999999-00-1040401-2201-000-G04201003-2461-1-110122-00000000-0000000-246001</t>
  </si>
  <si>
    <t>1-5124060001-999999-00-1070104-2202-000-E07205002-2461-1-110122-00000000-0000000-246001</t>
  </si>
  <si>
    <t>1-5124060001-999999-00-1270104-1201-000-G27202001-2461-1-110122-00000000-0000000-246001</t>
  </si>
  <si>
    <t>1-5124070001-999999-00-1030306-1502-000-M03201001-2471-1-110122-00000000-0000000-247001</t>
  </si>
  <si>
    <t>1-5124070001-999999-00-1030408-1502-000-M03202001-2471-1-110122-00000000-0000000-247001</t>
  </si>
  <si>
    <t>1-5124070001-999999-00-1080404-2206-000-E08207003-2471-1-110122-00000000-0000000-247001</t>
  </si>
  <si>
    <t>1-5124070001-999999-00-1080601-2302-000-E08205003-2471-1-110122-00000000-0000000-247001</t>
  </si>
  <si>
    <t>1-5124070001-999999-00-1080802-2206-000-E08206006-2471-1-110122-00000000-0000000-247001</t>
  </si>
  <si>
    <t>1-5124900001-999999-00-1030302-1502-000-M03201003-2491-1-110122-00000000-0000000-249001</t>
  </si>
  <si>
    <t>1-5124900001-999999-00-1030401-1502-000-M03202001-2491-1-110122-00000000-0000000-249001</t>
  </si>
  <si>
    <t>1-5124900001-999999-00-1030408-1502-000-M03202001-2491-1-110122-00000000-0000000-249001</t>
  </si>
  <si>
    <t>1-5124900001-999999-00-1060203-2204-000-E06206002-2491-1-151222-00000000-0000000-249001</t>
  </si>
  <si>
    <t>1-5124900001-999999-00-1080601-2302-000-E08205003-2491-1-110122-00000000-0000000-249001</t>
  </si>
  <si>
    <t>1-5124900001-999999-00-1170108-1703-000-G17201001-2491-1-110122-00000000-0000000-249001</t>
  </si>
  <si>
    <t>1-5125010001-999999-00-1080601-2302-000-E08205003-2511-1-110122-00000000-0000000-251001</t>
  </si>
  <si>
    <t>1-5125030001-999999-00-1080402-2301-000-E08204003-2531-1-110122-00000000-0000000-253001</t>
  </si>
  <si>
    <t>1-5125030001-999999-00-1110202-1702-000-E11201006-2531-1-110122-00000000-0000000-253001</t>
  </si>
  <si>
    <t>1-5125030001-999999-00-1260101-1303-000-G26201001-2531-1-110122-00000000-0000000-253001</t>
  </si>
  <si>
    <t>1-5125040001-999999-00-1110202-1702-000-E11201006-2541-1-110122-00000000-0000000-254001</t>
  </si>
  <si>
    <t>1-5125060001-999999-00-1030305-1502-000-M03201001-2561-1-110122-00000000-0000000-256001</t>
  </si>
  <si>
    <t>1-5125060001-999999-00-1030306-1502-000-M03201001-2561-1-110122-00000000-0000000-256001</t>
  </si>
  <si>
    <t>1-5125060001-999999-00-1030408-1502-000-M03202001-2561-1-110122-00000000-0000000-256001</t>
  </si>
  <si>
    <t>1-5125060001-999999-00-1060204-2206-000-E06202001-2561-1-151222-00000000-0000000-256001</t>
  </si>
  <si>
    <t>1-5125060001-999999-00-1080601-2302-000-E08205003-2561-1-110122-00000000-0000000-256001</t>
  </si>
  <si>
    <t>1-5125060001-999999-00-1080802-2206-000-E08206006-2561-1-110122-00000000-0000000-256001</t>
  </si>
  <si>
    <t>1-5125060001-999999-00-1230202-1102-000-O23202001-2561-1-110122-00000000-0000000-256001</t>
  </si>
  <si>
    <t>1-5126010001-999999-00-1060202-2101-000-M03208001-2611-1-110122-00000000-0000000-261001</t>
  </si>
  <si>
    <t>1-5126010002-999999-00-1060202-2101-000-M03208001-2611-1-110122-00000000-0000000-261002</t>
  </si>
  <si>
    <t>1-5126010003-999999-00-1040401-2201-000-G04201001-2611-1-110122-00000000-0000000-261003</t>
  </si>
  <si>
    <t>1-5126010003-999999-00-1100402-1701-000-E10207001-2611-1-110122-00000000-0000000-261003</t>
  </si>
  <si>
    <t>1-5126010003-999999-00-1100502-1701-000-E10210001-2611-1-110122-00000000-0000000-261003</t>
  </si>
  <si>
    <t>1-5126010003-999999-00-1150101-3101-000-F15202002-2611-1-110122-00000000-0000000-261003</t>
  </si>
  <si>
    <t>1-5126010004-999999-00-1060202-2101-000-M03208001-2611-1-110122-00000000-0000000-261004</t>
  </si>
  <si>
    <t>1-5127010001-999999-00-1050201-2202-000-E05201002-2711-1-110122-00000000-0000000-271001</t>
  </si>
  <si>
    <t>1-5127010001-999999-00-1090205-2106-000-E09205004-2711-1-110122-00000000-0000000-271001</t>
  </si>
  <si>
    <t>1-5127020001-999999-00-1060202-2101-000-E06205002-2721-1-110122-00000000-0000000-272001</t>
  </si>
  <si>
    <t>1-5127020001-999999-00-1170104-1703-000-G17201001-2721-1-110122-00000000-0000000-272001</t>
  </si>
  <si>
    <t>1-5127040001-999999-00-1060203-2204-000-E06206002-2741-1-110122-00000000-0000000-274001</t>
  </si>
  <si>
    <t>1-5129010001-999999-00-1030304-1502-000-M03201004-2911-1-110122-00000000-0000000-291001</t>
  </si>
  <si>
    <t>1-5129010001-999999-00-1170104-1703-000-G17201001-2911-1-110122-00000000-0000000-291001</t>
  </si>
  <si>
    <t>1-5129010001-999999-00-1190203-2401-000-F19202003-2911-1-110122-00000000-0000000-291001</t>
  </si>
  <si>
    <t>1-5129020001-999999-00-1030101-1502-000-M03202001-2921-1-110122-00000000-0000000-292001</t>
  </si>
  <si>
    <t>1-5129020001-999999-00-1030408-1502-000-M03202001-2921-1-110122-00000000-0000000-292001</t>
  </si>
  <si>
    <t>1-5129020001-999999-00-1080502-2301-000-E08210002-2921-1-110122-00000000-0000000-292001</t>
  </si>
  <si>
    <t>1-5129020001-999999-00-1080601-2302-000-E08205003-2921-1-110122-00000000-0000000-292001</t>
  </si>
  <si>
    <t>1-5129020001-999999-00-1160201-3701-000-F16204001-2921-1-110122-00000000-0000000-292001</t>
  </si>
  <si>
    <t>1-5129020001-999999-00-1210101-1309-000-F21201001-2921-1-110122-00000000-0000000-292001</t>
  </si>
  <si>
    <t>1-5129020001-999999-00-1310102-1302-000-P31203006-2921-1-110122-00000000-0000000-292001</t>
  </si>
  <si>
    <t>1-5129040001-999999-00-1030201-1502-000-M03202001-2941-1-110122-00000000-0000000-294001</t>
  </si>
  <si>
    <t>1-5129040001-999999-00-1030305-1502-000-M03201001-2941-1-110122-00000000-0000000-294001</t>
  </si>
  <si>
    <t>1-5129040001-999999-00-1030701-1502-000-M03202001-2941-1-110122-00000000-0000000-294001</t>
  </si>
  <si>
    <t>1-5129060001-999999-00-1250101-1302-000-P25201004-2961-1-110122-00000000-0000000-296001</t>
  </si>
  <si>
    <t>1-5129090001-999999-00-1030405-1502-000-M03202001-2991-1-110122-00000000-0000000-299001</t>
  </si>
  <si>
    <t>1-5129090001-999999-00-1170108-1703-000-G17201001-2991-1-110122-00000000-0000000-299001</t>
  </si>
  <si>
    <t>1-5131080002-999999-00-1180101-2402-000-F18201002-3181-1-110122-00000000-0000000-318002</t>
  </si>
  <si>
    <t>1-5132020001-999999-00-1260101-1303-000-G26202002-3221-1-110122-00000000-0000000-322001</t>
  </si>
  <si>
    <t>1-5132050002-999999-00-1100201-1701-000-E10202001-3251-1-110122-00000000-0000000-325002</t>
  </si>
  <si>
    <t>1-5132060001-999999-00-1090205-2106-000-E09205002-3261-1-110122-00000000-0000000-326001</t>
  </si>
  <si>
    <t>1-5133060001-999999-00-1030602-1502-000-M03207001-3361-1-110122-00000000-0000000-336001</t>
  </si>
  <si>
    <t>1-5133060001-999999-00-1080404-2301-000-E08207003-3361-1-110122-00000000-0000000-336001</t>
  </si>
  <si>
    <t>1-5133060001-999999-00-1180101-2402-000-F18202001-3361-1-110122-00000000-0000000-336001</t>
  </si>
  <si>
    <t>1-5133080001-999999-00-1080101-2301-000-E08201001-3381-1-110122-00000000-0000000-338001</t>
  </si>
  <si>
    <t>1-5133090004-999999-00-1160204-3701-000-F16201001-3391-1-110122-00000000-0000000-339004</t>
  </si>
  <si>
    <t>1-5134050001-999999-00-1010102-1301-000-M01201012-3451-1-250422-IP220001-0000000-345001</t>
  </si>
  <si>
    <t>1-5134050001-999999-00-1020101-1302-000-P02208001-3451-1-250422-IP220001-0000000-345001</t>
  </si>
  <si>
    <t>1-5134050001-999999-00-1030101-1502-000-M03202001-3451-1-250422-IP220001-0000000-345001</t>
  </si>
  <si>
    <t>1-5134050001-999999-00-1040101-2205-000-G04201005-3451-1-250422-IP220001-0000000-345001</t>
  </si>
  <si>
    <t>1-5134050001-999999-00-1050201-2202-000-E05201002-3451-1-250422-IP220001-0000000-345001</t>
  </si>
  <si>
    <t>1-5134050001-999999-00-1060301-2202-000-E06208008-3451-1-250422-IP220001-0000000-345001</t>
  </si>
  <si>
    <t>1-5134050001-999999-00-1070104-2202-000-E07203006-3451-1-250422-IP220001-0000000-345001</t>
  </si>
  <si>
    <t>1-5134050001-999999-00-1080201-2301-000-E08201002-3451-1-250422-IP220001-0000000-345001</t>
  </si>
  <si>
    <t>1-5134050001-999999-00-1090102-2106-000-E09205002-3451-1-250422-IP220001-0000000-345001</t>
  </si>
  <si>
    <t>1-5134050001-999999-00-1100201-1701-000-E10202002-3451-1-250422-IP220001-0000000-345001</t>
  </si>
  <si>
    <t>1-5134050001-999999-00-1110101-1702-000-E11202003-3451-1-110122-00000000-0000000-345001</t>
  </si>
  <si>
    <t>1-5134050001-999999-00-1110101-1702-000-E11202003-3451-1-250422-IP220001-0000000-345001</t>
  </si>
  <si>
    <t>1-5134050001-999999-00-1120101-2501-000-E12201013-3451-1-250422-IP220001-0000000-345001</t>
  </si>
  <si>
    <t>1-5134050001-999999-00-1130102-3601-000-E13201001-3451-1-250422-IP220001-0000000-345001</t>
  </si>
  <si>
    <t>1-5134050001-999999-00-1140101-3201-000-E14202001-3451-1-250422-IP220001-0000000-345001</t>
  </si>
  <si>
    <t>1-5134050001-999999-00-1150101-3101-000-F15202002-3451-1-250422-IP220001-0000000-345001</t>
  </si>
  <si>
    <t>1-5134050001-999999-00-1160201-3701-000-F16204001-3451-1-250422-IP220001-0000000-345001</t>
  </si>
  <si>
    <t>1-5134050001-999999-00-1170101-1703-000-G17201001-3451-1-250422-IP220001-0000000-345001</t>
  </si>
  <si>
    <t>1-5134050001-999999-00-1180101-2402-000-F18201002-3451-1-250422-IP220001-0000000-345001</t>
  </si>
  <si>
    <t>1-5134050001-999999-00-1190101-2401-000-F19202010-3451-1-250422-IP220001-0000000-345001</t>
  </si>
  <si>
    <t>1-5134050001-999999-00-1200101-2701-000-F20202003-3451-1-250422-IP220001-0000000-345001</t>
  </si>
  <si>
    <t>1-5134050001-999999-00-1210101-1309-000-F21201001-3451-1-250422-IP220001-0000000-345001</t>
  </si>
  <si>
    <t>1-5134050001-999999-00-1230202-1102-000-O23202002-3451-1-250422-IP220001-0000000-345001</t>
  </si>
  <si>
    <t>1-5134050001-999999-00-1240101-1804-000-M24205001-3451-1-250422-IP220001-0000000-345001</t>
  </si>
  <si>
    <t>1-5134050001-999999-00-1260101-1303-000-G26201001-3451-1-250422-IP220001-0000000-345001</t>
  </si>
  <si>
    <t>1-5134050001-999999-00-1270104-1201-000-G27203001-3451-1-250422-IP220001-0000000-345001</t>
  </si>
  <si>
    <t>1-5134050001-999999-00-1310101-1302-000-P31203006-3451-1-250422-IP220001-0000000-345001</t>
  </si>
  <si>
    <t>1-5135010001-999999-00-1050201-2202-000-E05201002-3511-1-110122-00000000-0000000-351001</t>
  </si>
  <si>
    <t>1-5135010001-999999-00-1060204-2206-000-E06202001-3511-1-110122-00000000-0000000-351001</t>
  </si>
  <si>
    <t>1-5135010001-999999-00-1140103-3201-000-E14202002-3511-1-110122-00000000-0000000-351001</t>
  </si>
  <si>
    <t>1-5135010001-999999-00-1150406-3101-000-F15202003-3511-1-110122-00000000-0000000-351001</t>
  </si>
  <si>
    <t>1-5135010001-999999-00-1260101-1303-000-G26201002-3511-1-110122-00000000-0000000-351001</t>
  </si>
  <si>
    <t>1-5135010002-999999-00-1060204-2206-000-E06202001-3511-1-151222-00000000-0000000-351002</t>
  </si>
  <si>
    <t>1-5135020001-999999-00-1210101-1309-000-F21201003-3521-1-110122-00000000-0000000-352001</t>
  </si>
  <si>
    <t>1-5135050001-999999-00-1030405-1502-000-M03202001-3551-1-110122-00000000-0000000-355001</t>
  </si>
  <si>
    <t>1-5135050001-999999-00-1080402-2301-000-E08204003-3551-1-110122-00000000-0000000-355001</t>
  </si>
  <si>
    <t>1-5135050001-999999-00-1190203-2401-000-F19202003-3551-1-110122-00000000-0000000-355001</t>
  </si>
  <si>
    <t>1-5135070001-999999-00-1080601-2302-000-E08205003-3571-1-110122-00000000-0000000-357001</t>
  </si>
  <si>
    <t>1-5135080003-999999-00-1030407-1502-000-M03202001-3581-1-110122-00000000-0000000-358003</t>
  </si>
  <si>
    <t>1-5135080003-999999-00-1040401-2201-000-G04201009-3581-1-110122-00000000-0000000-358003</t>
  </si>
  <si>
    <t>1-5135080003-999999-00-1050301-2202-000-E05203001-3581-1-110122-00000000-0000000-358003</t>
  </si>
  <si>
    <t>1-5135080003-999999-00-1080201-2301-000-E08201002-3581-1-110122-00000000-0000000-358003</t>
  </si>
  <si>
    <t>1-5135080003-999999-00-1110101-1702-000-E11202002-3581-1-110122-00000000-0000000-358003</t>
  </si>
  <si>
    <t>1-5135080003-999999-00-1160101-3701-000-F16204001-3581-1-110122-00000000-0000000-358003</t>
  </si>
  <si>
    <t>1-5135080003-999999-00-1180101-2402-000-F18201002-3581-1-110122-00000000-0000000-358003</t>
  </si>
  <si>
    <t>1-5135080003-999999-00-1260101-1303-000-G26201001-3581-1-110122-00000000-0000000-358003</t>
  </si>
  <si>
    <t>1-5135080003-999999-00-1270104-1201-000-G27203001-3581-1-110122-00000000-0000000-358003</t>
  </si>
  <si>
    <t>1-5135090001-999999-00-1020101-1302-000-P02208001-3591-1-110122-00000000-0000000-359001</t>
  </si>
  <si>
    <t>1-5135090001-999999-00-1030101-1502-000-M03202001-3591-1-110122-00000000-0000000-359001</t>
  </si>
  <si>
    <t>1-5135090001-999999-00-1030302-1502-000-M03201003-3591-1-110122-00000000-0000000-359001</t>
  </si>
  <si>
    <t>1-5135090001-999999-00-1030303-1502-000-M03201001-3591-1-110122-00000000-0000000-359001</t>
  </si>
  <si>
    <t>1-5135090001-999999-00-1030402-1502-000-M03202001-3591-1-110122-00000000-0000000-359001</t>
  </si>
  <si>
    <t>1-5135090001-999999-00-1040401-2201-000-G04201009-3591-1-110122-00000000-0000000-359001</t>
  </si>
  <si>
    <t>1-5135090001-999999-00-1100201-1701-000-E10202002-3591-1-110122-00000000-0000000-359001</t>
  </si>
  <si>
    <t>1-5135090001-999999-00-1110101-1702-000-E11202002-3591-1-110122-00000000-0000000-359001</t>
  </si>
  <si>
    <t>1-5135090001-999999-00-1160201-3701-000-F16204001-3591-1-110122-00000000-0000000-359001</t>
  </si>
  <si>
    <t>1-5135090001-999999-00-1190203-2401-000-F19202003-3591-1-110122-00000000-0000000-359001</t>
  </si>
  <si>
    <t>1-5135090001-999999-00-1250101-1302-000-P25201004-3591-1-110122-00000000-0000000-359001</t>
  </si>
  <si>
    <t>1-5135090001-999999-00-1270104-1201-000-G27203001-3591-1-110122-00000000-0000000-359001</t>
  </si>
  <si>
    <t>1-5135090001-999999-00-1310102-1302-000-P31203006-3591-1-110122-00000000-0000000-359001</t>
  </si>
  <si>
    <t>1-5136010001-999999-00-1200201-2701-000-F20201002-3611-1-110122-00000000-0000000-361001</t>
  </si>
  <si>
    <t>1-5136010001-999999-00-1250101-1302-000-P25201001-3611-1-110122-00000000-0000000-361001</t>
  </si>
  <si>
    <t>SERVICIOS DE REVELADO DE FOTOGRAFIAS</t>
  </si>
  <si>
    <t>1-5136040001-999999-00-1030603-1502-000-M03204003-3641-1-110122-00000000-0000000-364001</t>
  </si>
  <si>
    <t>1-5137010001-999999-00-1100201-1701-000-E10202002-3711-1-110122-00000000-0000000-371001</t>
  </si>
  <si>
    <t>1-5138020001-999999-00-1060201-2106-000-M03208001-3821-1-110122-00000000-0000000-382001</t>
  </si>
  <si>
    <t>1-5138020001-999999-00-1080101-2301-000-M03208001-3821-1-110122-00000000-0000000-382001</t>
  </si>
  <si>
    <t>1-5138020001-999999-00-1080601-2302-000-E08205003-3821-1-110122-00000000-0000000-382001</t>
  </si>
  <si>
    <t>1-5138020001-999999-00-1230203-1102-000-O23201004-3821-1-110122-00000000-0000000-382001</t>
  </si>
  <si>
    <t>1-5139020001-999999-00-1100201-1701-000-E10202002-3921-1-110122-00000000-0000000-392001</t>
  </si>
  <si>
    <t>1-5139020001-999999-00-1150101-3101-000-F15201001-3921-1-110122-00000000-0000000-392001</t>
  </si>
  <si>
    <t>1-5139020001-999999-00-1180101-2402-000-F18201002-3921-1-110122-00000000-0000000-392001</t>
  </si>
  <si>
    <t>1-5139060001-999999-00-1080101-2301-000-E08201001-3961-1-110122-00000000-0000000-396001</t>
  </si>
  <si>
    <t>1-5139090001-999999-00-1030301-1502-000-M03201002-3991-1-110122-00000000-0000000-399001</t>
  </si>
  <si>
    <t>1-5231010001-999999-00-1140101-2202-000-K14209001-4311-1-151222-TG220003-0000000-431001</t>
  </si>
  <si>
    <t>1-5231010001-999999-00-1140101-2202-000-K14209001-4311-1-151222-TG220006-0000000-431001</t>
  </si>
  <si>
    <t>1-5231010001-999999-00-1140101-2202-000-K14209002-4311-1-151222-TG220002-0000000-431001</t>
  </si>
  <si>
    <t>OTRAS BECAS</t>
  </si>
  <si>
    <t>1-5242020003-999999-00-1060201-2106-000-M03208001-4421-1-110122-00000000-0000000-442003</t>
  </si>
  <si>
    <t>1-5242020003-999999-00-1080101-2301-000-M03208001-4421-1-110122-00000000-0000000-442003</t>
  </si>
  <si>
    <t>1-5243030002-999999-00-1290101-1805-000-M03202001-4451-1-110122-00000000-0000000-445002</t>
  </si>
  <si>
    <t>1-5243030018-999999-00-1290101-1805-000-M03202001-4451-1-110122-00000000-0000000-445018</t>
  </si>
  <si>
    <t>1-5131080002-999999-00-1120101-2501-000-E12203005-3181-1-110122-00000000-0000000-318002</t>
  </si>
  <si>
    <t>JULIO 2022</t>
  </si>
  <si>
    <t>JULIO 22</t>
  </si>
  <si>
    <t xml:space="preserve">ingresos </t>
  </si>
  <si>
    <t>Bancos /Dependencias y Otros</t>
  </si>
  <si>
    <t>Fondos con Afectación Específica</t>
  </si>
  <si>
    <t>CLAUSULA 48 DE CCT ASESORIA JURIDICA (SUTM)</t>
  </si>
  <si>
    <t>julio</t>
  </si>
  <si>
    <t>agosto</t>
  </si>
  <si>
    <t>JULIO</t>
  </si>
  <si>
    <t>1-1115010001-999999-00-0000000-0000-000-000000000-0000-0-250322-00000000-0000000-000000</t>
  </si>
  <si>
    <t>1-1235040002-999999-00-1050101-2201-000-K05204005-2411-2-151222-SE220017-0000000-241003</t>
  </si>
  <si>
    <t>1-1235040002-999999-00-1050101-2201-000-K05204005-2421-2-151222-SE220017-0000000-242001</t>
  </si>
  <si>
    <t>1-1235040002-999999-00-1050101-2201-000-K05204005-6141-2-151222-SE220078-0000000-614002</t>
  </si>
  <si>
    <t>1-1235900003-999999-00-1050101-2202-000-K05212003-6191-2-151222-OD220002-0000000-619003</t>
  </si>
  <si>
    <t>1-1246900002-999999-00-1060204-2206-000-E06202001-5691-2-151222-00000000-0000000-569002</t>
  </si>
  <si>
    <t>1-2119080009-999999-00-0000000-0000-000-000000000-0000-0-151221-00000000-0000000-000000</t>
  </si>
  <si>
    <t>1-5115900001-999999-00-1100107-1701-000-E10201001-1591-1-250422-IP220001-0000000-159001</t>
  </si>
  <si>
    <t>1-5115900001-999999-00-1100108-1701-000-E10201001-1591-1-250422-IP220001-0000000-159001</t>
  </si>
  <si>
    <t>1-5115900001-999999-00-1130501-3601-000-E13201006-1591-1-151222-00000000-0000000-159001</t>
  </si>
  <si>
    <t>1-5121010001-999999-00-1130102-3601-000-E13201006-2111-1-110122-00000000-0000000-211001</t>
  </si>
  <si>
    <t>1-5121010001-999999-00-1260101-1303-000-G26202001-2111-1-110122-00000000-0000000-211001</t>
  </si>
  <si>
    <t>1-5121010001-999999-00-1270101-1201-000-G27201001-2111-1-110122-00000000-0000000-211001</t>
  </si>
  <si>
    <t>1-5121010002-999999-00-1210101-1309-000-F21201002-2111-1-110122-00000000-0000000-211002</t>
  </si>
  <si>
    <t>1-5121040001-999999-00-1210101-2202-000-F21201007-2141-1-250722-IP220003-0000000-214001</t>
  </si>
  <si>
    <t>1-5121040001-999999-00-1260101-1303-000-G26201001-2141-1-110122-00000000-0000000-214001</t>
  </si>
  <si>
    <t>1-5122010001-999999-00-1060101-2202-000-M03208001-2211-1-110122-00000000-0000000-221001</t>
  </si>
  <si>
    <t>1-5122010001-999999-00-1080201-2301-000-M03208001-2211-1-110122-00000000-0000000-221001</t>
  </si>
  <si>
    <t>1-5122010001-999999-00-1090102-2106-000-M03208001-2211-1-110122-00000000-0000000-221001</t>
  </si>
  <si>
    <t>1-5122010001-999999-00-1100402-1701-000-M03208001-2211-1-110122-00000000-0000000-221001</t>
  </si>
  <si>
    <t>1-5122010001-999999-00-1110202-1702-000-M03208001-2211-1-110122-00000000-0000000-221001</t>
  </si>
  <si>
    <t>1-5122010001-999999-00-1150201-3101-000-F15201001-2211-1-110122-00000000-0000000-221001</t>
  </si>
  <si>
    <t>1-5122010001-999999-00-1170104-1703-000-M03208001-2211-1-110122-00000000-0000000-221001</t>
  </si>
  <si>
    <t>1-5122010001-999999-00-1270101-1201-000-M03208001-2211-1-110122-00000000-0000000-221001</t>
  </si>
  <si>
    <t>1-5124010001-999999-00-1050401-2202-000-E05202001-2411-1-110122-00000000-0000000-241001</t>
  </si>
  <si>
    <t>1-5124010003-999999-00-1060201-2106-000-E06203002-2411-1-110122-00000000-0000000-241003</t>
  </si>
  <si>
    <t>1-5124010003-999999-00-1060204-2206-000-E06202001-2411-1-151222-00000000-0000000-241003</t>
  </si>
  <si>
    <t>1-5124010005-999999-00-1060201-2106-000-E06203002-2411-1-110122-00000000-0000000-241005</t>
  </si>
  <si>
    <t>1-5124020001-999999-00-1050401-2202-000-E05202001-2421-1-110122-00000000-0000000-242001</t>
  </si>
  <si>
    <t>1-5124030001-999999-00-1030302-1502-000-M03201003-2431-1-110122-00000000-0000000-243001</t>
  </si>
  <si>
    <t>1-5124050001-999999-00-1110101-1702-000-E11201003-2451-1-110122-00000000-0000000-245001</t>
  </si>
  <si>
    <t>1-5124060001-999999-00-1030701-1502-000-M03202001-2461-1-110122-00000000-0000000-246001</t>
  </si>
  <si>
    <t>1-5124060001-999999-00-1030804-1502-000-M03202001-2461-1-110122-00000000-0000000-246001</t>
  </si>
  <si>
    <t>1-5124070001-999999-00-1030801-1502-000-M03202001-2471-1-110122-00000000-0000000-247001</t>
  </si>
  <si>
    <t>1-5124900001-999999-00-1030801-1502-000-M03202001-2491-1-110122-00000000-0000000-249001</t>
  </si>
  <si>
    <t>1-5124900001-999999-00-1270104-1201-000-G27202001-2491-1-110122-00000000-0000000-249001</t>
  </si>
  <si>
    <t>1-5124900002-999999-00-1060204-2206-000-E06202001-2491-1-110122-00000000-0000000-249002</t>
  </si>
  <si>
    <t>1-5125030001-999999-00-1080303-2605-000-E08202002-2531-1-110122-00000000-0000000-253001</t>
  </si>
  <si>
    <t>1-5125030001-999999-00-1080503-2301-000-E08209003-2531-1-151222-00000000-0000000-253001</t>
  </si>
  <si>
    <t>1-5125030001-999999-00-1110202-1702-000-M03208001-2531-1-110122-00000000-0000000-253001</t>
  </si>
  <si>
    <t>1-5125040001-999999-00-1080303-2605-000-E08202002-2541-1-110122-00000000-0000000-254001</t>
  </si>
  <si>
    <t>1-5125040001-999999-00-1110202-1702-000-M03208001-2541-1-110122-00000000-0000000-254001</t>
  </si>
  <si>
    <t>1-5125040001-999999-00-1160201-3701-000-F16204001-2541-1-110122-00000000-0000000-254001</t>
  </si>
  <si>
    <t>1-5125060001-999999-00-1030802-1502-000-M03202001-2561-1-110122-00000000-0000000-256001</t>
  </si>
  <si>
    <t>1-5126010001-999999-00-1210101-2202-000-F21201007-2611-1-250722-IP220003-0000000-261001</t>
  </si>
  <si>
    <t>1-5126010003-999999-00-1130102-3601-000-E13201001-2611-1-110122-00000000-0000000-261003</t>
  </si>
  <si>
    <t>1-5126010003-999999-00-1130102-3601-000-E13201005-2611-1-110122-00000000-0000000-261003</t>
  </si>
  <si>
    <t>1-5127010001-999999-00-1080404-2206-000-E08207002-2711-1-110122-00000000-0000000-271001</t>
  </si>
  <si>
    <t>1-5127010001-999999-00-1080502-2301-000-E08210002-2711-1-110122-00000000-0000000-271001</t>
  </si>
  <si>
    <t>1-5127010001-999999-00-1100402-1701-000-E10202003-2711-1-250422-IP220001-0000000-271001</t>
  </si>
  <si>
    <t>1-5127010001-999999-00-1160201-3701-000-F16204001-2711-1-110122-00000000-0000000-271001</t>
  </si>
  <si>
    <t>1-5127010001-999999-00-1170104-1703-000-G17201001-2711-1-110122-00000000-0000000-271001</t>
  </si>
  <si>
    <t>1-5127010001-999999-00-1230202-1102-000-O23202001-2711-1-110122-00000000-0000000-271001</t>
  </si>
  <si>
    <t>1-5127020001-999999-00-1060202-2101-000-M03208001-2721-1-110122-00000000-0000000-272001</t>
  </si>
  <si>
    <t>1-5127020001-999999-00-1110202-1702-000-E11201008-2721-1-110122-00000000-0000000-272001</t>
  </si>
  <si>
    <t>1-5127020001-999999-00-1110202-1702-000-E11201008-2721-1-151222-00000000-0000000-272001</t>
  </si>
  <si>
    <t>1-5127020002-999999-00-1210101-2202-000-F21201007-2721-1-250722-IP220003-0000000-272002</t>
  </si>
  <si>
    <t>1-5127050001-999999-00-1110202-1702-000-E11201009-2751-1-110122-00000000-0000000-275001</t>
  </si>
  <si>
    <t>1-5129010001-999999-00-1110202-1702-000-E11201009-2911-1-110122-00000000-0000000-291001</t>
  </si>
  <si>
    <t>1-5129020001-999999-00-1030406-1502-000-M03202001-2921-1-110122-00000000-0000000-292001</t>
  </si>
  <si>
    <t>1-5129030001-999999-00-1030408-1502-000-M03202001-2931-1-110122-00000000-0000000-293001</t>
  </si>
  <si>
    <t>1-5129030001-999999-00-1070104-2202-000-E07204004-2931-1-110122-00000000-0000000-293001</t>
  </si>
  <si>
    <t>1-5129030001-999999-00-1170101-1703-000-G17203003-2931-1-110122-00000000-0000000-293001</t>
  </si>
  <si>
    <t>1-5129040001-999999-00-1030301-1502-000-M03201002-2941-1-110122-00000000-0000000-294001</t>
  </si>
  <si>
    <t>1-5129040001-999999-00-1030406-1502-000-M03202001-2941-1-110122-00000000-0000000-294001</t>
  </si>
  <si>
    <t>1-5129040001-999999-00-1130102-3601-000-E13201002-2941-1-110122-00000000-0000000-294001</t>
  </si>
  <si>
    <t>1-5129040001-999999-00-1130102-3601-000-E13201003-2941-1-110122-00000000-0000000-294001</t>
  </si>
  <si>
    <t>1-5129050001-999999-00-1080303-2605-000-E08202002-2951-1-110122-00000000-0000000-295001</t>
  </si>
  <si>
    <t>1-5129050001-999999-00-1080801-2301-000-E08206003-2951-1-110122-00000000-0000000-295001</t>
  </si>
  <si>
    <t>1-5129060001-999999-00-1030307-1502-000-M03201001-2961-1-110122-00000000-0000000-296001</t>
  </si>
  <si>
    <t>1-5129060001-999999-00-1080701-2301-000-E08211003-2961-1-110122-00000000-0000000-296001</t>
  </si>
  <si>
    <t>1-5129060001-999999-00-1130102-3601-000-E13201002-2961-1-110122-00000000-0000000-296001</t>
  </si>
  <si>
    <t>1-5129060001-999999-00-1130102-3601-000-E13201004-2961-1-110122-00000000-0000000-296001</t>
  </si>
  <si>
    <t>1-5129060001-999999-00-1130102-3601-000-E13201006-2961-1-110122-00000000-0000000-296001</t>
  </si>
  <si>
    <t>1-5129060001-999999-00-1230204-1102-000-O23201005-2961-1-110122-00000000-0000000-296001</t>
  </si>
  <si>
    <t>1-5131020001-999999-00-1030407-1502-000-M03202001-3121-1-110122-00000000-0000000-312001</t>
  </si>
  <si>
    <t>1-5132050002-999999-00-1030101-1502-000-M03202001-3251-1-110122-00000000-0000000-325002</t>
  </si>
  <si>
    <t>1-5133060001-999999-00-1030303-1502-000-M03201001-3361-1-110122-00000000-0000000-336001</t>
  </si>
  <si>
    <t>1-5133060001-999999-00-1030307-1502-000-M03201001-3361-1-110122-00000000-0000000-336001</t>
  </si>
  <si>
    <t>1-5133060001-999999-00-1030503-1502-000-M03201007-3361-1-110122-00000000-0000000-336001</t>
  </si>
  <si>
    <t>1-5133060001-999999-00-1030802-1502-000-M03202001-3361-1-110122-00000000-0000000-336001</t>
  </si>
  <si>
    <t>1-5133060001-999999-00-1030803-1502-000-M03202001-3361-1-110122-00000000-0000000-336001</t>
  </si>
  <si>
    <t>1-5133060001-999999-00-1030804-1502-000-M03202001-3361-1-110122-00000000-0000000-336001</t>
  </si>
  <si>
    <t>1-5133060001-999999-00-1080103-2301-000-E08201008-3361-1-110122-00000000-0000000-336001</t>
  </si>
  <si>
    <t>1-5133060001-999999-00-1080303-2605-000-E08202002-3361-1-110122-00000000-0000000-336001</t>
  </si>
  <si>
    <t>1-5133060001-999999-00-1080801-2301-000-E08206003-3361-1-110122-00000000-0000000-336001</t>
  </si>
  <si>
    <t>1-5133060001-999999-00-1090301-2106-000-E09202003-3361-1-110122-00000000-0000000-336001</t>
  </si>
  <si>
    <t>1-5133060001-999999-00-1100505-1701-000-E10209001-3361-1-110122-00000000-0000000-336001</t>
  </si>
  <si>
    <t>1-5133060001-999999-00-1210101-1309-000-F21202003-3361-1-110122-00000000-0000000-336001</t>
  </si>
  <si>
    <t>1-5133060001-999999-00-1210101-1309-000-F21202004-3361-1-110122-00000000-0000000-336001</t>
  </si>
  <si>
    <t>1-5133090004-999999-00-1210101-2202-000-F21201007-3391-1-250722-IP220003-0000000-339004</t>
  </si>
  <si>
    <t>1-5134050001-999999-00-1190101-2401-000-F19202010-3451-1-110122-00000000-0000000-345001</t>
  </si>
  <si>
    <t>1-5134070001-999999-00-1030302-1502-000-M03201003-3471-1-110122-00000000-0000000-347001</t>
  </si>
  <si>
    <t>1-5135010001-999999-00-1020401-1302-000-P02204004-3511-1-110122-00000000-0000000-351001</t>
  </si>
  <si>
    <t>1-5135010001-999999-00-1030201-1502-000-M03202001-3511-1-110122-00000000-0000000-351001</t>
  </si>
  <si>
    <t>1-5135010001-999999-00-1030301-1502-000-M03201002-3511-1-110122-00000000-0000000-351001</t>
  </si>
  <si>
    <t>1-5135010001-999999-00-1040401-2206-000-G04201003-3511-1-110122-00000000-0000000-351001</t>
  </si>
  <si>
    <t>1-5135010001-999999-00-1130102-3601-000-E13201001-3511-1-110122-00000000-0000000-351001</t>
  </si>
  <si>
    <t>1-5135010001-999999-00-1150201-2206-000-F15202003-3511-1-110122-00000000-0000000-351001</t>
  </si>
  <si>
    <t>1-5135020001-999999-00-1250101-1302-000-P25201004-3521-1-110122-00000000-0000000-352001</t>
  </si>
  <si>
    <t>1-5135050001-999999-00-1030306-1502-000-M03201001-3551-1-110122-00000000-0000000-355001</t>
  </si>
  <si>
    <t>1-5135050001-999999-00-1030307-1502-000-M03201001-3551-1-110122-00000000-0000000-355001</t>
  </si>
  <si>
    <t>1-5135050001-999999-00-1080303-2605-000-E08202002-3551-1-110122-00000000-0000000-355001</t>
  </si>
  <si>
    <t>1-5135070001-999999-00-1030405-1502-000-M03202001-3571-1-110122-00000000-0000000-357001</t>
  </si>
  <si>
    <t>1-5135070001-999999-00-1080402-2301-000-E08204003-3571-1-110122-00000000-0000000-357001</t>
  </si>
  <si>
    <t>1-5135070001-999999-00-1080503-2301-000-E08209003-3571-1-110122-00000000-0000000-357001</t>
  </si>
  <si>
    <t>1-5135070001-999999-00-1080802-2301-000-E08206006-3571-1-110122-00000000-0000000-357001</t>
  </si>
  <si>
    <t>1-5135080002-999999-00-1080201-2301-000-E08201002-3581-1-110122-00000000-0000000-358002</t>
  </si>
  <si>
    <t>1-5136010001-999999-00-1160101-3701-000-F16204001-3611-1-110122-00000000-0000000-361001</t>
  </si>
  <si>
    <t>1-5136010001-999999-00-1230202-1102-000-O23202002-3611-1-110122-00000000-0000000-361001</t>
  </si>
  <si>
    <t>1-5136010001-999999-00-1310101-1302-000-P31203006-3611-1-110122-00000000-0000000-361001</t>
  </si>
  <si>
    <t>1-5136060001-999999-00-1130201-3601-000-E13201003-3661-1-110122-00000000-0000000-366001</t>
  </si>
  <si>
    <t>1-5136060001-999999-00-1130201-3601-000-E13201004-3661-1-110122-00000000-0000000-366001</t>
  </si>
  <si>
    <t>1-5136900001-999999-00-1020101-1302-000-P02208001-3691-1-110122-00000000-0000000-369001</t>
  </si>
  <si>
    <t>1-5136900001-999999-00-1030101-1502-000-M03202001-3691-1-110122-00000000-0000000-369001</t>
  </si>
  <si>
    <t>1-5137050001-999999-00-1180101-2402-000-F18201002-3751-1-110122-00000000-0000000-375001</t>
  </si>
  <si>
    <t>1-5138020001-999999-00-1030201-1502-000-M03208001-3821-1-110122-00000000-0000000-382001</t>
  </si>
  <si>
    <t>1-5138020001-999999-00-1030301-1502-000-M03201002-3821-1-110122-00000000-0000000-382001</t>
  </si>
  <si>
    <t>1-5138020001-999999-00-1080303-2605-000-E08202002-3821-1-110122-00000000-0000000-382001</t>
  </si>
  <si>
    <t>1-5138020001-999999-00-1080402-2301-000-E08204003-3821-1-110122-00000000-0000000-382001</t>
  </si>
  <si>
    <t>1-5138020001-999999-00-1090204-2106-000-M03208001-3821-1-110122-00000000-0000000-382001</t>
  </si>
  <si>
    <t>1-5138020001-999999-00-1090205-2106-000-E09205002-3821-1-110122-00000000-0000000-382001</t>
  </si>
  <si>
    <t>1-5138020001-999999-00-1090301-2106-000-E09202004-3821-1-110122-00000000-0000000-382001</t>
  </si>
  <si>
    <t>1-5139020001-999999-00-1270101-1201-000-G27201001-3921-1-110122-00000000-0000000-392001</t>
  </si>
  <si>
    <t>1-5139090001-999999-00-1020101-1302-000-P02208001-3991-1-110122-00000000-0000000-399001</t>
  </si>
  <si>
    <t>1-5139090001-999999-00-1310101-1302-000-P31203006-3991-1-110122-00000000-0000000-399001</t>
  </si>
  <si>
    <t>1-5242020003-999999-00-1110202-1702-000-M03208001-4421-1-110122-00000000-0000000-442003</t>
  </si>
  <si>
    <t>1-5242020003-999999-00-1170104-1703-000-M03208001-4421-1-110122-00000000-0000000-442003</t>
  </si>
  <si>
    <t>1-5242020003-999999-00-1270104-1201-000-M03208001-4421-1-110122-00000000-0000000-442003</t>
  </si>
  <si>
    <t>1-5243030002-999999-00-1280101-1805-000-M03202001-4451-1-110122-00000000-0000000-445002</t>
  </si>
  <si>
    <t>1-5243030005-999999-00-1280101-1805-000-M03202001-4451-1-110122-00000000-0000000-445005</t>
  </si>
  <si>
    <t>1-5243030012-999999-00-1290101-1805-000-M03202001-4451-1-110122-00000000-0000000-445012</t>
  </si>
  <si>
    <t>1-5243030013-999999-00-1290101-1805-000-M03202001-4451-1-110122-00000000-0000000-445013</t>
  </si>
  <si>
    <t>1-5243030024-999999-00-1280101-1805-000-M03202001-4451-1-110122-00000000-0000000-445024</t>
  </si>
  <si>
    <t>1-5243030026-999999-00-1280101-1805-000-M03202001-4451-1-110122-00000000-0000000-445026</t>
  </si>
  <si>
    <t>total</t>
  </si>
  <si>
    <t>FAISM</t>
  </si>
  <si>
    <t>FENADU</t>
  </si>
  <si>
    <t>Fortamun</t>
  </si>
  <si>
    <t>Fondo General de Participaciones</t>
  </si>
  <si>
    <t>Ieps de Gasolina y Diesel</t>
  </si>
  <si>
    <t>Fondo de ISR</t>
  </si>
  <si>
    <t>ISR por enajenación de Bienes Inmuebles</t>
  </si>
  <si>
    <t>Fondo Estatal</t>
  </si>
  <si>
    <t>Ingresos por recaudar 2022</t>
  </si>
  <si>
    <t>Importe</t>
  </si>
  <si>
    <t xml:space="preserve">Total </t>
  </si>
  <si>
    <t>DEUDORES DIV RETENCION DE FIDEICOMISOS</t>
  </si>
  <si>
    <t>DEUDORES DIV (DEPOSITOS EN GARANTIA)</t>
  </si>
  <si>
    <t>DEUDORES DIV (TRAMITES JURIDICOS)</t>
  </si>
  <si>
    <t>1-1123010025-999999-00-0000000-0000-000-000000000-0000-0-151221-00000000-0000000-000000</t>
  </si>
  <si>
    <t>1-1123010025-999999-00-0000000-0000-000-000000000-0000-0-151222-00000000-0000000-000000</t>
  </si>
  <si>
    <t>1-5122030001-999999-00-1180210-2402-000-F18201002-2231-1-110122-00000000-0000000-223001</t>
  </si>
  <si>
    <t>1-5126010002-999999-00-1030405-1502-000-M03202001-2611-1-110122-00000000-0000000-261002</t>
  </si>
  <si>
    <t>1-5135010001-999999-00-1120101-2501-000-E12203006-3511-1-110122-00000000-0000000-351001</t>
  </si>
  <si>
    <t>1-5137010001-999999-00-1020101-1302-000-P02208001-3711-1-110122-00000000-0000000-371001</t>
  </si>
  <si>
    <t>1-5137050001-999999-00-1020101-1302-000-P02208001-3751-1-110122-00000000-0000000-375001</t>
  </si>
  <si>
    <t>1-5138020001-999999-00-1080801-2301-000-E08206003-3821-1-110122-00000000-0000000-382001</t>
  </si>
  <si>
    <t>1-5138020001-999999-00-1200101-2701-000-F20203004-3821-1-110122-00000000-0000000-382001</t>
  </si>
  <si>
    <t>1-5138020001-999999-00-1230202-1102-000-O23202002-3821-1-110122-00000000-0000000-382001</t>
  </si>
  <si>
    <t>1-5139020001-999999-00-1020101-1302-000-P02208001-3921-1-110122-00000000-0000000-392001</t>
  </si>
  <si>
    <t>1-5243030002-999999-00-1300101-1805-000-M03202001-4451-1-110122-00000000-0000000-445002</t>
  </si>
  <si>
    <t>INTERESES BANCARIOS</t>
  </si>
  <si>
    <t>1-5134010002-999999-00-1030101-1501-000-M03202001-3411-1-110122-00000000-0000000-341002</t>
  </si>
  <si>
    <t>PROVEEDORES</t>
  </si>
  <si>
    <t>Libre disposición</t>
  </si>
  <si>
    <t>INVERSIÓN</t>
  </si>
  <si>
    <t>1-5243030016-999999-00-1300101-1805-000-M03202001-4451-1-110122-00000000-0000000-445016</t>
  </si>
  <si>
    <t>AGOSTO</t>
  </si>
  <si>
    <t>ESTADO DE SITUACION FINANCIERA</t>
  </si>
  <si>
    <t>ACTIVOS CIRCULANTES</t>
  </si>
  <si>
    <t>Del 01 de enero al 30 de septiembre de 2022</t>
  </si>
  <si>
    <t>1-1123010025-999999-00-0000000-0000-000-000000000-0000-0-110122-00000000-0000000-000000</t>
  </si>
  <si>
    <t>1-1235040001-999999-00-1050101-2201-000-K05204001-6141-2-151222-SE220052-0000000-614001</t>
  </si>
  <si>
    <t>1-1235040002-999999-00-1050101-2201-000-K05204005-6141-2-110222-SE220042-0000000-614002</t>
  </si>
  <si>
    <t>1-1235040002-999999-00-1050101-2201-000-K05204005-6141-2-151222-SE220042-0000000-614002</t>
  </si>
  <si>
    <t>1-1235040007-999999-00-1050101-2103-000-K05203001-6141-2-151222-SD220020-0000000-614007</t>
  </si>
  <si>
    <t>1-1235900003-999999-00-1050101-2202-000-K05212003-6191-2-151222-OD220001-0000000-619003</t>
  </si>
  <si>
    <t>1-5121010004-999999-00-1040101-2201-000-G04201009-2111-1-110122-00000000-0000000-211004</t>
  </si>
  <si>
    <t>1-5121040001-999999-00-1010102-1301-000-M01201012-2141-1-110122-00000000-0000000-214001</t>
  </si>
  <si>
    <t>1-5122020001-999999-00-1090102-2106-000-E09201005-2221-1-110122-00000000-0000000-221001</t>
  </si>
  <si>
    <t>1-5122030001-999999-00-1010102-1301-000-M01201012-2231-1-110122-00000000-0000000-223001</t>
  </si>
  <si>
    <t>1-5126010003-999999-00-1030408-1502-000-M03202001-2611-1-110122-00000000-0000000-261003</t>
  </si>
  <si>
    <t>1-5127020001-999999-00-1140101-3201-000-E14203001-2721-1-110122-00000000-0000000-272001</t>
  </si>
  <si>
    <t>1-5127020002-999999-00-1040304-2201-000-G04201002-2721-1-110122-00000000-0000000-272002</t>
  </si>
  <si>
    <t>PROCESAMIENTO DE INFORMACION</t>
  </si>
  <si>
    <t>1-5131070002-999999-00-1160201-3701-000-F16204001-3171-1-110122-00000000-0000000-317002</t>
  </si>
  <si>
    <t>1-5134050001-999999-00-1020101-1302-000-P02208001-3451-1-110122-00000000-0000000-345001</t>
  </si>
  <si>
    <t>1-5134050001-999999-00-1160101-3701-000-F16204001-3451-1-110122-00000000-0000000-345001</t>
  </si>
  <si>
    <t>1-5135050001-999999-00-1080403-2301-000-E08208001-3551-1-110122-00000000-0000000-355001</t>
  </si>
  <si>
    <t>1-5231010001-999999-00-1140101-2202-000-K14209002-4311-1-151222-TG220004-0000000-431001</t>
  </si>
  <si>
    <t>CLAUSULA 30/UTILES ESCOLARES</t>
  </si>
  <si>
    <t>CLAUSULA 31/GASTOS PARA FUNERAL</t>
  </si>
  <si>
    <t>CLAUSULA 39/OFRENDA FLORAL</t>
  </si>
  <si>
    <t>CLAUSULA 40/LICENCIA PARA CONDUCIR</t>
  </si>
  <si>
    <t>CLAUSULA 41/PREDIAL</t>
  </si>
  <si>
    <t>CLAUSULA 51/APOYO DIA DE LA MADRE</t>
  </si>
  <si>
    <t>CLAUSULA 53/FESTEJO DEL SANTO NIÑO DE ATOCHA</t>
  </si>
  <si>
    <t>CLAUSULA 55/FESTEJO DEL DIA DEL NIÑO</t>
  </si>
  <si>
    <t>CLAUSULA 57/ARRENDAMIENTO DEL INMUEBLE DEL ESTACIONAMIENTO Y LOS SERVICIOS BASICOS DE OPERACION</t>
  </si>
  <si>
    <t>CLAUSULA 78/EQUIPO DE SEGURIDAD</t>
  </si>
  <si>
    <t>CLAUSULA 83/UNIFORMES</t>
  </si>
  <si>
    <t>CLAUSULA 29/FONDO ANUAL PARA GESTORIA</t>
  </si>
  <si>
    <t>CLAUSULA 28/BECAS</t>
  </si>
  <si>
    <t>CLAUSULA 44/APOYO PARA CONSTRUCCION (SUTUM)</t>
  </si>
  <si>
    <t>fuente</t>
  </si>
  <si>
    <t>BANORTE 1196632499 REGULARIZACION DE VEHICULOS USADOS DE PROCEDENCIA EXTRANJERA 2022</t>
  </si>
  <si>
    <t>TRASLADO DE RESIDUOS SOLIDOS URBANOS</t>
  </si>
  <si>
    <t>1-2117070015-999999-00-0000000-0000-000-000000000-0000-0-151222-00000000-0000000-000000</t>
  </si>
  <si>
    <t>1-5125030001-999999-00-1010102-1301-000-M01201012-2531-1-110122-00000000-0000000-253001</t>
  </si>
  <si>
    <t xml:space="preserve">a) Sentencia de terminación anticipada APP </t>
  </si>
  <si>
    <t>SEPTIEMBRE</t>
  </si>
  <si>
    <t>septiembre</t>
  </si>
  <si>
    <t>Actualización:  al  30 de Septiembre  de 2022</t>
  </si>
  <si>
    <t>AGOSTO 2022</t>
  </si>
  <si>
    <t>SEPTIEMBRE 2022</t>
  </si>
  <si>
    <t>FEB 20</t>
  </si>
  <si>
    <t>MAR 20</t>
  </si>
  <si>
    <t>ABR 20</t>
  </si>
  <si>
    <t>MAY 20</t>
  </si>
  <si>
    <t>JUN 20</t>
  </si>
  <si>
    <t>JUL 20</t>
  </si>
  <si>
    <t>AGO 20</t>
  </si>
  <si>
    <t>SEP 20</t>
  </si>
  <si>
    <t>OCT 20</t>
  </si>
  <si>
    <t>NOV 20</t>
  </si>
  <si>
    <t>SEPTIEMBRE 22</t>
  </si>
  <si>
    <t>BANORTE                     RETENCION 10 %</t>
  </si>
  <si>
    <t>AGOSTO 22</t>
  </si>
  <si>
    <t>EJS ANTS</t>
  </si>
  <si>
    <t>Retenidos 2022</t>
  </si>
  <si>
    <t>Retenidos 2021</t>
  </si>
  <si>
    <t>Retenidos 2020</t>
  </si>
  <si>
    <t>GARANTÍA PAGADA POR EL MPIO</t>
  </si>
  <si>
    <t>Intereses pagados</t>
  </si>
  <si>
    <t>Préstamos corto plazo</t>
  </si>
  <si>
    <t>Préstamos largo plazo</t>
  </si>
  <si>
    <t>Importe (en miles de pesos)</t>
  </si>
  <si>
    <t>1-1112020008-999999-00-0000000-0000-000-000000000-0000-0-151219-00000000-0000000-000000</t>
  </si>
  <si>
    <t>SANTANDER 65509516245 CREDITO CORTO PLAZO 2022</t>
  </si>
  <si>
    <t>FIDEICOMISO IXE BANORTE F-1522 (CRED 7823-9030)</t>
  </si>
  <si>
    <t>1-1114010020-999999-00-0000000-0000-000-000000000-0000-0-151222-00000000-0000000-000000</t>
  </si>
  <si>
    <t>INVERSION SANTANDER 65509516245 CREDITO CORTO PLAZO 2022</t>
  </si>
  <si>
    <t>1-1123010001-999999-00-0000000-0000-000-000000000-0000-0-250322-00000000-0000000-000000</t>
  </si>
  <si>
    <t>VILMA ELENA GARCIA NAVA</t>
  </si>
  <si>
    <t>INGRID JACQUELINE VALDIVIA VAZQUEZ</t>
  </si>
  <si>
    <t>MIGUEL ANGEL  GRAMILLO MORENO</t>
  </si>
  <si>
    <t>RAUL GERARDO SILVA FERNANDEZ</t>
  </si>
  <si>
    <t>OLIMPYA ARIZMENDI RIOS</t>
  </si>
  <si>
    <t>MARIEL PAMELA LOERA FERNANDEZ</t>
  </si>
  <si>
    <t>MARTHA PATRICIA BARRAGAN REYES</t>
  </si>
  <si>
    <t>JORGE LUIS OROZCO SOTELO</t>
  </si>
  <si>
    <t>JIMENA DEL PILAR HERNANDEZ ANDRADE</t>
  </si>
  <si>
    <t>EIDA JUDITH LIMONES AGUILAR</t>
  </si>
  <si>
    <t>LESLY MALENY ORTIZ AVALOS</t>
  </si>
  <si>
    <t>CHRISTIAN IVAN PIÑA BALDERRAMA</t>
  </si>
  <si>
    <t>DELIA REBECA MARTINEZ VAZQUEZ</t>
  </si>
  <si>
    <t>EVA MARIA CASTAÑENA MARTINEZ</t>
  </si>
  <si>
    <t>1-1235040001-999999-00-1050101-2201-000-K05204001-6141-2-151222-SE220074-0000000-614001</t>
  </si>
  <si>
    <t>1-1235040002-999999-00-1050101-2201-000-K05204005-2411-2-151222-SE220080-0000000-241006</t>
  </si>
  <si>
    <t>1-1235040002-999999-00-1050101-2201-000-K05204005-2411-2-151222-SE220080-0000000-241008</t>
  </si>
  <si>
    <t>1-1235040002-999999-00-1050101-2201-000-K05204005-3991-2-151222-SE220080-0000000-399001</t>
  </si>
  <si>
    <t>1-1235040002-999999-00-1050101-2201-000-K05204005-6141-2-110222-SE220010-0000000-614002</t>
  </si>
  <si>
    <t>1-1235040002-999999-00-1050101-2201-000-K05204005-6141-2-110222-SE220072-0000000-614002</t>
  </si>
  <si>
    <t>1-1235040002-999999-00-1050101-2201-000-K05204005-6141-2-151222-SE220010-0000000-614002</t>
  </si>
  <si>
    <t>1-1235040002-999999-00-1050101-2201-000-K05204005-6141-2-151222-SE220072-0000000-614002</t>
  </si>
  <si>
    <t>1-1235040006-999999-00-1050101-2203-000-K05202001-6141-2-151222-SC220058-0000000-614006</t>
  </si>
  <si>
    <t>1-1235040007-999999-00-1050101-2103-000-K05203001-6141-2-151222-SD220007-0000000-614007</t>
  </si>
  <si>
    <t>1-1235040007-999999-00-1050101-2103-000-K05203001-6141-2-151222-SD220010-0000000-614007</t>
  </si>
  <si>
    <t>1-1235040007-999999-00-1050101-2103-000-K05203001-6141-2-151222-SD220031-0000000-614007</t>
  </si>
  <si>
    <t>1-1235900003-999999-00-1050101-2202-000-K05212003-6191-2-151222-OD220004-0000000-619003</t>
  </si>
  <si>
    <t>RELLENO SANITARIO</t>
  </si>
  <si>
    <t>1-1236020001-999999-00-1050101-2101-000-K05204008-6221-2-151222-SE220041-0000000-622001</t>
  </si>
  <si>
    <t>1-1241030001-999999-00-1210101-2202-000-F21201007-5151-2-250722-IP220003-0000000-515001</t>
  </si>
  <si>
    <t>1-1242010001-999999-00-1210101-2202-000-F21201007-5211-2-250722-IP220003-0000000-521001</t>
  </si>
  <si>
    <t>1-3221010002-999999-00-0000000-0000-000-000000000-0000-0-110222-00000000-0000000-000000</t>
  </si>
  <si>
    <t>1-5115900001-999999-00-1040301-2201-000-G04201008-1591-1-110122-00000000-0000000-159001</t>
  </si>
  <si>
    <t>1-5115900001-999999-00-1040302-2201-000-G04201009-1591-1-110122-00000000-0000000-159001</t>
  </si>
  <si>
    <t>1-5115900001-999999-00-1040304-2201-000-G04201002-1591-1-110122-00000000-0000000-159001</t>
  </si>
  <si>
    <t>1-5115900001-999999-00-1040401-2201-000-G04201001-1591-1-110122-00000000-0000000-159001</t>
  </si>
  <si>
    <t>1-5115900001-999999-00-1050101-2202-000-E05201001-1591-1-110122-00000000-0000000-159001</t>
  </si>
  <si>
    <t>1-5115900001-999999-00-1050102-2202-000-E05202008-1591-1-110122-00000000-0000000-159001</t>
  </si>
  <si>
    <t>1-5115900001-999999-00-1050103-2202-000-E05202002-1591-1-110122-00000000-0000000-159001</t>
  </si>
  <si>
    <t>1-5115900001-999999-00-1050104-2202-000-E05201007-1591-1-110122-00000000-0000000-159001</t>
  </si>
  <si>
    <t>1-5115900001-999999-00-1050105-2202-000-E05202003-1591-1-110122-00000000-0000000-159001</t>
  </si>
  <si>
    <t>1-5115900001-999999-00-1050106-2202-000-E05201005-1591-1-110122-00000000-0000000-159001</t>
  </si>
  <si>
    <t>1-5115900001-999999-00-1050107-2202-000-E05201006-1591-1-110122-00000000-0000000-159001</t>
  </si>
  <si>
    <t>1-5115900001-999999-00-1050201-2202-000-E05201004-1591-1-110122-00000000-0000000-159001</t>
  </si>
  <si>
    <t>1-5115900001-999999-00-1050202-2202-000-E05201008-1591-1-110122-00000000-0000000-159001</t>
  </si>
  <si>
    <t>1-5115900001-999999-00-1050203-2202-000-E05201009-1591-1-110122-00000000-0000000-159001</t>
  </si>
  <si>
    <t>1-5115900001-999999-00-1050204-2202-000-E05201003-1591-1-110122-00000000-0000000-159001</t>
  </si>
  <si>
    <t>1-5115900001-999999-00-1050205-2202-000-E05201010-1591-1-110122-00000000-0000000-159001</t>
  </si>
  <si>
    <t>1-5115900001-999999-00-1050206-2202-000-E05201002-1591-1-110122-00000000-0000000-159001</t>
  </si>
  <si>
    <t>1-5115900001-999999-00-1050207-2202-000-E05202007-1591-1-110122-00000000-0000000-159001</t>
  </si>
  <si>
    <t>1-5115900001-999999-00-1050301-2202-000-E05203001-1591-1-110122-00000000-0000000-159001</t>
  </si>
  <si>
    <t>1-5115900001-999999-00-1050302-2202-000-E05203001-1591-1-110122-00000000-0000000-159001</t>
  </si>
  <si>
    <t>1-5115900001-999999-00-1050303-2202-000-E05203001-1591-1-110122-00000000-0000000-159001</t>
  </si>
  <si>
    <t>1-5115900001-999999-00-1050304-2202-000-E05203001-1591-1-110122-00000000-0000000-159001</t>
  </si>
  <si>
    <t>1-5115900001-999999-00-1050305-2202-000-E05203001-1591-1-110122-00000000-0000000-159001</t>
  </si>
  <si>
    <t>1-5115900001-999999-00-1050401-2202-000-E05202004-1591-1-110122-00000000-0000000-159001</t>
  </si>
  <si>
    <t>1-5115900001-999999-00-1050402-2202-000-E05202005-1591-1-110122-00000000-0000000-159001</t>
  </si>
  <si>
    <t>1-5115900001-999999-00-1050403-2202-000-E05202001-1591-1-110122-00000000-0000000-159001</t>
  </si>
  <si>
    <t>1-5115900001-999999-00-1060204-2206-000-E06202001-1591-1-110122-00000000-0000000-159001</t>
  </si>
  <si>
    <t>1-5115900001-999999-00-1060302-2206-000-E06208008-1591-1-110122-00000000-0000000-159001</t>
  </si>
  <si>
    <t>1-5115900001-999999-00-1060303-2206-000-E06208008-1591-1-110122-00000000-0000000-159001</t>
  </si>
  <si>
    <t>1-5115900001-999999-00-1080101-2301-000-E08201001-1591-1-110122-00000000-0000000-159001</t>
  </si>
  <si>
    <t>1-5115900001-999999-00-1080103-2301-000-E08201008-1591-1-110122-00000000-0000000-159001</t>
  </si>
  <si>
    <t>1-5115900001-999999-00-1080201-2301-000-E08201002-1591-1-110122-00000000-0000000-159001</t>
  </si>
  <si>
    <t>1-5115900001-999999-00-1080202-2301-000-E08201002-1591-1-110122-00000000-0000000-159001</t>
  </si>
  <si>
    <t>1-5115900001-999999-00-1080203-2301-000-E08201002-1591-1-110122-00000000-0000000-159001</t>
  </si>
  <si>
    <t>1-5115900001-999999-00-1080301-2301-000-E08201006-1591-1-110122-00000000-0000000-159001</t>
  </si>
  <si>
    <t>1-5115900001-999999-00-1080303-2301-000-E08202002-1591-1-110122-00000000-0000000-159001</t>
  </si>
  <si>
    <t>1-5115900001-999999-00-1080401-2301-000-E08201001-1591-1-110122-00000000-0000000-159001</t>
  </si>
  <si>
    <t>1-5115900001-999999-00-1080402-2301-000-E08201001-1591-1-110122-00000000-0000000-159001</t>
  </si>
  <si>
    <t>1-5115900001-999999-00-1080403-2301-000-E08208001-1591-1-110122-00000000-0000000-159001</t>
  </si>
  <si>
    <t>1-5115900001-999999-00-1080404-2301-000-E08207002-1591-1-110122-00000000-0000000-159001</t>
  </si>
  <si>
    <t>1-5115900001-999999-00-1080405-2301-000-E08206006-1591-1-110122-00000000-0000000-159001</t>
  </si>
  <si>
    <t>1-5115900001-999999-00-1080501-2301-000-E08209001-1591-1-110122-00000000-0000000-159001</t>
  </si>
  <si>
    <t>1-5115900001-999999-00-1080502-2301-000-E08210002-1591-1-110122-00000000-0000000-159001</t>
  </si>
  <si>
    <t>1-5115900001-999999-00-1080503-2301-000-E08209001-1591-1-110122-00000000-0000000-159001</t>
  </si>
  <si>
    <t>1-5115900001-999999-00-1080601-2301-000-E08205004-1591-1-110122-00000000-0000000-159001</t>
  </si>
  <si>
    <t>1-5115900001-999999-00-1080701-2301-000-E08211004-1591-1-110122-00000000-0000000-159001</t>
  </si>
  <si>
    <t>1-5115900001-999999-00-1080802-2301-000-E08206006-1591-1-110122-00000000-0000000-159001</t>
  </si>
  <si>
    <t>1-5115900001-999999-00-1090101-2106-000-E09201006-1591-1-110122-00000000-0000000-159001</t>
  </si>
  <si>
    <t>1-5115900001-999999-00-1090102-2106-000-E09203002-1591-1-110122-00000000-0000000-159001</t>
  </si>
  <si>
    <t>1-5115900001-999999-00-1090103-2106-000-E09203002-1591-1-110122-00000000-0000000-159001</t>
  </si>
  <si>
    <t>1-5115900001-999999-00-1090201-2106-000-E09203007-1591-1-110122-00000000-0000000-159001</t>
  </si>
  <si>
    <t>1-5115900001-999999-00-1090202-2106-000-E09204001-1591-1-110122-00000000-0000000-159001</t>
  </si>
  <si>
    <t>1-5115900001-999999-00-1090203-2106-000-E09203007-1591-1-110122-00000000-0000000-159001</t>
  </si>
  <si>
    <t>1-5115900001-999999-00-1090204-2106-000-E09203003-1591-1-110122-00000000-0000000-159001</t>
  </si>
  <si>
    <t>1-5115900001-999999-00-1090205-2106-000-E09205001-1591-1-110122-00000000-0000000-159001</t>
  </si>
  <si>
    <t>1-5115900001-999999-00-1090206-2106-000-E09205001-1591-1-110122-00000000-0000000-159001</t>
  </si>
  <si>
    <t>1-5115900001-999999-00-1100101-1701-000-E10202003-1591-1-110122-00000000-0000000-159001</t>
  </si>
  <si>
    <t>1-5115900001-999999-00-1100103-1701-000-E10202002-1591-1-110122-00000000-0000000-159001</t>
  </si>
  <si>
    <t>1-5115900001-999999-00-1100103-1701-000-E10202002-1591-1-151222-00000000-0000000-159001</t>
  </si>
  <si>
    <t>1-5115900001-999999-00-1100104-1701-000-E10202002-1591-1-110122-00000000-0000000-159001</t>
  </si>
  <si>
    <t>1-5115900001-999999-00-1100105-1701-000-E10202002-1591-1-110122-00000000-0000000-159001</t>
  </si>
  <si>
    <t>1-5115900001-999999-00-1100105-1701-000-E10202002-1591-1-151222-00000000-0000000-159001</t>
  </si>
  <si>
    <t>1-5115900001-999999-00-1100106-1701-000-E10201001-1591-1-110122-00000000-0000000-159001</t>
  </si>
  <si>
    <t>1-5115900001-999999-00-1100107-1701-000-E10201001-1591-1-110122-00000000-0000000-159001</t>
  </si>
  <si>
    <t>1-5115900001-999999-00-1100107-1701-000-E10201001-1591-1-151222-00000000-0000000-159001</t>
  </si>
  <si>
    <t>1-5115900001-999999-00-1100108-1701-000-E10201001-1591-1-110122-00000000-0000000-159001</t>
  </si>
  <si>
    <t>1-5115900001-999999-00-1100108-1701-000-E10201001-1591-1-151222-00000000-0000000-159001</t>
  </si>
  <si>
    <t>1-5115900001-999999-00-1100201-1701-000-E10202001-1591-1-110122-00000000-0000000-159001</t>
  </si>
  <si>
    <t>1-5115900001-999999-00-1100202-1701-000-E10202002-1591-1-110122-00000000-0000000-159001</t>
  </si>
  <si>
    <t>1-5115900001-999999-00-1100203-1701-000-E10202002-1591-1-110122-00000000-0000000-159001</t>
  </si>
  <si>
    <t>1-5115900001-999999-00-1100203-1701-000-E10202002-1591-1-250422-IP220001-0000000-159001</t>
  </si>
  <si>
    <t>1-5115900001-999999-00-1100204-1701-000-E10202001-1591-1-110122-00000000-0000000-159001</t>
  </si>
  <si>
    <t>1-5115900001-999999-00-1100205-1701-000-E10202002-1591-1-110122-00000000-0000000-159001</t>
  </si>
  <si>
    <t>1-5115900001-999999-00-1100301-1701-000-E10205001-1591-1-110122-00000000-0000000-159001</t>
  </si>
  <si>
    <t>1-5115900001-999999-00-1100304-1701-000-E10206001-1591-1-110122-00000000-0000000-159001</t>
  </si>
  <si>
    <t>1-5115900001-999999-00-1100304-1701-000-E10206001-1591-1-151222-00000000-0000000-159001</t>
  </si>
  <si>
    <t>1-5115900001-999999-00-1100401-1701-000-E10207001-1591-1-110122-00000000-0000000-159001</t>
  </si>
  <si>
    <t>1-5115900001-999999-00-1100402-1701-000-E10202002-1591-1-110122-00000000-0000000-159001</t>
  </si>
  <si>
    <t>1-5115900001-999999-00-1100501-1701-000-E10210001-1591-1-110122-00000000-0000000-159001</t>
  </si>
  <si>
    <t>1-5115900001-999999-00-1100502-1701-000-E10202002-1591-1-110122-00000000-0000000-159001</t>
  </si>
  <si>
    <t>1-5115900001-999999-00-1100503-1701-000-E10202002-1591-1-110122-00000000-0000000-159001</t>
  </si>
  <si>
    <t>1-5115900001-999999-00-1100503-1701-000-E10202002-1591-1-151222-00000000-0000000-159001</t>
  </si>
  <si>
    <t>1-5115900001-999999-00-1100504-1701-000-E10208001-1591-1-110122-00000000-0000000-159001</t>
  </si>
  <si>
    <t>1-5115900001-999999-00-1100504-1701-000-E10208001-1591-1-151222-00000000-0000000-159001</t>
  </si>
  <si>
    <t>1-5115900001-999999-00-1100505-1701-000-E10209004-1591-1-110122-00000000-0000000-159001</t>
  </si>
  <si>
    <t>1-5115900001-999999-00-1100505-1701-000-E10209004-1591-1-151222-00000000-0000000-159001</t>
  </si>
  <si>
    <t>1-5115900001-999999-00-1110101-1702-000-E11202003-1591-1-110122-00000000-0000000-159001</t>
  </si>
  <si>
    <t>1-5115900001-999999-00-1110102-1702-000-E11201003-1591-1-110122-00000000-0000000-159001</t>
  </si>
  <si>
    <t>1-5115900001-999999-00-1110103-1702-000-E11201003-1591-1-110122-00000000-0000000-159001</t>
  </si>
  <si>
    <t>1-5115900001-999999-00-1110104-1702-000-E11201003-1591-1-110122-00000000-0000000-159001</t>
  </si>
  <si>
    <t>1-5115900001-999999-00-1110105-1702-000-E11201003-1591-1-110122-00000000-0000000-159001</t>
  </si>
  <si>
    <t>1-5115900001-999999-00-1110202-1702-000-E11201001-1591-1-110122-00000000-0000000-159001</t>
  </si>
  <si>
    <t>1-5115900001-999999-00-1110203-1702-000-E11201003-1591-1-110122-00000000-0000000-159001</t>
  </si>
  <si>
    <t>1-5115900001-999999-00-1120101-2501-000-E12201005-1591-1-110122-00000000-0000000-159001</t>
  </si>
  <si>
    <t>1-5115900001-999999-00-1120103-2501-000-E12201002-1591-1-110122-00000000-0000000-159001</t>
  </si>
  <si>
    <t>1-5115900001-999999-00-1120104-2501-000-E12201002-1591-1-110122-00000000-0000000-159001</t>
  </si>
  <si>
    <t>1-5115900001-999999-00-1120105-2501-000-E12201002-1591-1-110122-00000000-0000000-159001</t>
  </si>
  <si>
    <t>1-5115900001-999999-00-1120201-2501-000-E12201013-1591-1-110122-00000000-0000000-159001</t>
  </si>
  <si>
    <t>1-5115900001-999999-00-1120202-2501-000-E12201005-1591-1-110122-00000000-0000000-159001</t>
  </si>
  <si>
    <t>1-5115900001-999999-00-1120203-2501-000-E12202003-1591-1-110122-00000000-0000000-159001</t>
  </si>
  <si>
    <t>1-5115900001-999999-00-1130101-3601-000-E13201005-1591-1-110122-00000000-0000000-159001</t>
  </si>
  <si>
    <t>1-5115900001-999999-00-1130102-3601-000-E13201003-1591-1-110122-00000000-0000000-159001</t>
  </si>
  <si>
    <t>1-5115900001-999999-00-1130201-3601-000-E13201002-1591-1-110122-00000000-0000000-159001</t>
  </si>
  <si>
    <t>1-5115900001-999999-00-1130301-3601-000-E13201001-1591-1-110122-00000000-0000000-159001</t>
  </si>
  <si>
    <t>1-5115900001-999999-00-1130401-3601-000-E13201006-1591-1-110122-00000000-0000000-159001</t>
  </si>
  <si>
    <t>1-5115900001-999999-00-1130501-3601-000-E13201006-1591-1-110122-00000000-0000000-159001</t>
  </si>
  <si>
    <t>1-5115900001-999999-00-1140101-3201-000-E14201001-1591-1-110122-00000000-0000000-159001</t>
  </si>
  <si>
    <t>1-5115900001-999999-00-1140102-3201-000-E14203006-1591-1-110122-00000000-0000000-159001</t>
  </si>
  <si>
    <t>1-5115900001-999999-00-1140103-3201-000-E14203006-1591-1-110122-00000000-0000000-159001</t>
  </si>
  <si>
    <t>1-5115900001-999999-00-1140201-3201-000-E14202001-1591-1-110122-00000000-0000000-159001</t>
  </si>
  <si>
    <t>1-5115900001-999999-00-1140202-3201-000-E14203006-1591-1-110122-00000000-0000000-159001</t>
  </si>
  <si>
    <t>1-5115900001-999999-00-1140301-3201-000-E14204003-1591-1-110122-00000000-0000000-159001</t>
  </si>
  <si>
    <t>1-5115900001-999999-00-1150101-3101-000-F15201006-1591-1-110122-00000000-0000000-159001</t>
  </si>
  <si>
    <t>1-5115900001-999999-00-1150102-3101-000-F15201003-1591-1-110122-00000000-0000000-159001</t>
  </si>
  <si>
    <t>1-5115900001-999999-00-1150104-3101-000-F15201006-1591-1-110122-00000000-0000000-159001</t>
  </si>
  <si>
    <t>1-5115900001-999999-00-1150201-3101-000-F15201006-1591-1-110122-00000000-0000000-159001</t>
  </si>
  <si>
    <t>1-5115900001-999999-00-1150201-3101-000-F15201006-1591-1-151222-00000000-0000000-159001</t>
  </si>
  <si>
    <t>1-5115900001-999999-00-1150302-3101-000-F15201005-1591-1-110122-00000000-0000000-159001</t>
  </si>
  <si>
    <t>1-5115900001-999999-00-1150402-3101-000-F15201001-1591-1-110122-00000000-0000000-159001</t>
  </si>
  <si>
    <t>1-5115900001-999999-00-1150403-3101-000-F15201007-1591-1-110122-00000000-0000000-159001</t>
  </si>
  <si>
    <t>1-5115900001-999999-00-1150405-3101-000-F15201008-1591-1-110122-00000000-0000000-159001</t>
  </si>
  <si>
    <t>1-5115900001-999999-00-1160101-3701-000-F16204004-1591-1-110122-00000000-0000000-159001</t>
  </si>
  <si>
    <t>1-5115900001-999999-00-1160102-3701-000-F16204004-1591-1-110122-00000000-0000000-159001</t>
  </si>
  <si>
    <t>1-5115900001-999999-00-1160103-3701-000-F16204004-1591-1-110122-00000000-0000000-159001</t>
  </si>
  <si>
    <t>1-5115900001-999999-00-1160104-3701-000-F16204004-1591-1-110122-00000000-0000000-159001</t>
  </si>
  <si>
    <t>1-5115900001-999999-00-1160201-3701-000-F16204004-1591-1-110122-00000000-0000000-159001</t>
  </si>
  <si>
    <t>1-5115900001-999999-00-1160203-3701-000-F16204004-1591-1-110122-00000000-0000000-159001</t>
  </si>
  <si>
    <t>1-5115900001-999999-00-1160204-3701-000-F16204004-1591-1-110122-00000000-0000000-159001</t>
  </si>
  <si>
    <t>1-5115900001-999999-00-1170101-1703-000-G17202004-1591-1-110122-00000000-0000000-159001</t>
  </si>
  <si>
    <t>1-5115900001-999999-00-1170104-1703-000-G17201001-1591-1-110122-00000000-0000000-159001</t>
  </si>
  <si>
    <t>1-5115900001-999999-00-1170105-1703-000-G17202001-1591-1-110122-00000000-0000000-159001</t>
  </si>
  <si>
    <t>1-5115900001-999999-00-1170108-1703-000-G17201001-1591-1-110122-00000000-0000000-159001</t>
  </si>
  <si>
    <t>1-5115900001-999999-00-1170201-1703-000-G17201003-1591-1-110122-00000000-0000000-159001</t>
  </si>
  <si>
    <t>1-5115900001-999999-00-1180101-2402-000-F18201002-1591-1-110122-00000000-0000000-159001</t>
  </si>
  <si>
    <t>1-5115900001-999999-00-1180102-2402-000-F18201002-1591-1-110122-00000000-0000000-159001</t>
  </si>
  <si>
    <t>1-5115900001-999999-00-1180103-2402-000-F18201002-1591-1-110122-00000000-0000000-159001</t>
  </si>
  <si>
    <t>1-5115900001-999999-00-1180201-2402-000-F18201002-1591-1-110122-00000000-0000000-159001</t>
  </si>
  <si>
    <t>1-5115900001-999999-00-1180203-2402-000-F18201002-1591-1-110122-00000000-0000000-159001</t>
  </si>
  <si>
    <t>1-5115900001-999999-00-1180205-2402-000-F18201002-1591-1-110122-00000000-0000000-159001</t>
  </si>
  <si>
    <t>1-5115900001-999999-00-1180206-2402-000-F18201002-1591-1-110122-00000000-0000000-159001</t>
  </si>
  <si>
    <t>1-5115900001-999999-00-1180208-2402-000-F18201001-1591-1-110122-00000000-0000000-159001</t>
  </si>
  <si>
    <t>1-5115900001-999999-00-1180209-2402-000-F18201002-1591-1-110122-00000000-0000000-159001</t>
  </si>
  <si>
    <t>1-5115900001-999999-00-1180210-2402-000-F18201001-1591-1-110122-00000000-0000000-159001</t>
  </si>
  <si>
    <t>1-5115900001-999999-00-1180211-2402-000-F18201001-1591-1-110122-00000000-0000000-159001</t>
  </si>
  <si>
    <t>1-5115900001-999999-00-1190101-2401-000-F19201007-1591-1-110122-00000000-0000000-159001</t>
  </si>
  <si>
    <t>1-5115900001-999999-00-1190201-2401-000-F19201011-1591-1-110122-00000000-0000000-159001</t>
  </si>
  <si>
    <t>1-5115900001-999999-00-1190202-2401-000-F19201005-1591-1-110122-00000000-0000000-159001</t>
  </si>
  <si>
    <t>1-5115900001-999999-00-1190203-2401-000-F19202003-1591-1-110122-00000000-0000000-159001</t>
  </si>
  <si>
    <t>1-5115900001-999999-00-1200101-2701-000-F20201001-1591-1-110122-00000000-0000000-159001</t>
  </si>
  <si>
    <t>1-5115900001-999999-00-1200104-2701-000-F20202001-1591-1-110122-00000000-0000000-159001</t>
  </si>
  <si>
    <t>1-5115900001-999999-00-1200201-2701-000-F20203001-1591-1-110122-00000000-0000000-159001</t>
  </si>
  <si>
    <t>1-5115900001-999999-00-1200202-2701-000-F20203001-1591-1-110122-00000000-0000000-159001</t>
  </si>
  <si>
    <t>1-5115900001-999999-00-1210101-1309-000-F21201008-1591-1-110122-00000000-0000000-159001</t>
  </si>
  <si>
    <t>1-5115900001-999999-00-1210103-1309-000-F21201008-1591-1-110122-00000000-0000000-159001</t>
  </si>
  <si>
    <t>1-5115900001-999999-00-1210104-1309-000-F21201008-1591-1-110122-00000000-0000000-159001</t>
  </si>
  <si>
    <t>1-5115900001-999999-00-1210105-1309-000-F21201008-1591-1-110122-00000000-0000000-159001</t>
  </si>
  <si>
    <t>1-5115900001-999999-00-1210106-1309-000-F21201008-1591-1-110122-00000000-0000000-159001</t>
  </si>
  <si>
    <t>1-5115900001-999999-00-1210107-1309-000-F21201008-1591-1-110122-00000000-0000000-159001</t>
  </si>
  <si>
    <t>1-5115900001-999999-00-1210201-1309-000-F21201003-1591-1-110122-00000000-0000000-159001</t>
  </si>
  <si>
    <t>1-5115900001-999999-00-1230101-1102-000-O23203011-1591-1-110122-00000000-0000000-159001</t>
  </si>
  <si>
    <t>1-5115900001-999999-00-1230102-1102-000-O23203011-1591-1-110122-00000000-0000000-159001</t>
  </si>
  <si>
    <t>1-5115900001-999999-00-1230103-1102-000-O23203001-1591-1-110122-00000000-0000000-159001</t>
  </si>
  <si>
    <t>1-5115900001-999999-00-1230104-1102-000-O23203001-1591-1-110122-00000000-0000000-159001</t>
  </si>
  <si>
    <t>1-5115900001-999999-00-1230201-1102-000-O23201001-1591-1-110122-00000000-0000000-159001</t>
  </si>
  <si>
    <t>1-5115900001-999999-00-1230202-1102-000-O23202001-1591-1-110122-00000000-0000000-159001</t>
  </si>
  <si>
    <t>1-5115900001-999999-00-1230203-1102-000-O23201002-1591-1-110122-00000000-0000000-159001</t>
  </si>
  <si>
    <t>1-5115900001-999999-00-1230204-1102-000-O23201011-1591-1-110122-00000000-0000000-159001</t>
  </si>
  <si>
    <t>1-5115900001-999999-00-1240101-1804-000-M24202001-1591-1-110122-00000000-0000000-159001</t>
  </si>
  <si>
    <t>1-5115900001-999999-00-1250101-1302-000-P25201004-1591-1-110122-00000000-0000000-159001</t>
  </si>
  <si>
    <t>1-5115900001-999999-00-1260101-1303-000-G26201001-1591-1-110122-00000000-0000000-159001</t>
  </si>
  <si>
    <t>1-5115900001-999999-00-1270101-1201-000-G27201002-1591-1-110122-00000000-0000000-159001</t>
  </si>
  <si>
    <t>1-5115900001-999999-00-1270102-1201-000-G27202001-1591-1-110122-00000000-0000000-159001</t>
  </si>
  <si>
    <t>1-5115900001-999999-00-1270103-1201-000-G27202003-1591-1-110122-00000000-0000000-159001</t>
  </si>
  <si>
    <t>1-5115900001-999999-00-1270104-1201-000-G27202001-1591-1-110122-00000000-0000000-159001</t>
  </si>
  <si>
    <t>1-5115900001-999999-00-1270105-1201-000-G27202003-1591-1-110122-00000000-0000000-159001</t>
  </si>
  <si>
    <t>1-5115900001-999999-00-1280101-1805-000-M03202001-1591-1-110122-00000000-0000000-159001</t>
  </si>
  <si>
    <t>1-5115900001-999999-00-1310101-1302-000-P31203006-1591-1-110122-00000000-0000000-159001</t>
  </si>
  <si>
    <t>1-5115900001-999999-00-1310102-1302-000-P31203006-1591-1-110122-00000000-0000000-159001</t>
  </si>
  <si>
    <t>1-5115900001-999999-00-1310202-1302-000-P31203006-1591-1-110122-00000000-0000000-159001</t>
  </si>
  <si>
    <t>1-5115900001-999999-00-1310203-1302-000-P31203006-1591-1-110122-00000000-0000000-159001</t>
  </si>
  <si>
    <t>1-5121010001-999999-00-1090202-2106-000-E09204007-2111-1-110122-00000000-0000000-211001</t>
  </si>
  <si>
    <t>1-5121010001-999999-00-1090203-2106-000-E09201006-2111-1-110122-00000000-0000000-211001</t>
  </si>
  <si>
    <t>1-5121010001-999999-00-1090205-2106-000-E09205001-2111-1-110122-00000000-0000000-211001</t>
  </si>
  <si>
    <t>1-5121010001-999999-00-1090301-2106-000-E09202001-2111-1-110122-00000000-0000000-211001</t>
  </si>
  <si>
    <t>1-5121010001-999999-00-1130102-3601-000-E13201001-2111-1-110122-00000000-0000000-211001</t>
  </si>
  <si>
    <t>1-5121010001-999999-00-1270105-1201-000-G27202003-2111-1-110122-00000000-0000000-211001</t>
  </si>
  <si>
    <t>1-5121010002-999999-00-1030408-1502-000-M03202001-2111-1-110122-00000000-0000000-211002</t>
  </si>
  <si>
    <t>1-5121010002-999999-00-1030801-1502-000-M03202001-2111-1-110122-00000000-0000000-211002</t>
  </si>
  <si>
    <t>1-5121010002-999999-00-1110101-1702-000-E11202002-2111-1-110122-00000000-0000000-211002</t>
  </si>
  <si>
    <t>1-5121010002-999999-00-1160103-3701-000-F16204001-2111-1-110122-00000000-0000000-211002</t>
  </si>
  <si>
    <t>1-5121010003-999999-00-1010105-1301-000-M01201006-2111-1-110122-00000000-0000000-211003</t>
  </si>
  <si>
    <t>1-5121010003-999999-00-1030401-1502-000-M03202001-2111-1-110122-00000000-0000000-211003</t>
  </si>
  <si>
    <t>1-5121010003-999999-00-1030408-1502-000-M03202001-2111-1-110122-00000000-0000000-211003</t>
  </si>
  <si>
    <t>1-5121010003-999999-00-1030501-1502-000-M03201005-2111-1-110122-00000000-0000000-211003</t>
  </si>
  <si>
    <t>1-5121010003-999999-00-1050401-2202-000-E05202001-2111-1-110122-00000000-0000000-211003</t>
  </si>
  <si>
    <t>1-5121010003-999999-00-1060301-2202-000-E06208008-2111-1-110122-00000000-0000000-211003</t>
  </si>
  <si>
    <t>1-5121010003-999999-00-1080802-2206-000-E08206006-2111-1-110122-00000000-0000000-211003</t>
  </si>
  <si>
    <t>1-5121010003-999999-00-1140301-3201-000-E14202001-2111-1-110122-00000000-0000000-211003</t>
  </si>
  <si>
    <t>1-5121010003-999999-00-1240203-1804-000-M24202002-2111-1-110122-00000000-0000000-211003</t>
  </si>
  <si>
    <t>1-5121010004-999999-00-1010105-1301-000-M01201006-2111-1-110122-00000000-0000000-211004</t>
  </si>
  <si>
    <t>1-5121010004-999999-00-1030602-1502-000-M03207001-2111-1-110122-00000000-0000000-211004</t>
  </si>
  <si>
    <t>1-5121010004-999999-00-1030801-1502-000-M03202001-2111-1-110122-00000000-0000000-211004</t>
  </si>
  <si>
    <t>1-5121010004-999999-00-1080201-2301-000-E08201002-2111-1-110122-00000000-0000000-211004</t>
  </si>
  <si>
    <t>1-5121010004-999999-00-1200101-2701-000-F20201002-2111-1-110122-00000000-0000000-211004</t>
  </si>
  <si>
    <t>1-5121010004-999999-00-1210101-1309-000-F21201002-2111-1-110122-00000000-0000000-211004</t>
  </si>
  <si>
    <t>1-5121040001-999999-00-1010105-1301-000-M01201006-2141-1-110122-00000000-0000000-214001</t>
  </si>
  <si>
    <t>1-5121040001-999999-00-1030405-1502-000-M03202001-2141-1-110122-00000000-0000000-214001</t>
  </si>
  <si>
    <t>1-5121040001-999999-00-1030703-1502-000-M03202001-2141-1-110122-00000000-0000000-214001</t>
  </si>
  <si>
    <t>1-5121040001-999999-00-1090102-2106-000-E09201001-2141-1-110122-00000000-0000000-214001</t>
  </si>
  <si>
    <t>1-5121040001-999999-00-1140301-3201-000-E14204001-2141-1-110122-00000000-0000000-214001</t>
  </si>
  <si>
    <t>1-5121040001-999999-00-1160101-3701-000-F16204001-2141-1-110122-00000000-0000000-214001</t>
  </si>
  <si>
    <t>1-5121040001-999999-00-1180103-2402-000-F18201002-2141-1-110122-00000000-0000000-214001</t>
  </si>
  <si>
    <t>1-5121040001-999999-00-1180201-2402-000-F18201002-2141-1-110122-00000000-0000000-214001</t>
  </si>
  <si>
    <t>1-5121040001-999999-00-1180209-2402-000-F18201002-2141-1-110122-00000000-0000000-214001</t>
  </si>
  <si>
    <t>1-5121040002-999999-00-1010101-1301-000-M01201012-2141-1-110122-00000000-0000000-214002</t>
  </si>
  <si>
    <t>1-5121040002-999999-00-1010105-1301-000-M01201006-2141-1-110122-00000000-0000000-214002</t>
  </si>
  <si>
    <t>1-5121040002-999999-00-1030406-1502-000-M03202001-2141-1-110122-00000000-0000000-214002</t>
  </si>
  <si>
    <t>1-5121040002-999999-00-1030407-1502-000-M03202001-2141-1-110122-00000000-0000000-214002</t>
  </si>
  <si>
    <t>1-5121040002-999999-00-1030408-1502-000-M03202001-2141-1-110122-00000000-0000000-214002</t>
  </si>
  <si>
    <t>1-5121040002-999999-00-1080402-2302-000-E08204003-2141-1-110122-00000000-0000000-214002</t>
  </si>
  <si>
    <t>1-5121040002-999999-00-1130102-3601-000-E13201005-2141-1-110122-00000000-0000000-214002</t>
  </si>
  <si>
    <t>1-5121040002-999999-00-1190103-2401-000-F19201005-2141-1-110122-00000000-0000000-214002</t>
  </si>
  <si>
    <t>1-5121050002-999999-00-1080101-2301-000-E08201001-2151-1-110122-00000000-0000000-215002</t>
  </si>
  <si>
    <t>1-5121050002-999999-00-1130401-3601-000-E13201005-2151-1-110122-00000000-0000000-215002</t>
  </si>
  <si>
    <t>1-5121060001-999999-00-1030402-1502-000-M03202001-2161-1-110122-00000000-0000000-216001</t>
  </si>
  <si>
    <t>1-5121060001-999999-00-1030409-1502-000-M03202001-2161-1-110122-00000000-0000000-216001</t>
  </si>
  <si>
    <t>1-5121060001-999999-00-1030602-1502-000-M03207001-2161-1-110122-00000000-0000000-216001</t>
  </si>
  <si>
    <t>1-5122010001-999999-00-1020401-1302-000-P02204004-2211-1-110122-00000000-0000000-221001</t>
  </si>
  <si>
    <t>1-5122010001-999999-00-1030701-1502-000-M03202001-2211-1-110122-00000000-0000000-221001</t>
  </si>
  <si>
    <t>1-5122010001-999999-00-1030802-1502-000-M03202001-2211-1-110122-00000000-0000000-221001</t>
  </si>
  <si>
    <t>1-5122010001-999999-00-1080503-2301-000-E08209003-2211-1-110122-00000000-0000000-221001</t>
  </si>
  <si>
    <t>1-5122010001-999999-00-1130102-3601-000-E13201002-2211-1-110122-00000000-0000000-221001</t>
  </si>
  <si>
    <t>1-5122010001-999999-00-1130102-3601-000-E13201006-2211-1-110122-00000000-0000000-221001</t>
  </si>
  <si>
    <t>1-5122010001-999999-00-1210101-1309-000-F21201001-2211-1-110122-00000000-0000000-221001</t>
  </si>
  <si>
    <t>1-5122010001-999999-00-1250101-1302-000-P25201002-2211-1-110122-00000000-0000000-221001</t>
  </si>
  <si>
    <t>1-5122010001-999999-00-1250101-1302-000-P25201004-2211-1-110122-00000000-0000000-221001</t>
  </si>
  <si>
    <t>1-5122010001-999999-00-1270101-1201-000-G27201001-2211-1-110122-00000000-0000000-221001</t>
  </si>
  <si>
    <t>1-5122030001-999999-00-1030101-1502-000-M03202001-2231-1-110122-00000000-0000000-223001</t>
  </si>
  <si>
    <t>1-5124010001-999999-00-1030802-1502-000-M03202001-2411-1-110122-00000000-0000000-241001</t>
  </si>
  <si>
    <t>1-5124010001-999999-00-1060201-2106-000-E06204001-2411-1-110122-00000000-0000000-241001</t>
  </si>
  <si>
    <t>1-5124010001-999999-00-1110101-1702-000-E11201003-2411-1-110122-00000000-0000000-241001</t>
  </si>
  <si>
    <t>1-5124010003-999999-00-1050201-2202-000-E05201002-2411-2-110122-00000000-0000000-241003</t>
  </si>
  <si>
    <t>1-5124010003-999999-00-1050201-2202-000-E05201002-2411-2-151222-00000000-0000000-241003</t>
  </si>
  <si>
    <t>1-5124010003-999999-00-1060201-2106-000-E06204001-2411-1-110122-00000000-0000000-241003</t>
  </si>
  <si>
    <t>1-5124010003-999999-00-1080201-2301-000-E08201002-2411-1-110122-00000000-0000000-241003</t>
  </si>
  <si>
    <t>1-5124010003-999999-00-1110101-1702-000-E11201003-2411-1-110122-00000000-0000000-241003</t>
  </si>
  <si>
    <t>1-5124020001-999999-00-1030201-1502-000-M03202001-2421-1-110122-00000000-0000000-242001</t>
  </si>
  <si>
    <t>1-5124020001-999999-00-1030802-1502-000-M03202001-2421-1-110122-00000000-0000000-242001</t>
  </si>
  <si>
    <t>1-5124020001-999999-00-1110101-1702-000-E11201003-2421-1-110122-00000000-0000000-242001</t>
  </si>
  <si>
    <t>1-5124020001-999999-00-1160101-3701-000-F16204001-2421-1-110122-00000000-0000000-242001</t>
  </si>
  <si>
    <t>1-5124020001-999999-00-1180101-2402-000-F18201002-2421-1-110122-00000000-0000000-242001</t>
  </si>
  <si>
    <t>1-5124030001-999999-00-1040401-2201-000-G04201003-2431-1-110122-00000000-0000000-243001</t>
  </si>
  <si>
    <t>1-5124030001-999999-00-1060201-2106-000-E06202001-2431-1-110122-00000000-0000000-243001</t>
  </si>
  <si>
    <t>1-5124030001-999999-00-1060201-2106-000-E06204001-2431-1-110122-00000000-0000000-243001</t>
  </si>
  <si>
    <t>1-5124030001-999999-00-1150201-2206-000-F15202003-2431-1-110122-00000000-0000000-243001</t>
  </si>
  <si>
    <t>1-5124030001-999999-00-1180101-2402-000-F18201002-2431-1-110122-00000000-0000000-243001</t>
  </si>
  <si>
    <t>1-5124040001-999999-00-1030602-1502-000-M03207001-2441-1-110122-00000000-0000000-244001</t>
  </si>
  <si>
    <t>1-5124040001-999999-00-1060201-2106-000-E06203002-2441-1-110122-00000000-0000000-244001</t>
  </si>
  <si>
    <t>1-5124050001-999999-00-1100201-1701-000-E10202001-2451-1-110122-00000000-0000000-245001</t>
  </si>
  <si>
    <t>1-5124050001-999999-00-1160101-3701-000-F16204001-2451-1-110122-00000000-0000000-245001</t>
  </si>
  <si>
    <t>1-5124060001-999999-00-1030301-1502-000-M03201002-2461-1-110122-00000000-0000000-246001</t>
  </si>
  <si>
    <t>1-5124060001-999999-00-1030304-1502-000-M03201004-2461-1-110122-00000000-0000000-246001</t>
  </si>
  <si>
    <t>1-5124060001-999999-00-1030401-1502-000-M03202001-2461-1-110122-00000000-0000000-246001</t>
  </si>
  <si>
    <t>1-5124060001-999999-00-1030802-1502-000-M03202001-2461-1-110122-00000000-0000000-246001</t>
  </si>
  <si>
    <t>1-5124060001-999999-00-1060203-2204-000-E06206002-2461-1-151222-00000000-0000000-246001</t>
  </si>
  <si>
    <t>1-5124060001-999999-00-1080201-2301-000-E08201002-2461-1-110122-00000000-0000000-246001</t>
  </si>
  <si>
    <t>1-5124060001-999999-00-1080404-2206-000-E08207002-2461-1-110122-00000000-0000000-246001</t>
  </si>
  <si>
    <t>1-5124060001-999999-00-1080503-2301-000-E08209003-2461-1-110122-00000000-0000000-246001</t>
  </si>
  <si>
    <t>1-5124070001-999999-00-1030301-1502-000-M03201002-2471-1-110122-00000000-0000000-247001</t>
  </si>
  <si>
    <t>1-5124070001-999999-00-1030307-1502-000-M03201001-2471-1-110122-00000000-0000000-247001</t>
  </si>
  <si>
    <t>1-5124070001-999999-00-1060203-2204-000-E06206002-2471-1-110122-00000000-0000000-247001</t>
  </si>
  <si>
    <t>1-5124070001-999999-00-1170108-1703-000-G17201001-2471-1-110122-00000000-0000000-247001</t>
  </si>
  <si>
    <t>1-5124070001-999999-00-1270104-1201-000-G27202001-2471-1-110122-00000000-0000000-247001</t>
  </si>
  <si>
    <t>1-5124900001-999999-00-1030703-1502-000-M03202001-2491-1-110122-00000000-0000000-249001</t>
  </si>
  <si>
    <t>1-5124900001-999999-00-1080404-2206-000-E08207003-2491-1-110122-00000000-0000000-249001</t>
  </si>
  <si>
    <t>1-5124900001-999999-00-1080801-2301-000-E08206003-2491-1-110122-00000000-0000000-249001</t>
  </si>
  <si>
    <t>1-5125020001-999999-00-1080404-2206-000-E08207002-2521-1-110122-00000000-0000000-252001</t>
  </si>
  <si>
    <t>1-5125030001-999999-00-1080801-2301-000-E08206003-2531-1-110122-00000000-0000000-253001</t>
  </si>
  <si>
    <t>1-5125030001-999999-00-1080802-2301-000-E08206006-2531-1-110122-00000000-0000000-253001</t>
  </si>
  <si>
    <t>1-5125050001-999999-00-1080601-2302-000-E08205003-2551-1-151222-00000000-0000000-255001</t>
  </si>
  <si>
    <t>1-5125060001-999999-00-1030101-1502-000-M03202001-2561-1-110122-00000000-0000000-256001</t>
  </si>
  <si>
    <t>1-5125060001-999999-00-1030201-1502-000-M03202001-2561-1-110122-00000000-0000000-256001</t>
  </si>
  <si>
    <t>1-5125060001-999999-00-1060203-2204-000-E06206002-2561-1-110122-00000000-0000000-256001</t>
  </si>
  <si>
    <t>1-5125060001-999999-00-1080502-2301-000-E08210002-2561-1-110122-00000000-0000000-256001</t>
  </si>
  <si>
    <t>1-5125060001-999999-00-1270104-1201-000-G27202001-2561-1-110122-00000000-0000000-256001</t>
  </si>
  <si>
    <t>1-5126010001-999999-00-1010105-1301-000-M01201006-2611-1-110122-00000000-0000000-261001</t>
  </si>
  <si>
    <t>1-5126010001-999999-00-1240204-1804-000-M24202001-2611-1-110122-00000000-0000000-261001</t>
  </si>
  <si>
    <t>1-5126010003-999999-00-1030101-1502-000-M03202001-2611-1-110122-00000000-0000000-261003</t>
  </si>
  <si>
    <t>1-5126010003-999999-00-1030301-1502-000-M03201002-2611-1-110122-00000000-0000000-261003</t>
  </si>
  <si>
    <t>1-5126010003-999999-00-1030305-1502-000-M03201001-2611-1-110122-00000000-0000000-261003</t>
  </si>
  <si>
    <t>1-5126010003-999999-00-1030307-1502-000-M03201001-2611-1-110122-00000000-0000000-261003</t>
  </si>
  <si>
    <t>1-5126010003-999999-00-1030405-1502-000-M03202001-2611-1-110122-00000000-0000000-261003</t>
  </si>
  <si>
    <t>1-5126010003-999999-00-1030701-1502-000-M03202001-2611-1-110122-00000000-0000000-261003</t>
  </si>
  <si>
    <t>1-5126010003-999999-00-1080701-2301-000-E08211003-2611-1-110122-00000000-0000000-261003</t>
  </si>
  <si>
    <t>1-5126010003-999999-00-1230203-1102-000-O23201004-2611-1-110122-00000000-0000000-261003</t>
  </si>
  <si>
    <t>1-5127010001-999999-00-1010102-1301-000-M01201012-2711-1-110122-00000000-0000000-271001</t>
  </si>
  <si>
    <t>1-5127010001-999999-00-1020101-1302-000-P02208001-2711-1-110122-00000000-0000000-271001</t>
  </si>
  <si>
    <t>1-5127010001-999999-00-1030301-1502-000-M03201002-2711-1-110122-00000000-0000000-271001</t>
  </si>
  <si>
    <t>1-5127010001-999999-00-1040101-2201-000-G04201009-2711-1-110122-00000000-0000000-271001</t>
  </si>
  <si>
    <t>1-5127010001-999999-00-1080201-2301-000-E08201002-2711-1-110122-00000000-0000000-271001</t>
  </si>
  <si>
    <t>1-5127010001-999999-00-1140101-3201-000-E14203002-2711-1-110122-00000000-0000000-271001</t>
  </si>
  <si>
    <t>1-5127010001-999999-00-1200201-2701-000-F20203004-2711-1-110122-00000000-0000000-271001</t>
  </si>
  <si>
    <t>1-5127010001-999999-00-1210101-1309-000-F21201001-2711-1-110122-00000000-0000000-271001</t>
  </si>
  <si>
    <t>1-5127010001-999999-00-1240204-1804-000-M24201002-2711-1-110122-00000000-0000000-271001</t>
  </si>
  <si>
    <t>1-5127020001-999999-00-1030201-1502-000-M03202001-2721-1-110122-00000000-0000000-272001</t>
  </si>
  <si>
    <t>1-5127020001-999999-00-1030602-1502-000-M03207001-2721-1-110122-00000000-0000000-272001</t>
  </si>
  <si>
    <t>1-5127020001-999999-00-1060201-2106-000-E06203002-2721-1-110122-00000000-0000000-272001</t>
  </si>
  <si>
    <t>1-5127020001-999999-00-1180101-2402-000-F18201002-2721-1-110122-00000000-0000000-272001</t>
  </si>
  <si>
    <t>1-5127020002-999999-00-1050401-2202-000-E05202001-2721-1-110122-00000000-0000000-272002</t>
  </si>
  <si>
    <t>1-5127020002-999999-00-1100201-1701-000-E10202001-2721-1-110122-00000000-0000000-272002</t>
  </si>
  <si>
    <t>1-5127020002-999999-00-1110202-1702-000-E11201005-2721-1-110122-00000000-0000000-272002</t>
  </si>
  <si>
    <t>1-5127030001-999999-00-1120101-2501-000-E12201013-2731-1-110122-00000000-0000000-273001</t>
  </si>
  <si>
    <t>1-5127030001-999999-00-1200201-2701-000-F20202001-2731-1-110122-00000000-0000000-273001</t>
  </si>
  <si>
    <t>1-5127050001-999999-00-1080601-2302-000-E08205003-2751-1-110122-00000000-0000000-275001</t>
  </si>
  <si>
    <t>1-5129010001-999999-00-1080201-2301-000-E08201002-2911-1-110122-00000000-0000000-291001</t>
  </si>
  <si>
    <t>1-5129010001-999999-00-1080802-2301-000-E08206006-2911-1-110122-00000000-0000000-291001</t>
  </si>
  <si>
    <t>1-5129010001-999999-00-1090202-2106-000-E09204003-2911-1-110122-00000000-0000000-291001</t>
  </si>
  <si>
    <t>ENSERES MENORES DE MAQUINARIA Y OTROS EQUIPOS</t>
  </si>
  <si>
    <t>1-5129010002-999999-00-1010102-1301-000-M01201012-2911-1-110122-00000000-0000000-291002</t>
  </si>
  <si>
    <t>1-5129010002-999999-00-1060204-2206-000-E06202001-2911-1-110122-00000000-0000000-291002</t>
  </si>
  <si>
    <t>1-5129020001-999999-00-1010105-1301-000-M01201002-2921-1-110122-00000000-0000000-292001</t>
  </si>
  <si>
    <t>1-5129020001-999999-00-1030402-1502-000-M03202001-2921-1-110122-00000000-0000000-292001</t>
  </si>
  <si>
    <t>1-5129020001-999999-00-1030405-1502-000-M03202001-2921-1-110122-00000000-0000000-292001</t>
  </si>
  <si>
    <t>1-5129020001-999999-00-1030602-1502-000-M03207001-2921-1-110122-00000000-0000000-292001</t>
  </si>
  <si>
    <t>1-5129020001-999999-00-1080404-2301-000-E08207003-2921-1-110122-00000000-0000000-292001</t>
  </si>
  <si>
    <t>1-5129020001-999999-00-1080802-2206-000-E08206006-2921-1-110122-00000000-0000000-292001</t>
  </si>
  <si>
    <t>1-5129020001-999999-00-1240204-1804-000-M24201002-2921-1-110122-00000000-0000000-292001</t>
  </si>
  <si>
    <t>1-5129020001-999999-00-1270104-1201-000-G27202001-2921-1-110122-00000000-0000000-292001</t>
  </si>
  <si>
    <t>1-5129030001-999999-00-1100201-1701-000-E10202002-2931-1-110122-00000000-0000000-293001</t>
  </si>
  <si>
    <t>1-5129040001-999999-00-1010105-1301-000-M01201006-2941-1-110122-00000000-0000000-294001</t>
  </si>
  <si>
    <t>1-5129040001-999999-00-1030409-1502-000-M03202001-2941-1-110122-00000000-0000000-294001</t>
  </si>
  <si>
    <t>1-5129040001-999999-00-1030506-1502-000-M03201005-2941-1-110122-00000000-0000000-294001</t>
  </si>
  <si>
    <t>1-5129040001-999999-00-1080301-2301-000-E08201006-2941-1-110122-00000000-0000000-294001</t>
  </si>
  <si>
    <t>1-5129040001-999999-00-1080404-2301-000-E08207003-2941-1-110122-00000000-0000000-294001</t>
  </si>
  <si>
    <t>1-5129040001-999999-00-1080601-2302-000-E08205003-2941-1-110122-00000000-0000000-294001</t>
  </si>
  <si>
    <t>1-5129040001-999999-00-1090102-2106-000-E09201001-2941-1-110122-00000000-0000000-294001</t>
  </si>
  <si>
    <t>1-5129040001-999999-00-1130102-3601-000-E13201004-2941-1-110122-00000000-0000000-294001</t>
  </si>
  <si>
    <t>1-5129040001-999999-00-1130102-3601-000-E13201006-2941-1-110122-00000000-0000000-294001</t>
  </si>
  <si>
    <t>1-5129040001-999999-00-1180101-2402-000-F18201002-2941-1-110122-00000000-0000000-294001</t>
  </si>
  <si>
    <t>1-5129040001-999999-00-1210101-2202-000-F21201007-2941-1-250722-IP220003-0000000-294001</t>
  </si>
  <si>
    <t>1-5129060001-999999-00-1010105-1301-000-M01201006-2961-1-110122-00000000-0000000-296001</t>
  </si>
  <si>
    <t>1-5129060001-999999-00-1030101-1502-000-M03202001-2961-1-110122-00000000-0000000-296001</t>
  </si>
  <si>
    <t>1-5129060001-999999-00-1030201-1502-000-M03202001-2961-1-110122-00000000-0000000-296001</t>
  </si>
  <si>
    <t>1-5129060001-999999-00-1030301-1502-000-M03201002-2961-1-110122-00000000-0000000-296001</t>
  </si>
  <si>
    <t>1-5129060001-999999-00-1030305-1502-000-M03201001-2961-1-110122-00000000-0000000-296001</t>
  </si>
  <si>
    <t>1-5129060001-999999-00-1030501-1502-000-M03201005-2961-1-110122-00000000-0000000-296001</t>
  </si>
  <si>
    <t>1-5129060001-999999-00-1080201-2301-000-E08201002-2961-1-110122-00000000-0000000-296001</t>
  </si>
  <si>
    <t>1-5129060001-999999-00-1130102-3601-000-E13201005-2961-1-110122-00000000-0000000-296001</t>
  </si>
  <si>
    <t>1-5129080001-999999-00-1030405-1502-000-M03202001-2981-1-110122-00000000-0000000-298001</t>
  </si>
  <si>
    <t>1-5129080001-999999-00-1190203-2401-000-F19202003-2981-1-110122-00000000-0000000-298001</t>
  </si>
  <si>
    <t>1-5129090001-999999-00-1040401-2201-000-G04201003-2991-1-110122-00000000-0000000-299001</t>
  </si>
  <si>
    <t>1-5129090001-999999-00-1080201-2301-000-E08201002-2991-1-110122-00000000-0000000-299001</t>
  </si>
  <si>
    <t>1-5131050001-999999-00-1310101-1302-000-P31203006-3151-1-110122-00000000-0000000-315001</t>
  </si>
  <si>
    <t>1-5132020001-999999-00-1260101-1303-000-G26203001-3221-1-110122-00000000-0000000-322001</t>
  </si>
  <si>
    <t>1-5132020001-999999-00-1260101-1303-000-G26203002-3221-1-110122-00000000-0000000-322001</t>
  </si>
  <si>
    <t>1-5132050001-999999-00-1140101-3201-000-E14203002-3251-1-110122-00000000-0000000-325001</t>
  </si>
  <si>
    <t>1-5132060001-999999-00-1050201-2202-000-E05201002-3261-1-110122-00000000-0000000-326001</t>
  </si>
  <si>
    <t>1-5132900002-999999-00-1160201-3701-000-F16204001-3291-1-110122-00000000-0000000-329002</t>
  </si>
  <si>
    <t>1-5133010001-999999-00-1030701-1502-000-M03202001-3311-1-110122-00000000-0000000-331001</t>
  </si>
  <si>
    <t>1-5133010001-999999-00-1260101-1303-000-G26201001-3311-1-110122-00000000-0000000-331001</t>
  </si>
  <si>
    <t>1-5133030001-999999-00-1030101-1502-000-M03202001-3331-1-110122-00000000-0000000-333001</t>
  </si>
  <si>
    <t>1-5133030001-999999-00-1030107-1502-000-M03202001-3331-1-110122-00000000-0000000-333001</t>
  </si>
  <si>
    <t>1-5133030001-999999-00-1130101-3601-000-E13201001-3331-1-110122-00000000-0000000-333001</t>
  </si>
  <si>
    <t>1-5133030001-999999-00-1260101-1303-000-G26201001-3331-1-110122-00000000-0000000-333001</t>
  </si>
  <si>
    <t>1-5133030002-999999-00-1030602-1502-000-M03207002-3331-1-151222-00000000-0000000-333002</t>
  </si>
  <si>
    <t>1-5133030002-999999-00-1030603-1502-000-M03204001-3331-1-151222-00000000-0000000-333002</t>
  </si>
  <si>
    <t>1-5133060001-999999-00-1080201-2301-000-E08201002-3361-1-110122-00000000-0000000-336001</t>
  </si>
  <si>
    <t>1-5133060001-999999-00-1210101-1309-000-F21203001-3361-1-110122-00000000-0000000-336001</t>
  </si>
  <si>
    <t>1-5133090004-999999-00-1150405-2202-000-F15201004-3391-1-110222-IP220004-0000000-339004</t>
  </si>
  <si>
    <t>1-5133090004-999999-00-1160204-3701-000-F16202001-3391-1-110122-00000000-0000000-339004</t>
  </si>
  <si>
    <t>1-5134050001-999999-00-1010102-1301-000-M01201012-3451-1-110122-00000000-0000000-345001</t>
  </si>
  <si>
    <t>1-5134050001-999999-00-1030605-1502-000-M03206002-3451-1-110122-00000000-0000000-345001</t>
  </si>
  <si>
    <t>1-5134050001-999999-00-1150101-3101-000-F15202002-3451-1-110122-00000000-0000000-345001</t>
  </si>
  <si>
    <t>1-5135010001-999999-00-1030401-1502-000-M03202001-3511-1-110122-00000000-0000000-351001</t>
  </si>
  <si>
    <t>1-5135010001-999999-00-1030501-1502-000-M03201005-3511-1-110122-00000000-0000000-351001</t>
  </si>
  <si>
    <t>1-5135010001-999999-00-1030701-1502-000-M03202001-3511-1-110122-00000000-0000000-351001</t>
  </si>
  <si>
    <t>1-5135010001-999999-00-1030802-1502-000-M03202001-3511-1-110122-00000000-0000000-351001</t>
  </si>
  <si>
    <t>1-5135010001-999999-00-1060202-2101-000-E06205002-3511-1-110122-00000000-0000000-351001</t>
  </si>
  <si>
    <t>1-5135010001-999999-00-1070104-2202-000-E07205004-3511-1-110122-00000000-0000000-351001</t>
  </si>
  <si>
    <t>1-5135010001-999999-00-1120202-2501-000-E12203006-3511-1-110122-00000000-0000000-351001</t>
  </si>
  <si>
    <t>1-5135010001-999999-00-1250101-1302-000-P25201004-3511-1-110122-00000000-0000000-351001</t>
  </si>
  <si>
    <t>1-5135020001-999999-00-1010102-1301-000-M01201012-3521-1-110122-00000000-0000000-352001</t>
  </si>
  <si>
    <t>1-5135020001-999999-00-1040101-2207-000-G04201008-3521-1-110122-00000000-0000000-352001</t>
  </si>
  <si>
    <t>1-5135020001-999999-00-1060301-2202-000-E06208008-3521-1-110122-00000000-0000000-352001</t>
  </si>
  <si>
    <t>1-5135020001-999999-00-1170108-1703-000-G17201001-3521-1-110122-00000000-0000000-352001</t>
  </si>
  <si>
    <t>1-5135030001-999999-00-1030701-1502-000-M03202001-3531-1-110122-00000000-0000000-353001</t>
  </si>
  <si>
    <t>1-5135030001-999999-00-1030801-1502-000-M03202001-3531-1-110122-00000000-0000000-353001</t>
  </si>
  <si>
    <t>1-5135030001-999999-00-1040101-2201-000-G04201001-3531-1-110122-00000000-0000000-353001</t>
  </si>
  <si>
    <t>1-5135050001-999999-00-1010105-1301-000-M01201006-3551-1-110122-00000000-0000000-355001</t>
  </si>
  <si>
    <t>1-5135050001-999999-00-1030101-2202-000-K03210002-3551-1-250322-U9220001-0000000-355001</t>
  </si>
  <si>
    <t>1-5135050001-999999-00-1030701-1502-000-M03202001-3551-1-110122-00000000-0000000-355001</t>
  </si>
  <si>
    <t>1-5135050001-999999-00-1030801-1502-000-M03202001-3551-1-110122-00000000-0000000-355001</t>
  </si>
  <si>
    <t>1-5135050001-999999-00-1090204-2106-000-E09203004-3551-1-110122-00000000-0000000-355001</t>
  </si>
  <si>
    <t>1-5135050001-999999-00-1180101-2402-000-F18201002-3551-1-110122-00000000-0000000-355001</t>
  </si>
  <si>
    <t>1-5135050001-999999-00-1210101-1309-000-F21201001-3551-1-110122-00000000-0000000-355001</t>
  </si>
  <si>
    <t>1-5135050001-999999-00-1240204-1804-000-M24205002-3551-1-110122-00000000-0000000-355001</t>
  </si>
  <si>
    <t>1-5135070001-999999-00-1060204-2206-000-E06202001-3571-1-110122-00000000-0000000-357001</t>
  </si>
  <si>
    <t>1-5135070001-999999-00-1080601-2302-000-E08205003-3571-1-151222-00000000-0000000-357001</t>
  </si>
  <si>
    <t>1-5135070001-999999-00-1090102-2106-000-E09201005-3571-1-110122-00000000-0000000-357001</t>
  </si>
  <si>
    <t>1-5135070001-999999-00-1150201-2206-000-F15202003-3571-1-110122-00000000-0000000-357001</t>
  </si>
  <si>
    <t>1-5135080001-999999-00-1150201-2206-000-F15202003-3581-1-110122-00000000-0000000-358001</t>
  </si>
  <si>
    <t>1-5135090001-999999-00-1060301-2202-000-E06208008-3591-1-110122-00000000-0000000-359001</t>
  </si>
  <si>
    <t>1-5135090001-999999-00-1170101-1703-000-G17201001-3591-1-110122-00000000-0000000-359001</t>
  </si>
  <si>
    <t>1-5135090001-999999-00-1210101-1309-000-F21201003-3591-1-110122-00000000-0000000-359001</t>
  </si>
  <si>
    <t>1-5136010001-999999-00-1210101-1309-000-F21201004-3611-1-110122-00000000-0000000-361001</t>
  </si>
  <si>
    <t>1-5136010001-999999-00-1260101-1303-000-G26201001-3611-1-110122-00000000-0000000-361001</t>
  </si>
  <si>
    <t>1-5136060001-999999-00-1120101-2501-000-E12204002-3661-1-110122-00000000-0000000-366001</t>
  </si>
  <si>
    <t>1-5136060001-999999-00-1130201-3601-000-E13201005-3661-1-110122-00000000-0000000-366001</t>
  </si>
  <si>
    <t>1-5136060001-999999-00-1130201-3601-000-E13201006-3661-1-110122-00000000-0000000-366001</t>
  </si>
  <si>
    <t>1-5136060001-999999-00-1130301-3601-000-E13201001-3661-1-110122-00000000-0000000-366001</t>
  </si>
  <si>
    <t>1-5136900001-999999-00-1130201-3601-000-E13201002-3691-1-110122-00000000-0000000-369001</t>
  </si>
  <si>
    <t>1-5137010001-999999-00-1060101-2202-000-E06201001-3711-1-110122-00000000-0000000-371001</t>
  </si>
  <si>
    <t>1-5137010001-999999-00-1230203-1102-000-O23201002-3711-1-110122-00000000-0000000-371001</t>
  </si>
  <si>
    <t>1-5137010001-999999-00-1250101-1302-000-P25201004-3711-1-110122-00000000-0000000-371001</t>
  </si>
  <si>
    <t>1-5137020001-999999-00-1210101-1309-000-F21201004-3721-1-110122-00000000-0000000-372001</t>
  </si>
  <si>
    <t>1-5137050001-999999-00-1010105-1301-000-M01201006-3751-1-110122-00000000-0000000-375001</t>
  </si>
  <si>
    <t>1-5137050001-999999-00-1060101-2202-000-E06201001-3751-1-110122-00000000-0000000-375001</t>
  </si>
  <si>
    <t>1-5138020001-999999-00-1080201-2301-000-E08201002-3821-1-110122-00000000-0000000-382001</t>
  </si>
  <si>
    <t>1-5138020001-999999-00-1080403-2301-000-E08208001-3821-1-110122-00000000-0000000-382001</t>
  </si>
  <si>
    <t>1-5138020001-999999-00-1130102-3601-000-E13201004-3821-1-110122-00000000-0000000-382001</t>
  </si>
  <si>
    <t>1-5138020001-999999-00-1210101-1309-000-F21202003-3821-1-110122-00000000-0000000-382001</t>
  </si>
  <si>
    <t>1-5139020001-999999-00-1010102-1301-000-M01201012-3921-1-110122-00000000-0000000-392001</t>
  </si>
  <si>
    <t>1-5139020001-999999-00-1030801-1502-000-M03202001-3921-1-110122-00000000-0000000-392001</t>
  </si>
  <si>
    <t>1-5139020001-999999-00-1040101-2201-000-G04201002-3921-1-110122-00000000-0000000-392001</t>
  </si>
  <si>
    <t>1-5139020001-999999-00-1140301-3201-000-E14202002-3921-1-110122-00000000-0000000-392001</t>
  </si>
  <si>
    <t>1-5139040001-999999-00-1170101-1703-000-G17201001-3941-1-110122-00000000-0000000-394001</t>
  </si>
  <si>
    <t>1-5139090001-999999-00-1010102-1301-000-M01201012-3991-1-110122-00000000-0000000-399001</t>
  </si>
  <si>
    <t>1-5139090001-999999-00-1030201-1502-000-M03202001-3991-1-110122-00000000-0000000-399001</t>
  </si>
  <si>
    <t>1-5139090001-999999-00-1050201-2202-000-E05201002-3991-1-110122-00000000-0000000-399001</t>
  </si>
  <si>
    <t>1-5139090001-999999-00-1100201-1701-000-E10202001-3991-1-110122-00000000-0000000-399001</t>
  </si>
  <si>
    <t>1-5139090001-999999-00-1110101-1702-000-E11201001-3991-1-110122-00000000-0000000-399001</t>
  </si>
  <si>
    <t>1-5139090001-999999-00-1120101-2501-000-E12203006-3991-1-110122-00000000-0000000-399001</t>
  </si>
  <si>
    <t>1-5139090001-999999-00-1150201-3101-000-F15202001-3991-1-110122-00000000-0000000-399001</t>
  </si>
  <si>
    <t>1-5139090001-999999-00-1170108-1703-000-G17203002-3991-1-110122-00000000-0000000-399001</t>
  </si>
  <si>
    <t>1-5139090001-999999-00-1190101-2401-000-F19201005-3991-1-110122-00000000-0000000-399001</t>
  </si>
  <si>
    <t>1-5139090001-999999-00-1230201-1102-000-O23201001-3991-1-110122-00000000-0000000-399001</t>
  </si>
  <si>
    <t>1-5139090001-999999-00-1260101-1303-000-G26201001-3991-1-110122-00000000-0000000-399001</t>
  </si>
  <si>
    <t>1-5139090001-999999-00-1270101-1201-000-G27201002-3991-1-110122-00000000-0000000-399001</t>
  </si>
  <si>
    <t>1-5231010001-999999-00-1140101-2202-000-K14209005-4311-1-151222-TG220032-0000000-431001</t>
  </si>
  <si>
    <t>1-5231010001-999999-00-1140101-2202-000-K14209005-4311-1-151222-TG220033-0000000-431001</t>
  </si>
  <si>
    <t>1-5231010001-999999-00-1140101-2202-000-K14209005-4311-1-151222-TG220034-0000000-431001</t>
  </si>
  <si>
    <t>1-5231010001-999999-00-1140101-2202-000-K14209005-4311-1-151222-TG220035-0000000-431001</t>
  </si>
  <si>
    <t>SUBSIDIOS PARA CUBRIR DIFERENCIALES DE TASAS DE INTERES</t>
  </si>
  <si>
    <t>1-5231050001-999999-00-1150101-3101-000-F15201001-4351-1-110122-00000000-0000000-435001</t>
  </si>
  <si>
    <t>BECAS PARA EDUCACION</t>
  </si>
  <si>
    <t>1-5242020001-999999-00-1120103-2501-000-E12201002-4421-1-110122-00000000-0000000-442001</t>
  </si>
  <si>
    <t>1-5243030003-999999-00-1300101-1805-000-M03202001-4451-1-110122-00000000-0000000-445003</t>
  </si>
  <si>
    <t>CLAUSULA 35/BONO ANUAL Y PAQUETE ESPECIAL</t>
  </si>
  <si>
    <t>1-5243030004-999999-00-1280101-1805-000-M03202001-4451-1-110122-00000000-0000000-445004</t>
  </si>
  <si>
    <t>1-5243030004-999999-00-1290101-1805-000-M03202001-4451-1-110122-00000000-0000000-445004</t>
  </si>
  <si>
    <t>1-5243030004-999999-00-1300101-1805-000-M03202001-4451-1-110122-00000000-0000000-445004</t>
  </si>
  <si>
    <t>1-5243030007-999999-00-1300101-1805-000-M03202001-4451-1-110122-00000000-0000000-445007</t>
  </si>
  <si>
    <t>1-5243030009-999999-00-1300101-1805-000-M03202001-4451-1-110122-00000000-0000000-445009</t>
  </si>
  <si>
    <t>1-5243030011-999999-00-1300101-1805-000-M03202001-4451-1-110122-00000000-0000000-445011</t>
  </si>
  <si>
    <t>1-5243030013-999999-00-1300101-1805-000-M03202001-4451-1-110122-00000000-0000000-445013</t>
  </si>
  <si>
    <t>1-5243030014-999999-00-1300101-1805-000-M03202001-4451-1-110122-00000000-0000000-445014</t>
  </si>
  <si>
    <t>1-5243030018-999999-00-1300101-1805-000-M03202001-4451-1-110122-00000000-0000000-445018</t>
  </si>
  <si>
    <t>CLAUSULA 54/FESTEJO DE SAN JUDAS TADEO</t>
  </si>
  <si>
    <t>1-5243030019-999999-00-1280101-1805-000-M03202001-4451-1-110122-00000000-0000000-445019</t>
  </si>
  <si>
    <t>1-5243030019-999999-00-1290101-1805-000-M03202001-4451-1-110122-00000000-0000000-445019</t>
  </si>
  <si>
    <t>1-5243030019-999999-00-1300101-1805-000-M03202001-4451-1-110122-00000000-0000000-445019</t>
  </si>
  <si>
    <t>CLAUSULA 56/FESTEJO DE SAN MARTIN DE PORRES</t>
  </si>
  <si>
    <t>1-5243030020-999999-00-1280101-1805-000-M03202001-4451-1-110122-00000000-0000000-445020</t>
  </si>
  <si>
    <t>1-5243030020-999999-00-1290101-1805-000-M03202001-4451-1-110122-00000000-0000000-445020</t>
  </si>
  <si>
    <t>1-5243030020-999999-00-1300101-1805-000-M03202001-4451-1-110122-00000000-0000000-445020</t>
  </si>
  <si>
    <t>CLAUSULA 52/APOYO PEREGRINACION</t>
  </si>
  <si>
    <t>1-5243030022-999999-00-1280101-1805-000-M03202001-4451-1-110122-00000000-0000000-445022</t>
  </si>
  <si>
    <t>1-5243030022-999999-00-1290101-1805-000-M03202001-4451-1-110122-00000000-0000000-445022</t>
  </si>
  <si>
    <t>1-5243030022-999999-00-1300101-1805-000-M03202001-4451-1-110122-00000000-0000000-445022</t>
  </si>
  <si>
    <t>1-5243030026-999999-00-1290101-1805-000-M03202001-4451-1-110122-00000000-0000000-445026</t>
  </si>
  <si>
    <t>DEUDORES DIV (REINTEGROS OBSERVACIONES EASE)</t>
  </si>
  <si>
    <t>DANIEL RUBIO QUINTERO</t>
  </si>
  <si>
    <t>CLAUDIA MARLENE RIVAS GONZALEZ</t>
  </si>
  <si>
    <t>DEISY ALEJANDRA MORENO FLORES</t>
  </si>
  <si>
    <t>JOHNATAN SALDIVAR ARRIETA</t>
  </si>
  <si>
    <t>DECIRE DEL REFUGIO LOPEZ MONTELONGO</t>
  </si>
  <si>
    <t>Del 01 de enero al 31 de diciembre de 2022</t>
  </si>
  <si>
    <t>Del 01 de enero al 30 de diciembre de 2022</t>
  </si>
  <si>
    <t>al 31 de diciembre de 2021 y  al 31 de diciembre de 2022</t>
  </si>
  <si>
    <t xml:space="preserve">                                                    </t>
  </si>
  <si>
    <t>DICIEMBRE</t>
  </si>
  <si>
    <t>SANTANDER Corto Plazo 2022</t>
  </si>
  <si>
    <t>MUNICIPIO DURANGO</t>
  </si>
  <si>
    <t>TIIE + 0.58%</t>
  </si>
  <si>
    <t>B. Santander</t>
  </si>
  <si>
    <t>Correspondiente del 01 de enero al 31 de diciembre de 2022</t>
  </si>
  <si>
    <t>0.00</t>
  </si>
  <si>
    <t>EAEPE</t>
  </si>
  <si>
    <t>28-APR-2023 15:25</t>
  </si>
  <si>
    <t>1-1112010001-999999-00-0000000-0000-000-000000000-0000-0-110123-00000000-0000000-000000</t>
  </si>
  <si>
    <t>1-1112010003-999999-00-0000000-0000-000-000000000-0000-0-110123-00000000-0000000-000000</t>
  </si>
  <si>
    <t>1-1112010006-999999-00-0000000-0000-000-000000000-0000-0-110123-00000000-0000000-000000</t>
  </si>
  <si>
    <t>1-1112010007-999999-00-0000000-0000-000-000000000-0000-0-110123-00000000-0000000-000000</t>
  </si>
  <si>
    <t>1-1112010011-999999-00-0000000-0000-000-000000000-0000-0-110123-00000000-0000000-000000</t>
  </si>
  <si>
    <t>1-1112010014-999999-00-0000000-0000-000-000000000-0000-0-110123-00000000-0000000-000000</t>
  </si>
  <si>
    <t>1-1112010015-999999-00-0000000-0000-000-000000000-0000-0-110123-00000000-0000000-000000</t>
  </si>
  <si>
    <t>1-1112010016-999999-00-0000000-0000-000-000000000-0000-0-110123-00000000-0000000-000000</t>
  </si>
  <si>
    <t>1-1112010017-999999-00-0000000-0000-000-000000000-0000-0-110123-00000000-0000000-000000</t>
  </si>
  <si>
    <t>1-1112010019-999999-00-0000000-0000-000-000000000-0000-0-110123-00000000-0000000-000000</t>
  </si>
  <si>
    <t>1-1112010020-999999-00-0000000-0000-000-000000000-0000-0-110123-00000000-0000000-000000</t>
  </si>
  <si>
    <t>1-1112010021-999999-00-0000000-0000-000-000000000-0000-0-110123-00000000-0000000-000000</t>
  </si>
  <si>
    <t>1-1112010022-999999-00-0000000-0000-000-000000000-0000-0-110123-00000000-0000000-000000</t>
  </si>
  <si>
    <t>1-1112010025-999999-00-0000000-0000-000-000000000-0000-0-110123-00000000-0000000-000000</t>
  </si>
  <si>
    <t>1-1112010028-999999-00-0000000-0000-000-000000000-0000-0-110123-00000000-0000000-000000</t>
  </si>
  <si>
    <t>1-1112010035-999999-00-0000000-0000-000-000000000-0000-0-110123-00000000-0000000-000000</t>
  </si>
  <si>
    <t>1-1112010038-999999-00-0000000-0000-000-000000000-0000-0-110123-00000000-0000000-000000</t>
  </si>
  <si>
    <t>1-1112010042-999999-00-0000000-0000-000-000000000-0000-0-110123-00000000-0000000-000000</t>
  </si>
  <si>
    <t>1-1112010045-999999-00-0000000-0000-000-000000000-0000-0-110123-00000000-0000000-000000</t>
  </si>
  <si>
    <t>1-1112010048-999999-00-0000000-0000-000-000000000-0000-0-110123-00000000-0000000-000000</t>
  </si>
  <si>
    <t>1-1112010049-999999-00-0000000-0000-000-000000000-0000-0-110123-00000000-0000000-000000</t>
  </si>
  <si>
    <t>1-1112010050-999999-00-0000000-0000-000-000000000-0000-0-110123-00000000-0000000-000000</t>
  </si>
  <si>
    <t>1-1112010051-999999-00-0000000-0000-000-000000000-0000-0-110123-00000000-0000000-000000</t>
  </si>
  <si>
    <t>1-1112010053-999999-00-0000000-0000-000-000000000-0000-0-110123-00000000-0000000-000000</t>
  </si>
  <si>
    <t>1-1112010054-999999-00-0000000-0000-000-000000000-0000-0-110123-00000000-0000000-000000</t>
  </si>
  <si>
    <t>1-1112010057-999999-00-0000000-0000-000-000000000-0000-0-110123-00000000-0000000-000000</t>
  </si>
  <si>
    <t>1-1112010061-999999-00-0000000-0000-000-000000000-0000-0-110123-00000000-0000000-000000</t>
  </si>
  <si>
    <t>1-1112010062-999999-00-0000000-0000-000-000000000-0000-0-110123-00000000-0000000-000000</t>
  </si>
  <si>
    <t>1-1112010063-999999-00-0000000-0000-000-000000000-0000-0-110123-00000000-0000000-000000</t>
  </si>
  <si>
    <t>BANORTE 1203962441 FONDO DE AHORRO</t>
  </si>
  <si>
    <t>1-1112010064-999999-00-0000000-0000-000-000000000-0000-0-110123-00000000-0000000-000000</t>
  </si>
  <si>
    <t>1-1112020001-999999-00-0000000-0000-000-000000000-0000-0-110123-00000000-0000000-000000</t>
  </si>
  <si>
    <t>1-1112020011-999999-00-0000000-0000-000-000000000-0000-0-110123-00000000-0000000-000000</t>
  </si>
  <si>
    <t>1-1112020014-999999-00-0000000-0000-000-000000000-0000-0-110123-00000000-0000000-000000</t>
  </si>
  <si>
    <t>1-1112020015-999999-00-0000000-0000-000-000000000-0000-0-110123-00000000-0000000-000000</t>
  </si>
  <si>
    <t>1-1112020017-999999-00-0000000-0000-000-000000000-0000-0-110123-00000000-0000000-000000</t>
  </si>
  <si>
    <t>1-1112020020-999999-00-0000000-0000-000-000000000-0000-0-110123-00000000-0000000-000000</t>
  </si>
  <si>
    <t>1-1112020021-999999-00-0000000-0000-000-000000000-0000-0-110123-00000000-0000000-000000</t>
  </si>
  <si>
    <t>1-1112020022-999999-00-0000000-0000-000-000000000-0000-0-110123-00000000-0000000-000000</t>
  </si>
  <si>
    <t>BANORTE 1212232865 PARTICIPACIONES FEDERALES 2023</t>
  </si>
  <si>
    <t>1-1112020023-999999-00-0000000-0000-000-000000000-0000-0-151223-00000000-0000000-000000</t>
  </si>
  <si>
    <t>1-1113010001-999999-00-0000000-0000-000-000000000-0000-0-110123-00000000-0000000-000000</t>
  </si>
  <si>
    <t>1-1113010002-999999-00-0000000-0000-000-000000000-0000-0-110123-00000000-0000000-000000</t>
  </si>
  <si>
    <t>1-1113010003-999999-00-0000000-0000-000-000000000-0000-0-110123-00000000-0000000-000000</t>
  </si>
  <si>
    <t>1-1113010004-999999-00-0000000-0000-000-000000000-0000-0-110123-00000000-0000000-000000</t>
  </si>
  <si>
    <t>1-1113010005-999999-00-0000000-0000-000-000000000-0000-0-110123-00000000-0000000-000000</t>
  </si>
  <si>
    <t>1-1113010006-999999-00-0000000-0000-000-000000000-0000-0-110123-00000000-0000000-000000</t>
  </si>
  <si>
    <t>1-1113010007-999999-00-0000000-0000-000-000000000-0000-0-110123-00000000-0000000-000000</t>
  </si>
  <si>
    <t>1-1113010008-999999-00-0000000-0000-000-000000000-0000-0-110123-00000000-0000000-000000</t>
  </si>
  <si>
    <t>1-1114010001-999999-00-0000000-0000-000-000000000-0000-0-110123-00000000-0000000-000000</t>
  </si>
  <si>
    <t>1-1114010004-999999-00-0000000-0000-000-000000000-0000-0-110123-00000000-0000000-000000</t>
  </si>
  <si>
    <t>1-1114010005-999999-00-0000000-0000-000-000000000-0000-0-110123-00000000-0000000-000000</t>
  </si>
  <si>
    <t>INVERSIONES BANORTE 0504170342 PARTICIPACIONES FEDERALES 2019</t>
  </si>
  <si>
    <t>INVERSIONES SANTANDER 6550227191 FONDO TESOFE</t>
  </si>
  <si>
    <t>1-1114010007-999999-00-0000000-0000-000-000000000-0000-0-110123-00000000-0000000-000000</t>
  </si>
  <si>
    <t>INVERSIONES BANORTE 505584607 PARTICIPACIONES FEDERALES 2020</t>
  </si>
  <si>
    <t>INVERSIONES BANORTE 0500107131 TESORERIA</t>
  </si>
  <si>
    <t>1-1114010009-999999-00-0000000-0000-000-000000000-0000-0-110123-00000000-0000000-000000</t>
  </si>
  <si>
    <t>INVERSIONES BANORTE 0506284472 PARTICIPACIONES FEDERALES 2021</t>
  </si>
  <si>
    <t>INVERSIONES SANTANDER 65505823031 MUNICIPIO DURANGO</t>
  </si>
  <si>
    <t>1-1114010013-999999-00-0000000-0000-000-000000000-0000-0-110123-00000000-0000000-000000</t>
  </si>
  <si>
    <t>1-1114010014-999999-00-0000000-0000-000-000000000-0000-0-110123-00000000-0000000-000000</t>
  </si>
  <si>
    <t>INVERSIONES BANORTE 0506822313 PARTICIPACIONES FEDERALES 2022</t>
  </si>
  <si>
    <t>INVERSIONES BANORTE 0506576999 GASTOS DE EJECUCION</t>
  </si>
  <si>
    <t>1-1114010017-999999-00-0000000-0000-000-000000000-0000-0-110123-00000000-0000000-000000</t>
  </si>
  <si>
    <t>INVERSIONES BANORTE 0506847440 FONDO ESTATAL 2022</t>
  </si>
  <si>
    <t>1-1114010018-999999-00-0000000-0000-000-000000000-0000-0-110123-00000000-0000000-000000</t>
  </si>
  <si>
    <t>INVERSION BANORTE 0506934586 RESERVA DE AGUINALDO</t>
  </si>
  <si>
    <t>1-1114010019-999999-00-0000000-0000-000-000000000-0000-0-110123-00000000-0000000-000000</t>
  </si>
  <si>
    <t>1-1114010020-999999-00-0000000-0000-000-000000000-0000-0-151223-00000000-0000000-000000</t>
  </si>
  <si>
    <t>INVERSION BANORTE 1212233004 FISM 2023</t>
  </si>
  <si>
    <t>1-1114010022-999999-00-0000000-0000-000-000000000-0000-0-250323-00000000-0000000-000000</t>
  </si>
  <si>
    <t>INVERSION BANORTE 1212233189 FORTAMUN 2023</t>
  </si>
  <si>
    <t>1-1114010023-999999-00-0000000-0000-000-000000000-0000-0-250423-00000000-0000000-000000</t>
  </si>
  <si>
    <t>INVERSION SANTANDER 65509547850 FINANCIAMIENTO FISM 2023</t>
  </si>
  <si>
    <t>1-1114010024-999999-00-0000000-0000-000-000000000-0000-0-120123-00000000-0000000-000000</t>
  </si>
  <si>
    <t>INVERSION BANORTE 0507546656 PARTICIPACIONES FEDERALES 2023</t>
  </si>
  <si>
    <t>1-1114010025-999999-00-0000000-0000-000-000000000-0000-0-151223-00000000-0000000-000000</t>
  </si>
  <si>
    <t>BANORTE 1212233004 FISM 2023</t>
  </si>
  <si>
    <t>1-1115010003-999999-00-0000000-0000-000-000000000-0000-0-250323-00000000-0000000-000000</t>
  </si>
  <si>
    <t>BANORTE 1212233189 FORTAMUN 2023</t>
  </si>
  <si>
    <t>1-1115010004-999999-00-0000000-0000-000-000000000-0000-0-250423-00000000-0000000-000000</t>
  </si>
  <si>
    <t>SANTANDER 65509547850 FINANCIAMIENTO FISM 2023</t>
  </si>
  <si>
    <t>1-1115010005-999999-00-0000000-0000-000-000000000-0000-0-120123-00000000-0000000-000000</t>
  </si>
  <si>
    <t>1-1115020003-999999-00-0000000-0000-000-000000000-0000-0-251423-00000000-0000000-000000</t>
  </si>
  <si>
    <t>BBVA 0119695443 PROGRAMA DE COMPENSACION AMBIENTAL DE USO DE SUELO EN TERRENOS</t>
  </si>
  <si>
    <t>1-1115020004-999999-00-0000000-0000-000-000000000-0000-0-250723-00000000-0000000-000000</t>
  </si>
  <si>
    <t>1-1116010001-999999-00-0000000-0000-000-000000000-0000-0-110123-00000000-0000000-000000</t>
  </si>
  <si>
    <t>1-1123010001-999999-00-0000000-0000-000-000000000-0000-0-110123-00000000-0000000-000000</t>
  </si>
  <si>
    <t>1-1123010001-999999-00-0000000-0000-000-000000000-0000-0-151223-00000000-0000000-000000</t>
  </si>
  <si>
    <t>1-1123010001-999999-00-0000000-0000-000-000000000-0000-0-250423-00000000-0000000-000000</t>
  </si>
  <si>
    <t>1-1123010002-999999-00-0000000-0000-000-000000000-0000-0-110123-00000000-0000000-000000</t>
  </si>
  <si>
    <t>1-1123010003-999999-00-0000000-0000-000-000000000-0000-0-110123-00000000-0000000-000000</t>
  </si>
  <si>
    <t>1-1123010003-999999-00-0000000-0000-000-000000000-0000-0-151223-00000000-0000000-000000</t>
  </si>
  <si>
    <t>1-1123010004-999999-00-0000000-0000-000-000000000-0000-0-110123-00000000-0000000-000000</t>
  </si>
  <si>
    <t>1-1123010005-999999-00-0000000-0000-000-000000000-0000-0-110123-00000000-0000000-000000</t>
  </si>
  <si>
    <t>1-1123010006-999999-00-0000000-0000-000-000000000-0000-0-110123-00000000-0000000-000000</t>
  </si>
  <si>
    <t>1-1123010006-999999-00-0000000-0000-000-000000000-0000-0-151223-00000000-0000000-000000</t>
  </si>
  <si>
    <t>1-1123010007-999999-00-0000000-0000-000-000000000-0000-0-110123-00000000-0000000-000000</t>
  </si>
  <si>
    <t>1-1123010008-999999-00-0000000-0000-000-000000000-0000-0-110123-00000000-0000000-000000</t>
  </si>
  <si>
    <t>1-1123010009-999999-00-0000000-0000-000-000000000-0000-0-110123-00000000-0000000-000000</t>
  </si>
  <si>
    <t>1-1123010012-999999-00-0000000-0000-000-000000000-0000-0-110123-00000000-0000000-000000</t>
  </si>
  <si>
    <t>1-1123010013-999999-00-0000000-0000-000-000000000-0000-0-110123-00000000-0000000-000000</t>
  </si>
  <si>
    <t>1-1123010014-999999-00-0000000-0000-000-000000000-0000-0-110123-00000000-0000000-000000</t>
  </si>
  <si>
    <t>1-1123010014-999999-00-0000000-0000-000-000000000-0000-0-151223-00000000-0000000-000000</t>
  </si>
  <si>
    <t>1-1123010014-999999-00-0000000-0000-000-000000000-0000-0-250322-00000000-0000000-000000</t>
  </si>
  <si>
    <t>1-1123010015-999999-00-0000000-0000-000-000000000-0000-0-110123-00000000-0000000-000000</t>
  </si>
  <si>
    <t>1-1123010016-999999-00-0000000-0000-000-000000000-0000-0-110123-00000000-0000000-000000</t>
  </si>
  <si>
    <t>1-1123010020-999999-00-0000000-0000-000-000000000-0000-0-110123-00000000-0000000-000000</t>
  </si>
  <si>
    <t>1-1123010022-999999-00-0000000-0000-000-000000000-0000-0-110123-00000000-0000000-000000</t>
  </si>
  <si>
    <t>1-1123010023-999999-00-0000000-0000-000-000000000-0000-0-110123-00000000-0000000-000000</t>
  </si>
  <si>
    <t>1-1123010024-999999-00-0000000-0000-000-000000000-0000-0-110123-00000000-0000000-000000</t>
  </si>
  <si>
    <t>1-1123010025-999999-00-0000000-0000-000-000000000-0000-0-110123-00000000-0000000-000000</t>
  </si>
  <si>
    <t>1-1123010025-999999-00-0000000-0000-000-000000000-0000-0-151223-00000000-0000000-000000</t>
  </si>
  <si>
    <t>1-1123010026-999999-00-0000000-0000-000-000000000-0000-0-110123-00000000-0000000-000000</t>
  </si>
  <si>
    <t>1-1123010027-999999-00-0000000-0000-000-000000000-0000-0-110123-00000000-0000000-000000</t>
  </si>
  <si>
    <t>1-1123030003-999999-00-0000000-0000-000-000000000-0000-0-110123-00000000-0000000-000000</t>
  </si>
  <si>
    <t>1-1123030006-999999-00-0000000-0000-000-000000000-0000-0-110123-00000000-0000000-000000</t>
  </si>
  <si>
    <t>1-1123030007-999999-00-0000000-0000-000-000000000-0000-0-110123-00000000-0000000-000000</t>
  </si>
  <si>
    <t>1-1123030008-999999-00-0000000-0000-000-000000000-0000-0-110123-00000000-0000000-000000</t>
  </si>
  <si>
    <t>1-1123030009-999999-00-0000000-0000-000-000000000-0000-0-110123-00000000-0000000-000000</t>
  </si>
  <si>
    <t>1-1123030010-999999-00-0000000-0000-000-000000000-0000-0-110123-00000000-0000000-000000</t>
  </si>
  <si>
    <t>1-1123030012-999999-00-0000000-0000-000-000000000-0000-0-110123-00000000-0000000-000000</t>
  </si>
  <si>
    <t>1-1123030015-999999-00-0000000-0000-000-000000000-0000-0-110123-00000000-0000000-000000</t>
  </si>
  <si>
    <t>1-1123030016-999999-00-0000000-0000-000-000000000-0000-0-110123-00000000-0000000-000000</t>
  </si>
  <si>
    <t>1-1123030018-999999-00-0000000-0000-000-000000000-0000-0-110123-00000000-0000000-000000</t>
  </si>
  <si>
    <t>1-1123030019-999999-00-0000000-0000-000-000000000-0000-0-110123-00000000-0000000-000000</t>
  </si>
  <si>
    <t>1-1123030020-999999-00-0000000-0000-000-000000000-0000-0-110123-00000000-0000000-000000</t>
  </si>
  <si>
    <t>1-1123030025-999999-00-0000000-0000-000-000000000-0000-0-110123-00000000-0000000-000000</t>
  </si>
  <si>
    <t>1-1123030026-999999-00-0000000-0000-000-000000000-0000-0-110123-00000000-0000000-000000</t>
  </si>
  <si>
    <t>1-1123030028-999999-00-0000000-0000-000-000000000-0000-0-110123-00000000-0000000-000000</t>
  </si>
  <si>
    <t>1-1123030030-999999-00-0000000-0000-000-000000000-0000-0-110123-00000000-0000000-000000</t>
  </si>
  <si>
    <t>1-1123030031-999999-00-0000000-0000-000-000000000-0000-0-110123-00000000-0000000-000000</t>
  </si>
  <si>
    <t>1-1123030032-999999-00-0000000-0000-000-000000000-0000-0-110123-00000000-0000000-000000</t>
  </si>
  <si>
    <t>1-1123030033-999999-00-0000000-0000-000-000000000-0000-0-110123-00000000-0000000-000000</t>
  </si>
  <si>
    <t>1-1123030034-999999-00-0000000-0000-000-000000000-0000-0-110123-00000000-0000000-000000</t>
  </si>
  <si>
    <t>1-1123030035-999999-00-0000000-0000-000-000000000-0000-0-110123-00000000-0000000-000000</t>
  </si>
  <si>
    <t>1-1123030037-999999-00-0000000-0000-000-000000000-0000-0-110123-00000000-0000000-000000</t>
  </si>
  <si>
    <t>1-1123030038-999999-00-0000000-0000-000-000000000-0000-0-110123-00000000-0000000-000000</t>
  </si>
  <si>
    <t>1-1123030039-999999-00-0000000-0000-000-000000000-0000-0-110123-00000000-0000000-000000</t>
  </si>
  <si>
    <t>1-1123030040-999999-00-0000000-0000-000-000000000-0000-0-110123-00000000-0000000-000000</t>
  </si>
  <si>
    <t>1-1123030041-999999-00-0000000-0000-000-000000000-0000-0-110123-00000000-0000000-000000</t>
  </si>
  <si>
    <t>1-1123030042-999999-00-0000000-0000-000-000000000-0000-0-110123-00000000-0000000-000000</t>
  </si>
  <si>
    <t>1-1123030043-999999-00-0000000-0000-000-000000000-0000-0-110123-00000000-0000000-000000</t>
  </si>
  <si>
    <t>1-1123030044-999999-00-0000000-0000-000-000000000-0000-0-110123-00000000-0000000-000000</t>
  </si>
  <si>
    <t>1-1123030045-999999-00-0000000-0000-000-000000000-0000-0-110123-00000000-0000000-000000</t>
  </si>
  <si>
    <t>1-1123030046-999999-00-0000000-0000-000-000000000-0000-0-110123-00000000-0000000-000000</t>
  </si>
  <si>
    <t>1-1123030047-999999-00-0000000-0000-000-000000000-0000-0-110123-00000000-0000000-000000</t>
  </si>
  <si>
    <t>1-1123030048-999999-00-0000000-0000-000-000000000-0000-0-110123-00000000-0000000-000000</t>
  </si>
  <si>
    <t>1-1123030049-999999-00-0000000-0000-000-000000000-0000-0-110123-00000000-0000000-000000</t>
  </si>
  <si>
    <t>1-1123030051-999999-00-0000000-0000-000-000000000-0000-0-110123-00000000-0000000-000000</t>
  </si>
  <si>
    <t>1-1123030054-999999-00-0000000-0000-000-000000000-0000-0-110123-00000000-0000000-000000</t>
  </si>
  <si>
    <t>1-1123030055-999999-00-0000000-0000-000-000000000-0000-0-110123-00000000-0000000-000000</t>
  </si>
  <si>
    <t>1-1123030057-999999-00-0000000-0000-000-000000000-0000-0-110123-00000000-0000000-000000</t>
  </si>
  <si>
    <t>1-1123030059-999999-00-0000000-0000-000-000000000-0000-0-110123-00000000-0000000-000000</t>
  </si>
  <si>
    <t>1-1123030060-999999-00-0000000-0000-000-000000000-0000-0-110123-00000000-0000000-000000</t>
  </si>
  <si>
    <t>1-1123030061-999999-00-0000000-0000-000-000000000-0000-0-110123-00000000-0000000-000000</t>
  </si>
  <si>
    <t>1-1123030064-999999-00-0000000-0000-000-000000000-0000-0-110123-00000000-0000000-000000</t>
  </si>
  <si>
    <t>1-1123030066-999999-00-0000000-0000-000-000000000-0000-0-110123-00000000-0000000-000000</t>
  </si>
  <si>
    <t>1-1123030071-999999-00-0000000-0000-000-000000000-0000-0-110123-00000000-0000000-000000</t>
  </si>
  <si>
    <t>1-1123030072-999999-00-0000000-0000-000-000000000-0000-0-110123-00000000-0000000-000000</t>
  </si>
  <si>
    <t>1-1123030073-999999-00-0000000-0000-000-000000000-0000-0-110123-00000000-0000000-000000</t>
  </si>
  <si>
    <t>1-1123030077-999999-00-0000000-0000-000-000000000-0000-0-110123-00000000-0000000-000000</t>
  </si>
  <si>
    <t>1-1123030080-999999-00-0000000-0000-000-000000000-0000-0-110123-00000000-0000000-000000</t>
  </si>
  <si>
    <t>1-1123030081-999999-00-0000000-0000-000-000000000-0000-0-110123-00000000-0000000-000000</t>
  </si>
  <si>
    <t>1-1123030082-999999-00-0000000-0000-000-000000000-0000-0-110123-00000000-0000000-000000</t>
  </si>
  <si>
    <t>1-1123030083-999999-00-0000000-0000-000-000000000-0000-0-110123-00000000-0000000-000000</t>
  </si>
  <si>
    <t>1-1123030084-999999-00-0000000-0000-000-000000000-0000-0-110123-00000000-0000000-000000</t>
  </si>
  <si>
    <t>1-1123030085-999999-00-0000000-0000-000-000000000-0000-0-110123-00000000-0000000-000000</t>
  </si>
  <si>
    <t>1-1123030087-999999-00-0000000-0000-000-000000000-0000-0-110123-00000000-0000000-000000</t>
  </si>
  <si>
    <t>1-1123030088-999999-00-0000000-0000-000-000000000-0000-0-110123-00000000-0000000-000000</t>
  </si>
  <si>
    <t>1-1123030089-999999-00-0000000-0000-000-000000000-0000-0-110123-00000000-0000000-000000</t>
  </si>
  <si>
    <t>1-1123030091-999999-00-0000000-0000-000-000000000-0000-0-110123-00000000-0000000-000000</t>
  </si>
  <si>
    <t>1-1123030093-999999-00-0000000-0000-000-000000000-0000-0-110123-00000000-0000000-000000</t>
  </si>
  <si>
    <t>1-1123030095-999999-00-0000000-0000-000-000000000-0000-0-110123-00000000-0000000-000000</t>
  </si>
  <si>
    <t>1-1123030096-999999-00-0000000-0000-000-000000000-0000-0-110123-00000000-0000000-000000</t>
  </si>
  <si>
    <t>1-1123030097-999999-00-0000000-0000-000-000000000-0000-0-110123-00000000-0000000-000000</t>
  </si>
  <si>
    <t>1-1123030098-999999-00-0000000-0000-000-000000000-0000-0-110123-00000000-0000000-000000</t>
  </si>
  <si>
    <t>1-1123030100-999999-00-0000000-0000-000-000000000-0000-0-110123-00000000-0000000-000000</t>
  </si>
  <si>
    <t>1-1123030101-999999-00-0000000-0000-000-000000000-0000-0-110123-00000000-0000000-000000</t>
  </si>
  <si>
    <t>1-1123030102-999999-00-0000000-0000-000-000000000-0000-0-110123-00000000-0000000-000000</t>
  </si>
  <si>
    <t>1-1123030103-999999-00-0000000-0000-000-000000000-0000-0-110123-00000000-0000000-000000</t>
  </si>
  <si>
    <t>1-1123030109-999999-00-0000000-0000-000-000000000-0000-0-110123-00000000-0000000-000000</t>
  </si>
  <si>
    <t>1-1123030110-999999-00-0000000-0000-000-000000000-0000-0-110123-00000000-0000000-000000</t>
  </si>
  <si>
    <t>1-1123030112-999999-00-0000000-0000-000-000000000-0000-0-110123-00000000-0000000-000000</t>
  </si>
  <si>
    <t>1-1123030113-999999-00-0000000-0000-000-000000000-0000-0-110123-00000000-0000000-000000</t>
  </si>
  <si>
    <t>1-1123030114-999999-00-0000000-0000-000-000000000-0000-0-110123-00000000-0000000-000000</t>
  </si>
  <si>
    <t>1-1123030115-999999-00-0000000-0000-000-000000000-0000-0-110123-00000000-0000000-000000</t>
  </si>
  <si>
    <t>1-1123030116-999999-00-0000000-0000-000-000000000-0000-0-110123-00000000-0000000-000000</t>
  </si>
  <si>
    <t>1-1123030117-999999-00-0000000-0000-000-000000000-0000-0-110123-00000000-0000000-000000</t>
  </si>
  <si>
    <t>1-1123030118-999999-00-0000000-0000-000-000000000-0000-0-110123-00000000-0000000-000000</t>
  </si>
  <si>
    <t>1-1123030119-999999-00-0000000-0000-000-000000000-0000-0-110123-00000000-0000000-000000</t>
  </si>
  <si>
    <t>1-1123030123-999999-00-0000000-0000-000-000000000-0000-0-110123-00000000-0000000-000000</t>
  </si>
  <si>
    <t>1-1123030124-999999-00-0000000-0000-000-000000000-0000-0-110123-00000000-0000000-000000</t>
  </si>
  <si>
    <t>1-1123030126-999999-00-0000000-0000-000-000000000-0000-0-110123-00000000-0000000-000000</t>
  </si>
  <si>
    <t>1-1123030132-999999-00-0000000-0000-000-000000000-0000-0-110123-00000000-0000000-000000</t>
  </si>
  <si>
    <t>1-1123030136-999999-00-0000000-0000-000-000000000-0000-0-110123-00000000-0000000-000000</t>
  </si>
  <si>
    <t>1-1123030137-999999-00-0000000-0000-000-000000000-0000-0-110123-00000000-0000000-000000</t>
  </si>
  <si>
    <t>1-1123030138-999999-00-0000000-0000-000-000000000-0000-0-110123-00000000-0000000-000000</t>
  </si>
  <si>
    <t>1-1123030142-999999-00-0000000-0000-000-000000000-0000-0-110123-00000000-0000000-000000</t>
  </si>
  <si>
    <t>1-1123030143-999999-00-0000000-0000-000-000000000-0000-0-110123-00000000-0000000-000000</t>
  </si>
  <si>
    <t>1-1123030144-999999-00-0000000-0000-000-000000000-0000-0-110123-00000000-0000000-000000</t>
  </si>
  <si>
    <t>1-1123030145-999999-00-0000000-0000-000-000000000-0000-0-110123-00000000-0000000-000000</t>
  </si>
  <si>
    <t>1-1123030149-999999-00-0000000-0000-000-000000000-0000-0-110123-00000000-0000000-000000</t>
  </si>
  <si>
    <t>1-1123030151-999999-00-0000000-0000-000-000000000-0000-0-110123-00000000-0000000-000000</t>
  </si>
  <si>
    <t>1-1123030154-999999-00-0000000-0000-000-000000000-0000-0-110123-00000000-0000000-000000</t>
  </si>
  <si>
    <t>1-1123030156-999999-00-0000000-0000-000-000000000-0000-0-110123-00000000-0000000-000000</t>
  </si>
  <si>
    <t>1-1123030159-999999-00-0000000-0000-000-000000000-0000-0-110123-00000000-0000000-000000</t>
  </si>
  <si>
    <t>1-1123030161-999999-00-0000000-0000-000-000000000-0000-0-110123-00000000-0000000-000000</t>
  </si>
  <si>
    <t>1-1123030162-999999-00-0000000-0000-000-000000000-0000-0-110123-00000000-0000000-000000</t>
  </si>
  <si>
    <t>1-1123030163-999999-00-0000000-0000-000-000000000-0000-0-110123-00000000-0000000-000000</t>
  </si>
  <si>
    <t>1-1123030166-999999-00-0000000-0000-000-000000000-0000-0-110123-00000000-0000000-000000</t>
  </si>
  <si>
    <t>1-1123030168-999999-00-0000000-0000-000-000000000-0000-0-110123-00000000-0000000-000000</t>
  </si>
  <si>
    <t>1-1123030169-999999-00-0000000-0000-000-000000000-0000-0-110123-00000000-0000000-000000</t>
  </si>
  <si>
    <t>EVA MARIANA MIRANDA PUGA</t>
  </si>
  <si>
    <t>1-1123030170-999999-00-0000000-0000-000-000000000-0000-0-110123-00000000-0000000-000000</t>
  </si>
  <si>
    <t>VICTOR HUGO MARTINEZ GURROLA</t>
  </si>
  <si>
    <t>1-1123030172-999999-00-0000000-0000-000-000000000-0000-0-110123-00000000-0000000-000000</t>
  </si>
  <si>
    <t>MARIA DEL RAYO CORRAL GARCIA</t>
  </si>
  <si>
    <t>1-1123030173-999999-00-0000000-0000-000-000000000-0000-0-110123-00000000-0000000-000000</t>
  </si>
  <si>
    <t>TANIA ALEJANDRA GARCIA ESTRADA</t>
  </si>
  <si>
    <t>1-1123030175-999999-00-0000000-0000-000-000000000-0000-0-110123-00000000-0000000-000000</t>
  </si>
  <si>
    <t>1-1123040001-999999-00-0000000-0000-000-000000000-0000-0-110123-00000000-0000000-000000</t>
  </si>
  <si>
    <t>1-1123040001-999999-00-0000000-0000-000-000000000-0000-0-151223-00000000-0000000-000000</t>
  </si>
  <si>
    <t>1-1123040001-999999-00-0000000-0000-000-000000000-0000-0-250423-00000000-0000000-000000</t>
  </si>
  <si>
    <t>1-1123040002-999999-00-1010102-0000-000-000000000-0000-0-110123-00000000-0000000-000000</t>
  </si>
  <si>
    <t>1-1123040002-999999-00-1010105-0000-000-000000000-0000-0-110123-00000000-0000000-000000</t>
  </si>
  <si>
    <t>1-1123040002-999999-00-1030101-0000-000-000000000-0000-0-110123-00000000-0000000-000000</t>
  </si>
  <si>
    <t>1-1123040002-999999-00-1030601-0000-000-000000000-0000-0-110123-00000000-0000000-000000</t>
  </si>
  <si>
    <t>1-1123040002-999999-00-1040101-0000-000-000000000-0000-0-110123-00000000-0000000-000000</t>
  </si>
  <si>
    <t>1-1123040002-999999-00-1080101-0000-000-000000000-0000-0-110123-00000000-0000000-000000</t>
  </si>
  <si>
    <t>1-1123040002-999999-00-1090101-0000-000-000000000-0000-0-110123-00000000-0000000-000000</t>
  </si>
  <si>
    <t>1-1123040002-999999-00-1100101-0000-000-000000000-0000-0-110123-00000000-0000000-000000</t>
  </si>
  <si>
    <t>1-1123040002-999999-00-1110101-0000-000-000000000-0000-0-110123-00000000-0000000-000000</t>
  </si>
  <si>
    <t>1-1123040002-999999-00-1150101-0000-000-000000000-0000-0-110123-00000000-0000000-000000</t>
  </si>
  <si>
    <t>1-1123040002-999999-00-1160101-0000-000-000000000-0000-0-110123-00000000-0000000-000000</t>
  </si>
  <si>
    <t>1-1123040002-999999-00-1200101-0000-000-000000000-0000-0-110123-00000000-0000000-000000</t>
  </si>
  <si>
    <t>1-1123040002-999999-00-1210101-0000-000-000000000-0000-0-110123-00000000-0000000-000000</t>
  </si>
  <si>
    <t>1-1123040002-999999-00-1310101-0000-000-000000000-0000-0-110123-00000000-0000000-000000</t>
  </si>
  <si>
    <t>1-1123050001-999999-00-0000000-0000-000-000000000-0000-0-110123-00000000-0000000-000000</t>
  </si>
  <si>
    <t>1-1123050003-999999-00-0000000-0000-000-000000000-0000-0-110123-00000000-0000000-000000</t>
  </si>
  <si>
    <t>1-1125010001-999999-00-1010102-0000-000-000000000-0000-0-110123-00000000-0000000-000000</t>
  </si>
  <si>
    <t>1-1125010001-999999-00-1020101-0000-000-000000000-0000-0-110123-00000000-0000000-000000</t>
  </si>
  <si>
    <t>1-1125010001-999999-00-1030101-0000-000-000000000-0000-0-110123-00000000-0000000-000000</t>
  </si>
  <si>
    <t>1-1125010001-999999-00-1030301-0000-000-000000000-0000-0-110123-00000000-0000000-000000</t>
  </si>
  <si>
    <t>1-1125010001-999999-00-1030401-0000-000-000000000-0000-0-110123-00000000-0000000-000000</t>
  </si>
  <si>
    <t>1-1125010001-999999-00-1030601-0000-000-000000000-0000-0-110123-00000000-0000000-000000</t>
  </si>
  <si>
    <t>1-1125010001-999999-00-1060101-0000-000-000000000-0000-0-110123-00000000-0000000-000000</t>
  </si>
  <si>
    <t>1-1125010001-999999-00-1070101-0000-000-000000000-0000-0-110123-00000000-0000000-000000</t>
  </si>
  <si>
    <t>1-1125010001-999999-00-1080101-0000-000-000000000-0000-0-110123-00000000-0000000-000000</t>
  </si>
  <si>
    <t>1-1125010001-999999-00-1080601-0000-000-000000000-0000-0-110123-00000000-0000000-000000</t>
  </si>
  <si>
    <t>1-1125010001-999999-00-1100101-0000-000-000000000-0000-0-110123-00000000-0000000-000000</t>
  </si>
  <si>
    <t>1-1125010001-999999-00-1120101-0000-000-000000000-0000-0-110123-00000000-0000000-000000</t>
  </si>
  <si>
    <t>1-1125010001-999999-00-1130101-0000-000-000000000-0000-0-110123-00000000-0000000-000000</t>
  </si>
  <si>
    <t>1-1125010001-999999-00-1140101-0000-000-000000000-0000-0-110123-00000000-0000000-000000</t>
  </si>
  <si>
    <t>1-1125010001-999999-00-1160101-0000-000-000000000-0000-0-110123-00000000-0000000-000000</t>
  </si>
  <si>
    <t>1-1125010001-999999-00-1180101-0000-000-000000000-0000-0-110123-00000000-0000000-000000</t>
  </si>
  <si>
    <t>1-1125010001-999999-00-1210101-0000-000-000000000-0000-0-110123-00000000-0000000-000000</t>
  </si>
  <si>
    <t>1-1125010001-999999-00-1230101-0000-000-000000000-0000-0-110123-00000000-0000000-000000</t>
  </si>
  <si>
    <t>1-1131010001-999999-00-0000000-0000-000-000000000-0000-0-110123-00000000-0000000-000000</t>
  </si>
  <si>
    <t>1-1151030001-999999-00-0000000-0000-000-000000000-0000-0-110123-00000000-0000000-000000</t>
  </si>
  <si>
    <t>1-1231010001-999999-00-0000000-0000-000-000000000-0000-0-110123-00000000-0000000-000000</t>
  </si>
  <si>
    <t>1-1231010002-999999-00-0000000-0000-000-000000000-0000-0-110123-00000000-0000000-000000</t>
  </si>
  <si>
    <t>1-1233010001-999999-00-0000000-0000-000-000000000-0000-0-110123-00000000-0000000-000000</t>
  </si>
  <si>
    <t>1-1233010002-999999-00-0000000-0000-000-000000000-0000-0-110123-00000000-0000000-000000</t>
  </si>
  <si>
    <t>1-1233020001-999999-00-0000000-0000-000-000000000-0000-0-110123-00000000-0000000-000000</t>
  </si>
  <si>
    <t>1-1233020002-999999-00-0000000-0000-000-000000000-0000-0-110123-00000000-0000000-000000</t>
  </si>
  <si>
    <t>1-1233020003-999999-00-0000000-0000-000-000000000-0000-0-110123-00000000-0000000-000000</t>
  </si>
  <si>
    <t>1-1233020004-999999-00-0000000-0000-000-000000000-0000-0-110123-00000000-0000000-000000</t>
  </si>
  <si>
    <t>1-1235020006-999999-00-0000000-0000-000-000000000-0000-0-110123-00000000-0000000-000000</t>
  </si>
  <si>
    <t>1-1235030005-999999-00-0000000-0000-000-000000000-0000-0-110123-00000000-0000000-000000</t>
  </si>
  <si>
    <t>1-1235040001-999999-00-1050101-2201-000-K05204001-6141-2-151222-SE220013-0000000-614001</t>
  </si>
  <si>
    <t>1-1235040002-999999-00-1050101-2201-000-K05204005-6141-2-151222-SE220007-0000000-614002</t>
  </si>
  <si>
    <t>1-1235040006-999999-00-1050101-2203-000-K05202001-6141-2-151222-SC220015-0000000-614006</t>
  </si>
  <si>
    <t>1-1235040009-999999-00-0000000-0000-000-000000000-0000-0-110123-00000000-0000000-000000</t>
  </si>
  <si>
    <t>1-1235040011-999999-00-1050101-2201-000-K05104009-6141-2-151221-SE210061-0000000-614011</t>
  </si>
  <si>
    <t>1-1235900003-999999-00-0000000-0000-000-000000000-0000-0-110123-00000000-0000000-000000</t>
  </si>
  <si>
    <t>1-1235900006-999999-00-0000000-0000-000-000000000-0000-0-110123-00000000-0000000-000000</t>
  </si>
  <si>
    <t>1-1241010001-999999-00-0000000-0000-000-000000000-0000-0-110123-00000000-0000000-000000</t>
  </si>
  <si>
    <t>1-1241010001-999999-00-0000000-0000-000-000000000-0000-0-250321-00000000-0000000-000000</t>
  </si>
  <si>
    <t>1-1241010001-999999-00-0000000-0000-000-000000000-0000-0-250721-00000000-0000000-000000</t>
  </si>
  <si>
    <t>1-1241010001-999999-00-1030101-1502-000-M03302001-5111-2-110123-00000000-0000000-511001</t>
  </si>
  <si>
    <t>1-1241010001-999999-00-1040101-2201-000-G04302003-5111-2-110123-00000000-0000000-511001</t>
  </si>
  <si>
    <t>1-1241020001-999999-00-0000000-0000-000-000000000-0000-0-110123-00000000-0000000-000000</t>
  </si>
  <si>
    <t>1-1241020001-999999-00-0000000-0000-000-000000000-0000-0-151222-00000000-0000000-000000</t>
  </si>
  <si>
    <t>1-1241030001-999999-00-0000000-0000-000-000000000-0000-0-110123-00000000-0000000-000000</t>
  </si>
  <si>
    <t>1-1241030001-999999-00-0000000-0000-000-000000000-0000-0-151221-00000000-0000000-000000</t>
  </si>
  <si>
    <t>1-1241030001-999999-00-0000000-0000-000-000000000-0000-0-151222-00000000-0000000-000000</t>
  </si>
  <si>
    <t>1-1241030001-999999-00-0000000-0000-000-000000000-0000-0-250321-00000000-0000000-000000</t>
  </si>
  <si>
    <t>1-1241030001-999999-00-0000000-0000-000-000000000-0000-0-250722-00000000-0000000-000000</t>
  </si>
  <si>
    <t>1-1241030001-999999-00-1010102-1301-000-M01301009-5151-2-110123-00000000-0000000-515001</t>
  </si>
  <si>
    <t>1-1241030001-999999-00-1020101-1302-000-P02306001-5151-2-110123-00000000-0000000-515001</t>
  </si>
  <si>
    <t>1-1241030001-999999-00-1030101-1502-000-M03302001-5151-2-110123-00000000-0000000-515001</t>
  </si>
  <si>
    <t>1-1241030001-999999-00-1030302-1502-000-M03301002-5151-2-110123-00000000-0000000-515001</t>
  </si>
  <si>
    <t>1-1241030001-999999-00-1030407-1502-000-M03302001-5151-2-110123-00000000-0000000-515001</t>
  </si>
  <si>
    <t>1-1241030001-999999-00-1040101-2201-000-G04302003-5151-2-110123-00000000-0000000-515001</t>
  </si>
  <si>
    <t>1-1241030001-999999-00-1250101-1302-000-P25301003-5151-2-110123-00000000-0000000-515001</t>
  </si>
  <si>
    <t>1-1241900001-999999-00-0000000-0000-000-000000000-0000-0-110123-00000000-0000000-000000</t>
  </si>
  <si>
    <t>1-1241900002-999999-00-0000000-0000-000-000000000-0000-0-110123-00000000-0000000-000000</t>
  </si>
  <si>
    <t>1-1242010001-999999-00-0000000-0000-000-000000000-0000-0-110123-00000000-0000000-000000</t>
  </si>
  <si>
    <t>1-1242010001-999999-00-0000000-0000-000-000000000-0000-0-250722-00000000-0000000-000000</t>
  </si>
  <si>
    <t>1-1242020001-999999-00-0000000-0000-000-000000000-0000-0-110123-00000000-0000000-000000</t>
  </si>
  <si>
    <t>1-1242030001-999999-00-0000000-0000-000-000000000-0000-0-110123-00000000-0000000-000000</t>
  </si>
  <si>
    <t>1-1242030001-999999-00-0000000-0000-000-000000000-0000-0-151221-00000000-0000000-000000</t>
  </si>
  <si>
    <t>1-1242030001-999999-00-0000000-0000-000-000000000-0000-0-250321-00000000-0000000-000000</t>
  </si>
  <si>
    <t>1-1242030001-999999-00-1080201-2301-000-E08311002-5231-2-110123-00000000-0000000-523001</t>
  </si>
  <si>
    <t>1-1242900001-999999-00-0000000-0000-000-000000000-0000-0-110123-00000000-0000000-000000</t>
  </si>
  <si>
    <t>1-1242900001-999999-00-1060101-2202-000-E06301001-5291-2-110123-00000000-0000000-529001</t>
  </si>
  <si>
    <t>1-1243010001-999999-00-0000000-0000-000-000000000-0000-0-110123-00000000-0000000-000000</t>
  </si>
  <si>
    <t>1-1243010001-999999-00-0000000-0000-000-000000000-0000-0-151221-00000000-0000000-000000</t>
  </si>
  <si>
    <t>1-1243020001-999999-00-0000000-0000-000-000000000-0000-0-110123-00000000-0000000-000000</t>
  </si>
  <si>
    <t>1-1244010001-999999-00-0000000-0000-000-000000000-0000-0-110123-00000000-0000000-000000</t>
  </si>
  <si>
    <t>1-1244010002-999999-00-0000000-0000-000-000000000-0000-0-110123-00000000-0000000-000000</t>
  </si>
  <si>
    <t>1-1244010004-999999-00-0000000-0000-000-000000000-0000-0-110123-00000000-0000000-000000</t>
  </si>
  <si>
    <t>1-1244010005-999999-00-0000000-0000-000-000000000-0000-0-110123-00000000-0000000-000000</t>
  </si>
  <si>
    <t>1-1244020001-999999-00-0000000-0000-000-000000000-0000-0-110123-00000000-0000000-000000</t>
  </si>
  <si>
    <t>1-1244020001-999999-00-0000000-0000-000-000000000-0000-0-151221-00000000-0000000-000000</t>
  </si>
  <si>
    <t>1-1244900002-999999-00-0000000-0000-000-000000000-0000-0-110123-00000000-0000000-000000</t>
  </si>
  <si>
    <t>1-1244900003-999999-00-0000000-0000-000-000000000-0000-0-110123-00000000-0000000-000000</t>
  </si>
  <si>
    <t>1-1245010001-999999-00-0000000-0000-000-000000000-0000-0-110123-00000000-0000000-000000</t>
  </si>
  <si>
    <t>1-1246010001-999999-00-0000000-0000-000-000000000-0000-0-110123-00000000-0000000-000000</t>
  </si>
  <si>
    <t>1-1246020001-999999-00-0000000-0000-000-000000000-0000-0-110123-00000000-0000000-000000</t>
  </si>
  <si>
    <t>1-1246030001-999999-00-0000000-0000-000-000000000-0000-0-110123-00000000-0000000-000000</t>
  </si>
  <si>
    <t>1-1246040001-999999-00-0000000-0000-000-000000000-0000-0-110123-00000000-0000000-000000</t>
  </si>
  <si>
    <t>1-1246040001-999999-00-1010102-1301-000-M01301009-5641-2-110123-00000000-0000000-564001</t>
  </si>
  <si>
    <t>1-1246050001-999999-00-0000000-0000-000-000000000-0000-0-110123-00000000-0000000-000000</t>
  </si>
  <si>
    <t>1-1246050002-999999-00-0000000-0000-000-000000000-0000-0-110123-00000000-0000000-000000</t>
  </si>
  <si>
    <t>1-1246060001-999999-00-0000000-0000-000-000000000-0000-0-110123-00000000-0000000-000000</t>
  </si>
  <si>
    <t>1-1246070001-999999-00-0000000-0000-000-000000000-0000-0-110123-00000000-0000000-000000</t>
  </si>
  <si>
    <t>1-1246070001-999999-00-0000000-0000-000-000000000-0000-0-151221-00000000-0000000-000000</t>
  </si>
  <si>
    <t>1-1246070001-999999-00-0000000-0000-000-000000000-0000-0-151222-00000000-0000000-000000</t>
  </si>
  <si>
    <t>1-1246900001-999999-00-0000000-0000-000-000000000-0000-0-110123-00000000-0000000-000000</t>
  </si>
  <si>
    <t>1-1246900002-999999-00-0000000-0000-000-000000000-0000-0-110123-00000000-0000000-000000</t>
  </si>
  <si>
    <t>1-1246900002-999999-00-0000000-0000-000-000000000-0000-0-151222-00000000-0000000-000000</t>
  </si>
  <si>
    <t>1-1247010001-999999-00-0000000-0000-000-000000000-0000-0-110123-00000000-0000000-000000</t>
  </si>
  <si>
    <t>1-1248060001-999999-00-0000000-0000-000-000000000-0000-0-110123-00000000-0000000-000000</t>
  </si>
  <si>
    <t>1-1251010001-999999-00-0000000-0000-000-000000000-0000-0-110123-00000000-0000000-000000</t>
  </si>
  <si>
    <t>1-1254010001-999999-00-0000000-0000-000-000000000-0000-0-110123-00000000-0000000-000000</t>
  </si>
  <si>
    <t>1-1261020001-999999-00-0000000-0000-000-000000000-0000-0-110123-00000000-0000000-000000</t>
  </si>
  <si>
    <t>1-1261020002-999999-00-0000000-0000-000-000000000-0000-0-110123-00000000-0000000-000000</t>
  </si>
  <si>
    <t>1-1262900001-999999-00-0000000-0000-000-000000000-0000-0-110123-00000000-0000000-000000</t>
  </si>
  <si>
    <t>1-1263010001-999999-00-0000000-0000-000-000000000-0000-0-110123-00000000-0000000-000000</t>
  </si>
  <si>
    <t>1-1263010002-999999-00-0000000-0000-000-000000000-0000-0-110123-00000000-0000000-000000</t>
  </si>
  <si>
    <t>1-1263010003-999999-00-0000000-0000-000-000000000-0000-0-110123-00000000-0000000-000000</t>
  </si>
  <si>
    <t>1-1263010004-999999-00-0000000-0000-000-000000000-0000-0-110123-00000000-0000000-000000</t>
  </si>
  <si>
    <t>1-1263010005-999999-00-0000000-0000-000-000000000-0000-0-110123-00000000-0000000-000000</t>
  </si>
  <si>
    <t>1-1263020001-999999-00-0000000-0000-000-000000000-0000-0-110123-00000000-0000000-000000</t>
  </si>
  <si>
    <t>1-1263020002-999999-00-0000000-0000-000-000000000-0000-0-110123-00000000-0000000-000000</t>
  </si>
  <si>
    <t>1-1263020003-999999-00-0000000-0000-000-000000000-0000-0-110123-00000000-0000000-000000</t>
  </si>
  <si>
    <t>1-1263020004-999999-00-0000000-0000-000-000000000-0000-0-110123-00000000-0000000-000000</t>
  </si>
  <si>
    <t>1-1263030001-999999-00-0000000-0000-000-000000000-0000-0-110123-00000000-0000000-000000</t>
  </si>
  <si>
    <t>1-1263030002-999999-00-0000000-0000-000-000000000-0000-0-110123-00000000-0000000-000000</t>
  </si>
  <si>
    <t>1-1263040001-999999-00-0000000-0000-000-000000000-0000-0-110123-00000000-0000000-000000</t>
  </si>
  <si>
    <t>1-1263040002-999999-00-0000000-0000-000-000000000-0000-0-110123-00000000-0000000-000000</t>
  </si>
  <si>
    <t>1-1263040006-999999-00-0000000-0000-000-000000000-0000-0-110123-00000000-0000000-000000</t>
  </si>
  <si>
    <t>1-1263050001-999999-00-0000000-0000-000-000000000-0000-0-110123-00000000-0000000-000000</t>
  </si>
  <si>
    <t>1-1263060001-999999-00-0000000-0000-000-000000000-0000-0-110123-00000000-0000000-000000</t>
  </si>
  <si>
    <t>1-1263060002-999999-00-0000000-0000-000-000000000-0000-0-110123-00000000-0000000-000000</t>
  </si>
  <si>
    <t>1-1263060003-999999-00-0000000-0000-000-000000000-0000-0-110123-00000000-0000000-000000</t>
  </si>
  <si>
    <t>1-1263060004-999999-00-0000000-0000-000-000000000-0000-0-110123-00000000-0000000-000000</t>
  </si>
  <si>
    <t>1-1263060005-999999-00-0000000-0000-000-000000000-0000-0-110123-00000000-0000000-000000</t>
  </si>
  <si>
    <t>1-1263060006-999999-00-0000000-0000-000-000000000-0000-0-110123-00000000-0000000-000000</t>
  </si>
  <si>
    <t>1-1263060007-999999-00-0000000-0000-000-000000000-0000-0-110123-00000000-0000000-000000</t>
  </si>
  <si>
    <t>1-1263060008-999999-00-0000000-0000-000-000000000-0000-0-110123-00000000-0000000-000000</t>
  </si>
  <si>
    <t>1-1263070001-999999-00-0000000-0000-000-000000000-0000-0-110123-00000000-0000000-000000</t>
  </si>
  <si>
    <t>1-1264060001-999999-00-0000000-0000-000-000000000-0000-0-110123-00000000-0000000-000000</t>
  </si>
  <si>
    <t>1-1265010001-999999-00-0000000-0000-000-000000000-0000-0-110123-00000000-0000000-000000</t>
  </si>
  <si>
    <t>1-1265040001-999999-00-0000000-0000-000-000000000-0000-0-110123-00000000-0000000-000000</t>
  </si>
  <si>
    <t>1-2111010001-999999-00-0000000-0000-000-000000000-0000-0-110123-00000000-0000000-000000</t>
  </si>
  <si>
    <t>1-2111010001-999999-00-0000000-0000-000-000000000-0000-0-151223-00000000-0000000-000000</t>
  </si>
  <si>
    <t>1-2111010001-999999-00-0000000-0000-000-000000000-0000-0-250423-00000000-0000000-000000</t>
  </si>
  <si>
    <t>1-2112010001-999999-00-0000000-0000-000-000000000-0000-0-110123-00000000-0000000-000000</t>
  </si>
  <si>
    <t>1-2112010001-999999-00-0000000-0000-000-000000000-0000-0-151223-00000000-0000000-000000</t>
  </si>
  <si>
    <t>1-2112010001-999999-00-0000000-0000-000-000000000-0000-0-250423-00000000-0000000-000000</t>
  </si>
  <si>
    <t>1-2112010002-999999-00-0000000-0000-000-000000000-0000-0-110123-00000000-0000000-000000</t>
  </si>
  <si>
    <t>1-2117010001-999999-00-0000000-0000-000-000000000-0000-0-110123-00000000-0000000-000000</t>
  </si>
  <si>
    <t>1-2117010001-999999-00-0000000-0000-000-000000000-0000-0-151223-00000000-0000000-000000</t>
  </si>
  <si>
    <t>1-2117010002-999999-00-0000000-0000-000-000000000-0000-0-110123-00000000-0000000-000000</t>
  </si>
  <si>
    <t>1-2117010003-999999-00-0000000-0000-000-000000000-0000-0-110123-00000000-0000000-000000</t>
  </si>
  <si>
    <t>1-2117010003-999999-00-0000000-0000-000-000000000-0000-0-151223-00000000-0000000-000000</t>
  </si>
  <si>
    <t>1-2117010003-999999-00-0000000-0000-000-000000000-0000-0-250423-00000000-0000000-000000</t>
  </si>
  <si>
    <t>1-2117010004-999999-00-0000000-0000-000-000000000-0000-0-110123-00000000-0000000-000000</t>
  </si>
  <si>
    <t>1-2117010006-999999-00-0000000-0000-000-000000000-0000-0-110123-00000000-0000000-000000</t>
  </si>
  <si>
    <t>RETENCION DE CEDULAR EN ARRENDAMIENTOS</t>
  </si>
  <si>
    <t>1-2117010007-999999-00-0000000-0000-000-000000000-0000-0-110123-00000000-0000000-000000</t>
  </si>
  <si>
    <t>1-2117020001-999999-00-0000000-0000-000-000000000-0000-0-110123-00000000-0000000-000000</t>
  </si>
  <si>
    <t>1-2117020001-999999-00-0000000-0000-000-000000000-0000-0-151223-00000000-0000000-000000</t>
  </si>
  <si>
    <t>1-2117020001-999999-00-0000000-0000-000-000000000-0000-0-250423-00000000-0000000-000000</t>
  </si>
  <si>
    <t>1-2117020002-999999-00-0000000-0000-000-000000000-0000-0-110123-00000000-0000000-000000</t>
  </si>
  <si>
    <t>1-2117020002-999999-00-0000000-0000-000-000000000-0000-0-151223-00000000-0000000-000000</t>
  </si>
  <si>
    <t>1-2117020002-999999-00-0000000-0000-000-000000000-0000-0-250423-00000000-0000000-000000</t>
  </si>
  <si>
    <t>1-2117070001-999999-00-0000000-0000-000-000000000-0000-0-110123-00000000-0000000-000000</t>
  </si>
  <si>
    <t>1-2117070002-999999-00-0000000-0000-000-000000000-0000-0-110123-00000000-0000000-000000</t>
  </si>
  <si>
    <t>1-2117070004-999999-00-0000000-0000-000-000000000-0000-0-110123-00000000-0000000-000000</t>
  </si>
  <si>
    <t>1-2117070004-999999-00-0000000-0000-000-000000000-0000-0-151223-00000000-0000000-000000</t>
  </si>
  <si>
    <t>1-2117070004-999999-00-0000000-0000-000-000000000-0000-0-250423-00000000-0000000-000000</t>
  </si>
  <si>
    <t>1-2117070005-999999-00-0000000-0000-000-000000000-0000-0-110123-00000000-0000000-000000</t>
  </si>
  <si>
    <t>1-2117070005-999999-00-0000000-0000-000-000000000-0000-0-151223-00000000-0000000-000000</t>
  </si>
  <si>
    <t>1-2117070005-999999-00-0000000-0000-000-000000000-0000-0-250423-00000000-0000000-000000</t>
  </si>
  <si>
    <t>1-2117070006-999999-00-0000000-0000-000-000000000-0000-0-110123-00000000-0000000-000000</t>
  </si>
  <si>
    <t>1-2117070006-999999-00-0000000-0000-000-000000000-0000-0-151223-00000000-0000000-000000</t>
  </si>
  <si>
    <t>1-2117070007-999999-00-0000000-0000-000-000000000-0000-0-110123-00000000-0000000-000000</t>
  </si>
  <si>
    <t>1-2117070007-999999-00-0000000-0000-000-000000000-0000-0-151223-00000000-0000000-000000</t>
  </si>
  <si>
    <t>1-2117070007-999999-00-0000000-0000-000-000000000-0000-0-250423-00000000-0000000-000000</t>
  </si>
  <si>
    <t>1-2117070008-999999-00-0000000-0000-000-000000000-0000-0-110123-00000000-0000000-000000</t>
  </si>
  <si>
    <t>1-2117070008-999999-00-0000000-0000-000-000000000-0000-0-151223-00000000-0000000-000000</t>
  </si>
  <si>
    <t>1-2117070008-999999-00-0000000-0000-000-000000000-0000-0-250423-00000000-0000000-000000</t>
  </si>
  <si>
    <t>1-2117070010-999999-00-0000000-0000-000-000000000-0000-0-110123-00000000-0000000-000000</t>
  </si>
  <si>
    <t>1-2117070012-999999-00-0000000-0000-000-000000000-0000-0-110123-00000000-0000000-000000</t>
  </si>
  <si>
    <t>1-2117070012-999999-00-0000000-0000-000-000000000-0000-0-151223-00000000-0000000-000000</t>
  </si>
  <si>
    <t>1-2117070012-999999-00-0000000-0000-000-000000000-0000-0-250423-00000000-0000000-000000</t>
  </si>
  <si>
    <t>1-2117070013-999999-00-0000000-0000-000-000000000-0000-0-110123-00000000-0000000-000000</t>
  </si>
  <si>
    <t>1-2117070013-999999-00-0000000-0000-000-000000000-0000-0-151223-00000000-0000000-000000</t>
  </si>
  <si>
    <t>1-2117070013-999999-00-0000000-0000-000-000000000-0000-0-250423-00000000-0000000-000000</t>
  </si>
  <si>
    <t>1-2117070014-999999-00-0000000-0000-000-000000000-0000-0-110123-00000000-0000000-000000</t>
  </si>
  <si>
    <t>1-2117070014-999999-00-0000000-0000-000-000000000-0000-0-250423-00000000-0000000-000000</t>
  </si>
  <si>
    <t>1-2117070015-999999-00-0000000-0000-000-000000000-0000-0-110123-00000000-0000000-000000</t>
  </si>
  <si>
    <t>1-2117070015-999999-00-0000000-0000-000-000000000-0000-0-151223-00000000-0000000-000000</t>
  </si>
  <si>
    <t>1-2117070016-999999-00-0000000-0000-000-000000000-0000-0-110123-00000000-0000000-000000</t>
  </si>
  <si>
    <t>1-2117070016-999999-00-0000000-0000-000-000000000-0000-0-151223-00000000-0000000-000000</t>
  </si>
  <si>
    <t>1-2117070016-999999-00-0000000-0000-000-000000000-0000-0-250423-00000000-0000000-000000</t>
  </si>
  <si>
    <t>1-2117070017-999999-00-0000000-0000-000-000000000-0000-0-110123-00000000-0000000-000000</t>
  </si>
  <si>
    <t>1-2117070018-999999-00-0000000-0000-000-000000000-0000-0-110123-00000000-0000000-000000</t>
  </si>
  <si>
    <t>1-2117070018-999999-00-0000000-0000-000-000000000-0000-0-151223-00000000-0000000-000000</t>
  </si>
  <si>
    <t>1-2117070018-999999-00-0000000-0000-000-000000000-0000-0-250423-00000000-0000000-000000</t>
  </si>
  <si>
    <t>1-2117070019-999999-00-0000000-0000-000-000000000-0000-0-110123-00000000-0000000-000000</t>
  </si>
  <si>
    <t>RETENCION DURANGO SOLIDARIO</t>
  </si>
  <si>
    <t>1-2117070020-999999-00-0000000-0000-000-000000000-0000-0-110123-00000000-0000000-000000</t>
  </si>
  <si>
    <t>1-2117070020-999999-00-0000000-0000-000-000000000-0000-0-151223-00000000-0000000-000000</t>
  </si>
  <si>
    <t>1-2117070021-999999-00-0000000-0000-000-000000000-0000-0-110123-00000000-0000000-000000</t>
  </si>
  <si>
    <t>1-2117070022-999999-00-0000000-0000-000-000000000-0000-0-110123-00000000-0000000-000000</t>
  </si>
  <si>
    <t>1-2117070022-999999-00-0000000-0000-000-000000000-0000-0-151223-00000000-0000000-000000</t>
  </si>
  <si>
    <t>1-2117070022-999999-00-0000000-0000-000-000000000-0000-0-250423-00000000-0000000-000000</t>
  </si>
  <si>
    <t>1-2117070024-999999-00-0000000-0000-000-000000000-0000-0-110123-00000000-0000000-000000</t>
  </si>
  <si>
    <t>1-2117070024-999999-00-0000000-0000-000-000000000-0000-0-151223-00000000-0000000-000000</t>
  </si>
  <si>
    <t>1-2117070024-999999-00-0000000-0000-000-000000000-0000-0-250423-00000000-0000000-000000</t>
  </si>
  <si>
    <t>1-2117070025-999999-00-0000000-0000-000-000000000-0000-0-110123-00000000-0000000-000000</t>
  </si>
  <si>
    <t>1-2117070025-999999-00-0000000-0000-000-000000000-0000-0-151223-00000000-0000000-000000</t>
  </si>
  <si>
    <t>1-2117070025-999999-00-0000000-0000-000-000000000-0000-0-250423-00000000-0000000-000000</t>
  </si>
  <si>
    <t>1-2117070029-999999-00-0000000-0000-000-000000000-0000-0-110123-00000000-0000000-000000</t>
  </si>
  <si>
    <t>1-2117070030-999999-00-0000000-0000-000-000000000-0000-0-110123-00000000-0000000-000000</t>
  </si>
  <si>
    <t>1-2117070030-999999-00-0000000-0000-000-000000000-0000-0-151223-00000000-0000000-000000</t>
  </si>
  <si>
    <t>1-2117070035-999999-00-0000000-0000-000-000000000-0000-0-250423-00000000-0000000-000000</t>
  </si>
  <si>
    <t>1-2117070036-999999-00-0000000-0000-000-000000000-0000-0-110123-00000000-0000000-000000</t>
  </si>
  <si>
    <t>1-2117070037-999999-00-0000000-0000-000-000000000-0000-0-110123-00000000-0000000-000000</t>
  </si>
  <si>
    <t>1-2117070037-999999-00-0000000-0000-000-000000000-0000-0-151223-00000000-0000000-000000</t>
  </si>
  <si>
    <t>1-2117070037-999999-00-0000000-0000-000-000000000-0000-0-250423-00000000-0000000-000000</t>
  </si>
  <si>
    <t>VATORO S. A. P. I. DE C. V. ,. SOFOM, E.N.R</t>
  </si>
  <si>
    <t>1-2117070038-999999-00-0000000-0000-000-000000000-0000-0-151223-00000000-0000000-000000</t>
  </si>
  <si>
    <t>PROMOTORIA VVV, S.A.P. DE C.V.,. SOFOM, E.N.R </t>
  </si>
  <si>
    <t>1-2117070039-999999-00-0000000-0000-000-000000000-0000-0-151223-00000000-0000000-000000</t>
  </si>
  <si>
    <t>1-2117070039-999999-00-0000000-0000-000-000000000-0000-0-250423-00000000-0000000-000000</t>
  </si>
  <si>
    <t>1-2118010001-999999-00-0000000-0000-000-000000000-0000-0-110123-00000000-0000000-000000</t>
  </si>
  <si>
    <t>1-2119010001-999999-00-0000000-0000-000-000000000-0000-0-110123-00000000-0000000-000000</t>
  </si>
  <si>
    <t>1-2119010002-999999-00-0000000-0000-000-000000000-0000-0-110123-00000000-0000000-000000</t>
  </si>
  <si>
    <t>1-2119010003-999999-00-0000000-0000-000-000000000-0000-0-110123-00000000-0000000-000000</t>
  </si>
  <si>
    <t>1-2119010003-999999-00-0000000-0000-000-000000000-0000-0-151223-00000000-0000000-000000</t>
  </si>
  <si>
    <t>1-2119010003-999999-00-0000000-0000-000-000000000-0000-0-250423-00000000-0000000-000000</t>
  </si>
  <si>
    <t>1-2119010004-999999-00-0000000-0000-000-000000000-0000-0-110123-00000000-0000000-000000</t>
  </si>
  <si>
    <t>1-2119010005-999999-00-0000000-0000-000-000000000-0000-0-110123-00000000-0000000-000000</t>
  </si>
  <si>
    <t>1-2119010006-999999-00-0000000-0000-000-000000000-0000-0-110123-00000000-0000000-000000</t>
  </si>
  <si>
    <t>1-2119010006-999999-00-0000000-0000-000-000000000-0000-0-151223-00000000-0000000-000000</t>
  </si>
  <si>
    <t>1-2119080001-999999-00-0000000-0000-000-000000000-0000-0-110123-00000000-0000000-000000</t>
  </si>
  <si>
    <t>1-2119080002-999999-00-0000000-0000-000-000000000-0000-0-110123-00000000-0000000-000000</t>
  </si>
  <si>
    <t>1-2119080003-999999-00-0000000-0000-000-000000000-0000-0-110123-00000000-0000000-000000</t>
  </si>
  <si>
    <t>1-2119080003-999999-00-0000000-0000-000-000000000-0000-0-151223-00000000-0000000-000000</t>
  </si>
  <si>
    <t>1-2119080004-999999-00-0000000-0000-000-000000000-0000-0-110123-00000000-0000000-000000</t>
  </si>
  <si>
    <t>1-2119080005-999999-00-0000000-0000-000-000000000-0000-0-110123-00000000-0000000-000000</t>
  </si>
  <si>
    <t>1-2119080007-999999-00-0000000-0000-000-000000000-0000-0-110123-00000000-0000000-000000</t>
  </si>
  <si>
    <t>1-2119080007-999999-00-0000000-0000-000-000000000-0000-0-151223-00000000-0000000-000000</t>
  </si>
  <si>
    <t>1-2119080007-999999-00-0000000-0000-000-000000000-0000-0-250423-00000000-0000000-000000</t>
  </si>
  <si>
    <t>1-2119080008-999999-00-0000000-0000-000-000000000-0000-0-110123-00000000-0000000-000000</t>
  </si>
  <si>
    <t>1-2119080010-999999-00-0000000-0000-000-000000000-0000-0-250322-00000000-0000000-000000</t>
  </si>
  <si>
    <t>1-2119080010-999999-00-0000000-0000-000-000000000-0000-0-250723-00000000-0000000-000000</t>
  </si>
  <si>
    <t>1-2119080011-999999-00-0000000-0000-000-000000000-0000-0-110123-00000000-0000000-000000</t>
  </si>
  <si>
    <t>1-2119080013-999999-00-0000000-0000-000-000000000-0000-0-110123-00000000-0000000-000000</t>
  </si>
  <si>
    <t>1-2119080018-999999-00-0000000-0000-000-000000000-0000-0-110123-00000000-0000000-000000</t>
  </si>
  <si>
    <t>1-2119080019-999999-00-0000000-0000-000-000000000-0000-0-110123-00000000-0000000-000000</t>
  </si>
  <si>
    <t>1-2119080020-999999-00-0000000-0000-000-000000000-0000-0-110123-00000000-0000000-000000</t>
  </si>
  <si>
    <t>1-2119080021-999999-00-0000000-0000-000-000000000-0000-0-110123-00000000-0000000-000000</t>
  </si>
  <si>
    <t>1-2119080021-999999-00-0000000-0000-000-000000000-0000-0-151223-00000000-0000000-000000</t>
  </si>
  <si>
    <t>1-2119080021-999999-00-0000000-0000-000-000000000-0000-0-250423-00000000-0000000-000000</t>
  </si>
  <si>
    <t>1-2119080025-999999-00-0000000-0000-000-000000000-0000-0-110123-00000000-0000000-000000</t>
  </si>
  <si>
    <t>1-2119080026-999999-00-0000000-0000-000-000000000-0000-0-110123-00000000-0000000-000000</t>
  </si>
  <si>
    <t>1-2119080027-999999-00-0000000-0000-000-000000000-0000-0-110123-00000000-0000000-000000</t>
  </si>
  <si>
    <t>1-2119080029-999999-00-0000000-0000-000-000000000-0000-0-110123-00000000-0000000-000000</t>
  </si>
  <si>
    <t>1-2119080031-999999-00-0000000-0000-000-000000000-0000-0-110123-00000000-0000000-000000</t>
  </si>
  <si>
    <t>1-2119080032-999999-00-0000000-0000-000-000000000-0000-0-110123-00000000-0000000-000000</t>
  </si>
  <si>
    <t>1-2119080033-999999-00-0000000-0000-000-000000000-0000-0-110123-00000000-0000000-000000</t>
  </si>
  <si>
    <t>1-2119080033-999999-00-0000000-0000-000-000000000-0000-0-151223-00000000-0000000-000000</t>
  </si>
  <si>
    <t>1-2119080034-999999-00-0000000-0000-000-000000000-0000-0-110123-00000000-0000000-000000</t>
  </si>
  <si>
    <t>1-2121030001-999999-00-0000000-0000-000-000000000-0000-0-110123-00000000-0000000-000000</t>
  </si>
  <si>
    <t>1-2121030001-999999-00-1030101-4101-000-M03302001-9111-3-110123-00000000-0000000-911011</t>
  </si>
  <si>
    <t>1-2131020501-999999-00-0000000-0000-000-000000000-0000-0-110123-00000000-0000000-000000</t>
  </si>
  <si>
    <t>1-2131020501-999999-00-1030101-4101-000-M03302001-9111-3-151223-00000000-0000000-911001</t>
  </si>
  <si>
    <t>1-2131020502-999999-00-0000000-0000-000-000000000-0000-0-110123-00000000-0000000-000000</t>
  </si>
  <si>
    <t>1-2131020502-999999-00-1030101-4101-000-M03302001-9111-3-151223-00000000-0000000-911002</t>
  </si>
  <si>
    <t>1-2131020503-999999-00-0000000-0000-000-000000000-0000-0-110123-00000000-0000000-000000</t>
  </si>
  <si>
    <t>1-2131020503-999999-00-1030101-4101-000-M03302001-9111-3-151223-00000000-0000000-911003</t>
  </si>
  <si>
    <t>1-2131020504-999999-00-0000000-0000-000-000000000-0000-0-110123-00000000-0000000-000000</t>
  </si>
  <si>
    <t>1-2131020504-999999-00-1030101-4101-000-M03302001-9111-3-151223-00000000-0000000-911004</t>
  </si>
  <si>
    <t>1-2131020505-999999-00-0000000-0000-000-000000000-0000-0-110123-00000000-0000000-000000</t>
  </si>
  <si>
    <t>1-2131020505-999999-00-1030101-4101-000-M03302001-9111-3-151223-00000000-0000000-911005</t>
  </si>
  <si>
    <t>1-2131020506-999999-00-0000000-0000-000-000000000-0000-0-110123-00000000-0000000-000000</t>
  </si>
  <si>
    <t>1-2131020506-999999-00-1030101-4101-000-M03302001-9111-3-151223-00000000-0000000-911006</t>
  </si>
  <si>
    <t>1-2131020507-999999-00-0000000-0000-000-000000000-0000-0-110123-00000000-0000000-000000</t>
  </si>
  <si>
    <t>1-2131020507-999999-00-1030101-4101-000-M03302001-9111-3-151223-00000000-0000000-911007</t>
  </si>
  <si>
    <t>1-2131020508-999999-00-0000000-0000-000-000000000-0000-0-110123-00000000-0000000-000000</t>
  </si>
  <si>
    <t>1-2131020508-999999-00-1030101-4101-000-M03302001-9111-3-151223-00000000-0000000-911008</t>
  </si>
  <si>
    <t>1-2131020509-999999-00-0000000-0000-000-000000000-0000-0-110123-00000000-0000000-000000</t>
  </si>
  <si>
    <t>1-2131020509-999999-00-1030101-4101-000-M03302001-9111-3-151223-00000000-0000000-911009</t>
  </si>
  <si>
    <t>1-2131020510-999999-00-0000000-0000-000-000000000-0000-0-110123-00000000-0000000-000000</t>
  </si>
  <si>
    <t>1-2131020510-999999-00-1030101-4101-000-M03302001-9111-3-151223-00000000-0000000-911010</t>
  </si>
  <si>
    <t>CREDITO 14860 (FISM-BANOBRAS)</t>
  </si>
  <si>
    <t>1-2131020512-999999-00-0000000-0000-000-000000000-0000-0-120123-00000000-0000000-000000</t>
  </si>
  <si>
    <t>1-2131020512-999999-00-1030101-4101-000-M03302001-9111-3-250323-00000000-0000000-911012</t>
  </si>
  <si>
    <t>1-2229010001-999999-00-0000000-0000-000-000000000-0000-0-110123-00000000-0000000-000000</t>
  </si>
  <si>
    <t>1-2233010001-999999-00-0000000-0000-000-000000000-0000-0-110123-00000000-0000000-000000</t>
  </si>
  <si>
    <t>1-2233010002-999999-00-0000000-0000-000-000000000-0000-0-110123-00000000-0000000-000000</t>
  </si>
  <si>
    <t>1-2233010003-999999-00-0000000-0000-000-000000000-0000-0-110123-00000000-0000000-000000</t>
  </si>
  <si>
    <t>1-2233010004-999999-00-0000000-0000-000-000000000-0000-0-110123-00000000-0000000-000000</t>
  </si>
  <si>
    <t>1-2233010005-999999-00-0000000-0000-000-000000000-0000-0-110123-00000000-0000000-000000</t>
  </si>
  <si>
    <t>1-2233010006-999999-00-0000000-0000-000-000000000-0000-0-110123-00000000-0000000-000000</t>
  </si>
  <si>
    <t>1-2233010007-999999-00-0000000-0000-000-000000000-0000-0-110123-00000000-0000000-000000</t>
  </si>
  <si>
    <t>1-2233010008-999999-00-0000000-0000-000-000000000-0000-0-110123-00000000-0000000-000000</t>
  </si>
  <si>
    <t>1-2233010009-999999-00-0000000-0000-000-000000000-0000-0-110123-00000000-0000000-000000</t>
  </si>
  <si>
    <t>1-2233010010-999999-00-0000000-0000-000-000000000-0000-0-110123-00000000-0000000-000000</t>
  </si>
  <si>
    <t>1-2233010011-030101-00-1030101-0000-000-000000000-0000-0-120123-00000000-0000000-000000</t>
  </si>
  <si>
    <t>1-2233010011-999999-00-0000000-0000-000-000000000-0000-0-120123-00000000-0000000-000000</t>
  </si>
  <si>
    <t>1-3121010001-999999-00-0000000-0000-000-000000000-0000-0-110123-00000000-0000000-000000</t>
  </si>
  <si>
    <t>1-3121010002-999999-00-0000000-0000-000-000000000-0000-0-110123-00000000-0000000-000000</t>
  </si>
  <si>
    <t>1-3221010001-999999-00-0000000-0000-000-000000000-0000-0-110123-00000000-0000000-000000</t>
  </si>
  <si>
    <t>1-3221010002-999999-00-0000000-0000-000-000000000-0000-0-110123-00000000-0000000-000000</t>
  </si>
  <si>
    <t>1-3221010002-999999-00-0000000-0000-000-000000000-0000-0-140221-SC210001-0000000-000000</t>
  </si>
  <si>
    <t>1-3221010002-999999-00-0000000-0000-000-000000000-0000-0-140221-SC210002-0000000-000000</t>
  </si>
  <si>
    <t>1-3221010002-999999-00-0000000-0000-000-000000000-0000-0-140221-SC210005-0000000-000000</t>
  </si>
  <si>
    <t>1-3221010002-999999-00-0000000-0000-000-000000000-0000-0-140221-SC210007-0000000-000000</t>
  </si>
  <si>
    <t>1-3221010002-999999-00-0000000-0000-000-000000000-0000-0-140221-SD210001-0000000-000000</t>
  </si>
  <si>
    <t>1-3221010002-999999-00-0000000-0000-000-000000000-0000-0-140221-SD210002-0000000-000000</t>
  </si>
  <si>
    <t>1-3221010002-999999-00-0000000-0000-000-000000000-0000-0-140221-SD210004-0000000-000000</t>
  </si>
  <si>
    <t>1-3221010002-999999-00-0000000-0000-000-000000000-0000-0-140221-SD210006-0000000-000000</t>
  </si>
  <si>
    <t>1-3221010002-999999-00-0000000-0000-000-000000000-0000-0-140221-SE210018-0000000-000000</t>
  </si>
  <si>
    <t>1-3221010002-999999-00-0000000-0000-000-000000000-0000-0-140221-SE210020-0000000-000000</t>
  </si>
  <si>
    <t>1-3221010002-999999-00-0000000-0000-000-000000000-0000-0-140221-SE210022-0000000-000000</t>
  </si>
  <si>
    <t>1-3221010002-999999-00-0000000-0000-000-000000000-0000-0-140221-SE210024-0000000-000000</t>
  </si>
  <si>
    <t>1-3221010002-999999-00-0000000-0000-000-000000000-0000-0-140221-SE210026-0000000-000000</t>
  </si>
  <si>
    <t>1-3221010002-999999-00-0000000-0000-000-000000000-0000-0-140221-SE210029-0000000-000000</t>
  </si>
  <si>
    <t>1-3221010002-999999-00-0000000-0000-000-000000000-0000-0-140221-SE210030-0000000-000000</t>
  </si>
  <si>
    <t>1-3221010002-999999-00-0000000-0000-000-000000000-0000-0-140221-SE210032-0000000-000000</t>
  </si>
  <si>
    <t>1-3221010002-999999-00-0000000-0000-000-000000000-0000-0-151221-SC210001-0000000-000000</t>
  </si>
  <si>
    <t>1-3221010002-999999-00-0000000-0000-000-000000000-0000-0-151221-SC210002-0000000-000000</t>
  </si>
  <si>
    <t>1-3221010002-999999-00-0000000-0000-000-000000000-0000-0-151221-SC210005-0000000-000000</t>
  </si>
  <si>
    <t>1-3221010002-999999-00-0000000-0000-000-000000000-0000-0-151221-SC210007-0000000-000000</t>
  </si>
  <si>
    <t>1-3221010002-999999-00-0000000-0000-000-000000000-0000-0-151221-SD210001-0000000-000000</t>
  </si>
  <si>
    <t>1-3221010002-999999-00-0000000-0000-000-000000000-0000-0-151221-SD210002-0000000-000000</t>
  </si>
  <si>
    <t>1-3221010002-999999-00-0000000-0000-000-000000000-0000-0-151221-SD210004-0000000-000000</t>
  </si>
  <si>
    <t>1-3221010002-999999-00-0000000-0000-000-000000000-0000-0-151221-SD210006-0000000-000000</t>
  </si>
  <si>
    <t>1-3221010002-999999-00-0000000-0000-000-000000000-0000-0-151221-SE210018-0000000-000000</t>
  </si>
  <si>
    <t>1-3221010002-999999-00-0000000-0000-000-000000000-0000-0-151221-SE210020-0000000-000000</t>
  </si>
  <si>
    <t>1-3221010002-999999-00-0000000-0000-000-000000000-0000-0-151221-SE210022-0000000-000000</t>
  </si>
  <si>
    <t>1-3221010002-999999-00-0000000-0000-000-000000000-0000-0-151221-SE210024-0000000-000000</t>
  </si>
  <si>
    <t>1-3221010002-999999-00-0000000-0000-000-000000000-0000-0-151221-SE210026-0000000-000000</t>
  </si>
  <si>
    <t>1-3221010002-999999-00-0000000-0000-000-000000000-0000-0-151221-SE210029-0000000-000000</t>
  </si>
  <si>
    <t>1-3221010002-999999-00-0000000-0000-000-000000000-0000-0-151221-SE210030-0000000-000000</t>
  </si>
  <si>
    <t>1-3221010002-999999-00-0000000-0000-000-000000000-0000-0-151221-SE210032-0000000-000000</t>
  </si>
  <si>
    <t>1-3221010002-999999-00-0000000-0000-000-000000000-0000-0-151221-SE210071-0000000-000000</t>
  </si>
  <si>
    <t>1-3221010002-999999-00-0000000-0000-000-000000000-0000-0-151223-00000000-0000000-000000</t>
  </si>
  <si>
    <t>1-3221010002-999999-00-0000000-0000-000-000000000-0000-0-250322-00000000-0000000-000000</t>
  </si>
  <si>
    <t>1-3221010002-999999-00-0000000-0000-000-000000000-0000-0-250722-00000000-0000000-000000</t>
  </si>
  <si>
    <t>1-3221010002-999999-00-0000000-0000-000-000000000-0000-0-251423-00000000-0000000-000000</t>
  </si>
  <si>
    <t>1-4111010001-110101-00-1030301-0000-000-000000000-0000-0-110123-00000000-0000000-000000</t>
  </si>
  <si>
    <t>1-4112010001-120101-00-1030301-0000-000-000000000-0000-0-110123-00000000-0000000-000000</t>
  </si>
  <si>
    <t>1-4112010002-120102-00-1030301-0000-000-000000000-0000-0-110123-00000000-0000000-000000</t>
  </si>
  <si>
    <t>1-4113010001-130101-00-1030301-0000-000-000000000-0000-0-110123-00000000-0000000-000000</t>
  </si>
  <si>
    <t>1-4113040001-130401-00-1030501-0000-000-000000000-0000-0-110123-00000000-0000000-000000</t>
  </si>
  <si>
    <t>1-4117010001-170101-00-1030301-0000-000-000000000-0000-0-110123-00000000-0000000-000000</t>
  </si>
  <si>
    <t>1-4117010002-170102-00-1030301-0000-000-000000000-0000-0-110123-00000000-0000000-000000</t>
  </si>
  <si>
    <t>1-4117030002-170302-00-1030301-0000-000-000000000-0000-0-110123-00000000-0000000-000000</t>
  </si>
  <si>
    <t>1-4141040001-410401-00-1040101-0000-000-000000000-0000-0-110123-00000000-0000000-000000</t>
  </si>
  <si>
    <t>1-4141060002-410602-00-1030301-0000-000-000000000-0000-0-110123-00000000-0000000-000000</t>
  </si>
  <si>
    <t>PARQUIMETROS VIRTUALES BLINKAY</t>
  </si>
  <si>
    <t>1-4141060003-410603-00-1030301-0000-000-000000000-0000-0-110123-00000000-0000000-000000</t>
  </si>
  <si>
    <t>1-4141070001-410701-00-1030301-0000-000-000000000-0000-0-110123-00000000-0000000-000000</t>
  </si>
  <si>
    <t>1-4143010001-430101-00-1080401-0000-000-000000000-0000-0-110123-00000000-0000000-000000</t>
  </si>
  <si>
    <t>1-4143020001-430201-00-1080401-0000-000-000000000-0000-0-110123-00000000-0000000-000000</t>
  </si>
  <si>
    <t>1-4143030001-430301-00-1040101-0000-000-000000000-0000-0-110123-00000000-0000000-000000</t>
  </si>
  <si>
    <t>1-4143040001-430401-00-1040101-0000-000-000000000-0000-0-110123-00000000-0000000-000000</t>
  </si>
  <si>
    <t>1-4143040002-430402-00-1030101-0000-000-000000000-0000-0-110123-00000000-0000000-000000</t>
  </si>
  <si>
    <t>1-4143040002-430402-00-1050101-0000-000-000000000-0000-0-110123-00000000-0000000-000000</t>
  </si>
  <si>
    <t>1-4143050001-430501-00-1050104-0000-000-000000000-0000-0-110123-00000000-0000000-000000</t>
  </si>
  <si>
    <t>1-4143060001-430601-00-1030301-0000-000-000000000-0000-0-110123-00000000-0000000-000000</t>
  </si>
  <si>
    <t>1-4143070001-430701-00-1030301-0000-000-000000000-0000-0-110123-00000000-0000000-000000</t>
  </si>
  <si>
    <t>1-4143070002-430702-00-1060101-0000-000-000000000-0000-0-110123-00000000-0000000-000000</t>
  </si>
  <si>
    <t>1-4143120001-431201-00-1030301-0000-000-000000000-0000-0-110123-00000000-0000000-000000</t>
  </si>
  <si>
    <t>1-4143120002-431202-00-1030301-0000-000-000000000-0000-0-110123-00000000-0000000-000000</t>
  </si>
  <si>
    <t>1-4143120003-431203-00-1030301-0000-000-000000000-0000-0-110123-00000000-0000000-000000</t>
  </si>
  <si>
    <t>1-4143120004-431204-00-1150101-0000-000-000000000-0000-0-110123-00000000-0000000-000000</t>
  </si>
  <si>
    <t>1-4143120005-431205-00-1150101-0000-000-000000000-0000-0-110123-00000000-0000000-000000</t>
  </si>
  <si>
    <t>1-4143120006-431206-00-1150101-0000-000-000000000-0000-0-110123-00000000-0000000-000000</t>
  </si>
  <si>
    <t>1-4143160002-431602-00-1030501-0000-000-000000000-0000-0-110123-00000000-0000000-000000</t>
  </si>
  <si>
    <t>1-4143170002-431702-00-1020101-0000-000-000000000-0000-0-110123-00000000-0000000-000000</t>
  </si>
  <si>
    <t>1-4143170002-431702-00-1030301-0000-000-000000000-0000-0-110123-00000000-0000000-000000</t>
  </si>
  <si>
    <t>1-4143170002-431702-00-1240101-0000-000-000000000-0000-0-110123-00000000-0000000-000000</t>
  </si>
  <si>
    <t>1-4143170006-431706-00-1110101-0000-000-000000000-0000-0-110123-00000000-0000000-000000</t>
  </si>
  <si>
    <t>1-4143170009-431709-00-1100101-0000-000-000000000-0000-0-110123-00000000-0000000-000000</t>
  </si>
  <si>
    <t>1-4143170011-431711-00-1090101-0000-000-000000000-0000-0-110123-00000000-0000000-000000</t>
  </si>
  <si>
    <t>1-4143190001-431901-00-1060101-0000-000-000000000-0000-0-110123-00000000-0000000-000000</t>
  </si>
  <si>
    <t>1-4144010001-450101-00-1030301-0000-000-000000000-0000-0-110123-00000000-0000000-000000</t>
  </si>
  <si>
    <t>1-4144010002-450102-00-1030301-0000-000-000000000-0000-0-110123-00000000-0000000-000000</t>
  </si>
  <si>
    <t>1-4144020002-450202-00-1030301-0000-000-000000000-0000-0-110123-00000000-0000000-000000</t>
  </si>
  <si>
    <t>1-4151010003-510103-00-1180101-0000-000-000000000-0000-0-110123-00000000-0000000-000000</t>
  </si>
  <si>
    <t>1-4151010004-510104-00-1190101-0000-000-000000000-0000-0-110123-00000000-0000000-000000</t>
  </si>
  <si>
    <t>1-4151010006-510106-00-1190101-0000-000-000000000-0000-0-110123-00000000-0000000-000000</t>
  </si>
  <si>
    <t>1-4151010008-510118-00-1080101-0000-000-000000000-0000-0-110123-00000000-0000000-000000</t>
  </si>
  <si>
    <t>1-4151010009-510109-00-1190101-0000-000-000000000-0000-0-110123-00000000-0000000-000000</t>
  </si>
  <si>
    <t>1-4151010010-510110-00-1180101-0000-000-000000000-0000-0-110123-00000000-0000000-000000</t>
  </si>
  <si>
    <t>1-4151010011-510111-00-1060101-0000-000-000000000-0000-0-110123-00000000-0000000-000000</t>
  </si>
  <si>
    <t>1-4151010013-510113-00-1080101-0000-000-000000000-0000-0-110123-00000000-0000000-000000</t>
  </si>
  <si>
    <t>1-4151010014-510114-00-1180101-0000-000-000000000-0000-0-110123-00000000-0000000-000000</t>
  </si>
  <si>
    <t>1-4151010015-510115-00-1060101-0000-000-000000000-0000-0-110123-00000000-0000000-000000</t>
  </si>
  <si>
    <t>1-4151010017-510117-00-1190101-0000-000-000000000-0000-0-110123-00000000-0000000-000000</t>
  </si>
  <si>
    <t>1-4151010019-510119-00-1090101-0000-000-000000000-0000-0-110123-00000000-0000000-000000</t>
  </si>
  <si>
    <t>1-4151010021-510121-00-1080101-0000-000-000000000-0000-0-110123-00000000-0000000-000000</t>
  </si>
  <si>
    <t>1-4151010022-510122-00-1080101-0000-000-000000000-0000-0-110123-00000000-0000000-000000</t>
  </si>
  <si>
    <t>1-4151010023-510123-00-1080101-0000-000-000000000-0000-0-110123-00000000-0000000-000000</t>
  </si>
  <si>
    <t>1-4151021001-510201-00-1030101-0000-000-000000000-0000-0-110123-00000000-0000000-000000</t>
  </si>
  <si>
    <t>1-4151021001-510201-00-1030101-0000-000-000000000-0000-0-120123-00000000-0000000-000000</t>
  </si>
  <si>
    <t>1-4151021001-510201-00-1030101-0000-000-000000000-0000-0-151222-00000000-0000000-000000</t>
  </si>
  <si>
    <t>1-4151021001-510201-00-1030101-0000-000-000000000-0000-0-250323-00000000-0000000-000000</t>
  </si>
  <si>
    <t>1-4151021001-510201-00-1030101-0000-000-000000000-0000-0-250423-00000000-0000000-000000</t>
  </si>
  <si>
    <t>1-4151021001-510201-00-1030101-0000-000-000000000-0000-0-251423-00000000-0000000-000000</t>
  </si>
  <si>
    <t>1-4151021002-510202-00-1030101-0000-000-000000000-0000-0-110123-00000000-0000000-000000</t>
  </si>
  <si>
    <t>1-4151021002-510202-00-1030101-0000-000-000000000-0000-0-151223-00000000-0000000-000000</t>
  </si>
  <si>
    <t>1-4151021003-510203-00-1150101-0000-000-000000000-0000-0-110123-00000000-0000000-000000</t>
  </si>
  <si>
    <t>1-4151080001-510601-00-1030101-0000-000-000000000-0000-0-110123-00000000-0000000-000000</t>
  </si>
  <si>
    <t>1-4162010001-610101-00-1170101-0000-000-000000000-0000-0-110123-00000000-0000000-000000</t>
  </si>
  <si>
    <t>1-4162010002-610102-00-1030301-0000-000-000000000-0000-0-110123-00000000-0000000-000000</t>
  </si>
  <si>
    <t>1-4162010003-610103-00-1100101-0000-000-000000000-0000-0-110123-00000000-0000000-000000</t>
  </si>
  <si>
    <t>1-4162010004-610104-00-1100101-0000-000-000000000-0000-0-110123-00000000-0000000-000000</t>
  </si>
  <si>
    <t>1-4162010006-610106-00-1040101-0000-000-000000000-0000-0-110123-00000000-0000000-000000</t>
  </si>
  <si>
    <t>1-4162010011-610111-00-1170101-0000-000-000000000-0000-0-110123-00000000-0000000-000000</t>
  </si>
  <si>
    <t>1-4168010006-630103-00-1030301-0000-000-000000000-0000-0-110123-00000000-0000000-000000</t>
  </si>
  <si>
    <t>1-4168010007-630104-00-1030301-0000-000-000000000-0000-0-110123-00000000-0000000-000000</t>
  </si>
  <si>
    <t>1-4168010008-630105-00-1030301-0000-000-000000000-0000-0-110123-00000000-0000000-000000</t>
  </si>
  <si>
    <t>ACTUALIZACION DE APROVECHAMIENTOS DE EJERCICIOS ANTERIORES</t>
  </si>
  <si>
    <t>1-4168010013-630110-00-1030301-0000-000-000000000-0000-0-110123-00000000-0000000-000000</t>
  </si>
  <si>
    <t>GASTOS DE EJECUCION DE APROVECHAMIENTOS DEL EJERCICIO</t>
  </si>
  <si>
    <t>1-4168030001-630301-00-1030301-0000-000-000000000-0000-0-110123-00000000-0000000-000000</t>
  </si>
  <si>
    <t>1-4168030002-630302-00-1030301-0000-000-000000000-0000-0-110123-00000000-0000000-000000</t>
  </si>
  <si>
    <t>1-4169010002-610202-00-1030101-0000-000-000000000-0000-0-110123-00000000-0000000-000000</t>
  </si>
  <si>
    <t>1-4169070001-610601-00-1030101-0000-000-000000000-0000-0-110123-00000000-0000000-000000</t>
  </si>
  <si>
    <t>1-4169070001-610601-00-1030101-0000-000-000000000-0000-0-151223-00000000-0000000-000000</t>
  </si>
  <si>
    <t>1-4169070001-610601-00-1030101-0000-000-000000000-0000-0-250323-00000000-0000000-000000</t>
  </si>
  <si>
    <t>1-4169070001-610601-00-1030101-0000-000-000000000-0000-0-250423-00000000-0000000-000000</t>
  </si>
  <si>
    <t>1-4169070001-610601-00-1030101-0000-000-000000000-0000-0-250723-00000000-0000000-000000</t>
  </si>
  <si>
    <t>1-4169070001-610601-00-1080101-0000-000-000000000-0000-0-110123-00000000-0000000-000000</t>
  </si>
  <si>
    <t>1-4211010001-810101-00-1030101-0000-000-000000000-0000-0-151223-00000000-0000000-000000</t>
  </si>
  <si>
    <t>1-4211010002-810201-00-1030101-0000-000-000000000-0000-0-151223-00000000-0000000-000000</t>
  </si>
  <si>
    <t>1-4211010003-810301-00-1030101-0000-000-000000000-0000-0-151223-00000000-0000000-000000</t>
  </si>
  <si>
    <t>1-4211010005-810401-00-1030101-0000-000-000000000-0000-0-151223-00000000-0000000-000000</t>
  </si>
  <si>
    <t>1-4211010006-810501-00-1030101-0000-000-000000000-0000-0-151223-00000000-0000000-000000</t>
  </si>
  <si>
    <t>1-4211010009-810601-00-1030101-0000-000-000000000-0000-0-110123-00000000-0000000-000000</t>
  </si>
  <si>
    <t>1-4211010010-811001-00-1030101-0000-000-000000000-0000-0-151223-00000000-0000000-000000</t>
  </si>
  <si>
    <t>1-4211010012-811101-00-1030101-0000-000-000000000-0000-0-151223-00000000-0000000-000000</t>
  </si>
  <si>
    <t>1-4212010001-820101-00-1030101-0000-000-000000000-0000-0-250423-00000000-0000000-000000</t>
  </si>
  <si>
    <t>1-4212010002-820102-00-1030101-0000-000-000000000-0000-0-250323-00000000-0000000-000000</t>
  </si>
  <si>
    <t>REGULARIZACION DE VEHICULOS USADOS DE PROCEDENCIA EXTRANJERA 2022</t>
  </si>
  <si>
    <t>1-4213010036-830107-00-1030101-0000-000-000000000-0000-0-251423-00000000-0000000-000000</t>
  </si>
  <si>
    <t>PROGRAMA DE COMPENSACION AMBIENTAL DE USO DE SUELO EN TERRENOS</t>
  </si>
  <si>
    <t>1-4213010037-830108-00-1030101-0000-000-000000000-0000-0-250723-00000000-0000000-000000</t>
  </si>
  <si>
    <t>1-4214010002-840101-00-1030101-0000-000-000000000-0000-0-151223-00000000-0000000-000000</t>
  </si>
  <si>
    <t>1-4214010003-840201-00-1030101-0000-000-000000000-0000-0-151223-00000000-0000000-000000</t>
  </si>
  <si>
    <t>1-5111010001-999999-00-1010101-1301-000-M01301012-1111-1-151223-00000000-0000000-111001</t>
  </si>
  <si>
    <t>1-5111010001-999999-00-1250101-1302-000-P25301003-1111-1-151223-00000000-0000000-111001</t>
  </si>
  <si>
    <t>1-5111010001-999999-00-1260101-1303-000-G26301001-1111-1-151223-00000000-0000000-111001</t>
  </si>
  <si>
    <t>1-5111030001-999999-00-1010101-1301-000-M01301012-1131-1-110123-00000000-0000000-113001</t>
  </si>
  <si>
    <t>1-5111030001-999999-00-1010101-1301-000-M01301012-1131-1-151223-00000000-0000000-113001</t>
  </si>
  <si>
    <t>1-5111030001-999999-00-1010102-1301-000-M01301009-1131-1-151223-00000000-0000000-113001</t>
  </si>
  <si>
    <t>1-5111030001-999999-00-1010105-1301-000-M01301002-1131-1-151223-00000000-0000000-113001</t>
  </si>
  <si>
    <t>1-5111030001-999999-00-1020101-1302-000-P02306001-1131-1-110123-00000000-0000000-113001</t>
  </si>
  <si>
    <t>1-5111030001-999999-00-1020101-1302-000-P02306001-1131-1-151223-00000000-0000000-113001</t>
  </si>
  <si>
    <t>1-5111030001-999999-00-1020104-1302-000-P02306002-1131-1-151223-00000000-0000000-113001</t>
  </si>
  <si>
    <t>1-5111030001-999999-00-1020105-1302-000-P02306002-1131-1-151223-00000000-0000000-113001</t>
  </si>
  <si>
    <t>1-5111030001-999999-00-1020106-1302-000-P02306002-1131-1-151223-00000000-0000000-113001</t>
  </si>
  <si>
    <t>1-5111030001-999999-00-1020107-1302-000-P02306002-1131-1-151223-00000000-0000000-113001</t>
  </si>
  <si>
    <t>1-5111030001-999999-00-1020108-1302-000-P02306002-1131-1-151223-00000000-0000000-113001</t>
  </si>
  <si>
    <t>1-5111030001-999999-00-1020109-1302-000-P02306002-1131-1-151223-00000000-0000000-113001</t>
  </si>
  <si>
    <t>1-5111030001-999999-00-1020202-1302-000-P02304001-1131-1-151223-00000000-0000000-113001</t>
  </si>
  <si>
    <t>1-5111030001-999999-00-1020203-1302-000-P02302003-1131-1-151223-00000000-0000000-113001</t>
  </si>
  <si>
    <t>1-5111030001-999999-00-1020401-1302-000-P02303002-1131-1-151223-00000000-0000000-113001</t>
  </si>
  <si>
    <t>1-5111030001-999999-00-1020402-1302-000-P02303002-1131-1-151223-00000000-0000000-113001</t>
  </si>
  <si>
    <t>1-5111030001-999999-00-1020403-1302-000-P02303002-1131-1-151223-00000000-0000000-113001</t>
  </si>
  <si>
    <t>1-5111030001-999999-00-1020404-1302-000-P02303002-1131-1-151223-00000000-0000000-113001</t>
  </si>
  <si>
    <t>1-5111030001-999999-00-1030101-1502-000-M03302001-1131-1-110123-00000000-0000000-113001</t>
  </si>
  <si>
    <t>1-5111030001-999999-00-1030101-1502-000-M03302001-1131-1-151223-00000000-0000000-113001</t>
  </si>
  <si>
    <t>1-5111030001-999999-00-1030103-1502-000-M03302001-1131-1-151223-00000000-0000000-113001</t>
  </si>
  <si>
    <t>1-5111030001-999999-00-1030104-1502-000-M03302001-1131-1-151223-00000000-0000000-113001</t>
  </si>
  <si>
    <t>1-5111030001-999999-00-1030105-1502-000-M03302001-1131-1-151223-00000000-0000000-113001</t>
  </si>
  <si>
    <t>1-5111030001-999999-00-1030106-1502-000-M03302001-1131-1-151223-00000000-0000000-113001</t>
  </si>
  <si>
    <t>1-5111030001-999999-00-1030107-1502-000-M03302001-1131-1-151223-00000000-0000000-113001</t>
  </si>
  <si>
    <t>1-5111030001-999999-00-1030201-1502-000-M03302001-1131-1-151223-00000000-0000000-113001</t>
  </si>
  <si>
    <t>1-5111030001-999999-00-1030202-1502-000-M03302001-1131-1-151223-00000000-0000000-113001</t>
  </si>
  <si>
    <t>1-5111030001-999999-00-1030203-1502-000-M03302001-1131-1-151223-00000000-0000000-113001</t>
  </si>
  <si>
    <t>1-5111030001-999999-00-1030204-1502-000-M03302001-1131-1-151223-00000000-0000000-113001</t>
  </si>
  <si>
    <t>1-5111030001-999999-00-1030205-1502-000-M03302001-1131-1-151223-00000000-0000000-113001</t>
  </si>
  <si>
    <t>1-5111030001-999999-00-1030206-1502-000-M03302001-1131-1-151223-00000000-0000000-113001</t>
  </si>
  <si>
    <t>1-5111030001-999999-00-1030207-1502-000-M03302001-1131-1-151223-00000000-0000000-113001</t>
  </si>
  <si>
    <t>1-5111030001-999999-00-1030301-1502-000-M03301001-1131-1-151223-00000000-0000000-113001</t>
  </si>
  <si>
    <t>1-5111030001-999999-00-1030302-1502-000-M03301001-1131-1-151223-00000000-0000000-113001</t>
  </si>
  <si>
    <t>1-5111030001-999999-00-1030303-1502-000-M03301001-1131-1-151223-00000000-0000000-113001</t>
  </si>
  <si>
    <t>1-5111030001-999999-00-1030304-1502-000-M03301001-1131-1-151223-00000000-0000000-113001</t>
  </si>
  <si>
    <t>1-5111030001-999999-00-1030305-1502-000-M03301001-1131-1-151223-00000000-0000000-113001</t>
  </si>
  <si>
    <t>1-5111030001-999999-00-1030307-1502-000-M03301001-1131-1-151223-00000000-0000000-113001</t>
  </si>
  <si>
    <t>1-5111030001-999999-00-1030401-1502-000-M03302001-1131-1-151223-00000000-0000000-113001</t>
  </si>
  <si>
    <t>1-5111030001-999999-00-1030402-1502-000-M03302001-1131-1-151223-00000000-0000000-113001</t>
  </si>
  <si>
    <t>1-5111030001-999999-00-1030403-1502-000-M03302001-1131-1-151223-00000000-0000000-113001</t>
  </si>
  <si>
    <t>1-5111030001-999999-00-1030404-1502-000-M03302001-1131-1-151223-00000000-0000000-113001</t>
  </si>
  <si>
    <t>1-5111030001-999999-00-1030405-1502-000-M03302001-1131-1-151223-00000000-0000000-113001</t>
  </si>
  <si>
    <t>1-5111030001-999999-00-1030406-1502-000-M03302001-1131-1-151223-00000000-0000000-113001</t>
  </si>
  <si>
    <t>1-5111030001-999999-00-1030407-1502-000-M03302001-1131-1-151223-00000000-0000000-113001</t>
  </si>
  <si>
    <t>1-5111030001-999999-00-1030408-1502-000-M03302001-1131-1-151223-00000000-0000000-113001</t>
  </si>
  <si>
    <t>1-5111030001-999999-00-1030409-1502-000-M03302001-1131-1-151223-00000000-0000000-113001</t>
  </si>
  <si>
    <t>1-5111030001-999999-00-1030501-1502-000-M03304002-1131-1-151223-00000000-0000000-113001</t>
  </si>
  <si>
    <t>1-5111030001-999999-00-1030502-1502-000-M03304002-1131-1-151223-00000000-0000000-113001</t>
  </si>
  <si>
    <t>1-5111030001-999999-00-1030503-1502-000-M03304001-1131-1-151223-00000000-0000000-113001</t>
  </si>
  <si>
    <t>1-5111030001-999999-00-1030504-1502-000-M03304001-1131-1-151223-00000000-0000000-113001</t>
  </si>
  <si>
    <t>1-5111030001-999999-00-1030505-1502-000-M03304003-1131-1-151223-00000000-0000000-113001</t>
  </si>
  <si>
    <t>1-5111030001-999999-00-1030506-1502-000-M03304003-1131-1-151223-00000000-0000000-113001</t>
  </si>
  <si>
    <t>1-5111030001-999999-00-1030601-1502-000-M03307002-1131-1-151223-00000000-0000000-113001</t>
  </si>
  <si>
    <t>1-5111030001-999999-00-1030602-1502-000-M03307001-1131-1-151223-00000000-0000000-113001</t>
  </si>
  <si>
    <t>1-5111030001-999999-00-1030603-1502-000-M03307004-1131-1-151223-00000000-0000000-113001</t>
  </si>
  <si>
    <t>1-5111030001-999999-00-1030604-1502-000-M03308001-1131-1-151223-00000000-0000000-113001</t>
  </si>
  <si>
    <t>1-5111030001-999999-00-1030605-1502-000-M03306001-1131-1-151223-00000000-0000000-113001</t>
  </si>
  <si>
    <t>1-5111030001-999999-00-1030701-1502-000-M03302001-1131-1-151223-00000000-0000000-113001</t>
  </si>
  <si>
    <t>1-5111030001-999999-00-1030702-1502-000-M03302001-1131-1-151223-00000000-0000000-113001</t>
  </si>
  <si>
    <t>1-5111030001-999999-00-1030703-1502-000-M03302001-1131-1-151223-00000000-0000000-113001</t>
  </si>
  <si>
    <t>1-5111030001-999999-00-1030705-1502-000-M03302001-1131-1-151223-00000000-0000000-113001</t>
  </si>
  <si>
    <t>1-5111030001-999999-00-1030706-1502-000-M03302001-1131-1-151223-00000000-0000000-113001</t>
  </si>
  <si>
    <t>1-5111030001-999999-00-1030801-1502-000-M03302001-1131-1-151223-00000000-0000000-113001</t>
  </si>
  <si>
    <t>1-5111030001-999999-00-1030802-1502-000-M03302001-1131-1-151223-00000000-0000000-113001</t>
  </si>
  <si>
    <t>1-5111030001-999999-00-1030803-1502-000-M03302001-1131-1-151223-00000000-0000000-113001</t>
  </si>
  <si>
    <t>1-5111030001-999999-00-1030804-1502-000-M03302001-1131-1-151223-00000000-0000000-113001</t>
  </si>
  <si>
    <t>1-5111030001-999999-00-1030805-1502-000-M03302001-1131-1-151223-00000000-0000000-113001</t>
  </si>
  <si>
    <t>1-5111030001-999999-00-1040101-2201-000-G04302001-1131-1-110123-00000000-0000000-113001</t>
  </si>
  <si>
    <t>1-5111030001-999999-00-1040101-2201-000-G04302001-1131-1-151223-00000000-0000000-113001</t>
  </si>
  <si>
    <t>1-5111030001-999999-00-1040102-2201-000-G04302005-1131-1-151223-00000000-0000000-113001</t>
  </si>
  <si>
    <t>1-5111030001-999999-00-1040103-2201-000-G04302004-1131-1-151223-00000000-0000000-113001</t>
  </si>
  <si>
    <t>1-5111030001-999999-00-1040104-2201-000-G04301007-1131-1-151223-00000000-0000000-113001</t>
  </si>
  <si>
    <t>1-5111030001-999999-00-1040201-2201-000-G04301005-1131-1-151223-00000000-0000000-113001</t>
  </si>
  <si>
    <t>1-5111030001-999999-00-1040202-2201-000-G04301003-1131-1-151223-00000000-0000000-113001</t>
  </si>
  <si>
    <t>1-5111030001-999999-00-1040203-2201-000-G04301001-1131-1-151223-00000000-0000000-113001</t>
  </si>
  <si>
    <t>1-5111030001-999999-00-1040204-2201-000-G04302002-1131-1-151223-00000000-0000000-113001</t>
  </si>
  <si>
    <t>1-5111030001-999999-00-1040205-2201-000-G04301004-1131-1-151223-00000000-0000000-113001</t>
  </si>
  <si>
    <t>1-5111030001-999999-00-1040301-2201-000-G04301006-1131-1-151223-00000000-0000000-113001</t>
  </si>
  <si>
    <t>1-5111030001-999999-00-1040302-2201-000-G04302001-1131-1-151223-00000000-0000000-113001</t>
  </si>
  <si>
    <t>1-5111030001-999999-00-1040304-2201-000-G04301002-1131-1-151223-00000000-0000000-113001</t>
  </si>
  <si>
    <t>1-5111030001-999999-00-1040401-2201-000-G04301005-1131-1-151223-00000000-0000000-113001</t>
  </si>
  <si>
    <t>1-5111030001-999999-00-1050101-2202-000-E05301002-1131-1-110123-00000000-0000000-113001</t>
  </si>
  <si>
    <t>1-5111030001-999999-00-1050101-2202-000-E05301002-1131-1-151223-00000000-0000000-113001</t>
  </si>
  <si>
    <t>1-5111030001-999999-00-1050102-2202-000-E05304001-1131-1-151223-00000000-0000000-113001</t>
  </si>
  <si>
    <t>1-5111030001-999999-00-1050103-2202-000-E05301002-1131-1-151223-00000000-0000000-113001</t>
  </si>
  <si>
    <t>1-5111030001-999999-00-1050104-2202-000-E05301002-1131-1-151223-00000000-0000000-113001</t>
  </si>
  <si>
    <t>1-5111030001-999999-00-1050105-2202-000-E05304001-1131-1-151223-00000000-0000000-113001</t>
  </si>
  <si>
    <t>1-5111030001-999999-00-1050106-2202-000-E05301002-1131-1-151223-00000000-0000000-113001</t>
  </si>
  <si>
    <t>1-5111030001-999999-00-1050107-2202-000-E05304001-1131-1-151223-00000000-0000000-113001</t>
  </si>
  <si>
    <t>1-5111030001-999999-00-1050201-2202-000-E05301002-1131-1-151223-00000000-0000000-113001</t>
  </si>
  <si>
    <t>1-5111030001-999999-00-1050202-2202-000-E05302006-1131-1-151223-00000000-0000000-113001</t>
  </si>
  <si>
    <t>1-5111030001-999999-00-1050203-2202-000-E05302006-1131-1-151223-00000000-0000000-113001</t>
  </si>
  <si>
    <t>1-5111030001-999999-00-1050204-2202-000-E05302006-1131-1-151223-00000000-0000000-113001</t>
  </si>
  <si>
    <t>1-5111030001-999999-00-1050205-2202-000-E05302006-1131-1-151223-00000000-0000000-113001</t>
  </si>
  <si>
    <t>1-5111030001-999999-00-1050206-2202-000-E05301002-1131-1-151223-00000000-0000000-113001</t>
  </si>
  <si>
    <t>1-5111030001-999999-00-1050207-2202-000-E05301003-1131-1-151223-00000000-0000000-113001</t>
  </si>
  <si>
    <t>1-5111030001-999999-00-1050301-2202-000-E05304001-1131-1-151223-00000000-0000000-113001</t>
  </si>
  <si>
    <t>1-5111030001-999999-00-1050302-2202-000-E05304001-1131-1-151223-00000000-0000000-113001</t>
  </si>
  <si>
    <t>1-5111030001-999999-00-1050303-2202-000-E05304001-1131-1-151223-00000000-0000000-113001</t>
  </si>
  <si>
    <t>1-5111030001-999999-00-1050304-2202-000-E05304001-1131-1-151223-00000000-0000000-113001</t>
  </si>
  <si>
    <t>1-5111030001-999999-00-1050305-2202-000-E05304001-1131-1-151223-00000000-0000000-113001</t>
  </si>
  <si>
    <t>1-5111030001-999999-00-1050401-2202-000-E05303006-1131-1-151223-00000000-0000000-113001</t>
  </si>
  <si>
    <t>1-5111030001-999999-00-1050402-2202-000-E05303005-1131-1-151223-00000000-0000000-113001</t>
  </si>
  <si>
    <t>1-5111030001-999999-00-1050403-2202-000-E05303005-1131-1-151223-00000000-0000000-113001</t>
  </si>
  <si>
    <t>1-5111030001-999999-00-1060101-2202-000-E06301001-1131-1-110123-00000000-0000000-113001</t>
  </si>
  <si>
    <t>1-5111030001-999999-00-1060101-2202-000-E06301001-1131-1-151223-00000000-0000000-113001</t>
  </si>
  <si>
    <t>1-5111030001-999999-00-1060102-2206-000-E06301001-1131-1-151223-00000000-0000000-113001</t>
  </si>
  <si>
    <t>1-5111030001-999999-00-1060103-2206-000-E06301001-1131-1-151223-00000000-0000000-113001</t>
  </si>
  <si>
    <t>1-5111030001-999999-00-1060104-2206-000-E06301001-1131-1-151223-00000000-0000000-113001</t>
  </si>
  <si>
    <t>1-5111030001-999999-00-1060105-2206-000-E06301001-1131-1-151223-00000000-0000000-113001</t>
  </si>
  <si>
    <t>1-5111030001-999999-00-1060108-2206-000-E06301001-1131-1-151223-00000000-0000000-113001</t>
  </si>
  <si>
    <t>1-5111030001-999999-00-1060109-2206-000-E06301001-1131-1-151223-00000000-0000000-113001</t>
  </si>
  <si>
    <t>1-5111030001-999999-00-1060201-2106-000-E06307001-1131-1-151223-00000000-0000000-113001</t>
  </si>
  <si>
    <t>1-5111030001-999999-00-1060202-2101-000-E06305001-1131-1-151223-00000000-0000000-113001</t>
  </si>
  <si>
    <t>1-5111030001-999999-00-1060203-2204-000-E06302001-1131-1-151223-00000000-0000000-113001</t>
  </si>
  <si>
    <t>1-5111030001-999999-00-1060204-2206-000-E06302001-1131-1-151223-00000000-0000000-113001</t>
  </si>
  <si>
    <t>1-5111030001-999999-00-1060301-2202-000-E06308008-1131-1-151223-00000000-0000000-113001</t>
  </si>
  <si>
    <t>1-5111030001-999999-00-1060302-2206-000-E06308008-1131-1-151223-00000000-0000000-113001</t>
  </si>
  <si>
    <t>1-5111030001-999999-00-1060303-2206-000-E06308008-1131-1-151223-00000000-0000000-113001</t>
  </si>
  <si>
    <t>1-5111030001-999999-00-1070101-2207-000-E07301002-1131-1-110123-00000000-0000000-113001</t>
  </si>
  <si>
    <t>1-5111030001-999999-00-1070101-2207-000-E07301002-1131-1-151223-00000000-0000000-113001</t>
  </si>
  <si>
    <t>1-5111030001-999999-00-1070102-2207-000-E07302002-1131-1-151223-00000000-0000000-113001</t>
  </si>
  <si>
    <t>1-5111030001-999999-00-1070103-2207-000-E07304002-1131-1-151223-00000000-0000000-113001</t>
  </si>
  <si>
    <t>1-5111030001-999999-00-1070104-2207-000-E07304003-1131-1-151223-00000000-0000000-113001</t>
  </si>
  <si>
    <t>1-5111030001-999999-00-1070105-2207-000-E07306004-1131-1-151223-00000000-0000000-113001</t>
  </si>
  <si>
    <t>1-5111030001-999999-00-1070106-2207-000-E07306004-1131-1-151223-00000000-0000000-113001</t>
  </si>
  <si>
    <t>1-5111030001-999999-00-1070201-2207-000-E07301001-1131-1-151223-00000000-0000000-113001</t>
  </si>
  <si>
    <t>1-5111030001-999999-00-1070202-2207-000-E07302002-1131-1-151223-00000000-0000000-113001</t>
  </si>
  <si>
    <t>1-5111030001-999999-00-1070203-2207-000-E07305001-1131-1-151223-00000000-0000000-113001</t>
  </si>
  <si>
    <t>1-5111030001-999999-00-1070301-2207-000-E07301006-1131-1-151223-00000000-0000000-113001</t>
  </si>
  <si>
    <t>1-5111030001-999999-00-1070302-2207-000-E07302001-1131-1-151223-00000000-0000000-113001</t>
  </si>
  <si>
    <t>1-5111030001-999999-00-1070303-2207-000-E07305001-1131-1-151223-00000000-0000000-113001</t>
  </si>
  <si>
    <t>1-5111030001-999999-00-1070305-2207-000-E07305001-1131-1-151223-00000000-0000000-113001</t>
  </si>
  <si>
    <t>1-5111030001-999999-00-1080101-2301-000-E08311001-1131-1-110123-00000000-0000000-113001</t>
  </si>
  <si>
    <t>1-5111030001-999999-00-1080101-2301-000-E08311001-1131-1-151223-00000000-0000000-113001</t>
  </si>
  <si>
    <t>1-5111030001-999999-00-1080103-2301-000-E08311008-1131-1-151223-00000000-0000000-113001</t>
  </si>
  <si>
    <t>1-5111030001-999999-00-1080201-2301-000-E08311002-1131-1-151223-00000000-0000000-113001</t>
  </si>
  <si>
    <t>1-5111030001-999999-00-1080202-2301-000-E08311002-1131-1-151223-00000000-0000000-113001</t>
  </si>
  <si>
    <t>1-5111030001-999999-00-1080203-2301-000-E08311003-1131-1-151223-00000000-0000000-113001</t>
  </si>
  <si>
    <t>1-5111030001-999999-00-1080301-2301-000-E08311006-1131-1-151223-00000000-0000000-113001</t>
  </si>
  <si>
    <t>1-5111030001-999999-00-1080303-2301-000-E08301002-1131-1-151223-00000000-0000000-113001</t>
  </si>
  <si>
    <t>1-5111030001-999999-00-1080401-2301-000-E08311001-1131-1-151223-00000000-0000000-113001</t>
  </si>
  <si>
    <t>1-5111030001-999999-00-1080402-2301-000-E08303001-1131-1-151223-00000000-0000000-113001</t>
  </si>
  <si>
    <t>1-5111030001-999999-00-1080403-2301-000-E08307001-1131-1-151223-00000000-0000000-113001</t>
  </si>
  <si>
    <t>1-5111030001-999999-00-1080404-2301-000-E08306001-1131-1-151223-00000000-0000000-113001</t>
  </si>
  <si>
    <t>1-5111030001-999999-00-1080405-2301-000-E08305003-1131-1-151223-00000000-0000000-113001</t>
  </si>
  <si>
    <t>1-5111030001-999999-00-1080501-2301-000-E08308001-1131-1-151223-00000000-0000000-113001</t>
  </si>
  <si>
    <t>1-5111030001-999999-00-1080502-2301-000-E08309001-1131-1-151223-00000000-0000000-113001</t>
  </si>
  <si>
    <t>1-5111030001-999999-00-1080503-2301-000-E08308001-1131-1-151223-00000000-0000000-113001</t>
  </si>
  <si>
    <t>1-5111030001-999999-00-1080601-2301-000-E08304001-1131-1-151223-00000000-0000000-113001</t>
  </si>
  <si>
    <t>1-5111030001-999999-00-1080701-2301-000-E08310005-1131-1-151223-00000000-0000000-113001</t>
  </si>
  <si>
    <t>1-5111030001-999999-00-1080801-2206-000-E08305002-1131-1-151223-00000000-0000000-113001</t>
  </si>
  <si>
    <t>1-5111030001-999999-00-1080802-2301-000-E08305003-1131-1-151223-00000000-0000000-113001</t>
  </si>
  <si>
    <t>1-5111030001-999999-00-1090101-2106-000-E09301004-1131-1-151223-00000000-0000000-113001</t>
  </si>
  <si>
    <t>1-5111030001-999999-00-1090102-2106-000-E09303003-1131-1-151223-00000000-0000000-113001</t>
  </si>
  <si>
    <t>1-5111030001-999999-00-1090103-2106-000-E09303003-1131-1-151223-00000000-0000000-113001</t>
  </si>
  <si>
    <t>1-5111030001-999999-00-1090201-2106-000-E09303003-1131-1-151223-00000000-0000000-113001</t>
  </si>
  <si>
    <t>1-5111030001-999999-00-1090202-2106-000-E09304001-1131-1-151223-00000000-0000000-113001</t>
  </si>
  <si>
    <t>1-5111030001-999999-00-1090203-2106-000-E09303003-1131-1-151223-00000000-0000000-113001</t>
  </si>
  <si>
    <t>1-5111030001-999999-00-1090204-2106-000-E09303003-1131-1-151223-00000000-0000000-113001</t>
  </si>
  <si>
    <t>1-5111030001-999999-00-1090205-2106-000-E09305001-1131-1-151223-00000000-0000000-113001</t>
  </si>
  <si>
    <t>1-5111030001-999999-00-1090206-2106-000-E09305001-1131-1-151223-00000000-0000000-113001</t>
  </si>
  <si>
    <t>1-5111030001-999999-00-1100101-1701-000-E10202003-1131-1-250423-IP230001-0000000-113001</t>
  </si>
  <si>
    <t>1-5111030001-999999-00-1100101-1701-000-E10302003-1131-1-110123-00000000-0000000-113001</t>
  </si>
  <si>
    <t>1-5111030001-999999-00-1100101-1701-000-E10302003-1131-1-151223-00000000-0000000-113001</t>
  </si>
  <si>
    <t>1-5111030001-999999-00-1100101-1701-000-E10302003-1131-1-250423-IP230001-0000000-113001</t>
  </si>
  <si>
    <t>1-5111030001-999999-00-1100102-1701-000-E10302002-1131-1-250423-IP230001-0000000-113001</t>
  </si>
  <si>
    <t>1-5111030001-999999-00-1100103-1701-000-E10302002-1131-1-151223-00000000-0000000-113001</t>
  </si>
  <si>
    <t>1-5111030001-999999-00-1100103-1701-000-E10302002-1131-1-250423-IP230001-0000000-113001</t>
  </si>
  <si>
    <t>1-5111030001-999999-00-1100104-1701-000-E10302002-1131-1-151223-00000000-0000000-113001</t>
  </si>
  <si>
    <t>1-5111030001-999999-00-1100104-1701-000-E10302002-1131-1-250423-IP230001-0000000-113001</t>
  </si>
  <si>
    <t>1-5111030001-999999-00-1100105-1701-000-E10302002-1131-1-250423-IP230001-0000000-113001</t>
  </si>
  <si>
    <t>1-5111030001-999999-00-1100106-1701-000-E10301001-1131-1-110123-00000000-0000000-113001</t>
  </si>
  <si>
    <t>1-5111030001-999999-00-1100106-1701-000-E10301001-1131-1-151223-00000000-0000000-113001</t>
  </si>
  <si>
    <t>1-5111030001-999999-00-1100106-1701-000-E10301001-1131-1-250423-IP230001-0000000-113001</t>
  </si>
  <si>
    <t>1-5111030001-999999-00-1100107-1701-000-E10301003-1131-1-151223-00000000-0000000-113001</t>
  </si>
  <si>
    <t>1-5111030001-999999-00-1100107-1701-000-E10301003-1131-1-250423-IP230001-0000000-113001</t>
  </si>
  <si>
    <t>1-5111030001-999999-00-1100108-1701-000-E10301003-1131-1-250423-IP230001-0000000-113001</t>
  </si>
  <si>
    <t>1-5111030001-999999-00-1100201-1701-000-E10302001-1131-1-110123-00000000-0000000-113001</t>
  </si>
  <si>
    <t>1-5111030001-999999-00-1100201-1701-000-E10302001-1131-1-151223-00000000-0000000-113001</t>
  </si>
  <si>
    <t>1-5111030001-999999-00-1100201-1701-000-E10302001-1131-1-250423-IP230001-0000000-113001</t>
  </si>
  <si>
    <t>1-5111030001-999999-00-1100202-1701-000-E10202002-1131-1-250423-IP230001-0000000-113001</t>
  </si>
  <si>
    <t>1-5111030001-999999-00-1100202-1701-000-E10302002-1131-1-110123-00000000-0000000-113001</t>
  </si>
  <si>
    <t>1-5111030001-999999-00-1100202-1701-000-E10302002-1131-1-151223-00000000-0000000-113001</t>
  </si>
  <si>
    <t>1-5111030001-999999-00-1100202-1701-000-E10302002-1131-1-250423-IP230001-0000000-113001</t>
  </si>
  <si>
    <t>1-5111030001-999999-00-1100203-1701-000-E10302002-1131-1-250423-IP230001-0000000-113001</t>
  </si>
  <si>
    <t>1-5111030001-999999-00-1100204-1701-000-E10302001-1131-1-250423-IP230001-0000000-113001</t>
  </si>
  <si>
    <t>1-5111030001-999999-00-1100205-1701-000-E10302002-1131-1-250423-IP230001-0000000-113001</t>
  </si>
  <si>
    <t>1-5111030001-999999-00-1100301-1701-000-E10305001-1131-1-151223-00000000-0000000-113001</t>
  </si>
  <si>
    <t>1-5111030001-999999-00-1100301-1701-000-E10305001-1131-1-250423-IP230001-0000000-113001</t>
  </si>
  <si>
    <t>1-5111030001-999999-00-1100304-1701-000-E10306001-1131-1-250423-IP230001-0000000-113001</t>
  </si>
  <si>
    <t>1-5111030001-999999-00-1100401-1701-000-E10207001-1131-1-250423-IP230001-0000000-113001</t>
  </si>
  <si>
    <t>1-5111030001-999999-00-1100401-1701-000-E10307002-1131-1-151223-00000000-0000000-113001</t>
  </si>
  <si>
    <t>1-5111030001-999999-00-1100401-1701-000-E10307002-1131-1-250423-IP230001-0000000-113001</t>
  </si>
  <si>
    <t>1-5111030001-999999-00-1100402-1701-000-E10302002-1131-1-151223-00000000-0000000-113001</t>
  </si>
  <si>
    <t>1-5111030001-999999-00-1100402-1701-000-E10302002-1131-1-250423-IP230001-0000000-113001</t>
  </si>
  <si>
    <t>1-5111030001-999999-00-1100501-1701-000-E10210001-1131-1-250423-IP230001-0000000-113001</t>
  </si>
  <si>
    <t>1-5111030001-999999-00-1100501-1701-000-E10310001-1131-1-110123-00000000-0000000-113001</t>
  </si>
  <si>
    <t>1-5111030001-999999-00-1100501-1701-000-E10310001-1131-1-151223-00000000-0000000-113001</t>
  </si>
  <si>
    <t>1-5111030001-999999-00-1100501-1701-000-E10310001-1131-1-250423-IP230001-0000000-113001</t>
  </si>
  <si>
    <t>1-5111030001-999999-00-1100502-1701-000-E10302002-1131-1-151223-00000000-0000000-113001</t>
  </si>
  <si>
    <t>1-5111030001-999999-00-1100502-1701-000-E10302002-1131-1-250423-IP230001-0000000-113001</t>
  </si>
  <si>
    <t>1-5111030001-999999-00-1100503-1701-000-E10302002-1131-1-250423-IP230001-0000000-113001</t>
  </si>
  <si>
    <t>1-5111030001-999999-00-1100504-1701-000-E10208001-1131-1-250423-IP230001-0000000-113001</t>
  </si>
  <si>
    <t>1-5111030001-999999-00-1100504-1701-000-E10308001-1131-1-250423-IP230001-0000000-113001</t>
  </si>
  <si>
    <t>1-5111030001-999999-00-1100505-1701-000-E10309004-1131-1-250423-IP230001-0000000-113001</t>
  </si>
  <si>
    <t>1-5111030001-999999-00-1110101-1702-000-E11302001-1131-1-151223-00000000-0000000-113001</t>
  </si>
  <si>
    <t>1-5111030001-999999-00-1110102-1702-000-E11301002-1131-1-151223-00000000-0000000-113001</t>
  </si>
  <si>
    <t>1-5111030001-999999-00-1110103-1702-000-E11301001-1131-1-151223-00000000-0000000-113001</t>
  </si>
  <si>
    <t>1-5111030001-999999-00-1110104-1702-000-E11303003-1131-1-151223-00000000-0000000-113001</t>
  </si>
  <si>
    <t>1-5111030001-999999-00-1110105-1702-000-E11302002-1131-1-151223-00000000-0000000-113001</t>
  </si>
  <si>
    <t>1-5111030001-999999-00-1110202-1702-000-E11301001-1131-1-151223-00000000-0000000-113001</t>
  </si>
  <si>
    <t>1-5111030001-999999-00-1110203-1702-000-E11303001-1131-1-151223-00000000-0000000-113001</t>
  </si>
  <si>
    <t>1-5111030001-999999-00-1120101-2501-000-E12301003-1131-1-151223-00000000-0000000-113001</t>
  </si>
  <si>
    <t>1-5111030001-999999-00-1120102-2501-000-E12301003-1131-1-151223-00000000-0000000-113001</t>
  </si>
  <si>
    <t>1-5111030001-999999-00-1120103-2501-000-E12301003-1131-1-151223-00000000-0000000-113001</t>
  </si>
  <si>
    <t>1-5111030001-999999-00-1120104-2501-000-E12301003-1131-1-151223-00000000-0000000-113001</t>
  </si>
  <si>
    <t>1-5111030001-999999-00-1120105-2501-000-E12302009-1131-1-151223-00000000-0000000-113001</t>
  </si>
  <si>
    <t>1-5111030001-999999-00-1120201-2501-000-E12302009-1131-1-151223-00000000-0000000-113001</t>
  </si>
  <si>
    <t>1-5111030001-999999-00-1120202-2501-000-E12301005-1131-1-151223-00000000-0000000-113001</t>
  </si>
  <si>
    <t>1-5111030001-999999-00-1120203-2501-000-E12302001-1131-1-151223-00000000-0000000-113001</t>
  </si>
  <si>
    <t>1-5111030001-999999-00-1120204-2501-000-E12302010-1131-1-151223-00000000-0000000-113001</t>
  </si>
  <si>
    <t>1-5111030001-999999-00-1130101-3601-000-E13301001-1131-1-151223-00000000-0000000-113001</t>
  </si>
  <si>
    <t>1-5111030001-999999-00-1130102-3601-000-E13301001-1131-1-151223-00000000-0000000-113001</t>
  </si>
  <si>
    <t>1-5111030001-999999-00-1130201-3601-000-E13301001-1131-1-151223-00000000-0000000-113001</t>
  </si>
  <si>
    <t>1-5111030001-999999-00-1130301-3601-000-E13301001-1131-1-151223-00000000-0000000-113001</t>
  </si>
  <si>
    <t>1-5111030001-999999-00-1130401-3601-000-E13301005-1131-1-151223-00000000-0000000-113001</t>
  </si>
  <si>
    <t>1-5111030001-999999-00-1130501-3601-000-E13301005-1131-1-151223-00000000-0000000-113001</t>
  </si>
  <si>
    <t>1-5111030001-999999-00-1140101-3201-000-E14302007-1131-1-151223-00000000-0000000-113001</t>
  </si>
  <si>
    <t>1-5111030001-999999-00-1140102-3201-000-E14302006-1131-1-151223-00000000-0000000-113001</t>
  </si>
  <si>
    <t>1-5111030001-999999-00-1140103-3201-000-E14303007-1131-1-151223-00000000-0000000-113001</t>
  </si>
  <si>
    <t>1-5111030001-999999-00-1140201-3201-000-E14302009-1131-1-151223-00000000-0000000-113001</t>
  </si>
  <si>
    <t>1-5111030001-999999-00-1140202-3201-000-E14303007-1131-1-151223-00000000-0000000-113001</t>
  </si>
  <si>
    <t>1-5111030001-999999-00-1140301-3201-000-E14302009-1131-1-151223-00000000-0000000-113001</t>
  </si>
  <si>
    <t>1-5111030001-999999-00-1150101-3101-000-F15301003-1131-1-151223-00000000-0000000-113001</t>
  </si>
  <si>
    <t>1-5111030001-999999-00-1150102-3101-000-F15301003-1131-1-151223-00000000-0000000-113001</t>
  </si>
  <si>
    <t>1-5111030001-999999-00-1150104-3101-000-F15301003-1131-1-151223-00000000-0000000-113001</t>
  </si>
  <si>
    <t>1-5111030001-999999-00-1150105-3101-000-F15301003-1131-1-151223-00000000-0000000-113001</t>
  </si>
  <si>
    <t>1-5111030001-999999-00-1150201-3101-000-F15301003-1131-1-151223-00000000-0000000-113001</t>
  </si>
  <si>
    <t>1-5111030001-999999-00-1150202-3101-000-F15301004-1131-1-151223-00000000-0000000-113001</t>
  </si>
  <si>
    <t>1-5111030001-999999-00-1150204-3101-000-F15301003-1131-1-151223-00000000-0000000-113001</t>
  </si>
  <si>
    <t>1-5111030001-999999-00-1150206-3101-000-F15301003-1131-1-151223-00000000-0000000-113001</t>
  </si>
  <si>
    <t>1-5111030001-999999-00-1150302-3101-000-F15301003-1131-1-151223-00000000-0000000-113001</t>
  </si>
  <si>
    <t>1-5111030001-999999-00-1150403-3101-000-F15301001-1131-1-151223-00000000-0000000-113001</t>
  </si>
  <si>
    <t>1-5111030001-999999-00-1150405-3101-000-F15301002-1131-1-151223-00000000-0000000-113001</t>
  </si>
  <si>
    <t>1-5111030001-999999-00-1150406-2301-000-F15302003-1131-1-151223-00000000-0000000-113001</t>
  </si>
  <si>
    <t>1-5111030001-999999-00-1160101-3701-000-F16304001-1131-1-151223-00000000-0000000-113001</t>
  </si>
  <si>
    <t>1-5111030001-999999-00-1160102-3701-000-F16304001-1131-1-151223-00000000-0000000-113001</t>
  </si>
  <si>
    <t>1-5111030001-999999-00-1160103-3701-000-F16303001-1131-1-151223-00000000-0000000-113001</t>
  </si>
  <si>
    <t>1-5111030001-999999-00-1160104-3701-000-F16303001-1131-1-151223-00000000-0000000-113001</t>
  </si>
  <si>
    <t>1-5111030001-999999-00-1160201-3701-000-F16304001-1131-1-151223-00000000-0000000-113001</t>
  </si>
  <si>
    <t>1-5111030001-999999-00-1160202-3701-000-F16304001-1131-1-151223-00000000-0000000-113001</t>
  </si>
  <si>
    <t>1-5111030001-999999-00-1160203-3701-000-F16304001-1131-1-151223-00000000-0000000-113001</t>
  </si>
  <si>
    <t>1-5111030001-999999-00-1160204-3701-000-F16304001-1131-1-151223-00000000-0000000-113001</t>
  </si>
  <si>
    <t>1-5111030001-999999-00-1170101-1703-000-G17302004-1131-1-110123-00000000-0000000-113001</t>
  </si>
  <si>
    <t>1-5111030001-999999-00-1170101-1703-000-G17302004-1131-1-151223-00000000-0000000-113001</t>
  </si>
  <si>
    <t>1-5111030001-999999-00-1170103-1703-000-G17302003-1131-1-151223-00000000-0000000-113001</t>
  </si>
  <si>
    <t>1-5111030001-999999-00-1170104-1703-000-G17301001-1131-1-151223-00000000-0000000-113001</t>
  </si>
  <si>
    <t>1-5111030001-999999-00-1170105-1703-000-G17302001-1131-1-151223-00000000-0000000-113001</t>
  </si>
  <si>
    <t>1-5111030001-999999-00-1170108-1703-000-G17301001-1131-1-151223-00000000-0000000-113001</t>
  </si>
  <si>
    <t>1-5111030001-999999-00-1170201-1703-000-G17301003-1131-1-151223-00000000-0000000-113001</t>
  </si>
  <si>
    <t>1-5111030001-999999-00-1180101-2402-000-F18301001-1131-1-151223-00000000-0000000-113001</t>
  </si>
  <si>
    <t>1-5111030001-999999-00-1180102-2402-000-F18301001-1131-1-151223-00000000-0000000-113001</t>
  </si>
  <si>
    <t>1-5111030001-999999-00-1180103-2402-000-F18301001-1131-1-151223-00000000-0000000-113001</t>
  </si>
  <si>
    <t>1-5111030001-999999-00-1180201-2402-000-F18301001-1131-1-151223-00000000-0000000-113001</t>
  </si>
  <si>
    <t>1-5111030001-999999-00-1180203-2402-000-F18301001-1131-1-151223-00000000-0000000-113001</t>
  </si>
  <si>
    <t>1-5111030001-999999-00-1180205-2402-000-F18302002-1131-1-151223-00000000-0000000-113001</t>
  </si>
  <si>
    <t>1-5111030001-999999-00-1180206-2402-000-F18302005-1131-1-151223-00000000-0000000-113001</t>
  </si>
  <si>
    <t>1-5111030001-999999-00-1180208-2402-000-F18301002-1131-1-151223-00000000-0000000-113001</t>
  </si>
  <si>
    <t>1-5111030001-999999-00-1180209-2402-000-F18301001-1131-1-151223-00000000-0000000-113001</t>
  </si>
  <si>
    <t>1-5111030001-999999-00-1180210-2402-000-F18301004-1131-1-151223-00000000-0000000-113001</t>
  </si>
  <si>
    <t>1-5111030001-999999-00-1180211-2402-000-F18303002-1131-1-151223-00000000-0000000-113001</t>
  </si>
  <si>
    <t>1-5111030001-999999-00-1190101-2401-000-F19301001-1131-1-151223-00000000-0000000-113001</t>
  </si>
  <si>
    <t>1-5111030001-999999-00-1190201-2401-000-F19301001-1131-1-151223-00000000-0000000-113001</t>
  </si>
  <si>
    <t>1-5111030001-999999-00-1190202-2401-000-F19301002-1131-1-151223-00000000-0000000-113001</t>
  </si>
  <si>
    <t>1-5111030001-999999-00-1190203-2401-000-F19302002-1131-1-151223-00000000-0000000-113001</t>
  </si>
  <si>
    <t>1-5111030001-999999-00-1200101-2701-000-F20301001-1131-1-110123-00000000-0000000-113001</t>
  </si>
  <si>
    <t>1-5111030001-999999-00-1200101-2701-000-F20301001-1131-1-151223-00000000-0000000-113001</t>
  </si>
  <si>
    <t>1-5111030001-999999-00-1200104-2701-000-F20302001-1131-1-151223-00000000-0000000-113001</t>
  </si>
  <si>
    <t>1-5111030001-999999-00-1200201-2701-000-F20303001-1131-1-151223-00000000-0000000-113001</t>
  </si>
  <si>
    <t>1-5111030001-999999-00-1200202-2701-000-F20303001-1131-1-151223-00000000-0000000-113001</t>
  </si>
  <si>
    <t>1-5111030001-999999-00-1210101-1309-000-F21301004-1131-1-110123-00000000-0000000-113001</t>
  </si>
  <si>
    <t>1-5111030001-999999-00-1210101-1309-000-F21301004-1131-1-151223-00000000-0000000-113001</t>
  </si>
  <si>
    <t>1-5111030001-999999-00-1210103-1309-000-F21305002-1131-1-151223-00000000-0000000-113001</t>
  </si>
  <si>
    <t>1-5111030001-999999-00-1210104-1309-000-F21303002-1131-1-151223-00000000-0000000-113001</t>
  </si>
  <si>
    <t>1-5111030001-999999-00-1210105-1309-000-F21305001-1131-1-151223-00000000-0000000-113001</t>
  </si>
  <si>
    <t>1-5111030001-999999-00-1210106-1309-000-F21302002-1131-1-151223-00000000-0000000-113001</t>
  </si>
  <si>
    <t>1-5111030001-999999-00-1210107-1309-000-F21302001-1131-1-151223-00000000-0000000-113001</t>
  </si>
  <si>
    <t>1-5111030001-999999-00-1230101-1102-000-O23303009-1131-1-151223-00000000-0000000-113001</t>
  </si>
  <si>
    <t>1-5111030001-999999-00-1230102-1102-000-O23303009-1131-1-151223-00000000-0000000-113001</t>
  </si>
  <si>
    <t>1-5111030001-999999-00-1230103-1102-000-O23303009-1131-1-151223-00000000-0000000-113001</t>
  </si>
  <si>
    <t>1-5111030001-999999-00-1230104-1102-000-O23301007-1131-1-151223-00000000-0000000-113001</t>
  </si>
  <si>
    <t>1-5111030001-999999-00-1230201-1102-000-O23301001-1131-1-151223-00000000-0000000-113001</t>
  </si>
  <si>
    <t>1-5111030001-999999-00-1230202-1102-000-O23302003-1131-1-151223-00000000-0000000-113001</t>
  </si>
  <si>
    <t>1-5111030001-999999-00-1230203-1102-000-O23301001-1131-1-151223-00000000-0000000-113001</t>
  </si>
  <si>
    <t>1-5111030001-999999-00-1230204-1102-000-O23301010-1131-1-151223-00000000-0000000-113001</t>
  </si>
  <si>
    <t>1-5111030001-999999-00-1240101-1804-000-M24302001-1131-1-151223-00000000-0000000-113001</t>
  </si>
  <si>
    <t>1-5111030001-999999-00-1240201-1804-000-M24302001-1131-1-110123-00000000-0000000-113001</t>
  </si>
  <si>
    <t>1-5111030001-999999-00-1250101-1302-000-P25301003-1131-1-110123-00000000-0000000-113001</t>
  </si>
  <si>
    <t>1-5111030001-999999-00-1250101-1302-000-P25301003-1131-1-151223-00000000-0000000-113001</t>
  </si>
  <si>
    <t>1-5111030001-999999-00-1260101-1303-000-G26301001-1131-1-151223-00000000-0000000-113001</t>
  </si>
  <si>
    <t>1-5111030001-999999-00-1270101-1201-000-G27301001-1131-1-151223-00000000-0000000-113001</t>
  </si>
  <si>
    <t>1-5111030001-999999-00-1270102-1201-000-G27301002-1131-1-151223-00000000-0000000-113001</t>
  </si>
  <si>
    <t>1-5111030001-999999-00-1270103-1201-000-G27302003-1131-1-151223-00000000-0000000-113001</t>
  </si>
  <si>
    <t>1-5111030001-999999-00-1270104-1201-000-G27302001-1131-1-151223-00000000-0000000-113001</t>
  </si>
  <si>
    <t>1-5111030001-999999-00-1270105-1201-000-G27302003-1131-1-151223-00000000-0000000-113001</t>
  </si>
  <si>
    <t>1-5111030001-999999-00-1280101-1805-000-M03302001-1131-1-151223-00000000-0000000-113001</t>
  </si>
  <si>
    <t>1-5111030001-999999-00-1310101-1302-000-P31304003-1131-1-110123-00000000-0000000-113001</t>
  </si>
  <si>
    <t>1-5111030001-999999-00-1310101-1302-000-P31304003-1131-1-151223-00000000-0000000-113001</t>
  </si>
  <si>
    <t>1-5111030001-999999-00-1310102-1302-000-P31304004-1131-1-151223-00000000-0000000-113001</t>
  </si>
  <si>
    <t>1-5111030001-999999-00-1310201-1302-000-P31304003-1131-1-151223-00000000-0000000-113001</t>
  </si>
  <si>
    <t>1-5111030001-999999-00-1310202-1302-000-P31304003-1131-1-151223-00000000-0000000-113001</t>
  </si>
  <si>
    <t>1-5111030001-999999-00-1310203-1302-000-P31304003-1131-1-151223-00000000-0000000-113001</t>
  </si>
  <si>
    <t>1-5112010001-999999-00-1010101-1301-000-M01301012-1211-1-110123-00000000-0000000-121001</t>
  </si>
  <si>
    <t>1-5112010001-999999-00-1020101-1302-000-P02306001-1211-1-110123-00000000-0000000-121001</t>
  </si>
  <si>
    <t>1-5112010001-999999-00-1030101-1502-000-M03302001-1211-1-110123-00000000-0000000-121001</t>
  </si>
  <si>
    <t>1-5112010001-999999-00-1060203-2204-000-E06302001-1211-1-110123-00000000-0000000-121001</t>
  </si>
  <si>
    <t>1-5112010001-999999-00-1080101-2301-000-E08311001-1211-1-110123-00000000-0000000-121001</t>
  </si>
  <si>
    <t>1-5112010001-999999-00-1100101-1701-000-E10302003-1211-1-110123-00000000-0000000-121001</t>
  </si>
  <si>
    <t>1-5112010001-999999-00-1110101-1702-000-E11302001-1211-1-110123-00000000-0000000-121001</t>
  </si>
  <si>
    <t>1-5112010001-999999-00-1180207-2402-000-F18303003-1211-1-110123-00000000-0000000-121001</t>
  </si>
  <si>
    <t>1-5112010001-999999-00-1190101-2401-000-F19301001-1211-1-110123-00000000-0000000-121001</t>
  </si>
  <si>
    <t>1-5112010001-999999-00-1200101-2701-000-F20301001-1211-1-110123-00000000-0000000-121001</t>
  </si>
  <si>
    <t>1-5112010001-999999-00-1210101-1309-000-F21301004-1211-1-110123-00000000-0000000-121001</t>
  </si>
  <si>
    <t>1-5112010001-999999-00-1230101-1102-000-O23303009-1211-1-110123-00000000-0000000-121001</t>
  </si>
  <si>
    <t>1-5112010001-999999-00-1260101-1303-000-G26301001-1211-1-110123-00000000-0000000-121001</t>
  </si>
  <si>
    <t>1-5112010001-999999-00-1270101-1201-000-G27301001-1211-1-110123-00000000-0000000-121001</t>
  </si>
  <si>
    <t>1-5112010001-999999-00-1310203-1302-000-P31304003-1211-1-110123-00000000-0000000-121001</t>
  </si>
  <si>
    <t>1-5112020001-999999-00-1010101-1301-000-M01301012-1221-1-151223-00000000-0000000-122001</t>
  </si>
  <si>
    <t>1-5112020001-999999-00-1010102-1301-000-M01301009-1221-1-151223-00000000-0000000-122001</t>
  </si>
  <si>
    <t>1-5112020001-999999-00-1010103-1301-000-M01301009-1221-1-151223-00000000-0000000-122001</t>
  </si>
  <si>
    <t>1-5112020001-999999-00-1010105-1301-000-M01301002-1221-1-151223-00000000-0000000-122001</t>
  </si>
  <si>
    <t>1-5112020001-999999-00-1020104-1302-000-P02306002-1221-1-151223-00000000-0000000-122001</t>
  </si>
  <si>
    <t>1-5112020001-999999-00-1020107-1302-000-P02306002-1221-1-151223-00000000-0000000-122001</t>
  </si>
  <si>
    <t>1-5112020001-999999-00-1020109-1302-000-P02306002-1221-1-151223-00000000-0000000-122001</t>
  </si>
  <si>
    <t>1-5112020001-999999-00-1020203-1302-000-P02302003-1221-1-151223-00000000-0000000-122001</t>
  </si>
  <si>
    <t>1-5112020001-999999-00-1020401-1302-000-P02303002-1221-1-151223-00000000-0000000-122001</t>
  </si>
  <si>
    <t>1-5112020001-999999-00-1020403-1302-000-P02303002-1221-1-151223-00000000-0000000-122001</t>
  </si>
  <si>
    <t>1-5112020001-999999-00-1030101-1502-000-M03302001-1221-1-151223-00000000-0000000-122001</t>
  </si>
  <si>
    <t>1-5112020001-999999-00-1030103-1502-000-M03302001-1221-1-151223-00000000-0000000-122001</t>
  </si>
  <si>
    <t>1-5112020001-999999-00-1030104-1502-000-M03302001-1221-1-151223-00000000-0000000-122001</t>
  </si>
  <si>
    <t>1-5112020001-999999-00-1030107-1502-000-M03302001-1221-1-151223-00000000-0000000-122001</t>
  </si>
  <si>
    <t>1-5112020001-999999-00-1030201-1502-000-M03302001-1221-1-151223-00000000-0000000-122001</t>
  </si>
  <si>
    <t>1-5112020001-999999-00-1030202-1502-000-M03302001-1221-1-151223-00000000-0000000-122001</t>
  </si>
  <si>
    <t>1-5112020001-999999-00-1030203-1502-000-M03302001-1221-1-151223-00000000-0000000-122001</t>
  </si>
  <si>
    <t>1-5112020001-999999-00-1030206-1502-000-M03302001-1221-1-151223-00000000-0000000-122001</t>
  </si>
  <si>
    <t>1-5112020001-999999-00-1030302-1502-000-M03301001-1221-1-151223-00000000-0000000-122001</t>
  </si>
  <si>
    <t>1-5112020001-999999-00-1030303-1502-000-M03301001-1221-1-151223-00000000-0000000-122001</t>
  </si>
  <si>
    <t>1-5112020001-999999-00-1030305-1502-000-M03301001-1221-1-151223-00000000-0000000-122001</t>
  </si>
  <si>
    <t>1-5112020001-999999-00-1030307-1502-000-M03301001-1221-1-151223-00000000-0000000-122001</t>
  </si>
  <si>
    <t>1-5112020001-999999-00-1030401-1502-000-M03302001-1221-1-151223-00000000-0000000-122001</t>
  </si>
  <si>
    <t>1-5112020001-999999-00-1030402-1502-000-M03302001-1221-1-151223-00000000-0000000-122001</t>
  </si>
  <si>
    <t>1-5112020001-999999-00-1030405-1502-000-M03302001-1221-1-151223-00000000-0000000-122001</t>
  </si>
  <si>
    <t>1-5112020001-999999-00-1030407-1502-000-M03302001-1221-1-151223-00000000-0000000-122001</t>
  </si>
  <si>
    <t>1-5112020001-999999-00-1030408-1502-000-M03302001-1221-1-151223-00000000-0000000-122001</t>
  </si>
  <si>
    <t>1-5112020001-999999-00-1030502-1502-000-M03304002-1221-1-151223-00000000-0000000-122001</t>
  </si>
  <si>
    <t>1-5112020001-999999-00-1030503-1502-000-M03304001-1221-1-151223-00000000-0000000-122001</t>
  </si>
  <si>
    <t>1-5112020001-999999-00-1030505-1502-000-M03304003-1221-1-151223-00000000-0000000-122001</t>
  </si>
  <si>
    <t>1-5112020001-999999-00-1030603-1502-000-M03307004-1221-1-151223-00000000-0000000-122001</t>
  </si>
  <si>
    <t>1-5112020001-999999-00-1040102-2201-000-G04302005-1221-1-151223-00000000-0000000-122001</t>
  </si>
  <si>
    <t>1-5112020001-999999-00-1040202-2201-000-G04301003-1221-1-151223-00000000-0000000-122001</t>
  </si>
  <si>
    <t>1-5112020001-999999-00-1040203-2201-000-G04301001-1221-1-151223-00000000-0000000-122001</t>
  </si>
  <si>
    <t>1-5112020001-999999-00-1040204-2201-000-G04302002-1221-1-151223-00000000-0000000-122001</t>
  </si>
  <si>
    <t>1-5112020001-999999-00-1050103-2202-000-E05301002-1221-1-151223-00000000-0000000-122001</t>
  </si>
  <si>
    <t>1-5112020001-999999-00-1050106-2202-000-E05301002-1221-1-151223-00000000-0000000-122001</t>
  </si>
  <si>
    <t>1-5112020001-999999-00-1050107-2202-000-E05304001-1221-1-151223-00000000-0000000-122001</t>
  </si>
  <si>
    <t>1-5112020001-999999-00-1050203-2202-000-E05302006-1221-1-151223-00000000-0000000-122001</t>
  </si>
  <si>
    <t>1-5112020001-999999-00-1050204-2202-000-E05302006-1221-1-151223-00000000-0000000-122001</t>
  </si>
  <si>
    <t>1-5112020001-999999-00-1050205-2202-000-E05302006-1221-1-151223-00000000-0000000-122001</t>
  </si>
  <si>
    <t>1-5112020001-999999-00-1050206-2202-000-E05301002-1221-1-151223-00000000-0000000-122001</t>
  </si>
  <si>
    <t>1-5112020001-999999-00-1050301-2202-000-E05304001-1221-1-151223-00000000-0000000-122001</t>
  </si>
  <si>
    <t>1-5112020001-999999-00-1050302-2202-000-E05304001-1221-1-151223-00000000-0000000-122001</t>
  </si>
  <si>
    <t>1-5112020001-999999-00-1050303-2202-000-E05304001-1221-1-151223-00000000-0000000-122001</t>
  </si>
  <si>
    <t>1-5112020001-999999-00-1050304-2202-000-E05304001-1221-1-151223-00000000-0000000-122001</t>
  </si>
  <si>
    <t>1-5112020001-999999-00-1050402-2202-000-E05303005-1221-1-151223-00000000-0000000-122001</t>
  </si>
  <si>
    <t>1-5112020001-999999-00-1050403-2202-000-E05303005-1221-1-151223-00000000-0000000-122001</t>
  </si>
  <si>
    <t>1-5112020001-999999-00-1060101-2202-000-E06301001-1221-1-151223-00000000-0000000-122001</t>
  </si>
  <si>
    <t>1-5112020001-999999-00-1060201-2106-000-E06307001-1221-1-151223-00000000-0000000-122001</t>
  </si>
  <si>
    <t>1-5112020001-999999-00-1060202-2101-000-E06305001-1221-1-151223-00000000-0000000-122001</t>
  </si>
  <si>
    <t>1-5112020001-999999-00-1060203-2204-000-E06302001-1221-1-151223-00000000-0000000-122001</t>
  </si>
  <si>
    <t>1-5112020001-999999-00-1060204-2206-000-E06302001-1221-1-151223-00000000-0000000-122001</t>
  </si>
  <si>
    <t>1-5112020001-999999-00-1060301-2202-000-E06308008-1221-1-151223-00000000-0000000-122001</t>
  </si>
  <si>
    <t>1-5112020001-999999-00-1060303-2206-000-E06308008-1221-1-151223-00000000-0000000-122001</t>
  </si>
  <si>
    <t>1-5112020001-999999-00-1070101-2207-000-E07301002-1221-1-151223-00000000-0000000-122001</t>
  </si>
  <si>
    <t>1-5112020001-999999-00-1070104-2207-000-E07304003-1221-1-151223-00000000-0000000-122001</t>
  </si>
  <si>
    <t>1-5112020001-999999-00-1070202-2207-000-E07302002-1221-1-151223-00000000-0000000-122001</t>
  </si>
  <si>
    <t>1-5112020001-999999-00-1070203-2207-000-E07305001-1221-1-151223-00000000-0000000-122001</t>
  </si>
  <si>
    <t>1-5112020001-999999-00-1070301-2207-000-E07301006-1221-1-151223-00000000-0000000-122001</t>
  </si>
  <si>
    <t>1-5112020001-999999-00-1070302-2207-000-E07301006-1221-1-151223-00000000-0000000-122001</t>
  </si>
  <si>
    <t>1-5112020001-999999-00-1070303-2207-000-E07301006-1221-1-151223-00000000-0000000-122001</t>
  </si>
  <si>
    <t>1-5112020001-999999-00-1070305-2207-000-E07301006-1221-1-151223-00000000-0000000-122001</t>
  </si>
  <si>
    <t>1-5112020001-999999-00-1080101-2301-000-E08311001-1221-1-151223-00000000-0000000-122001</t>
  </si>
  <si>
    <t>1-5112020001-999999-00-1080201-2301-000-E08311002-1221-1-151223-00000000-0000000-122001</t>
  </si>
  <si>
    <t>1-5112020001-999999-00-1080402-2301-000-E08303001-1221-1-151223-00000000-0000000-122001</t>
  </si>
  <si>
    <t>1-5112020001-999999-00-1080403-2301-000-E08307001-1221-1-151223-00000000-0000000-122001</t>
  </si>
  <si>
    <t>1-5112020001-999999-00-1080404-2301-000-E08306001-1221-1-151223-00000000-0000000-122001</t>
  </si>
  <si>
    <t>1-5112020001-999999-00-1080405-2301-000-E08305003-1221-1-151223-00000000-0000000-122001</t>
  </si>
  <si>
    <t>1-5112020001-999999-00-1080501-2301-000-E08308001-1221-1-151223-00000000-0000000-122001</t>
  </si>
  <si>
    <t>1-5112020001-999999-00-1080502-2301-000-E08309001-1221-1-151223-00000000-0000000-122001</t>
  </si>
  <si>
    <t>1-5112020001-999999-00-1080503-2301-000-E08308001-1221-1-151223-00000000-0000000-122001</t>
  </si>
  <si>
    <t>1-5112020001-999999-00-1080601-2301-000-E08304001-1221-1-151223-00000000-0000000-122001</t>
  </si>
  <si>
    <t>1-5112020001-999999-00-1080701-2301-000-E08310005-1221-1-151223-00000000-0000000-122001</t>
  </si>
  <si>
    <t>1-5112020001-999999-00-1080801-2206-000-E08305002-1221-1-151223-00000000-0000000-122001</t>
  </si>
  <si>
    <t>1-5112020001-999999-00-1080802-2301-000-E08305003-1221-1-151223-00000000-0000000-122001</t>
  </si>
  <si>
    <t>1-5112020001-999999-00-1090101-2106-000-E09301004-1221-1-151223-00000000-0000000-122001</t>
  </si>
  <si>
    <t>1-5112020001-999999-00-1090102-2106-000-E09303003-1221-1-151223-00000000-0000000-122001</t>
  </si>
  <si>
    <t>1-5112020001-999999-00-1090202-2106-000-E09304001-1221-1-151223-00000000-0000000-122001</t>
  </si>
  <si>
    <t>1-5112020001-999999-00-1100101-1701-000-E10302003-1221-1-151223-00000000-0000000-122001</t>
  </si>
  <si>
    <t>1-5112020001-999999-00-1100101-1701-000-E10302003-1221-1-250423-IP230001-0000000-122001</t>
  </si>
  <si>
    <t>1-5112020001-999999-00-1100103-1701-000-E10302003-1221-1-250423-IP230001-0000000-122001</t>
  </si>
  <si>
    <t>1-5112020001-999999-00-1100106-1701-000-E10301001-1221-1-250423-IP230001-0000000-122001</t>
  </si>
  <si>
    <t>1-5112020001-999999-00-1100107-1701-000-E10301003-1221-1-151223-00000000-0000000-122001</t>
  </si>
  <si>
    <t>1-5112020001-999999-00-1100108-1701-000-E10301003-1221-1-250423-IP230001-0000000-122001</t>
  </si>
  <si>
    <t>1-5112020001-999999-00-1100201-1701-000-E10302001-1221-1-250423-IP230001-0000000-122001</t>
  </si>
  <si>
    <t>1-5112020001-999999-00-1100202-1701-000-E10302002-1221-1-110123-00000000-0000000-122001</t>
  </si>
  <si>
    <t>1-5112020001-999999-00-1100202-1701-000-E10302002-1221-1-151223-00000000-0000000-122001</t>
  </si>
  <si>
    <t>1-5112020001-999999-00-1100202-1701-000-E10302002-1221-1-250423-IP230001-0000000-122001</t>
  </si>
  <si>
    <t>1-5112020001-999999-00-1100203-1701-000-E10302002-1221-1-250423-IP230001-0000000-122001</t>
  </si>
  <si>
    <t>1-5112020001-999999-00-1100301-1701-000-E10305001-1221-1-250423-IP230001-0000000-122001</t>
  </si>
  <si>
    <t>1-5112020001-999999-00-1100401-1701-000-E10307002-1221-1-250423-IP230001-0000000-122001</t>
  </si>
  <si>
    <t>1-5112020001-999999-00-1100402-1701-000-E10302002-1221-1-250423-IP230001-0000000-122001</t>
  </si>
  <si>
    <t>1-5112020001-999999-00-1100501-1701-000-E10310001-1221-1-250423-IP230001-0000000-122001</t>
  </si>
  <si>
    <t>1-5112020001-999999-00-1100504-1701-000-E10308001-1221-1-250423-IP230001-0000000-122001</t>
  </si>
  <si>
    <t>1-5112020001-999999-00-1110101-1702-000-E11302001-1221-1-151223-00000000-0000000-122001</t>
  </si>
  <si>
    <t>1-5112020001-999999-00-1110102-1702-000-E11301002-1221-1-151223-00000000-0000000-122001</t>
  </si>
  <si>
    <t>1-5112020001-999999-00-1110202-1702-000-E11301001-1221-1-151223-00000000-0000000-122001</t>
  </si>
  <si>
    <t>1-5112020001-999999-00-1110203-1702-000-E11303001-1221-1-151223-00000000-0000000-122001</t>
  </si>
  <si>
    <t>1-5112020001-999999-00-1120101-2501-000-E12301003-1221-1-151223-00000000-0000000-122001</t>
  </si>
  <si>
    <t>1-5112020001-999999-00-1120103-2501-000-E12301003-1221-1-151223-00000000-0000000-122001</t>
  </si>
  <si>
    <t>1-5112020001-999999-00-1120105-2501-000-E12302009-1221-1-151223-00000000-0000000-122001</t>
  </si>
  <si>
    <t>1-5112020001-999999-00-1120202-2501-000-E12301005-1221-1-151223-00000000-0000000-122001</t>
  </si>
  <si>
    <t>1-5112020001-999999-00-1120203-2501-000-E12302001-1221-1-151223-00000000-0000000-122001</t>
  </si>
  <si>
    <t>1-5112020001-999999-00-1130101-3601-000-E13301001-1221-1-151223-00000000-0000000-122001</t>
  </si>
  <si>
    <t>1-5112020001-999999-00-1130201-3601-000-E13301001-1221-1-151223-00000000-0000000-122001</t>
  </si>
  <si>
    <t>1-5112020001-999999-00-1140101-3201-000-E13301001-1221-1-151223-00000000-0000000-122001</t>
  </si>
  <si>
    <t>1-5112020001-999999-00-1140301-3201-000-E14302009-1221-1-151223-00000000-0000000-122001</t>
  </si>
  <si>
    <t>1-5112020001-999999-00-1150102-3101-000-F15301003-1221-1-151223-00000000-0000000-122001</t>
  </si>
  <si>
    <t>1-5112020001-999999-00-1150104-3101-000-F15301003-1221-1-151223-00000000-0000000-122001</t>
  </si>
  <si>
    <t>1-5112020001-999999-00-1150302-3101-000-F15301003-1221-1-151223-00000000-0000000-122001</t>
  </si>
  <si>
    <t>1-5112020001-999999-00-1150406-2301-000-F15302003-1221-1-151223-00000000-0000000-122001</t>
  </si>
  <si>
    <t>1-5112020001-999999-00-1160201-3701-000-F16304001-1221-1-151223-00000000-0000000-122001</t>
  </si>
  <si>
    <t>1-5112020001-999999-00-1170101-1703-000-G17302004-1221-1-151223-00000000-0000000-122001</t>
  </si>
  <si>
    <t>1-5112020001-999999-00-1170104-1703-000-G17301001-1221-1-151223-00000000-0000000-122001</t>
  </si>
  <si>
    <t>1-5112020001-999999-00-1180101-2402-000-F18301001-1221-1-151223-00000000-0000000-122001</t>
  </si>
  <si>
    <t>1-5112020001-999999-00-1180201-2402-000-F18301001-1221-1-151223-00000000-0000000-122001</t>
  </si>
  <si>
    <t>1-5112020001-999999-00-1180206-2402-000-F18302005-1221-1-151223-00000000-0000000-122001</t>
  </si>
  <si>
    <t>1-5112020001-999999-00-1180208-2402-000-F18301002-1221-1-151223-00000000-0000000-122001</t>
  </si>
  <si>
    <t>1-5112020001-999999-00-1180210-2402-000-F18301004-1221-1-151223-00000000-0000000-122001</t>
  </si>
  <si>
    <t>1-5112020001-999999-00-1180211-2402-000-F18303002-1221-1-151223-00000000-0000000-122001</t>
  </si>
  <si>
    <t>1-5112020001-999999-00-1190101-2401-000-F19301001-1221-1-151223-00000000-0000000-122001</t>
  </si>
  <si>
    <t>1-5112020001-999999-00-1190201-2401-000-F19301001-1221-1-151223-00000000-0000000-122001</t>
  </si>
  <si>
    <t>1-5112020001-999999-00-1190203-2401-000-F19302002-1221-1-151223-00000000-0000000-122001</t>
  </si>
  <si>
    <t>1-5112020001-999999-00-1200101-2701-000-F20301001-1221-1-151223-00000000-0000000-122001</t>
  </si>
  <si>
    <t>1-5112020001-999999-00-1200201-2701-000-F20303001-1221-1-151223-00000000-0000000-122001</t>
  </si>
  <si>
    <t>1-5112020001-999999-00-1210107-1309-000-F21302001-1221-1-151223-00000000-0000000-122001</t>
  </si>
  <si>
    <t>1-5112020001-999999-00-1210201-1309-000-F21305001-1221-1-151223-00000000-0000000-122001</t>
  </si>
  <si>
    <t>1-5112020001-999999-00-1230104-1102-000-O23301007-1221-1-151223-00000000-0000000-122001</t>
  </si>
  <si>
    <t>1-5112020001-999999-00-1240101-1804-000-M24302001-1221-1-151223-00000000-0000000-122001</t>
  </si>
  <si>
    <t>1-5112020001-999999-00-1250101-1302-000-P25301003-1221-1-151223-00000000-0000000-122001</t>
  </si>
  <si>
    <t>1-5112020001-999999-00-1260101-1303-000-G26301001-1221-1-151223-00000000-0000000-122001</t>
  </si>
  <si>
    <t>1-5112020001-999999-00-1270104-1201-000-G27302001-1221-1-151223-00000000-0000000-122001</t>
  </si>
  <si>
    <t>1-5112020001-999999-00-1280101-1805-000-M03302001-1221-1-151223-00000000-0000000-122001</t>
  </si>
  <si>
    <t>1-5112020001-999999-00-1310101-1302-000-P31304003-1221-1-151223-00000000-0000000-122001</t>
  </si>
  <si>
    <t>1-5112020001-999999-00-1310201-1302-000-P31304003-1221-1-151223-00000000-0000000-122001</t>
  </si>
  <si>
    <t>1-5112020001-999999-00-1310202-1302-000-P31304003-1221-1-151223-00000000-0000000-122001</t>
  </si>
  <si>
    <t>1-5112030001-999999-00-1030204-1502-000-M03302001-1231-1-151223-00000000-0000000-123001</t>
  </si>
  <si>
    <t>1-5113020001-999999-00-1060101-2202-000-E06301001-1321-1-151223-00000000-0000000-132001</t>
  </si>
  <si>
    <t>1-5113020001-999999-00-1060201-2106-000-E06307001-1321-1-151223-00000000-0000000-132001</t>
  </si>
  <si>
    <t>1-5113020001-999999-00-1060202-2101-000-E06305001-1321-1-151223-00000000-0000000-132001</t>
  </si>
  <si>
    <t>1-5113020001-999999-00-1060203-2204-000-E06302001-1321-1-151223-00000000-0000000-132001</t>
  </si>
  <si>
    <t>1-5113020001-999999-00-1060204-2206-000-E06302001-1321-1-151223-00000000-0000000-132001</t>
  </si>
  <si>
    <t>1-5113020001-999999-00-1060302-2206-000-E06308008-1321-1-151223-00000000-0000000-132001</t>
  </si>
  <si>
    <t>1-5113020001-999999-00-1080404-2301-000-E08306001-1321-1-151223-00000000-0000000-132001</t>
  </si>
  <si>
    <t>1-5113020001-999999-00-1190203-2401-000-F19302002-1321-1-151223-00000000-0000000-132001</t>
  </si>
  <si>
    <t>1-5113020002-999999-00-1010101-1301-000-M01301012-1321-1-110123-00000000-0000000-132002</t>
  </si>
  <si>
    <t>1-5113020002-999999-00-1020101-1302-000-P02306001-1321-1-110123-00000000-0000000-132002</t>
  </si>
  <si>
    <t>1-5113020002-999999-00-1030101-1502-000-M03302001-1321-1-110123-00000000-0000000-132002</t>
  </si>
  <si>
    <t>1-5113020002-999999-00-1040101-2201-000-G04302001-1321-1-110123-00000000-0000000-132002</t>
  </si>
  <si>
    <t>1-5113020002-999999-00-1050101-2202-000-E05301002-1321-1-110123-00000000-0000000-132002</t>
  </si>
  <si>
    <t>1-5113020002-999999-00-1060101-2202-000-E06301001-1321-1-110123-00000000-0000000-132002</t>
  </si>
  <si>
    <t>1-5113020002-999999-00-1070101-2207-000-E07301002-1321-1-110123-00000000-0000000-132002</t>
  </si>
  <si>
    <t>1-5113020002-999999-00-1080101-2301-000-E08311001-1321-1-110123-00000000-0000000-132002</t>
  </si>
  <si>
    <t>1-5113020002-999999-00-1100101-1701-000-E10302003-1321-1-110123-00000000-0000000-132002</t>
  </si>
  <si>
    <t>1-5113020002-999999-00-1170101-1703-000-G17302004-1321-1-110123-00000000-0000000-132002</t>
  </si>
  <si>
    <t>1-5113020002-999999-00-1200101-2701-000-F20301001-1321-1-110123-00000000-0000000-132002</t>
  </si>
  <si>
    <t>1-5113020002-999999-00-1210101-1309-000-F21301004-1321-1-110123-00000000-0000000-132002</t>
  </si>
  <si>
    <t>1-5113020002-999999-00-1240101-1804-000-M24302001-1321-1-110123-00000000-0000000-132002</t>
  </si>
  <si>
    <t>1-5113020002-999999-00-1250101-1302-000-P25301003-1321-1-110123-00000000-0000000-132002</t>
  </si>
  <si>
    <t>1-5113020002-999999-00-1310101-1302-000-P31304003-1321-1-110123-00000000-0000000-132002</t>
  </si>
  <si>
    <t>1-5113020003-999999-00-1010101-1301-000-M01301012-1321-1-110123-00000000-0000000-132003</t>
  </si>
  <si>
    <t>1-5113020003-999999-00-1020101-1302-000-P02306001-1321-1-110123-00000000-0000000-132003</t>
  </si>
  <si>
    <t>1-5113020003-999999-00-1030101-1502-000-M03302001-1321-1-110123-00000000-0000000-132003</t>
  </si>
  <si>
    <t>1-5113020003-999999-00-1040101-2201-000-G04302001-1321-1-110123-00000000-0000000-132003</t>
  </si>
  <si>
    <t>1-5113020003-999999-00-1050101-2202-000-E05301002-1321-1-110123-00000000-0000000-132003</t>
  </si>
  <si>
    <t>1-5113020003-999999-00-1060101-2202-000-E06301001-1321-1-110123-00000000-0000000-132003</t>
  </si>
  <si>
    <t>1-5113020003-999999-00-1070101-2207-000-E07301002-1321-1-110123-00000000-0000000-132003</t>
  </si>
  <si>
    <t>1-5113020003-999999-00-1080101-2301-000-E08311001-1321-1-110123-00000000-0000000-132003</t>
  </si>
  <si>
    <t>1-5113020003-999999-00-1100505-1701-000-E10309004-1321-1-110123-00000000-0000000-132003</t>
  </si>
  <si>
    <t>1-5113020003-999999-00-1170101-1703-000-G17302004-1321-1-110123-00000000-0000000-132003</t>
  </si>
  <si>
    <t>1-5113020003-999999-00-1200101-2701-000-F20301001-1321-1-110123-00000000-0000000-132003</t>
  </si>
  <si>
    <t>1-5113020003-999999-00-1210101-1309-000-F21301004-1321-1-110123-00000000-0000000-132003</t>
  </si>
  <si>
    <t>1-5113020003-999999-00-1240101-1804-000-M24302001-1321-1-110123-00000000-0000000-132003</t>
  </si>
  <si>
    <t>1-5113020003-999999-00-1250101-1302-000-P25301003-1321-1-110123-00000000-0000000-132003</t>
  </si>
  <si>
    <t>1-5113020003-999999-00-1310101-1302-000-P31304003-1321-1-110123-00000000-0000000-132003</t>
  </si>
  <si>
    <t>1-5113030001-999999-00-1010105-1301-000-M01301002-1331-1-151223-00000000-0000000-133001</t>
  </si>
  <si>
    <t>1-5113030001-999999-00-1030405-1502-000-M03302001-1331-1-151223-00000000-0000000-133001</t>
  </si>
  <si>
    <t>1-5113030001-999999-00-1050101-2202-000-E05301002-1331-1-151223-00000000-0000000-133001</t>
  </si>
  <si>
    <t>1-5113030001-999999-00-1050103-2202-000-E05301002-1331-1-151223-00000000-0000000-133001</t>
  </si>
  <si>
    <t>1-5113030001-999999-00-1050203-2202-000-E05302006-1331-1-151223-00000000-0000000-133001</t>
  </si>
  <si>
    <t>1-5113030001-999999-00-1050204-2202-000-E05302006-1331-1-151223-00000000-0000000-133001</t>
  </si>
  <si>
    <t>1-5113030001-999999-00-1050205-2202-000-E05302006-1331-1-151223-00000000-0000000-133001</t>
  </si>
  <si>
    <t>1-5113030001-999999-00-1050206-2202-000-E05301002-1331-1-151223-00000000-0000000-133001</t>
  </si>
  <si>
    <t>1-5113030001-999999-00-1050207-2202-000-E05301003-1331-1-151223-00000000-0000000-133001</t>
  </si>
  <si>
    <t>1-5113030001-999999-00-1050301-2202-000-E05304001-1331-1-151223-00000000-0000000-133001</t>
  </si>
  <si>
    <t>1-5113030001-999999-00-1050303-2202-000-E05304001-1331-1-151223-00000000-0000000-133001</t>
  </si>
  <si>
    <t>1-5113030001-999999-00-1050304-2202-000-E05304001-1331-1-151223-00000000-0000000-133001</t>
  </si>
  <si>
    <t>1-5113030001-999999-00-1050402-2202-000-E05303005-1331-1-151223-00000000-0000000-133001</t>
  </si>
  <si>
    <t>1-5113030001-999999-00-1060101-2106-000-E06307001-1331-1-151223-00000000-0000000-133001</t>
  </si>
  <si>
    <t>1-5113030001-999999-00-1060101-2202-000-E06301001-1331-1-151223-00000000-0000000-133001</t>
  </si>
  <si>
    <t>1-5113030001-999999-00-1060201-2106-000-E06307001-1331-1-151223-00000000-0000000-133001</t>
  </si>
  <si>
    <t>1-5113030001-999999-00-1060202-2101-000-E06305001-1331-1-151223-00000000-0000000-133001</t>
  </si>
  <si>
    <t>1-5113030001-999999-00-1060203-2204-000-E06302001-1331-1-151223-00000000-0000000-133001</t>
  </si>
  <si>
    <t>1-5113030001-999999-00-1060204-2206-000-E06302001-1331-1-151223-00000000-0000000-133001</t>
  </si>
  <si>
    <t>1-5113030001-999999-00-1060301-2202-000-E06308008-1331-1-151223-00000000-0000000-133001</t>
  </si>
  <si>
    <t>1-5113030001-999999-00-1060302-2206-000-E06308008-1331-1-151223-00000000-0000000-133001</t>
  </si>
  <si>
    <t>1-5113030001-999999-00-1060303-2206-000-E06308008-1331-1-151223-00000000-0000000-133001</t>
  </si>
  <si>
    <t>1-5113030001-999999-00-1080404-2301-000-E08306001-1331-1-151223-00000000-0000000-133001</t>
  </si>
  <si>
    <t>1-5113030001-999999-00-1080601-2301-000-E08304001-1331-1-151223-00000000-0000000-133001</t>
  </si>
  <si>
    <t>1-5113030002-999999-00-1010105-1301-000-M01301002-1331-1-151223-00000000-0000000-133002</t>
  </si>
  <si>
    <t>1-5113030002-999999-00-1030405-1502-000-M03302001-1331-1-151223-00000000-0000000-133002</t>
  </si>
  <si>
    <t>1-5113030002-999999-00-1030408-1502-000-M03302001-1331-1-151223-00000000-0000000-133002</t>
  </si>
  <si>
    <t>1-5113030002-999999-00-1050101-2202-000-E05301002-1331-1-151223-00000000-0000000-133002</t>
  </si>
  <si>
    <t>1-5113030002-999999-00-1050103-2202-000-E05301002-1331-1-151223-00000000-0000000-133002</t>
  </si>
  <si>
    <t>1-5113030002-999999-00-1050203-2202-000-E05302006-1331-1-151223-00000000-0000000-133002</t>
  </si>
  <si>
    <t>1-5113030002-999999-00-1050204-2202-000-E05302006-1331-1-151223-00000000-0000000-133002</t>
  </si>
  <si>
    <t>1-5113030002-999999-00-1050205-2202-000-E05302006-1331-1-151223-00000000-0000000-133002</t>
  </si>
  <si>
    <t>1-5113030002-999999-00-1050206-2202-000-E05301002-1331-1-151223-00000000-0000000-133002</t>
  </si>
  <si>
    <t>1-5113030002-999999-00-1050301-2202-000-E05304001-1331-1-151223-00000000-0000000-133002</t>
  </si>
  <si>
    <t>1-5113030002-999999-00-1050303-2202-000-E05304001-1331-1-151223-00000000-0000000-133002</t>
  </si>
  <si>
    <t>1-5113030002-999999-00-1050304-2202-000-E05304001-1331-1-151223-00000000-0000000-133002</t>
  </si>
  <si>
    <t>1-5113030002-999999-00-1050402-2202-000-E05303005-1331-1-151223-00000000-0000000-133002</t>
  </si>
  <si>
    <t>1-5113030002-999999-00-1060201-2106-000-E06307001-1331-1-151223-00000000-0000000-133002</t>
  </si>
  <si>
    <t>1-5113030002-999999-00-1060202-2101-000-E06305001-1331-1-151223-00000000-0000000-133002</t>
  </si>
  <si>
    <t>1-5113030002-999999-00-1060203-2204-000-E06302001-1331-1-151223-00000000-0000000-133002</t>
  </si>
  <si>
    <t>1-5113030002-999999-00-1060204-2206-000-E06302001-1331-1-151223-00000000-0000000-133002</t>
  </si>
  <si>
    <t>1-5113030002-999999-00-1060301-2202-000-E06308008-1331-1-151223-00000000-0000000-133002</t>
  </si>
  <si>
    <t>1-5113030002-999999-00-1060302-2206-000-E06308008-1331-1-151223-00000000-0000000-133002</t>
  </si>
  <si>
    <t>1-5113030002-999999-00-1060303-2206-000-E06308008-1331-1-151223-00000000-0000000-133002</t>
  </si>
  <si>
    <t>1-5113030002-999999-00-1080404-2301-000-E08306001-1331-1-151223-00000000-0000000-133002</t>
  </si>
  <si>
    <t>1-5113040001-999999-00-1010101-1301-000-M01301012-1341-1-110123-00000000-0000000-134001</t>
  </si>
  <si>
    <t>1-5113040001-999999-00-1010101-1301-000-M01301012-1341-1-151223-00000000-0000000-134001</t>
  </si>
  <si>
    <t>1-5113040001-999999-00-1010102-1301-000-M01301009-1341-1-151223-00000000-0000000-134001</t>
  </si>
  <si>
    <t>1-5113040001-999999-00-1010105-1301-000-M01301002-1341-1-151223-00000000-0000000-134001</t>
  </si>
  <si>
    <t>1-5113040001-999999-00-1020101-1302-000-P02306001-1341-1-110123-00000000-0000000-134001</t>
  </si>
  <si>
    <t>1-5113040001-999999-00-1020101-1302-000-P02306001-1341-1-151223-00000000-0000000-134001</t>
  </si>
  <si>
    <t>1-5113040001-999999-00-1020104-1302-000-P02306002-1341-1-110123-00000000-0000000-134001</t>
  </si>
  <si>
    <t>1-5113040001-999999-00-1020104-1302-000-P02306002-1341-1-151223-00000000-0000000-134001</t>
  </si>
  <si>
    <t>1-5113040001-999999-00-1020105-1302-000-P02306002-1341-1-110123-00000000-0000000-134001</t>
  </si>
  <si>
    <t>1-5113040001-999999-00-1020105-1302-000-P02306002-1341-1-151223-00000000-0000000-134001</t>
  </si>
  <si>
    <t>1-5113040001-999999-00-1020106-1302-000-P02306002-1341-1-151223-00000000-0000000-134001</t>
  </si>
  <si>
    <t>1-5113040001-999999-00-1020107-1302-000-P02306002-1341-1-151223-00000000-0000000-134001</t>
  </si>
  <si>
    <t>1-5113040001-999999-00-1020108-1302-000-P02306002-1341-1-151223-00000000-0000000-134001</t>
  </si>
  <si>
    <t>1-5113040001-999999-00-1020109-1302-000-P02306002-1341-1-151223-00000000-0000000-134001</t>
  </si>
  <si>
    <t>1-5113040001-999999-00-1020203-1302-000-P02302003-1341-1-151223-00000000-0000000-134001</t>
  </si>
  <si>
    <t>1-5113040001-999999-00-1020401-1302-000-P02303002-1341-1-151223-00000000-0000000-134001</t>
  </si>
  <si>
    <t>1-5113040001-999999-00-1020402-1302-000-P02303002-1341-1-151223-00000000-0000000-134001</t>
  </si>
  <si>
    <t>1-5113040001-999999-00-1020403-1302-000-P02303002-1341-1-151223-00000000-0000000-134001</t>
  </si>
  <si>
    <t>1-5113040001-999999-00-1020404-1302-000-P02303002-1341-1-151223-00000000-0000000-134001</t>
  </si>
  <si>
    <t>1-5113040001-999999-00-1030101-1502-000-M03302001-1341-1-110123-00000000-0000000-134001</t>
  </si>
  <si>
    <t>1-5113040001-999999-00-1030101-1502-000-M03302001-1341-1-151223-00000000-0000000-134001</t>
  </si>
  <si>
    <t>1-5113040001-999999-00-1030103-1502-000-M03302001-1341-1-151223-00000000-0000000-134001</t>
  </si>
  <si>
    <t>1-5113040001-999999-00-1030104-1502-000-M03302001-1341-1-110123-00000000-0000000-134001</t>
  </si>
  <si>
    <t>1-5113040001-999999-00-1030104-1502-000-M03302001-1341-1-151223-00000000-0000000-134001</t>
  </si>
  <si>
    <t>1-5113040001-999999-00-1030105-1502-000-M03302001-1341-1-151223-00000000-0000000-134001</t>
  </si>
  <si>
    <t>1-5113040001-999999-00-1030106-1502-000-M03302001-1341-1-151223-00000000-0000000-134001</t>
  </si>
  <si>
    <t>1-5113040001-999999-00-1030107-1502-000-M03302001-1341-1-110123-00000000-0000000-134001</t>
  </si>
  <si>
    <t>1-5113040001-999999-00-1030107-1502-000-M03302001-1341-1-151223-00000000-0000000-134001</t>
  </si>
  <si>
    <t>1-5113040001-999999-00-1030201-1502-000-M03302001-1341-1-151223-00000000-0000000-134001</t>
  </si>
  <si>
    <t>1-5113040001-999999-00-1030202-1502-000-M03302001-1341-1-151223-00000000-0000000-134001</t>
  </si>
  <si>
    <t>1-5113040001-999999-00-1030203-1502-000-M03302001-1341-1-151223-00000000-0000000-134001</t>
  </si>
  <si>
    <t>1-5113040001-999999-00-1030204-1502-000-M03302001-1341-1-151223-00000000-0000000-134001</t>
  </si>
  <si>
    <t>1-5113040001-999999-00-1030205-1502-000-M03302001-1341-1-151223-00000000-0000000-134001</t>
  </si>
  <si>
    <t>1-5113040001-999999-00-1030206-1502-000-M03302001-1341-1-151223-00000000-0000000-134001</t>
  </si>
  <si>
    <t>1-5113040001-999999-00-1030207-1502-000-M03302001-1341-1-151223-00000000-0000000-134001</t>
  </si>
  <si>
    <t>1-5113040001-999999-00-1030301-1502-000-M03301001-1341-1-151223-00000000-0000000-134001</t>
  </si>
  <si>
    <t>1-5113040001-999999-00-1030302-1502-000-M03301001-1341-1-151223-00000000-0000000-134001</t>
  </si>
  <si>
    <t>1-5113040001-999999-00-1030303-1502-000-M03301001-1341-1-151223-00000000-0000000-134001</t>
  </si>
  <si>
    <t>1-5113040001-999999-00-1030304-1502-000-M03301001-1341-1-151223-00000000-0000000-134001</t>
  </si>
  <si>
    <t>1-5113040001-999999-00-1030305-1502-000-M03301001-1341-1-151223-00000000-0000000-134001</t>
  </si>
  <si>
    <t>1-5113040001-999999-00-1030307-1502-000-M03301001-1341-1-151223-00000000-0000000-134001</t>
  </si>
  <si>
    <t>1-5113040001-999999-00-1030401-1502-000-M03302001-1341-1-151223-00000000-0000000-134001</t>
  </si>
  <si>
    <t>1-5113040001-999999-00-1030402-1502-000-M03302001-1341-1-110123-00000000-0000000-134001</t>
  </si>
  <si>
    <t>1-5113040001-999999-00-1030402-1502-000-M03302001-1341-1-151223-00000000-0000000-134001</t>
  </si>
  <si>
    <t>1-5113040001-999999-00-1030403-1502-000-M03302001-1341-1-151223-00000000-0000000-134001</t>
  </si>
  <si>
    <t>1-5113040001-999999-00-1030404-1502-000-M03302001-1341-1-151223-00000000-0000000-134001</t>
  </si>
  <si>
    <t>1-5113040001-999999-00-1030405-1502-000-M03302001-1341-1-151223-00000000-0000000-134001</t>
  </si>
  <si>
    <t>1-5113040001-999999-00-1030406-1502-000-M03302001-1341-1-151223-00000000-0000000-134001</t>
  </si>
  <si>
    <t>1-5113040001-999999-00-1030407-1502-000-M03302001-1341-1-151223-00000000-0000000-134001</t>
  </si>
  <si>
    <t>1-5113040001-999999-00-1030408-1502-000-M03302001-1341-1-151223-00000000-0000000-134001</t>
  </si>
  <si>
    <t>1-5113040001-999999-00-1030409-1502-000-M03302001-1341-1-151223-00000000-0000000-134001</t>
  </si>
  <si>
    <t>1-5113040001-999999-00-1030501-1502-000-M03304002-1341-1-151223-00000000-0000000-134001</t>
  </si>
  <si>
    <t>1-5113040001-999999-00-1030502-1502-000-M03304002-1341-1-151223-00000000-0000000-134001</t>
  </si>
  <si>
    <t>1-5113040001-999999-00-1030503-1502-000-M03304001-1341-1-151223-00000000-0000000-134001</t>
  </si>
  <si>
    <t>1-5113040001-999999-00-1030504-1502-000-M03304001-1341-1-151223-00000000-0000000-134001</t>
  </si>
  <si>
    <t>1-5113040001-999999-00-1030505-1502-000-M03304003-1341-1-151223-00000000-0000000-134001</t>
  </si>
  <si>
    <t>1-5113040001-999999-00-1030506-1502-000-M03304003-1341-1-151223-00000000-0000000-134001</t>
  </si>
  <si>
    <t>1-5113040001-999999-00-1030601-1502-000-M03307002-1341-1-151223-00000000-0000000-134001</t>
  </si>
  <si>
    <t>1-5113040001-999999-00-1030602-1502-000-M03307001-1341-1-151223-00000000-0000000-134001</t>
  </si>
  <si>
    <t>1-5113040001-999999-00-1030603-1502-000-M03307004-1341-1-151223-00000000-0000000-134001</t>
  </si>
  <si>
    <t>1-5113040001-999999-00-1030604-1502-000-M03308001-1341-1-151223-00000000-0000000-134001</t>
  </si>
  <si>
    <t>1-5113040001-999999-00-1030605-1502-000-M03306001-1341-1-151223-00000000-0000000-134001</t>
  </si>
  <si>
    <t>1-5113040001-999999-00-1030701-1502-000-M03302001-1341-1-151223-00000000-0000000-134001</t>
  </si>
  <si>
    <t>1-5113040001-999999-00-1030702-1502-000-M03302001-1341-1-151223-00000000-0000000-134001</t>
  </si>
  <si>
    <t>1-5113040001-999999-00-1030703-1502-000-M03302001-1341-1-151223-00000000-0000000-134001</t>
  </si>
  <si>
    <t>1-5113040001-999999-00-1030705-1502-000-M03302001-1341-1-151223-00000000-0000000-134001</t>
  </si>
  <si>
    <t>1-5113040001-999999-00-1030706-1502-000-M03302001-1341-1-151223-00000000-0000000-134001</t>
  </si>
  <si>
    <t>1-5113040001-999999-00-1030801-1502-000-M03302001-1341-1-151223-00000000-0000000-134001</t>
  </si>
  <si>
    <t>1-5113040001-999999-00-1030802-1502-000-M03302001-1341-1-151223-00000000-0000000-134001</t>
  </si>
  <si>
    <t>1-5113040001-999999-00-1030803-1502-000-M03302001-1341-1-151223-00000000-0000000-134001</t>
  </si>
  <si>
    <t>1-5113040001-999999-00-1030804-1502-000-M03302001-1341-1-151223-00000000-0000000-134001</t>
  </si>
  <si>
    <t>1-5113040001-999999-00-1030805-1502-000-M03302001-1341-1-151223-00000000-0000000-134001</t>
  </si>
  <si>
    <t>1-5113040001-999999-00-1040101-2201-000-G04302001-1341-1-151223-00000000-0000000-134001</t>
  </si>
  <si>
    <t>1-5113040001-999999-00-1040102-2201-000-G04302005-1341-1-151223-00000000-0000000-134001</t>
  </si>
  <si>
    <t>1-5113040001-999999-00-1040103-2201-000-G04302004-1341-1-151223-00000000-0000000-134001</t>
  </si>
  <si>
    <t>1-5113040001-999999-00-1040104-2201-000-G04301007-1341-1-151223-00000000-0000000-134001</t>
  </si>
  <si>
    <t>1-5113040001-999999-00-1040201-2201-000-G04301005-1341-1-151223-00000000-0000000-134001</t>
  </si>
  <si>
    <t>1-5113040001-999999-00-1040202-2201-000-G04301003-1341-1-151223-00000000-0000000-134001</t>
  </si>
  <si>
    <t>1-5113040001-999999-00-1040203-2201-000-G04301001-1341-1-151223-00000000-0000000-134001</t>
  </si>
  <si>
    <t>1-5113040001-999999-00-1040204-2201-000-G04302002-1341-1-151223-00000000-0000000-134001</t>
  </si>
  <si>
    <t>1-5113040001-999999-00-1040205-2201-000-G04301004-1341-1-151223-00000000-0000000-134001</t>
  </si>
  <si>
    <t>1-5113040001-999999-00-1040301-2201-000-G04301006-1341-1-151223-00000000-0000000-134001</t>
  </si>
  <si>
    <t>1-5113040001-999999-00-1040302-2201-000-G04302001-1341-1-151223-00000000-0000000-134001</t>
  </si>
  <si>
    <t>1-5113040001-999999-00-1040304-2201-000-G04301002-1341-1-151223-00000000-0000000-134001</t>
  </si>
  <si>
    <t>1-5113040001-999999-00-1040401-2201-000-G04301005-1341-1-151223-00000000-0000000-134001</t>
  </si>
  <si>
    <t>1-5113040001-999999-00-1050101-2202-000-E05301002-1341-1-110123-00000000-0000000-134001</t>
  </si>
  <si>
    <t>1-5113040001-999999-00-1050101-2202-000-E05301002-1341-1-151223-00000000-0000000-134001</t>
  </si>
  <si>
    <t>1-5113040001-999999-00-1050102-2202-000-E05304001-1341-1-151223-00000000-0000000-134001</t>
  </si>
  <si>
    <t>1-5113040001-999999-00-1050103-2202-000-E05301002-1341-1-151223-00000000-0000000-134001</t>
  </si>
  <si>
    <t>1-5113040001-999999-00-1050104-2202-000-E05301002-1341-1-151223-00000000-0000000-134001</t>
  </si>
  <si>
    <t>1-5113040001-999999-00-1050105-2202-000-E05304001-1341-1-151223-00000000-0000000-134001</t>
  </si>
  <si>
    <t>1-5113040001-999999-00-1050106-2202-000-E05301002-1341-1-151223-00000000-0000000-134001</t>
  </si>
  <si>
    <t>1-5113040001-999999-00-1050107-2202-000-E05304001-1341-1-151223-00000000-0000000-134001</t>
  </si>
  <si>
    <t>1-5113040001-999999-00-1050201-2202-000-E05301002-1341-1-151223-00000000-0000000-134001</t>
  </si>
  <si>
    <t>1-5113040001-999999-00-1050202-2202-000-E05302006-1341-1-151223-00000000-0000000-134001</t>
  </si>
  <si>
    <t>1-5113040001-999999-00-1050203-2202-000-E05302006-1341-1-151223-00000000-0000000-134001</t>
  </si>
  <si>
    <t>1-5113040001-999999-00-1050204-2202-000-E05302006-1341-1-151223-00000000-0000000-134001</t>
  </si>
  <si>
    <t>1-5113040001-999999-00-1050205-2202-000-E05302006-1341-1-151223-00000000-0000000-134001</t>
  </si>
  <si>
    <t>1-5113040001-999999-00-1050206-2202-000-E05301002-1341-1-151223-00000000-0000000-134001</t>
  </si>
  <si>
    <t>1-5113040001-999999-00-1050207-2202-000-E05301003-1341-1-151223-00000000-0000000-134001</t>
  </si>
  <si>
    <t>1-5113040001-999999-00-1050301-2202-000-E05304001-1341-1-151223-00000000-0000000-134001</t>
  </si>
  <si>
    <t>1-5113040001-999999-00-1050302-2202-000-E05304001-1341-1-151223-00000000-0000000-134001</t>
  </si>
  <si>
    <t>1-5113040001-999999-00-1050303-2202-000-E05304001-1341-1-151223-00000000-0000000-134001</t>
  </si>
  <si>
    <t>1-5113040001-999999-00-1050304-2202-000-E05304001-1341-1-151223-00000000-0000000-134001</t>
  </si>
  <si>
    <t>1-5113040001-999999-00-1050305-2202-000-E05304001-1341-1-151223-00000000-0000000-134001</t>
  </si>
  <si>
    <t>1-5113040001-999999-00-1050401-2202-000-E05303006-1341-1-151223-00000000-0000000-134001</t>
  </si>
  <si>
    <t>1-5113040001-999999-00-1050402-2202-000-E05303005-1341-1-151223-00000000-0000000-134001</t>
  </si>
  <si>
    <t>1-5113040001-999999-00-1050403-2202-000-E05303005-1341-1-151223-00000000-0000000-134001</t>
  </si>
  <si>
    <t>1-5113040001-999999-00-1060101-2202-000-E06301001-1341-1-151223-00000000-0000000-134001</t>
  </si>
  <si>
    <t>1-5113040001-999999-00-1060102-2206-000-E06301001-1341-1-151223-00000000-0000000-134001</t>
  </si>
  <si>
    <t>1-5113040001-999999-00-1060103-2206-000-E06301001-1341-1-151223-00000000-0000000-134001</t>
  </si>
  <si>
    <t>1-5113040001-999999-00-1060104-2206-000-E06301001-1341-1-151223-00000000-0000000-134001</t>
  </si>
  <si>
    <t>1-5113040001-999999-00-1060105-2206-000-E06301001-1341-1-151223-00000000-0000000-134001</t>
  </si>
  <si>
    <t>1-5113040001-999999-00-1060109-2206-000-E06301001-1341-1-151223-00000000-0000000-134001</t>
  </si>
  <si>
    <t>1-5113040001-999999-00-1060201-2106-000-E06307001-1341-1-151223-00000000-0000000-134001</t>
  </si>
  <si>
    <t>1-5113040001-999999-00-1060202-2101-000-E06305001-1341-1-110123-00000000-0000000-134001</t>
  </si>
  <si>
    <t>1-5113040001-999999-00-1060202-2101-000-E06305001-1341-1-151223-00000000-0000000-134001</t>
  </si>
  <si>
    <t>1-5113040001-999999-00-1060203-2204-000-E06302001-1341-1-110123-00000000-0000000-134001</t>
  </si>
  <si>
    <t>1-5113040001-999999-00-1060203-2204-000-E06302001-1341-1-151223-00000000-0000000-134001</t>
  </si>
  <si>
    <t>1-5113040001-999999-00-1060204-2206-000-E06302001-1341-1-110123-00000000-0000000-134001</t>
  </si>
  <si>
    <t>1-5113040001-999999-00-1060204-2206-000-E06302001-1341-1-151223-00000000-0000000-134001</t>
  </si>
  <si>
    <t>1-5113040001-999999-00-1060301-2202-000-E06308008-1341-1-110123-00000000-0000000-134001</t>
  </si>
  <si>
    <t>1-5113040001-999999-00-1060301-2202-000-E06308008-1341-1-151223-00000000-0000000-134001</t>
  </si>
  <si>
    <t>1-5113040001-999999-00-1060302-2206-000-E06308008-1341-1-151223-00000000-0000000-134001</t>
  </si>
  <si>
    <t>1-5113040001-999999-00-1060303-2206-000-E06308008-1341-1-151223-00000000-0000000-134001</t>
  </si>
  <si>
    <t>1-5113040001-999999-00-1070101-2207-000-E07301002-1341-1-151223-00000000-0000000-134001</t>
  </si>
  <si>
    <t>1-5113040001-999999-00-1070102-2207-000-E07302002-1341-1-151223-00000000-0000000-134001</t>
  </si>
  <si>
    <t>1-5113040001-999999-00-1070103-2207-000-E07304002-1341-1-151223-00000000-0000000-134001</t>
  </si>
  <si>
    <t>1-5113040001-999999-00-1070104-2207-000-E07304003-1341-1-151223-00000000-0000000-134001</t>
  </si>
  <si>
    <t>1-5113040001-999999-00-1070105-2207-000-E07306004-1341-1-151223-00000000-0000000-134001</t>
  </si>
  <si>
    <t>1-5113040001-999999-00-1070106-2207-000-E07306004-1341-1-151223-00000000-0000000-134001</t>
  </si>
  <si>
    <t>1-5113040001-999999-00-1070201-2207-000-E07301001-1341-1-151223-00000000-0000000-134001</t>
  </si>
  <si>
    <t>1-5113040001-999999-00-1070202-2207-000-E07302002-1341-1-151223-00000000-0000000-134001</t>
  </si>
  <si>
    <t>1-5113040001-999999-00-1070203-2207-000-E07305001-1341-1-151223-00000000-0000000-134001</t>
  </si>
  <si>
    <t>1-5113040001-999999-00-1070301-2207-000-E07301006-1341-1-151223-00000000-0000000-134001</t>
  </si>
  <si>
    <t>1-5113040001-999999-00-1070302-2207-000-E07302001-1341-1-151223-00000000-0000000-134001</t>
  </si>
  <si>
    <t>1-5113040001-999999-00-1070303-2207-000-E07305001-1341-1-151223-00000000-0000000-134001</t>
  </si>
  <si>
    <t>1-5113040001-999999-00-1070305-2207-000-E07305001-1341-1-151223-00000000-0000000-134001</t>
  </si>
  <si>
    <t>1-5113040001-999999-00-1080101-2301-000-E08311001-1341-1-110123-00000000-0000000-134001</t>
  </si>
  <si>
    <t>1-5113040001-999999-00-1080101-2301-000-E08311001-1341-1-151223-00000000-0000000-134001</t>
  </si>
  <si>
    <t>1-5113040001-999999-00-1080103-2301-000-E08311008-1341-1-151223-00000000-0000000-134001</t>
  </si>
  <si>
    <t>1-5113040001-999999-00-1080201-2301-000-E08311002-1341-1-151223-00000000-0000000-134001</t>
  </si>
  <si>
    <t>1-5113040001-999999-00-1080202-2301-000-E08311002-1341-1-151223-00000000-0000000-134001</t>
  </si>
  <si>
    <t>1-5113040001-999999-00-1080203-2301-000-E08311003-1341-1-151223-00000000-0000000-134001</t>
  </si>
  <si>
    <t>1-5113040001-999999-00-1080301-2301-000-E08311006-1341-1-151223-00000000-0000000-134001</t>
  </si>
  <si>
    <t>1-5113040001-999999-00-1080303-2301-000-E08301002-1341-1-151223-00000000-0000000-134001</t>
  </si>
  <si>
    <t>1-5113040001-999999-00-1080401-2301-000-E08311001-1341-1-151223-00000000-0000000-134001</t>
  </si>
  <si>
    <t>1-5113040001-999999-00-1080402-2301-000-E08303001-1341-1-151223-00000000-0000000-134001</t>
  </si>
  <si>
    <t>1-5113040001-999999-00-1080404-2301-000-E08306001-1341-1-151223-00000000-0000000-134001</t>
  </si>
  <si>
    <t>1-5113040001-999999-00-1080405-2301-000-E08305003-1341-1-151223-00000000-0000000-134001</t>
  </si>
  <si>
    <t>1-5113040001-999999-00-1080501-2301-000-E08308001-1341-1-151223-00000000-0000000-134001</t>
  </si>
  <si>
    <t>1-5113040001-999999-00-1080502-2301-000-E08309001-1341-1-151223-00000000-0000000-134001</t>
  </si>
  <si>
    <t>1-5113040001-999999-00-1080503-2301-000-E08308001-1341-1-151223-00000000-0000000-134001</t>
  </si>
  <si>
    <t>1-5113040001-999999-00-1080601-2301-000-E08304001-1341-1-151223-00000000-0000000-134001</t>
  </si>
  <si>
    <t>1-5113040001-999999-00-1080701-2301-000-E08310005-1341-1-151223-00000000-0000000-134001</t>
  </si>
  <si>
    <t>1-5113040001-999999-00-1080801-2206-000-E08305002-1341-1-151223-00000000-0000000-134001</t>
  </si>
  <si>
    <t>1-5113040001-999999-00-1080802-2301-000-E08305003-1341-1-151223-00000000-0000000-134001</t>
  </si>
  <si>
    <t>1-5113040001-999999-00-1090101-2106-000-E09301004-1341-1-110123-00000000-0000000-134001</t>
  </si>
  <si>
    <t>1-5113040001-999999-00-1090101-2106-000-E09301004-1341-1-151223-00000000-0000000-134001</t>
  </si>
  <si>
    <t>1-5113040001-999999-00-1090102-2106-000-E09303003-1341-1-151223-00000000-0000000-134001</t>
  </si>
  <si>
    <t>1-5113040001-999999-00-1090103-2106-000-E09303003-1341-1-151223-00000000-0000000-134001</t>
  </si>
  <si>
    <t>1-5113040001-999999-00-1090201-2106-000-E09303003-1341-1-151223-00000000-0000000-134001</t>
  </si>
  <si>
    <t>1-5113040001-999999-00-1090202-2106-000-E09304001-1341-1-151223-00000000-0000000-134001</t>
  </si>
  <si>
    <t>1-5113040001-999999-00-1090203-2106-000-E09303003-1341-1-151223-00000000-0000000-134001</t>
  </si>
  <si>
    <t>1-5113040001-999999-00-1090204-2106-000-E09303003-1341-1-151223-00000000-0000000-134001</t>
  </si>
  <si>
    <t>1-5113040001-999999-00-1090205-2106-000-E09305001-1341-1-151223-00000000-0000000-134001</t>
  </si>
  <si>
    <t>1-5113040001-999999-00-1090206-2106-000-E09305001-1341-1-151223-00000000-0000000-134001</t>
  </si>
  <si>
    <t>1-5113040001-999999-00-1090301-2106-000-E09302005-1341-1-151223-00000000-0000000-134001</t>
  </si>
  <si>
    <t>1-5113040001-999999-00-1100101-1701-000-E10302003-1341-1-151223-00000000-0000000-134001</t>
  </si>
  <si>
    <t>1-5113040001-999999-00-1100101-1701-000-E10302003-1341-1-250423-IP230001-0000000-134001</t>
  </si>
  <si>
    <t>1-5113040001-999999-00-1100102-1701-000-E10302002-1341-1-250423-IP230001-0000000-134001</t>
  </si>
  <si>
    <t>1-5113040001-999999-00-1100103-1701-000-E10302002-1341-1-110123-00000000-0000000-134001</t>
  </si>
  <si>
    <t>1-5113040001-999999-00-1100103-1701-000-E10302002-1341-1-250423-IP230001-0000000-134001</t>
  </si>
  <si>
    <t>1-5113040001-999999-00-1100104-1701-000-E10302002-1341-1-250423-IP230001-0000000-134001</t>
  </si>
  <si>
    <t>1-5113040001-999999-00-1100105-1701-000-E10302002-1341-1-250423-IP230001-0000000-134001</t>
  </si>
  <si>
    <t>1-5113040001-999999-00-1100106-1701-000-E10301001-1341-1-151223-00000000-0000000-134001</t>
  </si>
  <si>
    <t>1-5113040001-999999-00-1100106-1701-000-E10301001-1341-1-250423-IP230001-0000000-134001</t>
  </si>
  <si>
    <t>1-5113040001-999999-00-1100107-1701-000-E10301003-1341-1-151223-00000000-0000000-134001</t>
  </si>
  <si>
    <t>1-5113040001-999999-00-1100107-1701-000-E10301003-1341-1-250423-IP230001-0000000-134001</t>
  </si>
  <si>
    <t>1-5113040001-999999-00-1100108-1701-000-E10301003-1341-1-250423-IP230001-0000000-134001</t>
  </si>
  <si>
    <t>1-5113040001-999999-00-1100201-1701-000-E10302001-1341-1-151223-00000000-0000000-134001</t>
  </si>
  <si>
    <t>1-5113040001-999999-00-1100201-1701-000-E10302001-1341-1-250423-IP230001-0000000-134001</t>
  </si>
  <si>
    <t>1-5113040001-999999-00-1100202-1701-000-E10302002-1341-1-110123-00000000-0000000-134001</t>
  </si>
  <si>
    <t>1-5113040001-999999-00-1100202-1701-000-E10302002-1341-1-250423-IP230001-0000000-134001</t>
  </si>
  <si>
    <t>1-5113040001-999999-00-1100203-1701-000-E10302002-1341-1-250423-IP230001-0000000-134001</t>
  </si>
  <si>
    <t>1-5113040001-999999-00-1100204-1701-000-E10302001-1341-1-250423-IP230001-0000000-134001</t>
  </si>
  <si>
    <t>1-5113040001-999999-00-1100205-1701-000-E10302002-1341-1-110123-00000000-0000000-134001</t>
  </si>
  <si>
    <t>1-5113040001-999999-00-1100205-1701-000-E10302002-1341-1-250423-IP230001-0000000-134001</t>
  </si>
  <si>
    <t>1-5113040001-999999-00-1100301-1701-000-E10305001-1341-1-151223-00000000-0000000-134001</t>
  </si>
  <si>
    <t>1-5113040001-999999-00-1100301-1701-000-E10305001-1341-1-250423-IP230001-0000000-134001</t>
  </si>
  <si>
    <t>1-5113040001-999999-00-1100304-1701-000-E10306001-1341-1-250423-IP230001-0000000-134001</t>
  </si>
  <si>
    <t>1-5113040001-999999-00-1100401-1701-000-E10307002-1341-1-151223-00000000-0000000-134001</t>
  </si>
  <si>
    <t>1-5113040001-999999-00-1100401-1701-000-E10307002-1341-1-250423-IP230001-0000000-134001</t>
  </si>
  <si>
    <t>1-5113040001-999999-00-1100402-1701-000-E10302002-1341-1-151223-00000000-0000000-134001</t>
  </si>
  <si>
    <t>1-5113040001-999999-00-1100402-1701-000-E10302002-1341-1-250423-IP230001-0000000-134001</t>
  </si>
  <si>
    <t>1-5113040001-999999-00-1100501-1701-000-E10310001-1341-1-151223-00000000-0000000-134001</t>
  </si>
  <si>
    <t>1-5113040001-999999-00-1100501-1701-000-E10310001-1341-1-250423-IP230001-0000000-134001</t>
  </si>
  <si>
    <t>1-5113040001-999999-00-1100502-1701-000-E10302002-1341-1-151223-00000000-0000000-134001</t>
  </si>
  <si>
    <t>1-5113040001-999999-00-1100502-1701-000-E10302002-1341-1-250423-IP230001-0000000-134001</t>
  </si>
  <si>
    <t>1-5113040001-999999-00-1100503-1701-000-E10302002-1341-1-250423-IP230001-0000000-134001</t>
  </si>
  <si>
    <t>1-5113040001-999999-00-1100504-1701-000-E10308001-1341-1-250423-IP230001-0000000-134001</t>
  </si>
  <si>
    <t>1-5113040001-999999-00-1100505-1701-000-E10309004-1341-1-250423-IP230001-0000000-134001</t>
  </si>
  <si>
    <t>1-5113040001-999999-00-1110101-1702-000-E11302001-1341-1-151223-00000000-0000000-134001</t>
  </si>
  <si>
    <t>1-5113040001-999999-00-1110102-1702-000-E11301002-1341-1-151223-00000000-0000000-134001</t>
  </si>
  <si>
    <t>1-5113040001-999999-00-1110103-1702-000-E11301001-1341-1-151223-00000000-0000000-134001</t>
  </si>
  <si>
    <t>1-5113040001-999999-00-1110104-1702-000-E11303003-1341-1-151223-00000000-0000000-134001</t>
  </si>
  <si>
    <t>1-5113040001-999999-00-1110105-1702-000-E11302002-1341-1-151223-00000000-0000000-134001</t>
  </si>
  <si>
    <t>1-5113040001-999999-00-1110202-1702-000-E11301001-1341-1-151223-00000000-0000000-134001</t>
  </si>
  <si>
    <t>1-5113040001-999999-00-1110203-1702-000-E11303001-1341-1-151223-00000000-0000000-134001</t>
  </si>
  <si>
    <t>1-5113040001-999999-00-1120101-2501-000-E12301003-1341-1-110123-00000000-0000000-134001</t>
  </si>
  <si>
    <t>1-5113040001-999999-00-1120101-2501-000-E12301003-1341-1-151223-00000000-0000000-134001</t>
  </si>
  <si>
    <t>1-5113040001-999999-00-1120103-2501-000-E12301003-1341-1-151223-00000000-0000000-134001</t>
  </si>
  <si>
    <t>1-5113040001-999999-00-1120104-2501-000-E12301003-1341-1-151223-00000000-0000000-134001</t>
  </si>
  <si>
    <t>1-5113040001-999999-00-1120105-2501-000-E12302009-1341-1-151223-00000000-0000000-134001</t>
  </si>
  <si>
    <t>1-5113040001-999999-00-1120201-2501-000-E12302009-1341-1-151223-00000000-0000000-134001</t>
  </si>
  <si>
    <t>1-5113040001-999999-00-1120202-2501-000-E12301005-1341-1-110123-00000000-0000000-134001</t>
  </si>
  <si>
    <t>1-5113040001-999999-00-1120202-2501-000-E12301005-1341-1-151223-00000000-0000000-134001</t>
  </si>
  <si>
    <t>1-5113040001-999999-00-1120203-2501-000-E12302001-1341-1-110123-00000000-0000000-134001</t>
  </si>
  <si>
    <t>1-5113040001-999999-00-1120203-2501-000-E12302001-1341-1-151223-00000000-0000000-134001</t>
  </si>
  <si>
    <t>1-5113040001-999999-00-1120204-2501-000-E12302010-1341-1-151223-00000000-0000000-134001</t>
  </si>
  <si>
    <t>1-5113040001-999999-00-1130101-3601-000-E13301001-1341-1-151223-00000000-0000000-134001</t>
  </si>
  <si>
    <t>1-5113040001-999999-00-1130102-3601-000-E13301001-1341-1-151223-00000000-0000000-134001</t>
  </si>
  <si>
    <t>1-5113040001-999999-00-1130201-3601-000-E13301001-1341-1-151223-00000000-0000000-134001</t>
  </si>
  <si>
    <t>1-5113040001-999999-00-1130301-3601-000-E13301001-1341-1-151223-00000000-0000000-134001</t>
  </si>
  <si>
    <t>1-5113040001-999999-00-1130401-3601-000-E13301005-1341-1-151223-00000000-0000000-134001</t>
  </si>
  <si>
    <t>1-5113040001-999999-00-1130501-3601-000-E13301005-1341-1-151223-00000000-0000000-134001</t>
  </si>
  <si>
    <t>1-5113040001-999999-00-1140101-3201-000-E14302007-1341-1-151223-00000000-0000000-134001</t>
  </si>
  <si>
    <t>1-5113040001-999999-00-1140102-3201-000-E14302006-1341-1-151223-00000000-0000000-134001</t>
  </si>
  <si>
    <t>1-5113040001-999999-00-1140103-3201-000-E14303007-1341-1-151223-00000000-0000000-134001</t>
  </si>
  <si>
    <t>1-5113040001-999999-00-1140201-3201-000-E14302009-1341-1-151223-00000000-0000000-134001</t>
  </si>
  <si>
    <t>1-5113040001-999999-00-1140202-3201-000-E14303007-1341-1-151223-00000000-0000000-134001</t>
  </si>
  <si>
    <t>1-5113040001-999999-00-1140301-3201-000-E14302009-1341-1-151223-00000000-0000000-134001</t>
  </si>
  <si>
    <t>1-5113040001-999999-00-1150101-3101-000-F15301003-1341-1-151223-00000000-0000000-134001</t>
  </si>
  <si>
    <t>1-5113040001-999999-00-1150102-3101-000-F15301003-1341-1-151223-00000000-0000000-134001</t>
  </si>
  <si>
    <t>1-5113040001-999999-00-1150104-3101-000-F15301003-1341-1-151223-00000000-0000000-134001</t>
  </si>
  <si>
    <t>1-5113040001-999999-00-1150201-3101-000-F15301003-1341-1-151223-00000000-0000000-134001</t>
  </si>
  <si>
    <t>1-5113040001-999999-00-1150202-3101-000-F15301004-1341-1-151223-00000000-0000000-134001</t>
  </si>
  <si>
    <t>1-5113040001-999999-00-1150302-3101-000-F15301003-1341-1-151223-00000000-0000000-134001</t>
  </si>
  <si>
    <t>1-5113040001-999999-00-1150403-3101-000-F15301001-1341-1-151223-00000000-0000000-134001</t>
  </si>
  <si>
    <t>1-5113040001-999999-00-1150405-3101-000-F15301002-1341-1-151223-00000000-0000000-134001</t>
  </si>
  <si>
    <t>1-5113040001-999999-00-1150406-2301-000-F15302003-1341-1-151223-00000000-0000000-134001</t>
  </si>
  <si>
    <t>1-5113040001-999999-00-1160101-3701-000-F16304001-1341-1-151223-00000000-0000000-134001</t>
  </si>
  <si>
    <t>1-5113040001-999999-00-1160102-3701-000-F16304001-1341-1-151223-00000000-0000000-134001</t>
  </si>
  <si>
    <t>1-5113040001-999999-00-1160103-3701-000-F16303001-1341-1-151223-00000000-0000000-134001</t>
  </si>
  <si>
    <t>1-5113040001-999999-00-1160104-3701-000-F16303001-1341-1-151223-00000000-0000000-134001</t>
  </si>
  <si>
    <t>1-5113040001-999999-00-1160201-3701-000-F16304001-1341-1-151223-00000000-0000000-134001</t>
  </si>
  <si>
    <t>1-5113040001-999999-00-1160202-3701-000-F16304001-1341-1-151223-00000000-0000000-134001</t>
  </si>
  <si>
    <t>1-5113040001-999999-00-1160203-3701-000-F16304001-1341-1-151223-00000000-0000000-134001</t>
  </si>
  <si>
    <t>1-5113040001-999999-00-1160204-3701-000-F16304001-1341-1-151223-00000000-0000000-134001</t>
  </si>
  <si>
    <t>1-5113040001-999999-00-1170101-1703-000-G17302004-1341-1-151223-00000000-0000000-134001</t>
  </si>
  <si>
    <t>1-5113040001-999999-00-1170103-1703-000-G17302003-1341-1-151223-00000000-0000000-134001</t>
  </si>
  <si>
    <t>1-5113040001-999999-00-1170104-1703-000-G17301001-1341-1-110123-00000000-0000000-134001</t>
  </si>
  <si>
    <t>1-5113040001-999999-00-1170104-1703-000-G17301001-1341-1-151223-00000000-0000000-134001</t>
  </si>
  <si>
    <t>1-5113040001-999999-00-1170108-1703-000-G17301001-1341-1-151223-00000000-0000000-134001</t>
  </si>
  <si>
    <t>1-5113040001-999999-00-1170201-1703-000-G17301003-1341-1-151223-00000000-0000000-134001</t>
  </si>
  <si>
    <t>1-5113040001-999999-00-1180101-2402-000-F18301001-1341-1-151223-00000000-0000000-134001</t>
  </si>
  <si>
    <t>1-5113040001-999999-00-1180102-2402-000-F18301001-1341-1-151223-00000000-0000000-134001</t>
  </si>
  <si>
    <t>1-5113040001-999999-00-1180103-2402-000-F18301001-1341-1-151223-00000000-0000000-134001</t>
  </si>
  <si>
    <t>1-5113040001-999999-00-1180201-2402-000-F18301001-1341-1-151223-00000000-0000000-134001</t>
  </si>
  <si>
    <t>1-5113040001-999999-00-1180203-2402-000-F18301001-1341-1-151223-00000000-0000000-134001</t>
  </si>
  <si>
    <t>1-5113040001-999999-00-1180205-2402-000-F18302002-1341-1-151223-00000000-0000000-134001</t>
  </si>
  <si>
    <t>1-5113040001-999999-00-1180206-2402-000-F18302005-1341-1-151223-00000000-0000000-134001</t>
  </si>
  <si>
    <t>1-5113040001-999999-00-1180208-2402-000-F18301002-1341-1-151223-00000000-0000000-134001</t>
  </si>
  <si>
    <t>1-5113040001-999999-00-1180209-2402-000-F18301001-1341-1-151223-00000000-0000000-134001</t>
  </si>
  <si>
    <t>1-5113040001-999999-00-1180210-2402-000-F18301004-1341-1-151223-00000000-0000000-134001</t>
  </si>
  <si>
    <t>1-5113040001-999999-00-1180211-2402-000-F18303002-1341-1-151223-00000000-0000000-134001</t>
  </si>
  <si>
    <t>1-5113040001-999999-00-1190101-2401-000-F19301001-1341-1-151223-00000000-0000000-134001</t>
  </si>
  <si>
    <t>1-5113040001-999999-00-1190201-2401-000-F19301001-1341-1-151223-00000000-0000000-134001</t>
  </si>
  <si>
    <t>1-5113040001-999999-00-1190202-2401-000-F19301002-1341-1-151223-00000000-0000000-134001</t>
  </si>
  <si>
    <t>1-5113040001-999999-00-1190203-2401-000-F19302002-1341-1-151223-00000000-0000000-134001</t>
  </si>
  <si>
    <t>1-5113040001-999999-00-1200101-2701-000-F20301001-1341-1-151223-00000000-0000000-134001</t>
  </si>
  <si>
    <t>1-5113040001-999999-00-1200104-2701-000-F20302001-1341-1-151223-00000000-0000000-134001</t>
  </si>
  <si>
    <t>1-5113040001-999999-00-1200201-2701-000-F20303001-1341-1-151223-00000000-0000000-134001</t>
  </si>
  <si>
    <t>1-5113040001-999999-00-1200202-2701-000-F20303001-1341-1-151223-00000000-0000000-134001</t>
  </si>
  <si>
    <t>1-5113040001-999999-00-1210101-1309-000-F21301004-1341-1-151223-00000000-0000000-134001</t>
  </si>
  <si>
    <t>1-5113040001-999999-00-1210103-1309-000-F21305002-1341-1-151223-00000000-0000000-134001</t>
  </si>
  <si>
    <t>1-5113040001-999999-00-1210104-1309-000-F21303002-1341-1-151223-00000000-0000000-134001</t>
  </si>
  <si>
    <t>1-5113040001-999999-00-1210105-1309-000-F21305001-1341-1-151223-00000000-0000000-134001</t>
  </si>
  <si>
    <t>1-5113040001-999999-00-1210106-1309-000-F21302002-1341-1-151223-00000000-0000000-134001</t>
  </si>
  <si>
    <t>1-5113040001-999999-00-1210107-1309-000-F21302001-1341-1-151223-00000000-0000000-134001</t>
  </si>
  <si>
    <t>1-5113040001-999999-00-1210201-1309-000-F21305001-1341-1-151223-00000000-0000000-134001</t>
  </si>
  <si>
    <t>1-5113040001-999999-00-1230101-1102-000-O23303009-1341-1-151223-00000000-0000000-134001</t>
  </si>
  <si>
    <t>1-5113040001-999999-00-1230102-1102-000-O23303009-1341-1-151223-00000000-0000000-134001</t>
  </si>
  <si>
    <t>1-5113040001-999999-00-1230103-1102-000-O23303009-1341-1-151223-00000000-0000000-134001</t>
  </si>
  <si>
    <t>1-5113040001-999999-00-1230104-1102-000-O23301007-1341-1-151223-00000000-0000000-134001</t>
  </si>
  <si>
    <t>1-5113040001-999999-00-1230201-1102-000-O23301001-1341-1-151223-00000000-0000000-134001</t>
  </si>
  <si>
    <t>1-5113040001-999999-00-1230202-1102-000-O23302003-1341-1-151223-00000000-0000000-134001</t>
  </si>
  <si>
    <t>1-5113040001-999999-00-1230203-1102-000-O23301001-1341-1-151223-00000000-0000000-134001</t>
  </si>
  <si>
    <t>1-5113040001-999999-00-1230204-1102-000-O23301010-1341-1-151223-00000000-0000000-134001</t>
  </si>
  <si>
    <t>1-5113040001-999999-00-1240101-1804-000-M24302001-1341-1-151223-00000000-0000000-134001</t>
  </si>
  <si>
    <t>1-5113040001-999999-00-1250101-1302-000-P25301003-1341-1-110123-00000000-0000000-134001</t>
  </si>
  <si>
    <t>1-5113040001-999999-00-1250101-1302-000-P25301003-1341-1-151223-00000000-0000000-134001</t>
  </si>
  <si>
    <t>1-5113040001-999999-00-1260101-1303-000-G26301001-1341-1-110123-00000000-0000000-134001</t>
  </si>
  <si>
    <t>1-5113040001-999999-00-1260101-1303-000-G26301001-1341-1-151223-00000000-0000000-134001</t>
  </si>
  <si>
    <t>1-5113040001-999999-00-1270101-1201-000-G27301001-1341-1-151223-00000000-0000000-134001</t>
  </si>
  <si>
    <t>1-5113040001-999999-00-1270102-1201-000-G27301002-1341-1-151223-00000000-0000000-134001</t>
  </si>
  <si>
    <t>1-5113040001-999999-00-1270103-1201-000-G27302003-1341-1-151223-00000000-0000000-134001</t>
  </si>
  <si>
    <t>1-5113040001-999999-00-1270104-1201-000-G27302001-1341-1-151223-00000000-0000000-134001</t>
  </si>
  <si>
    <t>1-5113040001-999999-00-1270105-1201-000-G27302003-1341-1-151223-00000000-0000000-134001</t>
  </si>
  <si>
    <t>1-5113040001-999999-00-1280101-1805-000-M03302001-1341-1-151223-00000000-0000000-134001</t>
  </si>
  <si>
    <t>1-5113040001-999999-00-1310101-1302-000-P31304003-1341-1-151223-00000000-0000000-134001</t>
  </si>
  <si>
    <t>1-5113040001-999999-00-1310102-1302-000-P31304004-1341-1-151223-00000000-0000000-134001</t>
  </si>
  <si>
    <t>1-5113040001-999999-00-1310201-1302-000-P31304003-1341-1-151223-00000000-0000000-134001</t>
  </si>
  <si>
    <t>1-5113040001-999999-00-1310202-1302-000-P31304003-1341-1-151223-00000000-0000000-134001</t>
  </si>
  <si>
    <t>1-5114010001-999999-00-1010101-1301-000-M01301012-1411-1-151223-00000000-0000000-141001</t>
  </si>
  <si>
    <t>1-5114010001-999999-00-1010102-1301-000-M01301009-1411-1-151223-00000000-0000000-141001</t>
  </si>
  <si>
    <t>1-5114010001-999999-00-1010105-1301-000-M01301002-1411-1-151223-00000000-0000000-141001</t>
  </si>
  <si>
    <t>1-5114010001-999999-00-1020101-1302-000-P02306001-1411-1-151223-00000000-0000000-141001</t>
  </si>
  <si>
    <t>1-5114010001-999999-00-1020104-1302-000-P02306002-1411-1-151223-00000000-0000000-141001</t>
  </si>
  <si>
    <t>1-5114010001-999999-00-1020105-1302-000-P02306002-1411-1-151223-00000000-0000000-141001</t>
  </si>
  <si>
    <t>1-5114010001-999999-00-1020106-1302-000-P02306002-1411-1-151223-00000000-0000000-141001</t>
  </si>
  <si>
    <t>1-5114010001-999999-00-1020107-1302-000-P02306002-1411-1-151223-00000000-0000000-141001</t>
  </si>
  <si>
    <t>1-5114010001-999999-00-1020108-1302-000-P02306002-1411-1-151223-00000000-0000000-141001</t>
  </si>
  <si>
    <t>1-5114010001-999999-00-1020109-1302-000-P02306002-1411-1-151223-00000000-0000000-141001</t>
  </si>
  <si>
    <t>1-5114010001-999999-00-1020202-1302-000-P02304001-1411-1-151223-00000000-0000000-141001</t>
  </si>
  <si>
    <t>1-5114010001-999999-00-1020203-1302-000-P02302003-1411-1-151223-00000000-0000000-141001</t>
  </si>
  <si>
    <t>1-5114010001-999999-00-1020401-1302-000-P02303002-1411-1-151223-00000000-0000000-141001</t>
  </si>
  <si>
    <t>1-5114010001-999999-00-1020402-1302-000-P02303002-1411-1-151223-00000000-0000000-141001</t>
  </si>
  <si>
    <t>1-5114010001-999999-00-1020403-1302-000-P02303002-1411-1-151223-00000000-0000000-141001</t>
  </si>
  <si>
    <t>1-5114010001-999999-00-1020404-1302-000-P02303002-1411-1-151223-00000000-0000000-141001</t>
  </si>
  <si>
    <t>1-5114010001-999999-00-1030101-1502-000-M03302001-1411-1-151223-00000000-0000000-141001</t>
  </si>
  <si>
    <t>1-5114010001-999999-00-1030103-1502-000-M03302001-1411-1-151223-00000000-0000000-141001</t>
  </si>
  <si>
    <t>1-5114010001-999999-00-1030104-1502-000-M03302001-1411-1-151223-00000000-0000000-141001</t>
  </si>
  <si>
    <t>1-5114010001-999999-00-1030105-1502-000-M03302001-1411-1-151223-00000000-0000000-141001</t>
  </si>
  <si>
    <t>1-5114010001-999999-00-1030106-1502-000-M03302001-1411-1-151223-00000000-0000000-141001</t>
  </si>
  <si>
    <t>1-5114010001-999999-00-1030107-1502-000-M03302001-1411-1-151223-00000000-0000000-141001</t>
  </si>
  <si>
    <t>1-5114010001-999999-00-1030201-1502-000-M03302001-1411-1-151223-00000000-0000000-141001</t>
  </si>
  <si>
    <t>1-5114010001-999999-00-1030202-1502-000-M03302001-1411-1-151223-00000000-0000000-141001</t>
  </si>
  <si>
    <t>1-5114010001-999999-00-1030203-1502-000-M03302001-1411-1-151223-00000000-0000000-141001</t>
  </si>
  <si>
    <t>1-5114010001-999999-00-1030204-1502-000-M03302001-1411-1-151223-00000000-0000000-141001</t>
  </si>
  <si>
    <t>1-5114010001-999999-00-1030205-1502-000-M03302001-1411-1-151223-00000000-0000000-141001</t>
  </si>
  <si>
    <t>1-5114010001-999999-00-1030206-1502-000-M03302001-1411-1-151223-00000000-0000000-141001</t>
  </si>
  <si>
    <t>1-5114010001-999999-00-1030207-1502-000-M03302001-1411-1-151223-00000000-0000000-141001</t>
  </si>
  <si>
    <t>1-5114010001-999999-00-1030301-1502-000-M03301001-1411-1-151223-00000000-0000000-141001</t>
  </si>
  <si>
    <t>1-5114010001-999999-00-1030302-1502-000-M03301001-1411-1-151223-00000000-0000000-141001</t>
  </si>
  <si>
    <t>1-5114010001-999999-00-1030303-1502-000-M03301001-1411-1-151223-00000000-0000000-141001</t>
  </si>
  <si>
    <t>1-5114010001-999999-00-1030304-1502-000-M03301001-1411-1-151223-00000000-0000000-141001</t>
  </si>
  <si>
    <t>1-5114010001-999999-00-1030305-1502-000-M03301001-1411-1-151223-00000000-0000000-141001</t>
  </si>
  <si>
    <t>1-5114010001-999999-00-1030307-1502-000-M03301001-1411-1-151223-00000000-0000000-141001</t>
  </si>
  <si>
    <t>1-5114010001-999999-00-1030401-1502-000-M03302001-1411-1-151223-00000000-0000000-141001</t>
  </si>
  <si>
    <t>1-5114010001-999999-00-1030402-1502-000-M03302001-1411-1-151223-00000000-0000000-141001</t>
  </si>
  <si>
    <t>1-5114010001-999999-00-1030403-1502-000-M03302001-1411-1-151223-00000000-0000000-141001</t>
  </si>
  <si>
    <t>1-5114010001-999999-00-1030404-1502-000-M03302001-1411-1-151223-00000000-0000000-141001</t>
  </si>
  <si>
    <t>1-5114010001-999999-00-1030405-1502-000-M03302001-1411-1-151223-00000000-0000000-141001</t>
  </si>
  <si>
    <t>1-5114010001-999999-00-1030406-1502-000-M03302001-1411-1-151223-00000000-0000000-141001</t>
  </si>
  <si>
    <t>1-5114010001-999999-00-1030407-1502-000-M03302001-1411-1-151223-00000000-0000000-141001</t>
  </si>
  <si>
    <t>1-5114010001-999999-00-1030408-1502-000-M03302001-1411-1-151223-00000000-0000000-141001</t>
  </si>
  <si>
    <t>1-5114010001-999999-00-1030409-1502-000-M03302001-1411-1-151223-00000000-0000000-141001</t>
  </si>
  <si>
    <t>1-5114010001-999999-00-1030501-1502-000-M03304002-1411-1-151223-00000000-0000000-141001</t>
  </si>
  <si>
    <t>1-5114010001-999999-00-1030502-1502-000-M03304002-1411-1-151223-00000000-0000000-141001</t>
  </si>
  <si>
    <t>1-5114010001-999999-00-1030503-1502-000-M03304001-1411-1-151223-00000000-0000000-141001</t>
  </si>
  <si>
    <t>1-5114010001-999999-00-1030504-1502-000-M03304001-1411-1-151223-00000000-0000000-141001</t>
  </si>
  <si>
    <t>1-5114010001-999999-00-1030505-1502-000-M03304003-1411-1-151223-00000000-0000000-141001</t>
  </si>
  <si>
    <t>1-5114010001-999999-00-1030506-1502-000-M03304003-1411-1-151223-00000000-0000000-141001</t>
  </si>
  <si>
    <t>1-5114010001-999999-00-1030601-1502-000-M03307002-1411-1-151223-00000000-0000000-141001</t>
  </si>
  <si>
    <t>1-5114010001-999999-00-1030602-1502-000-M03307001-1411-1-151223-00000000-0000000-141001</t>
  </si>
  <si>
    <t>1-5114010001-999999-00-1030603-1502-000-M03307004-1411-1-151223-00000000-0000000-141001</t>
  </si>
  <si>
    <t>1-5114010001-999999-00-1030604-1502-000-M03308001-1411-1-151223-00000000-0000000-141001</t>
  </si>
  <si>
    <t>1-5114010001-999999-00-1030605-1502-000-M03306001-1411-1-151223-00000000-0000000-141001</t>
  </si>
  <si>
    <t>1-5114010001-999999-00-1030701-1502-000-M03302001-1411-1-151223-00000000-0000000-141001</t>
  </si>
  <si>
    <t>1-5114010001-999999-00-1030702-1502-000-M03302001-1411-1-151223-00000000-0000000-141001</t>
  </si>
  <si>
    <t>1-5114010001-999999-00-1030703-1502-000-M03302001-1411-1-151223-00000000-0000000-141001</t>
  </si>
  <si>
    <t>1-5114010001-999999-00-1030705-1502-000-M03302001-1411-1-151223-00000000-0000000-141001</t>
  </si>
  <si>
    <t>1-5114010001-999999-00-1030706-1502-000-M03302001-1411-1-151223-00000000-0000000-141001</t>
  </si>
  <si>
    <t>1-5114010001-999999-00-1030801-1502-000-M03302001-1411-1-151223-00000000-0000000-141001</t>
  </si>
  <si>
    <t>1-5114010001-999999-00-1030802-1502-000-M03302001-1411-1-151223-00000000-0000000-141001</t>
  </si>
  <si>
    <t>1-5114010001-999999-00-1030803-1502-000-M03302001-1411-1-151223-00000000-0000000-141001</t>
  </si>
  <si>
    <t>1-5114010001-999999-00-1030804-1502-000-M03302001-1411-1-151223-00000000-0000000-141001</t>
  </si>
  <si>
    <t>1-5114010001-999999-00-1030805-1502-000-M03302001-1411-1-151223-00000000-0000000-141001</t>
  </si>
  <si>
    <t>1-5114010001-999999-00-1040101-2201-000-G04302001-1411-1-151223-00000000-0000000-141001</t>
  </si>
  <si>
    <t>1-5114010001-999999-00-1040102-2201-000-G04302005-1411-1-151223-00000000-0000000-141001</t>
  </si>
  <si>
    <t>1-5114010001-999999-00-1040103-2201-000-G04302004-1411-1-151223-00000000-0000000-141001</t>
  </si>
  <si>
    <t>1-5114010001-999999-00-1040104-2201-000-G04301007-1411-1-151223-00000000-0000000-141001</t>
  </si>
  <si>
    <t>1-5114010001-999999-00-1040201-2201-000-G04301005-1411-1-151223-00000000-0000000-141001</t>
  </si>
  <si>
    <t>1-5114010001-999999-00-1040202-2201-000-G04301003-1411-1-151223-00000000-0000000-141001</t>
  </si>
  <si>
    <t>1-5114010001-999999-00-1040203-2201-000-G04301001-1411-1-151223-00000000-0000000-141001</t>
  </si>
  <si>
    <t>1-5114010001-999999-00-1040204-2201-000-G04302002-1411-1-151223-00000000-0000000-141001</t>
  </si>
  <si>
    <t>1-5114010001-999999-00-1040205-2201-000-G04301004-1411-1-151223-00000000-0000000-141001</t>
  </si>
  <si>
    <t>1-5114010001-999999-00-1040301-2201-000-G04301006-1411-1-151223-00000000-0000000-141001</t>
  </si>
  <si>
    <t>1-5114010001-999999-00-1040302-2201-000-G04302001-1411-1-151223-00000000-0000000-141001</t>
  </si>
  <si>
    <t>1-5114010001-999999-00-1040304-2201-000-G04301002-1411-1-151223-00000000-0000000-141001</t>
  </si>
  <si>
    <t>1-5114010001-999999-00-1040401-2201-000-G04301005-1411-1-151223-00000000-0000000-141001</t>
  </si>
  <si>
    <t>1-5114010001-999999-00-1050101-2202-000-E05301002-1411-1-151223-00000000-0000000-141001</t>
  </si>
  <si>
    <t>1-5114010001-999999-00-1050102-2202-000-E05304001-1411-1-151223-00000000-0000000-141001</t>
  </si>
  <si>
    <t>1-5114010001-999999-00-1050103-2202-000-E05301002-1411-1-151223-00000000-0000000-141001</t>
  </si>
  <si>
    <t>1-5114010001-999999-00-1050104-2202-000-E05301002-1411-1-151223-00000000-0000000-141001</t>
  </si>
  <si>
    <t>1-5114010001-999999-00-1050105-2202-000-E05304001-1411-1-151223-00000000-0000000-141001</t>
  </si>
  <si>
    <t>1-5114010001-999999-00-1050106-2202-000-E05301002-1411-1-151223-00000000-0000000-141001</t>
  </si>
  <si>
    <t>1-5114010001-999999-00-1050107-2202-000-E05304001-1411-1-151223-00000000-0000000-141001</t>
  </si>
  <si>
    <t>1-5114010001-999999-00-1050201-2202-000-E05301002-1411-1-151223-00000000-0000000-141001</t>
  </si>
  <si>
    <t>1-5114010001-999999-00-1050202-2202-000-E05302006-1411-1-151223-00000000-0000000-141001</t>
  </si>
  <si>
    <t>1-5114010001-999999-00-1050203-2202-000-E05302006-1411-1-151223-00000000-0000000-141001</t>
  </si>
  <si>
    <t>1-5114010001-999999-00-1050204-2202-000-E05302006-1411-1-151223-00000000-0000000-141001</t>
  </si>
  <si>
    <t>1-5114010001-999999-00-1050205-2202-000-E05302006-1411-1-151223-00000000-0000000-141001</t>
  </si>
  <si>
    <t>1-5114010001-999999-00-1050206-2202-000-E05301002-1411-1-151223-00000000-0000000-141001</t>
  </si>
  <si>
    <t>1-5114010001-999999-00-1050207-2202-000-E05301003-1411-1-151223-00000000-0000000-141001</t>
  </si>
  <si>
    <t>1-5114010001-999999-00-1050301-2202-000-E05304001-1411-1-151223-00000000-0000000-141001</t>
  </si>
  <si>
    <t>1-5114010001-999999-00-1050302-2202-000-E05304001-1411-1-151223-00000000-0000000-141001</t>
  </si>
  <si>
    <t>1-5114010001-999999-00-1050303-2202-000-E05304001-1411-1-151223-00000000-0000000-141001</t>
  </si>
  <si>
    <t>1-5114010001-999999-00-1050304-2202-000-E05304001-1411-1-151223-00000000-0000000-141001</t>
  </si>
  <si>
    <t>1-5114010001-999999-00-1050305-2202-000-E05304001-1411-1-151223-00000000-0000000-141001</t>
  </si>
  <si>
    <t>1-5114010001-999999-00-1050401-2202-000-E05303006-1411-1-151223-00000000-0000000-141001</t>
  </si>
  <si>
    <t>1-5114010001-999999-00-1050402-2202-000-E05303005-1411-1-151223-00000000-0000000-141001</t>
  </si>
  <si>
    <t>1-5114010001-999999-00-1050403-2202-000-E05303005-1411-1-151223-00000000-0000000-141001</t>
  </si>
  <si>
    <t>1-5114010001-999999-00-1060101-2202-000-E06301001-1411-1-151223-00000000-0000000-141001</t>
  </si>
  <si>
    <t>1-5114010001-999999-00-1060102-2206-000-E06301001-1411-1-151223-00000000-0000000-141001</t>
  </si>
  <si>
    <t>1-5114010001-999999-00-1060103-2206-000-E06301001-1411-1-151223-00000000-0000000-141001</t>
  </si>
  <si>
    <t>1-5114010001-999999-00-1060104-2206-000-E06301001-1411-1-151223-00000000-0000000-141001</t>
  </si>
  <si>
    <t>1-5114010001-999999-00-1060105-2206-000-E06301001-1411-1-151223-00000000-0000000-141001</t>
  </si>
  <si>
    <t>1-5114010001-999999-00-1060108-2206-000-E06301001-1411-1-151223-00000000-0000000-141001</t>
  </si>
  <si>
    <t>1-5114010001-999999-00-1060109-2206-000-E06301001-1411-1-151223-00000000-0000000-141001</t>
  </si>
  <si>
    <t>1-5114010001-999999-00-1060201-2106-000-E06307001-1411-1-151223-00000000-0000000-141001</t>
  </si>
  <si>
    <t>1-5114010001-999999-00-1060202-2101-000-E06305001-1411-1-151223-00000000-0000000-141001</t>
  </si>
  <si>
    <t>1-5114010001-999999-00-1060202-2101-000-E06305001-1411-1-250423-IP230001-0000000-141001</t>
  </si>
  <si>
    <t>1-5114010001-999999-00-1060203-2204-000-E06302001-1411-1-151223-00000000-0000000-141001</t>
  </si>
  <si>
    <t>1-5114010001-999999-00-1060204-2206-000-E06302001-1411-1-151223-00000000-0000000-141001</t>
  </si>
  <si>
    <t>1-5114010001-999999-00-1060301-2202-000-E06308008-1411-1-151223-00000000-0000000-141001</t>
  </si>
  <si>
    <t>1-5114010001-999999-00-1060302-2206-000-E06308008-1411-1-151223-00000000-0000000-141001</t>
  </si>
  <si>
    <t>1-5114010001-999999-00-1060303-2206-000-E06308008-1411-1-151223-00000000-0000000-141001</t>
  </si>
  <si>
    <t>1-5114010001-999999-00-1070101-2207-000-E07301002-1411-1-151223-00000000-0000000-141001</t>
  </si>
  <si>
    <t>1-5114010001-999999-00-1070102-2207-000-E07302002-1411-1-151223-00000000-0000000-141001</t>
  </si>
  <si>
    <t>1-5114010001-999999-00-1070103-2207-000-E07304002-1411-1-151223-00000000-0000000-141001</t>
  </si>
  <si>
    <t>1-5114010001-999999-00-1070104-2207-000-E07304003-1411-1-151223-00000000-0000000-141001</t>
  </si>
  <si>
    <t>1-5114010001-999999-00-1070105-2207-000-E07306004-1411-1-151223-00000000-0000000-141001</t>
  </si>
  <si>
    <t>1-5114010001-999999-00-1070106-2207-000-E07301002-1411-1-151223-00000000-0000000-141001</t>
  </si>
  <si>
    <t>1-5114010001-999999-00-1070201-2207-000-E07301001-1411-1-151223-00000000-0000000-141001</t>
  </si>
  <si>
    <t>1-5114010001-999999-00-1070202-2207-000-E07302002-1411-1-151223-00000000-0000000-141001</t>
  </si>
  <si>
    <t>1-5114010001-999999-00-1070203-2207-000-E07305001-1411-1-151223-00000000-0000000-141001</t>
  </si>
  <si>
    <t>1-5114010001-999999-00-1070301-2207-000-E07301006-1411-1-151223-00000000-0000000-141001</t>
  </si>
  <si>
    <t>1-5114010001-999999-00-1070302-2207-000-E07302001-1411-1-151223-00000000-0000000-141001</t>
  </si>
  <si>
    <t>1-5114010001-999999-00-1070303-2207-000-E07305001-1411-1-151223-00000000-0000000-141001</t>
  </si>
  <si>
    <t>1-5114010001-999999-00-1080101-2301-000-E08311001-1411-1-151223-00000000-0000000-141001</t>
  </si>
  <si>
    <t>1-5114010001-999999-00-1080103-2301-000-E08311008-1411-1-151223-00000000-0000000-141001</t>
  </si>
  <si>
    <t>1-5114010001-999999-00-1080201-2301-000-E08311002-1411-1-151223-00000000-0000000-141001</t>
  </si>
  <si>
    <t>1-5114010001-999999-00-1080202-2301-000-E08311002-1411-1-151223-00000000-0000000-141001</t>
  </si>
  <si>
    <t>1-5114010001-999999-00-1080203-2301-000-E08311003-1411-1-151223-00000000-0000000-141001</t>
  </si>
  <si>
    <t>1-5114010001-999999-00-1080301-2301-000-E08311006-1411-1-151223-00000000-0000000-141001</t>
  </si>
  <si>
    <t>1-5114010001-999999-00-1080303-2301-000-E08301002-1411-1-151223-00000000-0000000-141001</t>
  </si>
  <si>
    <t>1-5114010001-999999-00-1080401-2301-000-E08311001-1411-1-151223-00000000-0000000-141001</t>
  </si>
  <si>
    <t>1-5114010001-999999-00-1080402-2301-000-E08303001-1411-1-151223-00000000-0000000-141001</t>
  </si>
  <si>
    <t>1-5114010001-999999-00-1080403-2301-000-E08307001-1411-1-151223-00000000-0000000-141001</t>
  </si>
  <si>
    <t>1-5114010001-999999-00-1080404-2301-000-E08306001-1411-1-151223-00000000-0000000-141001</t>
  </si>
  <si>
    <t>1-5114010001-999999-00-1080405-2301-000-E08305003-1411-1-151223-00000000-0000000-141001</t>
  </si>
  <si>
    <t>1-5114010001-999999-00-1080501-2301-000-E08308001-1411-1-151223-00000000-0000000-141001</t>
  </si>
  <si>
    <t>1-5114010001-999999-00-1080502-2301-000-E08309001-1411-1-151223-00000000-0000000-141001</t>
  </si>
  <si>
    <t>1-5114010001-999999-00-1080503-2301-000-E08308001-1411-1-151223-00000000-0000000-141001</t>
  </si>
  <si>
    <t>1-5114010001-999999-00-1080601-2301-000-E08304001-1411-1-151223-00000000-0000000-141001</t>
  </si>
  <si>
    <t>1-5114010001-999999-00-1080701-2301-000-E08310005-1411-1-151223-00000000-0000000-141001</t>
  </si>
  <si>
    <t>1-5114010001-999999-00-1080801-2206-000-E08305002-1411-1-151223-00000000-0000000-141001</t>
  </si>
  <si>
    <t>1-5114010001-999999-00-1080802-2301-000-E08305003-1411-1-151223-00000000-0000000-141001</t>
  </si>
  <si>
    <t>1-5114010001-999999-00-1090101-2106-000-E09301004-1411-1-151223-00000000-0000000-141001</t>
  </si>
  <si>
    <t>1-5114010001-999999-00-1090102-2106-000-E09303003-1411-1-151223-00000000-0000000-141001</t>
  </si>
  <si>
    <t>1-5114010001-999999-00-1090103-2106-000-E09303003-1411-1-151223-00000000-0000000-141001</t>
  </si>
  <si>
    <t>1-5114010001-999999-00-1090201-2106-000-E09303003-1411-1-151223-00000000-0000000-141001</t>
  </si>
  <si>
    <t>1-5114010001-999999-00-1090202-2106-000-E09304001-1411-1-151223-00000000-0000000-141001</t>
  </si>
  <si>
    <t>1-5114010001-999999-00-1090203-2106-000-E09303003-1411-1-151223-00000000-0000000-141001</t>
  </si>
  <si>
    <t>1-5114010001-999999-00-1090204-2106-000-E09303003-1411-1-151223-00000000-0000000-141001</t>
  </si>
  <si>
    <t>1-5114010001-999999-00-1090205-2106-000-E09305001-1411-1-151223-00000000-0000000-141001</t>
  </si>
  <si>
    <t>1-5114010001-999999-00-1090206-2106-000-E09305001-1411-1-151223-00000000-0000000-141001</t>
  </si>
  <si>
    <t>1-5114010001-999999-00-1100101-1701-000-E10302003-1411-1-151223-00000000-0000000-141001</t>
  </si>
  <si>
    <t>1-5114010001-999999-00-1100101-1701-000-E10302003-1411-1-250423-IP230001-0000000-141001</t>
  </si>
  <si>
    <t>1-5114010001-999999-00-1100102-1701-000-E10302002-1411-1-250423-IP230001-0000000-141001</t>
  </si>
  <si>
    <t>1-5114010001-999999-00-1100103-1701-000-E10302002-1411-1-151223-00000000-0000000-141001</t>
  </si>
  <si>
    <t>1-5114010001-999999-00-1100103-1701-000-E10302002-1411-1-250423-IP230001-0000000-141001</t>
  </si>
  <si>
    <t>1-5114010001-999999-00-1100104-1701-000-E10302002-1411-1-151223-00000000-0000000-141001</t>
  </si>
  <si>
    <t>1-5114010001-999999-00-1100104-1701-000-E10302002-1411-1-250423-IP230001-0000000-141001</t>
  </si>
  <si>
    <t>1-5114010001-999999-00-1100105-1701-000-E10302002-1411-1-250423-IP230001-0000000-141001</t>
  </si>
  <si>
    <t>1-5114010001-999999-00-1100106-1701-000-E10301001-1411-1-151223-00000000-0000000-141001</t>
  </si>
  <si>
    <t>1-5114010001-999999-00-1100106-1701-000-E10301001-1411-1-250423-IP230001-0000000-141001</t>
  </si>
  <si>
    <t>1-5114010001-999999-00-1100107-1701-000-E10301003-1411-1-151223-00000000-0000000-141001</t>
  </si>
  <si>
    <t>1-5114010001-999999-00-1100107-1701-000-E10301003-1411-1-250423-IP230001-0000000-141001</t>
  </si>
  <si>
    <t>1-5114010001-999999-00-1100108-1701-000-E10301003-1411-1-250423-IP230001-0000000-141001</t>
  </si>
  <si>
    <t>1-5114010001-999999-00-1100201-1701-000-E10302001-1411-1-151223-00000000-0000000-141001</t>
  </si>
  <si>
    <t>1-5114010001-999999-00-1100201-1701-000-E10302001-1411-1-250423-IP230001-0000000-141001</t>
  </si>
  <si>
    <t>1-5114010001-999999-00-1100202-1701-000-E10302002-1411-1-151223-00000000-0000000-141001</t>
  </si>
  <si>
    <t>1-5114010001-999999-00-1100202-1701-000-E10302002-1411-1-250423-IP230001-0000000-141001</t>
  </si>
  <si>
    <t>1-5114010001-999999-00-1100203-1701-000-E10302001-1411-1-250423-IP230001-0000000-141001</t>
  </si>
  <si>
    <t>1-5114010001-999999-00-1100204-1701-000-E10302001-1411-1-250423-IP230001-0000000-141001</t>
  </si>
  <si>
    <t>1-5114010001-999999-00-1100205-1701-000-E10302002-1411-1-250423-IP230001-0000000-141001</t>
  </si>
  <si>
    <t>1-5114010001-999999-00-1100301-1701-000-E10305001-1411-1-151223-00000000-0000000-141001</t>
  </si>
  <si>
    <t>1-5114010001-999999-00-1100301-1701-000-E10305001-1411-1-250423-IP230001-0000000-141001</t>
  </si>
  <si>
    <t>1-5114010001-999999-00-1100304-1701-000-E10306001-1411-1-250423-IP230001-0000000-141001</t>
  </si>
  <si>
    <t>1-5114010001-999999-00-1100401-1701-000-E10307002-1411-1-151223-00000000-0000000-141001</t>
  </si>
  <si>
    <t>1-5114010001-999999-00-1100401-1701-000-E10307002-1411-1-250423-IP230001-0000000-141001</t>
  </si>
  <si>
    <t>1-5114010001-999999-00-1100402-1701-000-E10302002-1411-1-151223-00000000-0000000-141001</t>
  </si>
  <si>
    <t>1-5114010001-999999-00-1100402-1701-000-E10302002-1411-1-250423-IP230001-0000000-141001</t>
  </si>
  <si>
    <t>1-5114010001-999999-00-1100501-1701-000-E10310001-1411-1-151223-00000000-0000000-141001</t>
  </si>
  <si>
    <t>1-5114010001-999999-00-1100501-1701-000-E10310001-1411-1-250423-IP230001-0000000-141001</t>
  </si>
  <si>
    <t>1-5114010001-999999-00-1100502-1701-000-E10302002-1411-1-151223-00000000-0000000-141001</t>
  </si>
  <si>
    <t>1-5114010001-999999-00-1100502-1701-000-E10302002-1411-1-250423-IP230001-0000000-141001</t>
  </si>
  <si>
    <t>1-5114010001-999999-00-1100503-1701-000-E10302002-1411-1-250423-IP230001-0000000-141001</t>
  </si>
  <si>
    <t>1-5114010001-999999-00-1100504-1701-000-E10308001-1411-1-250423-IP230001-0000000-141001</t>
  </si>
  <si>
    <t>1-5114010001-999999-00-1100505-1701-000-E10309004-1411-1-250423-IP230001-0000000-141001</t>
  </si>
  <si>
    <t>1-5114010001-999999-00-1110101-1702-000-E11302001-1411-1-151223-00000000-0000000-141001</t>
  </si>
  <si>
    <t>1-5114010001-999999-00-1110102-1702-000-E11301002-1411-1-151223-00000000-0000000-141001</t>
  </si>
  <si>
    <t>1-5114010001-999999-00-1110103-1702-000-E11301001-1411-1-151223-00000000-0000000-141001</t>
  </si>
  <si>
    <t>1-5114010001-999999-00-1110104-1702-000-E11303003-1411-1-151223-00000000-0000000-141001</t>
  </si>
  <si>
    <t>1-5114010001-999999-00-1110105-1702-000-E11302002-1411-1-151223-00000000-0000000-141001</t>
  </si>
  <si>
    <t>1-5114010001-999999-00-1110202-1702-000-E11301001-1411-1-151223-00000000-0000000-141001</t>
  </si>
  <si>
    <t>1-5114010001-999999-00-1110203-1702-000-E11303001-1411-1-151223-00000000-0000000-141001</t>
  </si>
  <si>
    <t>1-5114010001-999999-00-1120101-2501-000-E12301003-1411-1-151223-00000000-0000000-141001</t>
  </si>
  <si>
    <t>1-5114010001-999999-00-1120102-2501-000-E12301003-1411-1-151223-00000000-0000000-141001</t>
  </si>
  <si>
    <t>1-5114010001-999999-00-1120103-2501-000-E12301003-1411-1-151223-00000000-0000000-141001</t>
  </si>
  <si>
    <t>1-5114010001-999999-00-1120104-2501-000-E12301003-1411-1-151223-00000000-0000000-141001</t>
  </si>
  <si>
    <t>1-5114010001-999999-00-1120105-2501-000-E12302009-1411-1-151223-00000000-0000000-141001</t>
  </si>
  <si>
    <t>1-5114010001-999999-00-1120201-2501-000-E12302009-1411-1-151223-00000000-0000000-141001</t>
  </si>
  <si>
    <t>1-5114010001-999999-00-1120202-2501-000-E12301005-1411-1-151223-00000000-0000000-141001</t>
  </si>
  <si>
    <t>1-5114010001-999999-00-1120203-2501-000-E12302001-1411-1-151223-00000000-0000000-141001</t>
  </si>
  <si>
    <t>1-5114010001-999999-00-1120204-2501-000-E12302010-1411-1-151223-00000000-0000000-141001</t>
  </si>
  <si>
    <t>1-5114010001-999999-00-1130101-3601-000-E13301001-1411-1-151223-00000000-0000000-141001</t>
  </si>
  <si>
    <t>1-5114010001-999999-00-1130102-3601-000-E13301001-1411-1-151223-00000000-0000000-141001</t>
  </si>
  <si>
    <t>1-5114010001-999999-00-1130201-3601-000-E13301001-1411-1-151223-00000000-0000000-141001</t>
  </si>
  <si>
    <t>1-5114010001-999999-00-1130301-3601-000-E13301001-1411-1-151223-00000000-0000000-141001</t>
  </si>
  <si>
    <t>1-5114010001-999999-00-1130401-3601-000-E13301005-1411-1-151223-00000000-0000000-141001</t>
  </si>
  <si>
    <t>1-5114010001-999999-00-1130501-3601-000-E13301005-1411-1-151223-00000000-0000000-141001</t>
  </si>
  <si>
    <t>1-5114010001-999999-00-1140101-3201-000-E14302007-1411-1-151223-00000000-0000000-141001</t>
  </si>
  <si>
    <t>1-5114010001-999999-00-1140102-3201-000-E14302006-1411-1-151223-00000000-0000000-141001</t>
  </si>
  <si>
    <t>1-5114010001-999999-00-1140103-3201-000-E14303007-1411-1-151223-00000000-0000000-141001</t>
  </si>
  <si>
    <t>1-5114010001-999999-00-1140201-3201-000-E14302009-1411-1-151223-00000000-0000000-141001</t>
  </si>
  <si>
    <t>1-5114010001-999999-00-1140202-3201-000-E14303007-1411-1-151223-00000000-0000000-141001</t>
  </si>
  <si>
    <t>1-5114010001-999999-00-1140301-3201-000-E14302009-1411-1-151223-00000000-0000000-141001</t>
  </si>
  <si>
    <t>1-5114010001-999999-00-1150101-3101-000-F15301003-1411-1-151223-00000000-0000000-141001</t>
  </si>
  <si>
    <t>1-5114010001-999999-00-1150102-3101-000-F15301003-1411-1-151223-00000000-0000000-141001</t>
  </si>
  <si>
    <t>1-5114010001-999999-00-1150104-3101-000-F15301003-1411-1-151223-00000000-0000000-141001</t>
  </si>
  <si>
    <t>1-5114010001-999999-00-1150105-3101-000-F15301003-1411-1-151223-00000000-0000000-141001</t>
  </si>
  <si>
    <t>1-5114010001-999999-00-1150201-3101-000-F15301003-1411-1-151223-00000000-0000000-141001</t>
  </si>
  <si>
    <t>1-5114010001-999999-00-1150202-3101-000-F15301003-1411-1-151223-00000000-0000000-141001</t>
  </si>
  <si>
    <t>1-5114010001-999999-00-1150204-3101-000-F15301003-1411-1-151223-00000000-0000000-141001</t>
  </si>
  <si>
    <t>1-5114010001-999999-00-1150206-3101-000-F15301003-1411-1-151223-00000000-0000000-141001</t>
  </si>
  <si>
    <t>1-5114010001-999999-00-1150302-3101-000-F15301003-1411-1-151223-00000000-0000000-141001</t>
  </si>
  <si>
    <t>1-5114010001-999999-00-1150403-3101-000-F15301001-1411-1-151223-00000000-0000000-141001</t>
  </si>
  <si>
    <t>1-5114010001-999999-00-1150406-2301-000-F15302003-1411-1-151223-00000000-0000000-141001</t>
  </si>
  <si>
    <t>1-5114010001-999999-00-1160101-3701-000-F16304001-1411-1-151223-00000000-0000000-141001</t>
  </si>
  <si>
    <t>1-5114010001-999999-00-1160102-3701-000-F16304001-1411-1-151223-00000000-0000000-141001</t>
  </si>
  <si>
    <t>1-5114010001-999999-00-1160103-3701-000-F16303001-1411-1-151223-00000000-0000000-141001</t>
  </si>
  <si>
    <t>1-5114010001-999999-00-1160104-3701-000-F16303001-1411-1-151223-00000000-0000000-141001</t>
  </si>
  <si>
    <t>1-5114010001-999999-00-1160201-3701-000-F16304001-1411-1-151223-00000000-0000000-141001</t>
  </si>
  <si>
    <t>1-5114010001-999999-00-1160202-3701-000-F16304001-1411-1-151223-00000000-0000000-141001</t>
  </si>
  <si>
    <t>1-5114010001-999999-00-1160203-3701-000-F16304001-1411-1-151223-00000000-0000000-141001</t>
  </si>
  <si>
    <t>1-5114010001-999999-00-1160204-3701-000-F16304001-1411-1-151223-00000000-0000000-141001</t>
  </si>
  <si>
    <t>1-5114010001-999999-00-1170101-1703-000-G17302004-1411-1-151223-00000000-0000000-141001</t>
  </si>
  <si>
    <t>1-5114010001-999999-00-1170103-1703-000-G17302003-1411-1-151223-00000000-0000000-141001</t>
  </si>
  <si>
    <t>1-5114010001-999999-00-1170104-1703-000-G17301001-1411-1-151223-00000000-0000000-141001</t>
  </si>
  <si>
    <t>1-5114010001-999999-00-1170105-1703-000-G17302001-1411-1-151223-00000000-0000000-141001</t>
  </si>
  <si>
    <t>1-5114010001-999999-00-1170108-1703-000-G17301001-1411-1-151223-00000000-0000000-141001</t>
  </si>
  <si>
    <t>1-5114010001-999999-00-1170201-1703-000-G17301003-1411-1-151223-00000000-0000000-141001</t>
  </si>
  <si>
    <t>1-5114010001-999999-00-1180101-2402-000-F18301001-1411-1-151223-00000000-0000000-141001</t>
  </si>
  <si>
    <t>1-5114010001-999999-00-1180102-2402-000-F18301001-1411-1-151223-00000000-0000000-141001</t>
  </si>
  <si>
    <t>1-5114010001-999999-00-1180103-2402-000-F18301001-1411-1-151223-00000000-0000000-141001</t>
  </si>
  <si>
    <t>1-5114010001-999999-00-1180201-2402-000-F18301001-1411-1-151223-00000000-0000000-141001</t>
  </si>
  <si>
    <t>1-5114010001-999999-00-1180203-2402-000-F18301001-1411-1-151223-00000000-0000000-141001</t>
  </si>
  <si>
    <t>1-5114010001-999999-00-1180205-2402-000-F18302002-1411-1-151223-00000000-0000000-141001</t>
  </si>
  <si>
    <t>1-5114010001-999999-00-1180206-2402-000-F18302005-1411-1-151223-00000000-0000000-141001</t>
  </si>
  <si>
    <t>1-5114010001-999999-00-1180208-2402-000-F18301002-1411-1-151223-00000000-0000000-141001</t>
  </si>
  <si>
    <t>1-5114010001-999999-00-1180209-2402-000-F18301001-1411-1-151223-00000000-0000000-141001</t>
  </si>
  <si>
    <t>1-5114010001-999999-00-1180210-2402-000-F18301004-1411-1-151223-00000000-0000000-141001</t>
  </si>
  <si>
    <t>1-5114010001-999999-00-1180211-2402-000-F18303002-1411-1-151223-00000000-0000000-141001</t>
  </si>
  <si>
    <t>1-5114010001-999999-00-1190101-2401-000-F19301001-1411-1-151223-00000000-0000000-141001</t>
  </si>
  <si>
    <t>1-5114010001-999999-00-1190201-2401-000-F19301001-1411-1-151223-00000000-0000000-141001</t>
  </si>
  <si>
    <t>1-5114010001-999999-00-1190202-2401-000-F19301002-1411-1-151223-00000000-0000000-141001</t>
  </si>
  <si>
    <t>1-5114010001-999999-00-1190203-2401-000-F19302002-1411-1-151223-00000000-0000000-141001</t>
  </si>
  <si>
    <t>1-5114010001-999999-00-1200101-2701-000-F20301001-1411-1-151223-00000000-0000000-141001</t>
  </si>
  <si>
    <t>1-5114010001-999999-00-1200104-2701-000-F20302001-1411-1-151223-00000000-0000000-141001</t>
  </si>
  <si>
    <t>1-5114010001-999999-00-1200201-2701-000-F20303001-1411-1-151223-00000000-0000000-141001</t>
  </si>
  <si>
    <t>1-5114010001-999999-00-1200202-2701-000-F20303001-1411-1-151223-00000000-0000000-141001</t>
  </si>
  <si>
    <t>1-5114010001-999999-00-1210101-1309-000-F21301004-1411-1-151223-00000000-0000000-141001</t>
  </si>
  <si>
    <t>1-5114010001-999999-00-1210103-1309-000-F21305002-1411-1-151223-00000000-0000000-141001</t>
  </si>
  <si>
    <t>1-5114010001-999999-00-1210104-1309-000-F21303002-1411-1-151223-00000000-0000000-141001</t>
  </si>
  <si>
    <t>1-5114010001-999999-00-1210105-1309-000-F21305001-1411-1-151223-00000000-0000000-141001</t>
  </si>
  <si>
    <t>1-5114010001-999999-00-1210106-1309-000-F21302002-1411-1-151223-00000000-0000000-141001</t>
  </si>
  <si>
    <t>1-5114010001-999999-00-1210107-1309-000-F21302001-1411-1-151223-00000000-0000000-141001</t>
  </si>
  <si>
    <t>1-5114010001-999999-00-1210201-1309-000-F21305001-1411-1-151223-00000000-0000000-141001</t>
  </si>
  <si>
    <t>1-5114010001-999999-00-1230101-1102-000-O23303009-1411-1-151223-00000000-0000000-141001</t>
  </si>
  <si>
    <t>1-5114010001-999999-00-1230102-1102-000-O23303009-1411-1-151223-00000000-0000000-141001</t>
  </si>
  <si>
    <t>1-5114010001-999999-00-1230103-1102-000-O23303009-1411-1-151223-00000000-0000000-141001</t>
  </si>
  <si>
    <t>1-5114010001-999999-00-1230104-1102-000-O23301007-1411-1-151223-00000000-0000000-141001</t>
  </si>
  <si>
    <t>1-5114010001-999999-00-1230201-1102-000-O23301001-1411-1-151223-00000000-0000000-141001</t>
  </si>
  <si>
    <t>1-5114010001-999999-00-1230202-1102-000-O23302003-1411-1-151223-00000000-0000000-141001</t>
  </si>
  <si>
    <t>1-5114010001-999999-00-1230203-1102-000-O23301001-1411-1-151223-00000000-0000000-141001</t>
  </si>
  <si>
    <t>1-5114010001-999999-00-1230204-1102-000-O23301010-1411-1-151223-00000000-0000000-141001</t>
  </si>
  <si>
    <t>1-5114010001-999999-00-1240101-1804-000-M24302001-1411-1-151223-00000000-0000000-141001</t>
  </si>
  <si>
    <t>1-5114010001-999999-00-1240202-1804-000-M24302001-1411-1-151223-00000000-0000000-141001</t>
  </si>
  <si>
    <t>1-5114010001-999999-00-1250101-1302-000-P25301003-1411-1-151223-00000000-0000000-141001</t>
  </si>
  <si>
    <t>1-5114010001-999999-00-1260101-1303-000-G26301001-1411-1-151223-00000000-0000000-141001</t>
  </si>
  <si>
    <t>1-5114010001-999999-00-1260101-1303-000-G26301001-1411-1-250423-IP230001-0000000-141001</t>
  </si>
  <si>
    <t>1-5114010001-999999-00-1270101-1201-000-G27301001-1411-1-151223-00000000-0000000-141001</t>
  </si>
  <si>
    <t>1-5114010001-999999-00-1270102-1201-000-G27301002-1411-1-151223-00000000-0000000-141001</t>
  </si>
  <si>
    <t>1-5114010001-999999-00-1270103-1201-000-G27302003-1411-1-151223-00000000-0000000-141001</t>
  </si>
  <si>
    <t>1-5114010001-999999-00-1270104-1201-000-G27302001-1411-1-151223-00000000-0000000-141001</t>
  </si>
  <si>
    <t>1-5114010001-999999-00-1270105-1201-000-G27302003-1411-1-151223-00000000-0000000-141001</t>
  </si>
  <si>
    <t>1-5114010001-999999-00-1280101-1805-000-M03302001-1411-1-151223-00000000-0000000-141001</t>
  </si>
  <si>
    <t>1-5114010001-999999-00-1310101-1302-000-P31304003-1411-1-151223-00000000-0000000-141001</t>
  </si>
  <si>
    <t>1-5114010001-999999-00-1310102-1302-000-P31304004-1411-1-151223-00000000-0000000-141001</t>
  </si>
  <si>
    <t>1-5114010001-999999-00-1310201-1302-000-P31304003-1411-1-151223-00000000-0000000-141001</t>
  </si>
  <si>
    <t>1-5114010001-999999-00-1310202-1302-000-P31304003-1411-1-151223-00000000-0000000-141001</t>
  </si>
  <si>
    <t>1-5114010001-999999-00-1310203-1302-000-P31304003-1411-1-151223-00000000-0000000-141001</t>
  </si>
  <si>
    <t>1-5114030001-999999-00-1010101-1301-000-M01301012-1431-1-151223-00000000-0000000-143001</t>
  </si>
  <si>
    <t>1-5114030001-999999-00-1010102-1301-000-M01301009-1431-1-151223-00000000-0000000-143001</t>
  </si>
  <si>
    <t>1-5114030001-999999-00-1010105-1301-000-M01301002-1431-1-151223-00000000-0000000-143001</t>
  </si>
  <si>
    <t>1-5114030001-999999-00-1020101-1302-000-P02306001-1431-1-151223-00000000-0000000-143001</t>
  </si>
  <si>
    <t>1-5114030001-999999-00-1020104-1302-000-P02306002-1431-1-151223-00000000-0000000-143001</t>
  </si>
  <si>
    <t>1-5114030001-999999-00-1020105-1302-000-P02306002-1431-1-151223-00000000-0000000-143001</t>
  </si>
  <si>
    <t>1-5114030001-999999-00-1020106-1302-000-P02306002-1431-1-151223-00000000-0000000-143001</t>
  </si>
  <si>
    <t>1-5114030001-999999-00-1020107-1302-000-P02306002-1431-1-151223-00000000-0000000-143001</t>
  </si>
  <si>
    <t>1-5114030001-999999-00-1020108-1302-000-P02306002-1431-1-151223-00000000-0000000-143001</t>
  </si>
  <si>
    <t>1-5114030001-999999-00-1020109-1302-000-P02306002-1431-1-151223-00000000-0000000-143001</t>
  </si>
  <si>
    <t>1-5114030001-999999-00-1020202-1302-000-P02304001-1431-1-151223-00000000-0000000-143001</t>
  </si>
  <si>
    <t>1-5114030001-999999-00-1020203-1302-000-P02302003-1431-1-151223-00000000-0000000-143001</t>
  </si>
  <si>
    <t>1-5114030001-999999-00-1020401-1302-000-P02303002-1431-1-151223-00000000-0000000-143001</t>
  </si>
  <si>
    <t>1-5114030001-999999-00-1020402-1302-000-P02303002-1431-1-151223-00000000-0000000-143001</t>
  </si>
  <si>
    <t>1-5114030001-999999-00-1020403-1302-000-P02303002-1431-1-151223-00000000-0000000-143001</t>
  </si>
  <si>
    <t>1-5114030001-999999-00-1020404-1302-000-P02303002-1431-1-151223-00000000-0000000-143001</t>
  </si>
  <si>
    <t>1-5114030001-999999-00-1030101-1502-000-M03302001-1431-1-151223-00000000-0000000-143001</t>
  </si>
  <si>
    <t>1-5114030001-999999-00-1030103-1502-000-M03302001-1431-1-151223-00000000-0000000-143001</t>
  </si>
  <si>
    <t>1-5114030001-999999-00-1030104-1502-000-M03302001-1431-1-151223-00000000-0000000-143001</t>
  </si>
  <si>
    <t>1-5114030001-999999-00-1030105-1502-000-M03302001-1431-1-151223-00000000-0000000-143001</t>
  </si>
  <si>
    <t>1-5114030001-999999-00-1030106-1502-000-M03302001-1431-1-151223-00000000-0000000-143001</t>
  </si>
  <si>
    <t>1-5114030001-999999-00-1030107-1502-000-M03302001-1431-1-151223-00000000-0000000-143001</t>
  </si>
  <si>
    <t>1-5114030001-999999-00-1030201-1502-000-M03302001-1431-1-151223-00000000-0000000-143001</t>
  </si>
  <si>
    <t>1-5114030001-999999-00-1030202-1502-000-M03302001-1431-1-151223-00000000-0000000-143001</t>
  </si>
  <si>
    <t>1-5114030001-999999-00-1030203-1502-000-M03302001-1431-1-151223-00000000-0000000-143001</t>
  </si>
  <si>
    <t>1-5114030001-999999-00-1030204-1502-000-M03302001-1431-1-151223-00000000-0000000-143001</t>
  </si>
  <si>
    <t>1-5114030001-999999-00-1030205-1502-000-M03302001-1431-1-151223-00000000-0000000-143001</t>
  </si>
  <si>
    <t>1-5114030001-999999-00-1030206-1502-000-M03302001-1431-1-151223-00000000-0000000-143001</t>
  </si>
  <si>
    <t>1-5114030001-999999-00-1030207-1502-000-M03302001-1431-1-151223-00000000-0000000-143001</t>
  </si>
  <si>
    <t>1-5114030001-999999-00-1030301-1502-000-M03301001-1431-1-151223-00000000-0000000-143001</t>
  </si>
  <si>
    <t>1-5114030001-999999-00-1030302-1502-000-M03301001-1431-1-151223-00000000-0000000-143001</t>
  </si>
  <si>
    <t>1-5114030001-999999-00-1030303-1502-000-M03301001-1431-1-151223-00000000-0000000-143001</t>
  </si>
  <si>
    <t>1-5114030001-999999-00-1030304-1502-000-M03301001-1431-1-151223-00000000-0000000-143001</t>
  </si>
  <si>
    <t>1-5114030001-999999-00-1030305-1502-000-M03301001-1431-1-151223-00000000-0000000-143001</t>
  </si>
  <si>
    <t>1-5114030001-999999-00-1030307-1502-000-M03301001-1431-1-151223-00000000-0000000-143001</t>
  </si>
  <si>
    <t>1-5114030001-999999-00-1030401-1502-000-M03302001-1431-1-151223-00000000-0000000-143001</t>
  </si>
  <si>
    <t>1-5114030001-999999-00-1030402-1502-000-M03302001-1431-1-151223-00000000-0000000-143001</t>
  </si>
  <si>
    <t>1-5114030001-999999-00-1030403-1502-000-M03302001-1431-1-151223-00000000-0000000-143001</t>
  </si>
  <si>
    <t>1-5114030001-999999-00-1030404-1502-000-M03302001-1431-1-151223-00000000-0000000-143001</t>
  </si>
  <si>
    <t>1-5114030001-999999-00-1030405-1502-000-M03302001-1431-1-151223-00000000-0000000-143001</t>
  </si>
  <si>
    <t>1-5114030001-999999-00-1030406-1502-000-M03302001-1431-1-151223-00000000-0000000-143001</t>
  </si>
  <si>
    <t>1-5114030001-999999-00-1030407-1502-000-M03302001-1431-1-151223-00000000-0000000-143001</t>
  </si>
  <si>
    <t>1-5114030001-999999-00-1030408-1502-000-M03302001-1431-1-151223-00000000-0000000-143001</t>
  </si>
  <si>
    <t>1-5114030001-999999-00-1030409-1502-000-M03302001-1431-1-151223-00000000-0000000-143001</t>
  </si>
  <si>
    <t>1-5114030001-999999-00-1030501-1502-000-M03304002-1431-1-151223-00000000-0000000-143001</t>
  </si>
  <si>
    <t>1-5114030001-999999-00-1030502-1502-000-M03304002-1431-1-151223-00000000-0000000-143001</t>
  </si>
  <si>
    <t>1-5114030001-999999-00-1030503-1502-000-M03304001-1431-1-151223-00000000-0000000-143001</t>
  </si>
  <si>
    <t>1-5114030001-999999-00-1030504-1502-000-M03304001-1431-1-151223-00000000-0000000-143001</t>
  </si>
  <si>
    <t>1-5114030001-999999-00-1030505-1502-000-M03304003-1431-1-151223-00000000-0000000-143001</t>
  </si>
  <si>
    <t>1-5114030001-999999-00-1030506-1502-000-M03304003-1431-1-151223-00000000-0000000-143001</t>
  </si>
  <si>
    <t>1-5114030001-999999-00-1030601-1502-000-M03307002-1431-1-151223-00000000-0000000-143001</t>
  </si>
  <si>
    <t>1-5114030001-999999-00-1030602-1502-000-M03307001-1431-1-151223-00000000-0000000-143001</t>
  </si>
  <si>
    <t>1-5114030001-999999-00-1030603-1502-000-M03307004-1431-1-151223-00000000-0000000-143001</t>
  </si>
  <si>
    <t>1-5114030001-999999-00-1030604-1502-000-M03308001-1431-1-151223-00000000-0000000-143001</t>
  </si>
  <si>
    <t>1-5114030001-999999-00-1030605-1502-000-M03306001-1431-1-151223-00000000-0000000-143001</t>
  </si>
  <si>
    <t>1-5114030001-999999-00-1030701-1502-000-M03302001-1431-1-151223-00000000-0000000-143001</t>
  </si>
  <si>
    <t>1-5114030001-999999-00-1030702-1502-000-M03302001-1431-1-151223-00000000-0000000-143001</t>
  </si>
  <si>
    <t>1-5114030001-999999-00-1030703-1502-000-M03302001-1431-1-151223-00000000-0000000-143001</t>
  </si>
  <si>
    <t>1-5114030001-999999-00-1030705-1502-000-M03302001-1431-1-151223-00000000-0000000-143001</t>
  </si>
  <si>
    <t>1-5114030001-999999-00-1030706-1502-000-M03302001-1431-1-151223-00000000-0000000-143001</t>
  </si>
  <si>
    <t>1-5114030001-999999-00-1030801-1502-000-M03302001-1431-1-151223-00000000-0000000-143001</t>
  </si>
  <si>
    <t>1-5114030001-999999-00-1030802-1502-000-M03302001-1431-1-151223-00000000-0000000-143001</t>
  </si>
  <si>
    <t>1-5114030001-999999-00-1030803-1502-000-M03302001-1431-1-151223-00000000-0000000-143001</t>
  </si>
  <si>
    <t>1-5114030001-999999-00-1030804-1502-000-M03302001-1431-1-151223-00000000-0000000-143001</t>
  </si>
  <si>
    <t>1-5114030001-999999-00-1030805-1502-000-M03302001-1431-1-151223-00000000-0000000-143001</t>
  </si>
  <si>
    <t>1-5114030001-999999-00-1040101-2201-000-G04302001-1431-1-151223-00000000-0000000-143001</t>
  </si>
  <si>
    <t>1-5114030001-999999-00-1040102-2201-000-G04302005-1431-1-151223-00000000-0000000-143001</t>
  </si>
  <si>
    <t>1-5114030001-999999-00-1040103-2201-000-G04302004-1431-1-151223-00000000-0000000-143001</t>
  </si>
  <si>
    <t>1-5114030001-999999-00-1040104-2201-000-G04301007-1431-1-151223-00000000-0000000-143001</t>
  </si>
  <si>
    <t>1-5114030001-999999-00-1040201-2201-000-G04301005-1431-1-151223-00000000-0000000-143001</t>
  </si>
  <si>
    <t>1-5114030001-999999-00-1040202-2201-000-G04301003-1431-1-151223-00000000-0000000-143001</t>
  </si>
  <si>
    <t>1-5114030001-999999-00-1040203-2201-000-G04301001-1431-1-151223-00000000-0000000-143001</t>
  </si>
  <si>
    <t>1-5114030001-999999-00-1040204-2201-000-G04302002-1431-1-151223-00000000-0000000-143001</t>
  </si>
  <si>
    <t>1-5114030001-999999-00-1040205-2201-000-G04301004-1431-1-151223-00000000-0000000-143001</t>
  </si>
  <si>
    <t>1-5114030001-999999-00-1040301-2201-000-G04301006-1431-1-151223-00000000-0000000-143001</t>
  </si>
  <si>
    <t>1-5114030001-999999-00-1040302-2201-000-G04302001-1431-1-151223-00000000-0000000-143001</t>
  </si>
  <si>
    <t>1-5114030001-999999-00-1040304-2201-000-G04301002-1431-1-151223-00000000-0000000-143001</t>
  </si>
  <si>
    <t>1-5114030001-999999-00-1040401-2201-000-G04301005-1431-1-151223-00000000-0000000-143001</t>
  </si>
  <si>
    <t>1-5114030001-999999-00-1050101-2202-000-E05301002-1431-1-151223-00000000-0000000-143001</t>
  </si>
  <si>
    <t>1-5114030001-999999-00-1050102-2202-000-E05304001-1431-1-151223-00000000-0000000-143001</t>
  </si>
  <si>
    <t>1-5114030001-999999-00-1050103-2202-000-E05301002-1431-1-151223-00000000-0000000-143001</t>
  </si>
  <si>
    <t>1-5114030001-999999-00-1050104-2202-000-E05301002-1431-1-151223-00000000-0000000-143001</t>
  </si>
  <si>
    <t>1-5114030001-999999-00-1050105-2202-000-E05304001-1431-1-151223-00000000-0000000-143001</t>
  </si>
  <si>
    <t>1-5114030001-999999-00-1050106-2202-000-E05301002-1431-1-151223-00000000-0000000-143001</t>
  </si>
  <si>
    <t>1-5114030001-999999-00-1050107-2202-000-E05304001-1431-1-151223-00000000-0000000-143001</t>
  </si>
  <si>
    <t>1-5114030001-999999-00-1050201-2202-000-E05301002-1431-1-151223-00000000-0000000-143001</t>
  </si>
  <si>
    <t>1-5114030001-999999-00-1050202-2202-000-E05302006-1431-1-151223-00000000-0000000-143001</t>
  </si>
  <si>
    <t>1-5114030001-999999-00-1050203-2202-000-E05302006-1431-1-151223-00000000-0000000-143001</t>
  </si>
  <si>
    <t>1-5114030001-999999-00-1050204-2202-000-E05302006-1431-1-151223-00000000-0000000-143001</t>
  </si>
  <si>
    <t>1-5114030001-999999-00-1050205-2202-000-E05302006-1431-1-151223-00000000-0000000-143001</t>
  </si>
  <si>
    <t>1-5114030001-999999-00-1050206-2202-000-E05301002-1431-1-151223-00000000-0000000-143001</t>
  </si>
  <si>
    <t>1-5114030001-999999-00-1050207-2202-000-E05301003-1431-1-151223-00000000-0000000-143001</t>
  </si>
  <si>
    <t>1-5114030001-999999-00-1050301-2202-000-E05304001-1431-1-151223-00000000-0000000-143001</t>
  </si>
  <si>
    <t>1-5114030001-999999-00-1050302-2202-000-E05304001-1431-1-151223-00000000-0000000-143001</t>
  </si>
  <si>
    <t>1-5114030001-999999-00-1050303-2202-000-E05304001-1431-1-151223-00000000-0000000-143001</t>
  </si>
  <si>
    <t>1-5114030001-999999-00-1050304-2202-000-E05304001-1431-1-151223-00000000-0000000-143001</t>
  </si>
  <si>
    <t>1-5114030001-999999-00-1050305-2202-000-E05304001-1431-1-151223-00000000-0000000-143001</t>
  </si>
  <si>
    <t>1-5114030001-999999-00-1050401-2202-000-E05303006-1431-1-151223-00000000-0000000-143001</t>
  </si>
  <si>
    <t>1-5114030001-999999-00-1050402-2202-000-E05303005-1431-1-151223-00000000-0000000-143001</t>
  </si>
  <si>
    <t>1-5114030001-999999-00-1050403-2202-000-E05303005-1431-1-151223-00000000-0000000-143001</t>
  </si>
  <si>
    <t>1-5114030001-999999-00-1060101-2202-000-E06301001-1431-1-151223-00000000-0000000-143001</t>
  </si>
  <si>
    <t>1-5114030001-999999-00-1060102-2206-000-E06301001-1431-1-151223-00000000-0000000-143001</t>
  </si>
  <si>
    <t>1-5114030001-999999-00-1060103-2206-000-E06301001-1431-1-151223-00000000-0000000-143001</t>
  </si>
  <si>
    <t>1-5114030001-999999-00-1060104-2206-000-E06301001-1431-1-151223-00000000-0000000-143001</t>
  </si>
  <si>
    <t>1-5114030001-999999-00-1060105-2206-000-E06301001-1431-1-151223-00000000-0000000-143001</t>
  </si>
  <si>
    <t>1-5114030001-999999-00-1060108-2206-000-E06301001-1431-1-151223-00000000-0000000-143001</t>
  </si>
  <si>
    <t>1-5114030001-999999-00-1060109-2206-000-E06301001-1431-1-151223-00000000-0000000-143001</t>
  </si>
  <si>
    <t>1-5114030001-999999-00-1060201-2106-000-E06307001-1431-1-151223-00000000-0000000-143001</t>
  </si>
  <si>
    <t>1-5114030001-999999-00-1060202-2101-000-E06305001-1431-1-151223-00000000-0000000-143001</t>
  </si>
  <si>
    <t>1-5114030001-999999-00-1060203-2204-000-E06302001-1431-1-151223-00000000-0000000-143001</t>
  </si>
  <si>
    <t>1-5114030001-999999-00-1060204-2206-000-E06302001-1431-1-151223-00000000-0000000-143001</t>
  </si>
  <si>
    <t>1-5114030001-999999-00-1060301-2202-000-E06308008-1431-1-151223-00000000-0000000-143001</t>
  </si>
  <si>
    <t>1-5114030001-999999-00-1060302-2206-000-E06308008-1431-1-151223-00000000-0000000-143001</t>
  </si>
  <si>
    <t>1-5114030001-999999-00-1060303-2206-000-E06308008-1431-1-151223-00000000-0000000-143001</t>
  </si>
  <si>
    <t>1-5114030001-999999-00-1070101-2207-000-E07301002-1431-1-151223-00000000-0000000-143001</t>
  </si>
  <si>
    <t>1-5114030001-999999-00-1070102-2207-000-E07302002-1431-1-151223-00000000-0000000-143001</t>
  </si>
  <si>
    <t>1-5114030001-999999-00-1070103-2207-000-E07304002-1431-1-151223-00000000-0000000-143001</t>
  </si>
  <si>
    <t>1-5114030001-999999-00-1070104-2207-000-E07304003-1431-1-151223-00000000-0000000-143001</t>
  </si>
  <si>
    <t>1-5114030001-999999-00-1070105-2207-000-E07306004-1431-1-151223-00000000-0000000-143001</t>
  </si>
  <si>
    <t>1-5114030001-999999-00-1070201-2207-000-E07301001-1431-1-151223-00000000-0000000-143001</t>
  </si>
  <si>
    <t>1-5114030001-999999-00-1070202-2207-000-E07302002-1431-1-151223-00000000-0000000-143001</t>
  </si>
  <si>
    <t>1-5114030001-999999-00-1070203-2207-000-E07305001-1431-1-151223-00000000-0000000-143001</t>
  </si>
  <si>
    <t>1-5114030001-999999-00-1070301-2207-000-E07301006-1431-1-151223-00000000-0000000-143001</t>
  </si>
  <si>
    <t>1-5114030001-999999-00-1070302-2207-000-E07302001-1431-1-151223-00000000-0000000-143001</t>
  </si>
  <si>
    <t>1-5114030001-999999-00-1070303-2207-000-E07305001-1431-1-151223-00000000-0000000-143001</t>
  </si>
  <si>
    <t>1-5114030001-999999-00-1080101-2301-000-E08311001-1431-1-151223-00000000-0000000-143001</t>
  </si>
  <si>
    <t>1-5114030001-999999-00-1080103-2301-000-E08311008-1431-1-151223-00000000-0000000-143001</t>
  </si>
  <si>
    <t>1-5114030001-999999-00-1080201-2301-000-E08311002-1431-1-151223-00000000-0000000-143001</t>
  </si>
  <si>
    <t>1-5114030001-999999-00-1080202-2301-000-E08311002-1431-1-151223-00000000-0000000-143001</t>
  </si>
  <si>
    <t>1-5114030001-999999-00-1080203-2301-000-E08311003-1431-1-151223-00000000-0000000-143001</t>
  </si>
  <si>
    <t>1-5114030001-999999-00-1080301-2301-000-E08311006-1431-1-151223-00000000-0000000-143001</t>
  </si>
  <si>
    <t>1-5114030001-999999-00-1080303-2301-000-E08301002-1431-1-151223-00000000-0000000-143001</t>
  </si>
  <si>
    <t>1-5114030001-999999-00-1080401-2301-000-E08311001-1431-1-151223-00000000-0000000-143001</t>
  </si>
  <si>
    <t>1-5114030001-999999-00-1080402-2301-000-E08303001-1431-1-151223-00000000-0000000-143001</t>
  </si>
  <si>
    <t>1-5114030001-999999-00-1080403-2301-000-E08307001-1431-1-151223-00000000-0000000-143001</t>
  </si>
  <si>
    <t>1-5114030001-999999-00-1080404-2301-000-E08306001-1431-1-151223-00000000-0000000-143001</t>
  </si>
  <si>
    <t>1-5114030001-999999-00-1080405-2301-000-E08305003-1431-1-151223-00000000-0000000-143001</t>
  </si>
  <si>
    <t>1-5114030001-999999-00-1080501-2301-000-E08308001-1431-1-151223-00000000-0000000-143001</t>
  </si>
  <si>
    <t>1-5114030001-999999-00-1080502-2301-000-E08309001-1431-1-151223-00000000-0000000-143001</t>
  </si>
  <si>
    <t>1-5114030001-999999-00-1080503-2301-000-E08308001-1431-1-151223-00000000-0000000-143001</t>
  </si>
  <si>
    <t>1-5114030001-999999-00-1080601-2301-000-E08304001-1431-1-151223-00000000-0000000-143001</t>
  </si>
  <si>
    <t>1-5114030001-999999-00-1080701-2301-000-E08310005-1431-1-151223-00000000-0000000-143001</t>
  </si>
  <si>
    <t>1-5114030001-999999-00-1080801-2206-000-E08305002-1431-1-151223-00000000-0000000-143001</t>
  </si>
  <si>
    <t>1-5114030001-999999-00-1080802-2301-000-E08305003-1431-1-151223-00000000-0000000-143001</t>
  </si>
  <si>
    <t>1-5114030001-999999-00-1090101-2106-000-E09301004-1431-1-151223-00000000-0000000-143001</t>
  </si>
  <si>
    <t>1-5114030001-999999-00-1090102-2106-000-E09303003-1431-1-151223-00000000-0000000-143001</t>
  </si>
  <si>
    <t>1-5114030001-999999-00-1090103-2106-000-E09303003-1431-1-151223-00000000-0000000-143001</t>
  </si>
  <si>
    <t>1-5114030001-999999-00-1090201-2106-000-E09303003-1431-1-151223-00000000-0000000-143001</t>
  </si>
  <si>
    <t>1-5114030001-999999-00-1090202-2106-000-E09304001-1431-1-151223-00000000-0000000-143001</t>
  </si>
  <si>
    <t>1-5114030001-999999-00-1090203-2106-000-E09303003-1431-1-151223-00000000-0000000-143001</t>
  </si>
  <si>
    <t>1-5114030001-999999-00-1090204-2106-000-E09303003-1431-1-151223-00000000-0000000-143001</t>
  </si>
  <si>
    <t>1-5114030001-999999-00-1090205-2106-000-E09305001-1431-1-151223-00000000-0000000-143001</t>
  </si>
  <si>
    <t>1-5114030001-999999-00-1090206-2106-000-E09305001-1431-1-151223-00000000-0000000-143001</t>
  </si>
  <si>
    <t>1-5114030001-999999-00-1100101-1701-000-E10302003-1431-1-151223-00000000-0000000-143001</t>
  </si>
  <si>
    <t>1-5114030001-999999-00-1100101-1701-000-E10302003-1431-1-250423-IP230001-0000000-143001</t>
  </si>
  <si>
    <t>1-5114030001-999999-00-1100102-1701-000-E10302002-1431-1-250423-IP230001-0000000-143001</t>
  </si>
  <si>
    <t>1-5114030001-999999-00-1100103-1701-000-E10302002-1431-1-151223-00000000-0000000-143001</t>
  </si>
  <si>
    <t>1-5114030001-999999-00-1100103-1701-000-E10302002-1431-1-250423-IP230001-0000000-143001</t>
  </si>
  <si>
    <t>1-5114030001-999999-00-1100104-1701-000-E10302002-1431-1-151223-00000000-0000000-143001</t>
  </si>
  <si>
    <t>1-5114030001-999999-00-1100104-1701-000-E10302002-1431-1-250423-IP230001-0000000-143001</t>
  </si>
  <si>
    <t>1-5114030001-999999-00-1100105-1701-000-E10302002-1431-1-250423-IP230001-0000000-143001</t>
  </si>
  <si>
    <t>1-5114030001-999999-00-1100106-1701-000-E10301001-1431-1-151223-00000000-0000000-143001</t>
  </si>
  <si>
    <t>1-5114030001-999999-00-1100106-1701-000-E10301001-1431-1-250423-IP230001-0000000-143001</t>
  </si>
  <si>
    <t>1-5114030001-999999-00-1100107-1701-000-E10301003-1431-1-151223-00000000-0000000-143001</t>
  </si>
  <si>
    <t>1-5114030001-999999-00-1100107-1701-000-E10301003-1431-1-250423-IP230001-0000000-143001</t>
  </si>
  <si>
    <t>1-5114030001-999999-00-1100108-1701-000-E10301003-1431-1-250423-IP230001-0000000-143001</t>
  </si>
  <si>
    <t>1-5114030001-999999-00-1100201-1701-000-E10302001-1431-1-151223-00000000-0000000-143001</t>
  </si>
  <si>
    <t>1-5114030001-999999-00-1100201-1701-000-E10302001-1431-1-250423-IP230001-0000000-143001</t>
  </si>
  <si>
    <t>1-5114030001-999999-00-1100202-1701-000-E10302002-1431-1-151223-00000000-0000000-143001</t>
  </si>
  <si>
    <t>1-5114030001-999999-00-1100202-1701-000-E10302002-1431-1-250423-IP230001-0000000-143001</t>
  </si>
  <si>
    <t>1-5114030001-999999-00-1100203-1701-000-E10302002-1431-1-250423-IP230001-0000000-143001</t>
  </si>
  <si>
    <t>1-5114030001-999999-00-1100204-1701-000-E10302001-1431-1-250423-IP230001-0000000-143001</t>
  </si>
  <si>
    <t>1-5114030001-999999-00-1100205-1701-000-E10302002-1431-1-250423-IP230001-0000000-143001</t>
  </si>
  <si>
    <t>1-5114030001-999999-00-1100301-1701-000-E10305001-1431-1-151223-00000000-0000000-143001</t>
  </si>
  <si>
    <t>1-5114030001-999999-00-1100301-1701-000-E10305001-1431-1-250423-IP230001-0000000-143001</t>
  </si>
  <si>
    <t>1-5114030001-999999-00-1100304-1701-000-E10306001-1431-1-250423-IP230001-0000000-143001</t>
  </si>
  <si>
    <t>1-5114030001-999999-00-1100401-1701-000-E10307002-1431-1-151223-00000000-0000000-143001</t>
  </si>
  <si>
    <t>1-5114030001-999999-00-1100401-1701-000-E10307002-1431-1-250423-IP230001-0000000-143001</t>
  </si>
  <si>
    <t>1-5114030001-999999-00-1100402-1701-000-E10302002-1431-1-151223-00000000-0000000-143001</t>
  </si>
  <si>
    <t>1-5114030001-999999-00-1100402-1701-000-E10302002-1431-1-250423-IP230001-0000000-143001</t>
  </si>
  <si>
    <t>1-5114030001-999999-00-1100501-1701-000-E10310001-1431-1-151223-00000000-0000000-143001</t>
  </si>
  <si>
    <t>1-5114030001-999999-00-1100501-1701-000-E10310001-1431-1-250423-IP230001-0000000-143001</t>
  </si>
  <si>
    <t>1-5114030001-999999-00-1100502-1701-000-E10302002-1431-1-151223-00000000-0000000-143001</t>
  </si>
  <si>
    <t>1-5114030001-999999-00-1100502-1701-000-E10302002-1431-1-250423-IP230001-0000000-143001</t>
  </si>
  <si>
    <t>1-5114030001-999999-00-1100503-1701-000-E10302002-1431-1-250423-IP230001-0000000-143001</t>
  </si>
  <si>
    <t>1-5114030001-999999-00-1100504-1701-000-E10308001-1431-1-250423-IP230001-0000000-143001</t>
  </si>
  <si>
    <t>1-5114030001-999999-00-1100505-1701-000-E10309004-1431-1-250423-IP230001-0000000-143001</t>
  </si>
  <si>
    <t>1-5114030001-999999-00-1110101-1702-000-E11302001-1431-1-151223-00000000-0000000-143001</t>
  </si>
  <si>
    <t>1-5114030001-999999-00-1110102-1702-000-E11301002-1431-1-151223-00000000-0000000-143001</t>
  </si>
  <si>
    <t>1-5114030001-999999-00-1110103-1702-000-E11301001-1431-1-151223-00000000-0000000-143001</t>
  </si>
  <si>
    <t>1-5114030001-999999-00-1110104-1702-000-E11303003-1431-1-151223-00000000-0000000-143001</t>
  </si>
  <si>
    <t>1-5114030001-999999-00-1110105-1702-000-E11302002-1431-1-151223-00000000-0000000-143001</t>
  </si>
  <si>
    <t>1-5114030001-999999-00-1110202-1702-000-E11301001-1431-1-151223-00000000-0000000-143001</t>
  </si>
  <si>
    <t>1-5114030001-999999-00-1110203-1702-000-E11303001-1431-1-151223-00000000-0000000-143001</t>
  </si>
  <si>
    <t>1-5114030001-999999-00-1120101-2501-000-E12301003-1431-1-151223-00000000-0000000-143001</t>
  </si>
  <si>
    <t>1-5114030001-999999-00-1120102-2501-000-E12301003-1431-1-151223-00000000-0000000-143001</t>
  </si>
  <si>
    <t>1-5114030001-999999-00-1120103-2501-000-E12301003-1431-1-151223-00000000-0000000-143001</t>
  </si>
  <si>
    <t>1-5114030001-999999-00-1120104-2501-000-E12301003-1431-1-151223-00000000-0000000-143001</t>
  </si>
  <si>
    <t>1-5114030001-999999-00-1120105-2501-000-E12302009-1431-1-151223-00000000-0000000-143001</t>
  </si>
  <si>
    <t>1-5114030001-999999-00-1120201-2501-000-E12302009-1431-1-151223-00000000-0000000-143001</t>
  </si>
  <si>
    <t>1-5114030001-999999-00-1120202-2501-000-E12301005-1431-1-151223-00000000-0000000-143001</t>
  </si>
  <si>
    <t>1-5114030001-999999-00-1120203-2501-000-E12302001-1431-1-151223-00000000-0000000-143001</t>
  </si>
  <si>
    <t>1-5114030001-999999-00-1120204-2501-000-E12302010-1431-1-151223-00000000-0000000-143001</t>
  </si>
  <si>
    <t>1-5114030001-999999-00-1130101-3601-000-E13301001-1431-1-151223-00000000-0000000-143001</t>
  </si>
  <si>
    <t>1-5114030001-999999-00-1130102-3601-000-E13301001-1431-1-151223-00000000-0000000-143001</t>
  </si>
  <si>
    <t>1-5114030001-999999-00-1130201-3601-000-E13301001-1431-1-151223-00000000-0000000-143001</t>
  </si>
  <si>
    <t>1-5114030001-999999-00-1130301-3601-000-E13301001-1431-1-151223-00000000-0000000-143001</t>
  </si>
  <si>
    <t>1-5114030001-999999-00-1130401-3601-000-E13301005-1431-1-151223-00000000-0000000-143001</t>
  </si>
  <si>
    <t>1-5114030001-999999-00-1130501-3601-000-E13301005-1431-1-151223-00000000-0000000-143001</t>
  </si>
  <si>
    <t>1-5114030001-999999-00-1140101-3201-000-E14302007-1431-1-151223-00000000-0000000-143001</t>
  </si>
  <si>
    <t>1-5114030001-999999-00-1140102-3201-000-E14302006-1431-1-151223-00000000-0000000-143001</t>
  </si>
  <si>
    <t>1-5114030001-999999-00-1140103-3201-000-E14303007-1431-1-151223-00000000-0000000-143001</t>
  </si>
  <si>
    <t>1-5114030001-999999-00-1140201-3201-000-E14302009-1431-1-151223-00000000-0000000-143001</t>
  </si>
  <si>
    <t>1-5114030001-999999-00-1140202-3201-000-E14303007-1431-1-151223-00000000-0000000-143001</t>
  </si>
  <si>
    <t>1-5114030001-999999-00-1140301-3201-000-E14302009-1431-1-151223-00000000-0000000-143001</t>
  </si>
  <si>
    <t>1-5114030001-999999-00-1150101-3101-000-F15301003-1431-1-151223-00000000-0000000-143001</t>
  </si>
  <si>
    <t>1-5114030001-999999-00-1150102-3101-000-F15301003-1431-1-151223-00000000-0000000-143001</t>
  </si>
  <si>
    <t>1-5114030001-999999-00-1150104-3101-000-F15301003-1431-1-151223-00000000-0000000-143001</t>
  </si>
  <si>
    <t>1-5114030001-999999-00-1150105-3101-000-F15301003-1431-1-151223-00000000-0000000-143001</t>
  </si>
  <si>
    <t>1-5114030001-999999-00-1150201-3101-000-F15301003-1431-1-151223-00000000-0000000-143001</t>
  </si>
  <si>
    <t>1-5114030001-999999-00-1150202-3101-000-F15301004-1431-1-151223-00000000-0000000-143001</t>
  </si>
  <si>
    <t>1-5114030001-999999-00-1150204-3101-000-F15301003-1431-1-151223-00000000-0000000-143001</t>
  </si>
  <si>
    <t>1-5114030001-999999-00-1150206-3101-000-F15301003-1431-1-151223-00000000-0000000-143001</t>
  </si>
  <si>
    <t>1-5114030001-999999-00-1150302-3101-000-F15301003-1431-1-151223-00000000-0000000-143001</t>
  </si>
  <si>
    <t>1-5114030001-999999-00-1150403-3101-000-F15301001-1431-1-151223-00000000-0000000-143001</t>
  </si>
  <si>
    <t>1-5114030001-999999-00-1150406-2301-000-F15302003-1431-1-151223-00000000-0000000-143001</t>
  </si>
  <si>
    <t>1-5114030001-999999-00-1160101-3701-000-F16304001-1431-1-151223-00000000-0000000-143001</t>
  </si>
  <si>
    <t>1-5114030001-999999-00-1160102-3701-000-F16304001-1431-1-151223-00000000-0000000-143001</t>
  </si>
  <si>
    <t>1-5114030001-999999-00-1160103-3701-000-F16303001-1431-1-151223-00000000-0000000-143001</t>
  </si>
  <si>
    <t>1-5114030001-999999-00-1160104-3701-000-F16303001-1431-1-151223-00000000-0000000-143001</t>
  </si>
  <si>
    <t>1-5114030001-999999-00-1160201-3701-000-F16304001-1431-1-151223-00000000-0000000-143001</t>
  </si>
  <si>
    <t>1-5114030001-999999-00-1160202-3701-000-F16304001-1431-1-151223-00000000-0000000-143001</t>
  </si>
  <si>
    <t>1-5114030001-999999-00-1160203-3701-000-F16304001-1431-1-151223-00000000-0000000-143001</t>
  </si>
  <si>
    <t>1-5114030001-999999-00-1160204-3701-000-F16304001-1431-1-151223-00000000-0000000-143001</t>
  </si>
  <si>
    <t>1-5114030001-999999-00-1170101-1703-000-G17302004-1431-1-151223-00000000-0000000-143001</t>
  </si>
  <si>
    <t>1-5114030001-999999-00-1170103-1703-000-G17302003-1431-1-151223-00000000-0000000-143001</t>
  </si>
  <si>
    <t>1-5114030001-999999-00-1170104-1703-000-G17301001-1431-1-151223-00000000-0000000-143001</t>
  </si>
  <si>
    <t>1-5114030001-999999-00-1170105-1703-000-G17302001-1431-1-151223-00000000-0000000-143001</t>
  </si>
  <si>
    <t>1-5114030001-999999-00-1170108-1703-000-G17301001-1431-1-151223-00000000-0000000-143001</t>
  </si>
  <si>
    <t>1-5114030001-999999-00-1170201-1703-000-G17301003-1431-1-151223-00000000-0000000-143001</t>
  </si>
  <si>
    <t>1-5114030001-999999-00-1180101-2402-000-F18301001-1431-1-151223-00000000-0000000-143001</t>
  </si>
  <si>
    <t>1-5114030001-999999-00-1180102-2402-000-F18301001-1431-1-151223-00000000-0000000-143001</t>
  </si>
  <si>
    <t>1-5114030001-999999-00-1180103-2402-000-F18301001-1431-1-151223-00000000-0000000-143001</t>
  </si>
  <si>
    <t>1-5114030001-999999-00-1180201-2402-000-F18301001-1431-1-151223-00000000-0000000-143001</t>
  </si>
  <si>
    <t>1-5114030001-999999-00-1180203-2402-000-F18301001-1431-1-151223-00000000-0000000-143001</t>
  </si>
  <si>
    <t>1-5114030001-999999-00-1180205-2402-000-F18302002-1431-1-151223-00000000-0000000-143001</t>
  </si>
  <si>
    <t>1-5114030001-999999-00-1180206-2402-000-F18302005-1431-1-151223-00000000-0000000-143001</t>
  </si>
  <si>
    <t>1-5114030001-999999-00-1180208-2402-000-F18301002-1431-1-151223-00000000-0000000-143001</t>
  </si>
  <si>
    <t>1-5114030001-999999-00-1180209-2402-000-F18301001-1431-1-151223-00000000-0000000-143001</t>
  </si>
  <si>
    <t>1-5114030001-999999-00-1180210-2402-000-F18301004-1431-1-151223-00000000-0000000-143001</t>
  </si>
  <si>
    <t>1-5114030001-999999-00-1180211-2402-000-F18303002-1431-1-151223-00000000-0000000-143001</t>
  </si>
  <si>
    <t>1-5114030001-999999-00-1190101-2401-000-F19301001-1431-1-151223-00000000-0000000-143001</t>
  </si>
  <si>
    <t>1-5114030001-999999-00-1190201-2401-000-F19301001-1431-1-151223-00000000-0000000-143001</t>
  </si>
  <si>
    <t>1-5114030001-999999-00-1190202-2401-000-F19301002-1431-1-151223-00000000-0000000-143001</t>
  </si>
  <si>
    <t>1-5114030001-999999-00-1190203-2401-000-F19302002-1431-1-151223-00000000-0000000-143001</t>
  </si>
  <si>
    <t>1-5114030001-999999-00-1200101-2701-000-F20301001-1431-1-151223-00000000-0000000-143001</t>
  </si>
  <si>
    <t>1-5114030001-999999-00-1200104-2701-000-F20302001-1431-1-151223-00000000-0000000-143001</t>
  </si>
  <si>
    <t>1-5114030001-999999-00-1200201-2701-000-F20303001-1431-1-151223-00000000-0000000-143001</t>
  </si>
  <si>
    <t>1-5114030001-999999-00-1200202-2701-000-F20303001-1431-1-151223-00000000-0000000-143001</t>
  </si>
  <si>
    <t>1-5114030001-999999-00-1210101-1309-000-F21301004-1431-1-151223-00000000-0000000-143001</t>
  </si>
  <si>
    <t>1-5114030001-999999-00-1210103-1309-000-F21305002-1431-1-151223-00000000-0000000-143001</t>
  </si>
  <si>
    <t>1-5114030001-999999-00-1210104-1309-000-F21303002-1431-1-151223-00000000-0000000-143001</t>
  </si>
  <si>
    <t>1-5114030001-999999-00-1210105-1309-000-F21305001-1431-1-151223-00000000-0000000-143001</t>
  </si>
  <si>
    <t>1-5114030001-999999-00-1210106-1309-000-F21302002-1431-1-151223-00000000-0000000-143001</t>
  </si>
  <si>
    <t>1-5114030001-999999-00-1210107-1309-000-F21302001-1431-1-151223-00000000-0000000-143001</t>
  </si>
  <si>
    <t>1-5114030001-999999-00-1210201-1309-000-F21305001-1431-1-151223-00000000-0000000-143001</t>
  </si>
  <si>
    <t>1-5114030001-999999-00-1230101-1102-000-O23303009-1431-1-151223-00000000-0000000-143001</t>
  </si>
  <si>
    <t>1-5114030001-999999-00-1230102-1102-000-O23303009-1431-1-151223-00000000-0000000-143001</t>
  </si>
  <si>
    <t>1-5114030001-999999-00-1230103-1102-000-O23303009-1431-1-151223-00000000-0000000-143001</t>
  </si>
  <si>
    <t>1-5114030001-999999-00-1230104-1102-000-O23301007-1431-1-151223-00000000-0000000-143001</t>
  </si>
  <si>
    <t>1-5114030001-999999-00-1230201-1102-000-O23301001-1431-1-151223-00000000-0000000-143001</t>
  </si>
  <si>
    <t>1-5114030001-999999-00-1230202-1102-000-O23302003-1431-1-151223-00000000-0000000-143001</t>
  </si>
  <si>
    <t>1-5114030001-999999-00-1230203-1102-000-O23301001-1431-1-151223-00000000-0000000-143001</t>
  </si>
  <si>
    <t>1-5114030001-999999-00-1230204-1102-000-O23301010-1431-1-151223-00000000-0000000-143001</t>
  </si>
  <si>
    <t>1-5114030001-999999-00-1240101-1804-000-M24302001-1431-1-151223-00000000-0000000-143001</t>
  </si>
  <si>
    <t>1-5114030001-999999-00-1250101-1302-000-P25301003-1431-1-151223-00000000-0000000-143001</t>
  </si>
  <si>
    <t>1-5114030001-999999-00-1260101-1303-000-G26301001-1431-1-151223-00000000-0000000-143001</t>
  </si>
  <si>
    <t>1-5114030001-999999-00-1270101-1201-000-G27301001-1431-1-151223-00000000-0000000-143001</t>
  </si>
  <si>
    <t>1-5114030001-999999-00-1270102-1201-000-G27301002-1431-1-151223-00000000-0000000-143001</t>
  </si>
  <si>
    <t>1-5114030001-999999-00-1270103-1201-000-G27302003-1431-1-151223-00000000-0000000-143001</t>
  </si>
  <si>
    <t>1-5114030001-999999-00-1270104-1201-000-G27302001-1431-1-151223-00000000-0000000-143001</t>
  </si>
  <si>
    <t>1-5114030001-999999-00-1270105-1201-000-G27302003-1431-1-151223-00000000-0000000-143001</t>
  </si>
  <si>
    <t>1-5114030001-999999-00-1280101-1805-000-M03302001-1431-1-151223-00000000-0000000-143001</t>
  </si>
  <si>
    <t>1-5114030001-999999-00-1310101-1302-000-P31304003-1431-1-151223-00000000-0000000-143001</t>
  </si>
  <si>
    <t>1-5114030001-999999-00-1310102-1302-000-P31304004-1431-1-151223-00000000-0000000-143001</t>
  </si>
  <si>
    <t>1-5114030001-999999-00-1310201-1302-000-P31304003-1431-1-151223-00000000-0000000-143001</t>
  </si>
  <si>
    <t>1-5114030001-999999-00-1310202-1302-000-P31304003-1431-1-151223-00000000-0000000-143001</t>
  </si>
  <si>
    <t>1-5114030001-999999-00-1310203-1302-000-P31304003-1431-1-151223-00000000-0000000-143001</t>
  </si>
  <si>
    <t>1-5114040001-999999-00-1010105-1301-000-M01301002-1441-1-151223-00000000-0000000-144001</t>
  </si>
  <si>
    <t>1-5114040001-999999-00-1020101-1302-000-P02306001-1441-1-151223-00000000-0000000-144001</t>
  </si>
  <si>
    <t>1-5114040001-999999-00-1250101-1302-000-P25301003-1441-1-151223-00000000-0000000-144001</t>
  </si>
  <si>
    <t>1-5114040001-999999-00-1260101-1303-000-G26301001-1441-1-151223-00000000-0000000-144001</t>
  </si>
  <si>
    <t>1-5115020001-999999-00-1020202-1302-000-P02304001-1521-1-110123-00000000-0000000-152001</t>
  </si>
  <si>
    <t>1-5115020001-999999-00-1030101-1502-000-M03302001-1521-1-110123-00000000-0000000-152001</t>
  </si>
  <si>
    <t>1-5115020001-999999-00-1050101-2202-000-E05301002-1521-1-110123-00000000-0000000-152001</t>
  </si>
  <si>
    <t>1-5115020001-999999-00-1060101-2202-000-E06301001-1521-1-110123-00000000-0000000-152001</t>
  </si>
  <si>
    <t>1-5115020001-999999-00-1070101-2207-000-E07301002-1521-1-110123-00000000-0000000-152001</t>
  </si>
  <si>
    <t>1-5115020001-999999-00-1080101-2301-000-E08311001-1521-1-110123-00000000-0000000-152001</t>
  </si>
  <si>
    <t>1-5115020001-999999-00-1100401-1701-000-E10307002-1521-1-110123-00000000-0000000-152001</t>
  </si>
  <si>
    <t>1-5115020001-999999-00-1200101-2701-000-F20301001-1521-1-110123-00000000-0000000-152001</t>
  </si>
  <si>
    <t>1-5115020001-999999-00-1210101-1309-000-F21301004-1521-1-110123-00000000-0000000-152001</t>
  </si>
  <si>
    <t>1-5115020001-999999-00-1240201-1804-000-M24302001-1521-1-110123-00000000-0000000-152001</t>
  </si>
  <si>
    <t>1-5115020001-999999-00-1310101-1301-000-P31304003-1521-1-110123-00000000-0000000-152001</t>
  </si>
  <si>
    <t>1-5115020002-999999-00-1030101-1502-000-M03302001-1521-1-110123-00000000-0000000-152002</t>
  </si>
  <si>
    <t>1-5115020002-999999-00-1070101-2207-000-E07301002-1521-1-110123-00000000-0000000-152002</t>
  </si>
  <si>
    <t>1-5115020002-999999-00-1080101-2301-000-E08311001-1521-1-110123-00000000-0000000-152002</t>
  </si>
  <si>
    <t>1-5115020002-999999-00-1130401-3601-000-E13301005-1521-1-110123-00000000-0000000-152002</t>
  </si>
  <si>
    <t>1-5115020002-999999-00-1230101-1102-000-O23303009-1521-1-110123-00000000-0000000-152002</t>
  </si>
  <si>
    <t>1-5115020002-999999-00-1240201-1804-000-M24302001-1521-1-110123-00000000-0000000-152002</t>
  </si>
  <si>
    <t>1-5115040001-999999-00-1100103-1701-000-E10302002-1541-1-250423-IP230001-0000000-154001</t>
  </si>
  <si>
    <t>1-5115040001-999999-00-1100104-1701-000-E10302002-1541-1-250423-IP230001-0000000-154001</t>
  </si>
  <si>
    <t>1-5115040001-999999-00-1100105-1701-000-E10302002-1541-1-250423-IP230001-0000000-154001</t>
  </si>
  <si>
    <t>1-5115040001-999999-00-1100106-1701-000-E10301001-1541-1-250423-IP230001-0000000-154001</t>
  </si>
  <si>
    <t>1-5115040001-999999-00-1100204-1701-000-E10302001-1541-1-250423-IP230001-0000000-154001</t>
  </si>
  <si>
    <t>1-5115040001-999999-00-1100301-1701-000-E10305001-1541-1-250423-IP230001-0000000-154001</t>
  </si>
  <si>
    <t>1-5115040001-999999-00-1100401-1701-000-E10307002-1541-1-250423-IP230001-0000000-154001</t>
  </si>
  <si>
    <t>1-5115040001-999999-00-1100402-1701-000-E10302002-1541-1-151223-00000000-0000000-154001</t>
  </si>
  <si>
    <t>1-5115040001-999999-00-1100402-1701-000-E10302002-1541-1-250423-IP230001-0000000-154001</t>
  </si>
  <si>
    <t>1-5115040001-999999-00-1100501-1701-000-E10310001-1541-1-250423-IP230001-0000000-154001</t>
  </si>
  <si>
    <t>1-5115040001-999999-00-1100502-1701-000-E10302002-1541-1-151223-00000000-0000000-154001</t>
  </si>
  <si>
    <t>1-5115040001-999999-00-1100502-1701-000-E10302002-1541-1-250423-IP230001-0000000-154001</t>
  </si>
  <si>
    <t>1-5115040001-999999-00-1100503-1701-000-E10302002-1541-1-250423-IP230001-0000000-154001</t>
  </si>
  <si>
    <t>1-5115040001-999999-00-1100504-1701-000-E10308001-1541-1-250423-IP230001-0000000-154001</t>
  </si>
  <si>
    <t>1-5115040001-999999-00-1100505-1701-000-E10309004-1541-1-250423-IP230001-0000000-154001</t>
  </si>
  <si>
    <t>1-5115040003-999999-00-1100101-1701-000-E10302003-1541-1-250423-IP230001-0000000-154003</t>
  </si>
  <si>
    <t>1-5115040003-999999-00-1100103-1701-000-E10302002-1541-1-250423-IP230001-0000000-154003</t>
  </si>
  <si>
    <t>1-5115040003-999999-00-1100104-1701-000-E10302002-1541-1-250423-IP230001-0000000-154003</t>
  </si>
  <si>
    <t>1-5115040003-999999-00-1100105-1701-000-E10302002-1541-1-250423-IP230001-0000000-154003</t>
  </si>
  <si>
    <t>1-5115040003-999999-00-1100106-1701-000-E10301001-1541-1-250423-IP230001-0000000-154003</t>
  </si>
  <si>
    <t>1-5115040003-999999-00-1100204-1701-000-E10302001-1541-1-250423-IP230001-0000000-154003</t>
  </si>
  <si>
    <t>1-5115040003-999999-00-1100301-1701-000-E10305001-1541-1-250423-IP230001-0000000-154003</t>
  </si>
  <si>
    <t>1-5115040003-999999-00-1100401-1701-000-E10307002-1541-1-250423-IP230001-0000000-154003</t>
  </si>
  <si>
    <t>1-5115040003-999999-00-1100402-1701-000-E10302002-1541-1-151223-00000000-0000000-154003</t>
  </si>
  <si>
    <t>1-5115040003-999999-00-1100402-1701-000-E10302002-1541-1-250423-IP230001-0000000-154003</t>
  </si>
  <si>
    <t>1-5115040003-999999-00-1100501-1701-000-E10310001-1541-1-250423-IP230001-0000000-154003</t>
  </si>
  <si>
    <t>1-5115040003-999999-00-1100502-1701-000-E10302002-1541-1-151223-00000000-0000000-154003</t>
  </si>
  <si>
    <t>1-5115040003-999999-00-1100502-1701-000-E10302002-1541-1-250423-IP230001-0000000-154003</t>
  </si>
  <si>
    <t>1-5115040003-999999-00-1100503-1701-000-E10302002-1541-1-250423-IP230001-0000000-154003</t>
  </si>
  <si>
    <t>1-5115040003-999999-00-1100504-1701-000-E10308001-1541-1-250423-IP230001-0000000-154003</t>
  </si>
  <si>
    <t>1-5115040003-999999-00-1100505-1701-000-E10309004-1541-1-250423-IP230001-0000000-154003</t>
  </si>
  <si>
    <t>1-5115040004-999999-00-1100101-1701-000-E10302003-1541-1-250423-IP230001-0000000-154004</t>
  </si>
  <si>
    <t>1-5115040004-999999-00-1100103-1701-000-E10302002-1541-1-250423-IP230001-0000000-154004</t>
  </si>
  <si>
    <t>1-5115040004-999999-00-1100104-1701-000-E10302002-1541-1-250423-IP230001-0000000-154004</t>
  </si>
  <si>
    <t>1-5115040004-999999-00-1100105-1701-000-E10302002-1541-1-250423-IP230001-0000000-154004</t>
  </si>
  <si>
    <t>1-5115040004-999999-00-1100106-1701-000-E10301001-1541-1-250423-IP230001-0000000-154004</t>
  </si>
  <si>
    <t>1-5115040004-999999-00-1100204-1701-000-E10302001-1541-1-250423-IP230001-0000000-154004</t>
  </si>
  <si>
    <t>1-5115040004-999999-00-1100301-1701-000-E10305001-1541-1-250423-IP230001-0000000-154004</t>
  </si>
  <si>
    <t>1-5115040004-999999-00-1100401-1701-000-E10307002-1541-1-250423-IP230001-0000000-154004</t>
  </si>
  <si>
    <t>1-5115040004-999999-00-1100402-1701-000-E10302002-1541-1-151223-00000000-0000000-154004</t>
  </si>
  <si>
    <t>1-5115040004-999999-00-1100402-1701-000-E10302002-1541-1-250423-IP230001-0000000-154004</t>
  </si>
  <si>
    <t>1-5115040004-999999-00-1100501-1701-000-E10310001-1541-1-250423-IP230001-0000000-154004</t>
  </si>
  <si>
    <t>1-5115040004-999999-00-1100502-1701-000-E10302002-1541-1-151223-00000000-0000000-154004</t>
  </si>
  <si>
    <t>1-5115040004-999999-00-1100502-1701-000-E10302002-1541-1-250423-IP230001-0000000-154004</t>
  </si>
  <si>
    <t>1-5115040004-999999-00-1100503-1701-000-E10302002-1541-1-250423-IP230001-0000000-154004</t>
  </si>
  <si>
    <t>1-5115040004-999999-00-1100504-1701-000-E10308001-1541-1-250423-IP230001-0000000-154004</t>
  </si>
  <si>
    <t>1-5115040004-999999-00-1100505-1701-000-E10309004-1541-1-250423-IP230001-0000000-154004</t>
  </si>
  <si>
    <t>CLAUSULA CUOTAS SINDICALES</t>
  </si>
  <si>
    <t>1-5115040006-999999-00-1280101-1805-000-M03302001-1541-1-151223-00000000-0000000-154006</t>
  </si>
  <si>
    <t>1-5115040006-999999-00-1290101-1805-000-M03302001-1541-1-151223-00000000-0000000-154006</t>
  </si>
  <si>
    <t>CLAUSULA DESPENSA</t>
  </si>
  <si>
    <t>1-5115040008-999999-00-1010101-1301-000-M01301012-1541-1-151223-00000000-0000000-154008</t>
  </si>
  <si>
    <t>1-5115040008-999999-00-1010102-1301-000-M01301009-1541-1-151223-00000000-0000000-154008</t>
  </si>
  <si>
    <t>1-5115040008-999999-00-1010105-1301-000-M01301002-1541-1-151223-00000000-0000000-154008</t>
  </si>
  <si>
    <t>1-5115040008-999999-00-1020101-1302-000-P02306001-1541-1-151223-00000000-0000000-154008</t>
  </si>
  <si>
    <t>1-5115040008-999999-00-1020104-1302-000-P02306002-1541-1-151223-00000000-0000000-154008</t>
  </si>
  <si>
    <t>1-5115040008-999999-00-1020105-1302-000-P02306002-1541-1-151223-00000000-0000000-154008</t>
  </si>
  <si>
    <t>1-5115040008-999999-00-1020106-1302-000-P02306002-1541-1-151223-00000000-0000000-154008</t>
  </si>
  <si>
    <t>1-5115040008-999999-00-1020107-1302-000-P02306002-1541-1-151223-00000000-0000000-154008</t>
  </si>
  <si>
    <t>1-5115040008-999999-00-1020109-1302-000-P02306002-1541-1-151223-00000000-0000000-154008</t>
  </si>
  <si>
    <t>1-5115040008-999999-00-1020202-1302-000-P02304001-1541-1-151223-00000000-0000000-154008</t>
  </si>
  <si>
    <t>1-5115040008-999999-00-1020203-1302-000-P02302003-1541-1-151223-00000000-0000000-154008</t>
  </si>
  <si>
    <t>1-5115040008-999999-00-1020401-1302-000-P02303002-1541-1-151223-00000000-0000000-154008</t>
  </si>
  <si>
    <t>1-5115040008-999999-00-1020402-1302-000-P02303002-1541-1-151223-00000000-0000000-154008</t>
  </si>
  <si>
    <t>1-5115040008-999999-00-1020403-1302-000-P02303002-1541-1-151223-00000000-0000000-154008</t>
  </si>
  <si>
    <t>1-5115040008-999999-00-1020404-1302-000-P02303002-1541-1-151223-00000000-0000000-154008</t>
  </si>
  <si>
    <t>1-5115040008-999999-00-1030101-1502-000-M03302001-1541-1-151223-00000000-0000000-154008</t>
  </si>
  <si>
    <t>1-5115040008-999999-00-1030202-1502-000-M03302001-1541-1-151223-00000000-0000000-154008</t>
  </si>
  <si>
    <t>1-5115040008-999999-00-1030301-1502-000-M03301001-1541-1-151223-00000000-0000000-154008</t>
  </si>
  <si>
    <t>1-5115040008-999999-00-1030302-1502-000-M03301001-1541-1-151223-00000000-0000000-154008</t>
  </si>
  <si>
    <t>1-5115040008-999999-00-1030303-1502-000-M03301001-1541-1-151223-00000000-0000000-154008</t>
  </si>
  <si>
    <t>1-5115040008-999999-00-1030304-1502-000-M03301001-1541-1-151223-00000000-0000000-154008</t>
  </si>
  <si>
    <t>1-5115040008-999999-00-1030305-1502-000-M03301001-1541-1-151223-00000000-0000000-154008</t>
  </si>
  <si>
    <t>1-5115040008-999999-00-1030402-1502-000-M03302001-1541-1-151223-00000000-0000000-154008</t>
  </si>
  <si>
    <t>1-5115040008-999999-00-1030403-1502-000-M03302001-1541-1-151223-00000000-0000000-154008</t>
  </si>
  <si>
    <t>1-5115040008-999999-00-1030404-1502-000-M03302001-1541-1-151223-00000000-0000000-154008</t>
  </si>
  <si>
    <t>1-5115040008-999999-00-1030405-1502-000-M03302001-1541-1-151223-00000000-0000000-154008</t>
  </si>
  <si>
    <t>1-5115040008-999999-00-1030406-1502-000-M03302001-1541-1-151223-00000000-0000000-154008</t>
  </si>
  <si>
    <t>1-5115040008-999999-00-1030407-1502-000-M03302001-1541-1-151223-00000000-0000000-154008</t>
  </si>
  <si>
    <t>1-5115040008-999999-00-1030408-1502-000-M03302001-1541-1-151223-00000000-0000000-154008</t>
  </si>
  <si>
    <t>1-5115040008-999999-00-1030409-1502-000-M03302001-1541-1-151223-00000000-0000000-154008</t>
  </si>
  <si>
    <t>1-5115040008-999999-00-1030503-1502-000-M03304001-1541-1-151223-00000000-0000000-154008</t>
  </si>
  <si>
    <t>1-5115040008-999999-00-1030504-1502-000-M03304001-1541-1-151223-00000000-0000000-154008</t>
  </si>
  <si>
    <t>1-5115040008-999999-00-1030505-1502-000-M03304003-1541-1-151223-00000000-0000000-154008</t>
  </si>
  <si>
    <t>1-5115040008-999999-00-1030601-1502-000-M03307002-1541-1-151223-00000000-0000000-154008</t>
  </si>
  <si>
    <t>1-5115040008-999999-00-1030605-1502-000-M03306001-1541-1-151223-00000000-0000000-154008</t>
  </si>
  <si>
    <t>1-5115040008-999999-00-1030802-1502-000-M03302001-1541-1-151223-00000000-0000000-154008</t>
  </si>
  <si>
    <t>1-5115040008-999999-00-1040101-2201-000-G04302001-1541-1-151223-00000000-0000000-154008</t>
  </si>
  <si>
    <t>1-5115040008-999999-00-1040102-2201-000-G04302005-1541-1-151223-00000000-0000000-154008</t>
  </si>
  <si>
    <t>1-5115040008-999999-00-1040201-2201-000-G04301005-1541-1-151223-00000000-0000000-154008</t>
  </si>
  <si>
    <t>1-5115040008-999999-00-1040203-2201-000-G04301001-1541-1-151223-00000000-0000000-154008</t>
  </si>
  <si>
    <t>1-5115040008-999999-00-1040205-2201-000-G04301004-1541-1-151223-00000000-0000000-154008</t>
  </si>
  <si>
    <t>1-5115040008-999999-00-1040301-2201-000-G04301006-1541-1-151223-00000000-0000000-154008</t>
  </si>
  <si>
    <t>1-5115040008-999999-00-1040304-2201-000-G04301002-1541-1-151223-00000000-0000000-154008</t>
  </si>
  <si>
    <t>1-5115040008-999999-00-1040401-2201-000-G04301005-1541-1-151223-00000000-0000000-154008</t>
  </si>
  <si>
    <t>1-5115040008-999999-00-1050104-2202-000-E05301002-1541-1-151223-00000000-0000000-154008</t>
  </si>
  <si>
    <t>1-5115040008-999999-00-1050202-2202-000-E05302006-1541-1-151223-00000000-0000000-154008</t>
  </si>
  <si>
    <t>1-5115040008-999999-00-1050203-2202-000-E05302006-1541-1-151223-00000000-0000000-154008</t>
  </si>
  <si>
    <t>1-5115040008-999999-00-1050204-2202-000-E05302006-1541-1-151223-00000000-0000000-154008</t>
  </si>
  <si>
    <t>1-5115040008-999999-00-1050205-2202-000-E05302006-1541-1-151223-00000000-0000000-154008</t>
  </si>
  <si>
    <t>1-5115040008-999999-00-1050206-2202-000-E05301002-1541-1-151223-00000000-0000000-154008</t>
  </si>
  <si>
    <t>1-5115040008-999999-00-1050301-2202-000-E05304001-1541-1-151223-00000000-0000000-154008</t>
  </si>
  <si>
    <t>1-5115040008-999999-00-1050303-2202-000-E05304001-1541-1-151223-00000000-0000000-154008</t>
  </si>
  <si>
    <t>1-5115040008-999999-00-1050304-2202-000-E05304001-1541-1-151223-00000000-0000000-154008</t>
  </si>
  <si>
    <t>1-5115040008-999999-00-1050402-2202-000-E05303005-1541-1-151223-00000000-0000000-154008</t>
  </si>
  <si>
    <t>1-5115040008-999999-00-1050403-2202-000-E05303005-1541-1-151223-00000000-0000000-154008</t>
  </si>
  <si>
    <t>1-5115040008-999999-00-1060101-2202-000-E06301001-1541-1-151223-00000000-0000000-154008</t>
  </si>
  <si>
    <t>1-5115040008-999999-00-1060104-2206-000-E06301001-1541-1-151223-00000000-0000000-154008</t>
  </si>
  <si>
    <t>1-5115040008-999999-00-1060105-2206-000-E06301001-1541-1-151223-00000000-0000000-154008</t>
  </si>
  <si>
    <t>1-5115040008-999999-00-1060201-2106-000-E06307001-1541-1-151223-00000000-0000000-154008</t>
  </si>
  <si>
    <t>1-5115040008-999999-00-1060202-2101-000-E06305001-1541-1-151223-00000000-0000000-154008</t>
  </si>
  <si>
    <t>1-5115040008-999999-00-1060203-2204-000-E06302001-1541-1-151223-00000000-0000000-154008</t>
  </si>
  <si>
    <t>1-5115040008-999999-00-1060204-2206-000-E06302001-1541-1-151223-00000000-0000000-154008</t>
  </si>
  <si>
    <t>1-5115040008-999999-00-1060301-2202-000-E06308008-1541-1-151223-00000000-0000000-154008</t>
  </si>
  <si>
    <t>1-5115040008-999999-00-1060302-2206-000-E06308008-1541-1-151223-00000000-0000000-154008</t>
  </si>
  <si>
    <t>1-5115040008-999999-00-1060303-2206-000-E06308008-1541-1-151223-00000000-0000000-154008</t>
  </si>
  <si>
    <t>1-5115040008-999999-00-1070101-2207-000-E07301002-1541-1-151223-00000000-0000000-154008</t>
  </si>
  <si>
    <t>1-5115040008-999999-00-1070103-2207-000-E07304002-1541-1-151223-00000000-0000000-154008</t>
  </si>
  <si>
    <t>1-5115040008-999999-00-1070104-2207-000-E07304003-1541-1-151223-00000000-0000000-154008</t>
  </si>
  <si>
    <t>1-5115040008-999999-00-1070106-2207-000-E07306004-1541-1-151223-00000000-0000000-154008</t>
  </si>
  <si>
    <t>1-5115040008-999999-00-1070202-2207-000-E07302002-1541-1-151223-00000000-0000000-154008</t>
  </si>
  <si>
    <t>1-5115040008-999999-00-1070203-2207-000-E07305001-1541-1-151223-00000000-0000000-154008</t>
  </si>
  <si>
    <t>1-5115040008-999999-00-1070301-2207-000-E07301006-1541-1-151223-00000000-0000000-154008</t>
  </si>
  <si>
    <t>1-5115040008-999999-00-1070302-2207-000-E07302001-1541-1-151223-00000000-0000000-154008</t>
  </si>
  <si>
    <t>1-5115040008-999999-00-1070305-2207-000-E07306004-1541-1-151223-00000000-0000000-154008</t>
  </si>
  <si>
    <t>1-5115040008-999999-00-1080101-2301-000-E08311001-1541-1-151223-00000000-0000000-154008</t>
  </si>
  <si>
    <t>1-5115040008-999999-00-1080201-2301-000-E08311002-1541-1-151223-00000000-0000000-154008</t>
  </si>
  <si>
    <t>1-5115040008-999999-00-1080202-2301-000-E08311002-1541-1-151223-00000000-0000000-154008</t>
  </si>
  <si>
    <t>1-5115040008-999999-00-1080203-2301-000-E08311003-1541-1-151223-00000000-0000000-154008</t>
  </si>
  <si>
    <t>1-5115040008-999999-00-1080301-2301-000-E08311006-1541-1-151223-00000000-0000000-154008</t>
  </si>
  <si>
    <t>1-5115040008-999999-00-1080303-2301-000-E08301002-1541-1-151223-00000000-0000000-154008</t>
  </si>
  <si>
    <t>1-5115040008-999999-00-1080402-2301-000-E08303001-1541-1-151223-00000000-0000000-154008</t>
  </si>
  <si>
    <t>1-5115040008-999999-00-1080403-2301-000-E08307001-1541-1-151223-00000000-0000000-154008</t>
  </si>
  <si>
    <t>1-5115040008-999999-00-1080404-2301-000-E08306001-1541-1-151223-00000000-0000000-154008</t>
  </si>
  <si>
    <t>1-5115040008-999999-00-1080405-2301-000-E08305003-1541-1-151223-00000000-0000000-154008</t>
  </si>
  <si>
    <t>1-5115040008-999999-00-1080502-2301-000-E08309001-1541-1-151223-00000000-0000000-154008</t>
  </si>
  <si>
    <t>1-5115040008-999999-00-1080503-2301-000-E08308001-1541-1-151223-00000000-0000000-154008</t>
  </si>
  <si>
    <t>1-5115040008-999999-00-1080601-2301-000-E08304001-1541-1-151223-00000000-0000000-154008</t>
  </si>
  <si>
    <t>1-5115040008-999999-00-1080701-2301-000-E08310005-1541-1-151223-00000000-0000000-154008</t>
  </si>
  <si>
    <t>1-5115040008-999999-00-1080801-2206-000-E08305002-1541-1-151223-00000000-0000000-154008</t>
  </si>
  <si>
    <t>1-5115040008-999999-00-1080802-2301-000-E08305003-1541-1-151223-00000000-0000000-154008</t>
  </si>
  <si>
    <t>1-5115040008-999999-00-1090102-2106-000-E09303003-1541-1-151223-00000000-0000000-154008</t>
  </si>
  <si>
    <t>1-5115040008-999999-00-1090201-2106-000-E09303003-1541-1-151223-00000000-0000000-154008</t>
  </si>
  <si>
    <t>1-5115040008-999999-00-1090202-2106-000-E09304001-1541-1-151223-00000000-0000000-154008</t>
  </si>
  <si>
    <t>1-5115040008-999999-00-1090203-2106-000-E09303003-1541-1-151223-00000000-0000000-154008</t>
  </si>
  <si>
    <t>1-5115040008-999999-00-1090204-2106-000-E09303003-1541-1-151223-00000000-0000000-154008</t>
  </si>
  <si>
    <t>1-5115040008-999999-00-1090205-2106-000-E09305001-1541-1-151223-00000000-0000000-154008</t>
  </si>
  <si>
    <t>1-5115040008-999999-00-1090206-2106-000-E09305001-1541-1-151223-00000000-0000000-154008</t>
  </si>
  <si>
    <t>1-5115040008-999999-00-1100101-1701-000-E10302003-1541-1-151223-00000000-0000000-154008</t>
  </si>
  <si>
    <t>1-5115040008-999999-00-1100101-1701-000-E10302003-1541-1-250423-IP230001-0000000-154008</t>
  </si>
  <si>
    <t>1-5115040008-999999-00-1100102-1701-000-E10302002-1541-1-250423-IP230001-0000000-154008</t>
  </si>
  <si>
    <t>1-5115040008-999999-00-1100103-1701-000-E10302002-1541-1-151223-00000000-0000000-154008</t>
  </si>
  <si>
    <t>1-5115040008-999999-00-1100104-1701-000-E10302002-1541-1-250423-IP230001-0000000-154008</t>
  </si>
  <si>
    <t>1-5115040008-999999-00-1100105-1701-000-E10302002-1541-1-250423-IP230001-0000000-154008</t>
  </si>
  <si>
    <t>1-5115040008-999999-00-1100106-1701-000-E10301001-1541-1-250423-IP230001-0000000-154008</t>
  </si>
  <si>
    <t>1-5115040008-999999-00-1100201-1701-000-E10302001-1541-1-151223-00000000-0000000-154008</t>
  </si>
  <si>
    <t>1-5115040008-999999-00-1100201-1701-000-E10302001-1541-1-250423-IP230001-0000000-154008</t>
  </si>
  <si>
    <t>1-5115040008-999999-00-1100202-1701-000-E10302002-1541-1-151223-00000000-0000000-154008</t>
  </si>
  <si>
    <t>1-5115040008-999999-00-1100202-1701-000-E10302002-1541-1-250423-IP230001-0000000-154008</t>
  </si>
  <si>
    <t>1-5115040008-999999-00-1100204-1701-000-E10302001-1541-1-250423-IP230001-0000000-154008</t>
  </si>
  <si>
    <t>1-5115040008-999999-00-1100301-1701-000-E10305001-1541-1-151223-00000000-0000000-154008</t>
  </si>
  <si>
    <t>1-5115040008-999999-00-1100301-1701-000-E10305001-1541-1-250423-IP230001-0000000-154008</t>
  </si>
  <si>
    <t>1-5115040008-999999-00-1100401-1701-000-E10307002-1541-1-151223-00000000-0000000-154008</t>
  </si>
  <si>
    <t>1-5115040008-999999-00-1100401-1701-000-E10307002-1541-1-250423-IP230001-0000000-154008</t>
  </si>
  <si>
    <t>1-5115040008-999999-00-1100501-1701-000-E10310001-1541-1-250423-IP230001-0000000-154008</t>
  </si>
  <si>
    <t>1-5115040008-999999-00-1100503-1701-000-E10302002-1541-1-250423-IP230001-0000000-154008</t>
  </si>
  <si>
    <t>1-5115040008-999999-00-1100504-1701-000-E10308001-1541-1-250423-IP230001-0000000-154008</t>
  </si>
  <si>
    <t>1-5115040008-999999-00-1100505-1701-000-E10309004-1541-1-250423-IP230001-0000000-154008</t>
  </si>
  <si>
    <t>1-5115040008-999999-00-1110101-1702-000-E11302001-1541-1-151223-00000000-0000000-154008</t>
  </si>
  <si>
    <t>1-5115040008-999999-00-1110102-1702-000-E11301002-1541-1-151223-00000000-0000000-154008</t>
  </si>
  <si>
    <t>1-5115040008-999999-00-1110203-1702-000-E11303001-1541-1-151223-00000000-0000000-154008</t>
  </si>
  <si>
    <t>1-5115040008-999999-00-1120101-2501-000-E12301003-1541-1-151223-00000000-0000000-154008</t>
  </si>
  <si>
    <t>1-5115040008-999999-00-1120103-2501-000-E12301003-1541-1-151223-00000000-0000000-154008</t>
  </si>
  <si>
    <t>1-5115040008-999999-00-1120104-2501-000-E12301003-1541-1-151223-00000000-0000000-154008</t>
  </si>
  <si>
    <t>1-5115040008-999999-00-1120105-2501-000-E12302009-1541-1-151223-00000000-0000000-154008</t>
  </si>
  <si>
    <t>1-5115040008-999999-00-1120201-2501-000-E12302009-1541-1-151223-00000000-0000000-154008</t>
  </si>
  <si>
    <t>1-5115040008-999999-00-1120202-2501-000-E12301005-1541-1-151223-00000000-0000000-154008</t>
  </si>
  <si>
    <t>1-5115040008-999999-00-1120203-2501-000-E12302001-1541-1-151223-00000000-0000000-154008</t>
  </si>
  <si>
    <t>1-5115040008-999999-00-1130102-3601-000-E13301001-1541-1-151223-00000000-0000000-154008</t>
  </si>
  <si>
    <t>1-5115040008-999999-00-1130401-3601-000-E13301005-1541-1-151223-00000000-0000000-154008</t>
  </si>
  <si>
    <t>1-5115040008-999999-00-1140101-3201-000-E14302007-1541-1-151223-00000000-0000000-154008</t>
  </si>
  <si>
    <t>1-5115040008-999999-00-1150101-3101-000-F15301003-1541-1-151223-00000000-0000000-154008</t>
  </si>
  <si>
    <t>1-5115040008-999999-00-1150104-3101-000-F15301003-1541-1-151223-00000000-0000000-154008</t>
  </si>
  <si>
    <t>1-5115040008-999999-00-1150201-3101-000-F15301003-1541-1-151223-00000000-0000000-154008</t>
  </si>
  <si>
    <t>1-5115040008-999999-00-1150202-3101-000-F15301004-1541-1-151223-00000000-0000000-154008</t>
  </si>
  <si>
    <t>1-5115040008-999999-00-1150302-3101-000-F15301003-1541-1-151223-00000000-0000000-154008</t>
  </si>
  <si>
    <t>1-5115040008-999999-00-1150403-3101-000-F15301001-1541-1-151223-00000000-0000000-154008</t>
  </si>
  <si>
    <t>1-5115040008-999999-00-1150406-2301-000-F15302003-1541-1-151223-00000000-0000000-154008</t>
  </si>
  <si>
    <t>1-5115040008-999999-00-1160101-3701-000-F16304001-1541-1-151223-00000000-0000000-154008</t>
  </si>
  <si>
    <t>1-5115040008-999999-00-1160103-3701-000-F16303001-1541-1-151223-00000000-0000000-154008</t>
  </si>
  <si>
    <t>1-5115040008-999999-00-1170101-1703-000-G17302004-1541-1-151223-00000000-0000000-154008</t>
  </si>
  <si>
    <t>1-5115040008-999999-00-1170104-1703-000-G17301001-1541-1-151223-00000000-0000000-154008</t>
  </si>
  <si>
    <t>1-5115040008-999999-00-1170108-1703-000-G17301001-1541-1-151223-00000000-0000000-154008</t>
  </si>
  <si>
    <t>1-5115040008-999999-00-1180102-2402-000-F18301001-1541-1-151223-00000000-0000000-154008</t>
  </si>
  <si>
    <t>1-5115040008-999999-00-1180103-2402-000-F18301001-1541-1-151223-00000000-0000000-154008</t>
  </si>
  <si>
    <t>1-5115040008-999999-00-1180201-2402-000-F18301001-1541-1-151223-00000000-0000000-154008</t>
  </si>
  <si>
    <t>1-5115040008-999999-00-1180206-2402-000-F18302005-1541-1-151223-00000000-0000000-154008</t>
  </si>
  <si>
    <t>1-5115040008-999999-00-1180208-2402-000-F18301002-1541-1-151223-00000000-0000000-154008</t>
  </si>
  <si>
    <t>1-5115040008-999999-00-1180209-2402-000-F18301001-1541-1-151223-00000000-0000000-154008</t>
  </si>
  <si>
    <t>1-5115040008-999999-00-1190101-2401-000-F19301001-1541-1-151223-00000000-0000000-154008</t>
  </si>
  <si>
    <t>1-5115040008-999999-00-1190201-2401-000-F19301001-1541-1-151223-00000000-0000000-154008</t>
  </si>
  <si>
    <t>1-5115040008-999999-00-1190202-2401-000-F19301002-1541-1-151223-00000000-0000000-154008</t>
  </si>
  <si>
    <t>1-5115040008-999999-00-1190203-2401-000-F19302002-1541-1-151223-00000000-0000000-154008</t>
  </si>
  <si>
    <t>1-5115040008-999999-00-1200101-2701-000-F20301001-1541-1-151223-00000000-0000000-154008</t>
  </si>
  <si>
    <t>1-5115040008-999999-00-1210101-1309-000-F21301004-1541-1-151223-00000000-0000000-154008</t>
  </si>
  <si>
    <t>1-5115040008-999999-00-1210103-1309-000-F21305002-1541-1-151223-00000000-0000000-154008</t>
  </si>
  <si>
    <t>1-5115040008-999999-00-1210105-1309-000-F21305001-1541-1-151223-00000000-0000000-154008</t>
  </si>
  <si>
    <t>1-5115040008-999999-00-1240101-1804-000-M24302001-1541-1-151223-00000000-0000000-154008</t>
  </si>
  <si>
    <t>1-5115040008-999999-00-1250101-1302-000-P25301003-1541-1-151223-00000000-0000000-154008</t>
  </si>
  <si>
    <t>1-5115040008-999999-00-1260101-1303-000-G26301001-1541-1-151223-00000000-0000000-154008</t>
  </si>
  <si>
    <t>1-5115040008-999999-00-1270102-1201-000-G27301002-1541-1-151223-00000000-0000000-154008</t>
  </si>
  <si>
    <t>1-5115040008-999999-00-1270104-1201-000-G27302001-1541-1-151223-00000000-0000000-154008</t>
  </si>
  <si>
    <t>1-5115040008-999999-00-1280101-1805-000-M03302001-1541-1-151223-00000000-0000000-154008</t>
  </si>
  <si>
    <t>1-5115040008-999999-00-1310102-1302-000-P31304004-1541-1-151223-00000000-0000000-154008</t>
  </si>
  <si>
    <t>1-5115040008-999999-00-1310202-1302-000-P31304003-1541-1-151223-00000000-0000000-154008</t>
  </si>
  <si>
    <t>1-5115900001-999999-00-1010101-1301-000-M01301012-1591-1-151223-00000000-0000000-159001</t>
  </si>
  <si>
    <t>1-5115900001-999999-00-1010102-1301-000-M01301009-1591-1-151223-00000000-0000000-159001</t>
  </si>
  <si>
    <t>1-5115900001-999999-00-1010103-1301-000-M01301009-1591-1-151223-00000000-0000000-159001</t>
  </si>
  <si>
    <t>1-5115900001-999999-00-1010105-1301-000-M01301002-1591-1-151223-00000000-0000000-159001</t>
  </si>
  <si>
    <t>1-5115900001-999999-00-1020101-1302-000-P02306001-1591-1-151223-00000000-0000000-159001</t>
  </si>
  <si>
    <t>1-5115900001-999999-00-1020104-1302-000-P02306002-1591-1-151223-00000000-0000000-159001</t>
  </si>
  <si>
    <t>1-5115900001-999999-00-1020105-1302-000-P02306002-1591-1-151223-00000000-0000000-159001</t>
  </si>
  <si>
    <t>1-5115900001-999999-00-1020106-1302-000-P02306002-1591-1-151223-00000000-0000000-159001</t>
  </si>
  <si>
    <t>1-5115900001-999999-00-1020107-1302-000-P02306002-1591-1-151223-00000000-0000000-159001</t>
  </si>
  <si>
    <t>1-5115900001-999999-00-1020108-1302-000-P02306002-1591-1-151223-00000000-0000000-159001</t>
  </si>
  <si>
    <t>1-5115900001-999999-00-1020109-1302-000-P02306002-1591-1-151223-00000000-0000000-159001</t>
  </si>
  <si>
    <t>1-5115900001-999999-00-1020202-1302-000-P02304001-1591-1-151223-00000000-0000000-159001</t>
  </si>
  <si>
    <t>1-5115900001-999999-00-1020203-1302-000-P02302003-1591-1-151223-00000000-0000000-159001</t>
  </si>
  <si>
    <t>1-5115900001-999999-00-1020401-1302-000-P02303002-1591-1-151223-00000000-0000000-159001</t>
  </si>
  <si>
    <t>1-5115900001-999999-00-1020402-1302-000-P02303002-1591-1-151223-00000000-0000000-159001</t>
  </si>
  <si>
    <t>1-5115900001-999999-00-1020403-1302-000-P02303002-1591-1-151223-00000000-0000000-159001</t>
  </si>
  <si>
    <t>1-5115900001-999999-00-1020404-1302-000-P02303002-1591-1-151223-00000000-0000000-159001</t>
  </si>
  <si>
    <t>1-5115900001-999999-00-1030101-1502-000-M03302001-1591-1-151223-00000000-0000000-159001</t>
  </si>
  <si>
    <t>1-5115900001-999999-00-1030103-1502-000-M03302001-1591-1-151223-00000000-0000000-159001</t>
  </si>
  <si>
    <t>1-5115900001-999999-00-1030104-1502-000-M03302001-1591-1-151223-00000000-0000000-159001</t>
  </si>
  <si>
    <t>1-5115900001-999999-00-1030105-1502-000-M03302001-1591-1-151223-00000000-0000000-159001</t>
  </si>
  <si>
    <t>1-5115900001-999999-00-1030106-1502-000-M03302001-1591-1-151223-00000000-0000000-159001</t>
  </si>
  <si>
    <t>1-5115900001-999999-00-1030107-1502-000-M03302001-1591-1-151223-00000000-0000000-159001</t>
  </si>
  <si>
    <t>1-5115900001-999999-00-1030201-1502-000-M03302001-1591-1-151223-00000000-0000000-159001</t>
  </si>
  <si>
    <t>1-5115900001-999999-00-1030202-1502-000-M03302001-1591-1-151223-00000000-0000000-159001</t>
  </si>
  <si>
    <t>1-5115900001-999999-00-1030203-1502-000-M03302001-1591-1-151223-00000000-0000000-159001</t>
  </si>
  <si>
    <t>1-5115900001-999999-00-1030204-1502-000-M03302001-1591-1-151223-00000000-0000000-159001</t>
  </si>
  <si>
    <t>1-5115900001-999999-00-1030205-1502-000-M03302001-1591-1-151223-00000000-0000000-159001</t>
  </si>
  <si>
    <t>1-5115900001-999999-00-1030206-1502-000-M03302001-1591-1-151223-00000000-0000000-159001</t>
  </si>
  <si>
    <t>1-5115900001-999999-00-1030207-1502-000-M03302001-1591-1-151223-00000000-0000000-159001</t>
  </si>
  <si>
    <t>1-5115900001-999999-00-1030301-1502-000-M03301001-1591-1-151223-00000000-0000000-159001</t>
  </si>
  <si>
    <t>1-5115900001-999999-00-1030302-1502-000-M03301001-1591-1-151223-00000000-0000000-159001</t>
  </si>
  <si>
    <t>1-5115900001-999999-00-1030303-1502-000-M03301001-1591-1-151223-00000000-0000000-159001</t>
  </si>
  <si>
    <t>1-5115900001-999999-00-1030304-1502-000-M03301001-1591-1-151223-00000000-0000000-159001</t>
  </si>
  <si>
    <t>1-5115900001-999999-00-1030305-1502-000-M03301001-1591-1-151223-00000000-0000000-159001</t>
  </si>
  <si>
    <t>1-5115900001-999999-00-1030307-1502-000-M03301001-1591-1-151223-00000000-0000000-159001</t>
  </si>
  <si>
    <t>1-5115900001-999999-00-1030401-1502-000-M03302001-1591-1-151223-00000000-0000000-159001</t>
  </si>
  <si>
    <t>1-5115900001-999999-00-1030402-1502-000-M03302001-1591-1-151223-00000000-0000000-159001</t>
  </si>
  <si>
    <t>1-5115900001-999999-00-1030403-1502-000-M03302001-1591-1-151223-00000000-0000000-159001</t>
  </si>
  <si>
    <t>1-5115900001-999999-00-1030404-1502-000-M03302001-1591-1-151223-00000000-0000000-159001</t>
  </si>
  <si>
    <t>1-5115900001-999999-00-1030405-1502-000-M03302001-1591-1-151223-00000000-0000000-159001</t>
  </si>
  <si>
    <t>1-5115900001-999999-00-1030406-1502-000-M03302001-1591-1-151223-00000000-0000000-159001</t>
  </si>
  <si>
    <t>1-5115900001-999999-00-1030407-1502-000-M03302001-1591-1-151223-00000000-0000000-159001</t>
  </si>
  <si>
    <t>1-5115900001-999999-00-1030408-1502-000-M03302001-1591-1-151223-00000000-0000000-159001</t>
  </si>
  <si>
    <t>1-5115900001-999999-00-1030409-1502-000-M03302001-1591-1-151223-00000000-0000000-159001</t>
  </si>
  <si>
    <t>1-5115900001-999999-00-1030501-1502-000-M03304002-1591-1-151223-00000000-0000000-159001</t>
  </si>
  <si>
    <t>1-5115900001-999999-00-1030502-1502-000-M03304002-1591-1-151223-00000000-0000000-159001</t>
  </si>
  <si>
    <t>1-5115900001-999999-00-1030503-1502-000-M03304001-1591-1-151223-00000000-0000000-159001</t>
  </si>
  <si>
    <t>1-5115900001-999999-00-1030504-1502-000-M03304001-1591-1-151223-00000000-0000000-159001</t>
  </si>
  <si>
    <t>1-5115900001-999999-00-1030505-1502-000-M03304003-1591-1-151223-00000000-0000000-159001</t>
  </si>
  <si>
    <t>1-5115900001-999999-00-1030506-1502-000-M03304003-1591-1-151223-00000000-0000000-159001</t>
  </si>
  <si>
    <t>1-5115900001-999999-00-1030601-1502-000-M03307002-1591-1-151223-00000000-0000000-159001</t>
  </si>
  <si>
    <t>1-5115900001-999999-00-1030602-1502-000-M03307001-1591-1-151223-00000000-0000000-159001</t>
  </si>
  <si>
    <t>1-5115900001-999999-00-1030603-1502-000-M03307004-1591-1-151223-00000000-0000000-159001</t>
  </si>
  <si>
    <t>1-5115900001-999999-00-1030604-1502-000-M03308001-1591-1-151223-00000000-0000000-159001</t>
  </si>
  <si>
    <t>1-5115900001-999999-00-1030605-1502-000-M03306001-1591-1-151223-00000000-0000000-159001</t>
  </si>
  <si>
    <t>1-5115900001-999999-00-1030701-1502-000-M03302001-1591-1-151223-00000000-0000000-159001</t>
  </si>
  <si>
    <t>1-5115900001-999999-00-1030702-1502-000-M03302001-1591-1-151223-00000000-0000000-159001</t>
  </si>
  <si>
    <t>1-5115900001-999999-00-1030703-1502-000-M03302001-1591-1-151223-00000000-0000000-159001</t>
  </si>
  <si>
    <t>1-5115900001-999999-00-1030705-1502-000-M03302001-1591-1-151223-00000000-0000000-159001</t>
  </si>
  <si>
    <t>1-5115900001-999999-00-1030706-1502-000-M03302001-1591-1-151223-00000000-0000000-159001</t>
  </si>
  <si>
    <t>1-5115900001-999999-00-1030801-1502-000-M03302001-1591-1-151223-00000000-0000000-159001</t>
  </si>
  <si>
    <t>1-5115900001-999999-00-1030802-1502-000-M03302001-1591-1-151223-00000000-0000000-159001</t>
  </si>
  <si>
    <t>1-5115900001-999999-00-1030803-1502-000-M03302001-1591-1-151223-00000000-0000000-159001</t>
  </si>
  <si>
    <t>1-5115900001-999999-00-1030804-1502-000-M03302001-1591-1-151223-00000000-0000000-159001</t>
  </si>
  <si>
    <t>1-5115900001-999999-00-1030805-1502-000-M03302001-1591-1-151223-00000000-0000000-159001</t>
  </si>
  <si>
    <t>1-5115900001-999999-00-1040101-2201-000-G04302001-1591-1-151223-00000000-0000000-159001</t>
  </si>
  <si>
    <t>1-5115900001-999999-00-1040102-2201-000-G04302005-1591-1-151223-00000000-0000000-159001</t>
  </si>
  <si>
    <t>1-5115900001-999999-00-1040103-2201-000-G04302004-1591-1-151223-00000000-0000000-159001</t>
  </si>
  <si>
    <t>1-5115900001-999999-00-1040104-2201-000-G04301007-1591-1-151223-00000000-0000000-159001</t>
  </si>
  <si>
    <t>1-5115900001-999999-00-1040201-2201-000-G04301005-1591-1-151223-00000000-0000000-159001</t>
  </si>
  <si>
    <t>1-5115900001-999999-00-1040202-2201-000-G04301003-1591-1-151223-00000000-0000000-159001</t>
  </si>
  <si>
    <t>1-5115900001-999999-00-1040203-2201-000-G04301001-1591-1-151223-00000000-0000000-159001</t>
  </si>
  <si>
    <t>1-5115900001-999999-00-1040204-2201-000-G04302002-1591-1-151223-00000000-0000000-159001</t>
  </si>
  <si>
    <t>1-5115900001-999999-00-1040205-2201-000-G04301004-1591-1-151223-00000000-0000000-159001</t>
  </si>
  <si>
    <t>1-5115900001-999999-00-1040301-2201-000-G04301006-1591-1-151223-00000000-0000000-159001</t>
  </si>
  <si>
    <t>1-5115900001-999999-00-1040302-2201-000-G04302001-1591-1-151223-00000000-0000000-159001</t>
  </si>
  <si>
    <t>1-5115900001-999999-00-1040304-2201-000-G04301002-1591-1-151223-00000000-0000000-159001</t>
  </si>
  <si>
    <t>1-5115900001-999999-00-1040401-2201-000-G04301005-1591-1-151223-00000000-0000000-159001</t>
  </si>
  <si>
    <t>1-5115900001-999999-00-1050101-2202-000-E05301002-1591-1-151223-00000000-0000000-159001</t>
  </si>
  <si>
    <t>1-5115900001-999999-00-1050102-2202-000-E05304001-1591-1-151223-00000000-0000000-159001</t>
  </si>
  <si>
    <t>1-5115900001-999999-00-1050103-2202-000-E05301002-1591-1-151223-00000000-0000000-159001</t>
  </si>
  <si>
    <t>1-5115900001-999999-00-1050104-2202-000-E05301002-1591-1-151223-00000000-0000000-159001</t>
  </si>
  <si>
    <t>1-5115900001-999999-00-1050105-2202-000-E05304001-1591-1-151223-00000000-0000000-159001</t>
  </si>
  <si>
    <t>1-5115900001-999999-00-1050106-2202-000-E05301002-1591-1-151223-00000000-0000000-159001</t>
  </si>
  <si>
    <t>1-5115900001-999999-00-1050107-2202-000-E05304001-1591-1-151223-00000000-0000000-159001</t>
  </si>
  <si>
    <t>1-5115900001-999999-00-1050201-2202-000-E05301002-1591-1-151223-00000000-0000000-159001</t>
  </si>
  <si>
    <t>1-5115900001-999999-00-1050202-2202-000-E05302006-1591-1-151223-00000000-0000000-159001</t>
  </si>
  <si>
    <t>1-5115900001-999999-00-1050203-2202-000-E05302006-1591-1-151223-00000000-0000000-159001</t>
  </si>
  <si>
    <t>1-5115900001-999999-00-1050204-2202-000-E05302006-1591-1-151223-00000000-0000000-159001</t>
  </si>
  <si>
    <t>1-5115900001-999999-00-1050205-2202-000-E05302006-1591-1-151223-00000000-0000000-159001</t>
  </si>
  <si>
    <t>1-5115900001-999999-00-1050206-2202-000-E05301002-1591-1-151223-00000000-0000000-159001</t>
  </si>
  <si>
    <t>1-5115900001-999999-00-1050207-2202-000-E05301003-1591-1-151223-00000000-0000000-159001</t>
  </si>
  <si>
    <t>1-5115900001-999999-00-1050301-2202-000-E05304001-1591-1-151223-00000000-0000000-159001</t>
  </si>
  <si>
    <t>1-5115900001-999999-00-1050302-2202-000-E05304001-1591-1-151223-00000000-0000000-159001</t>
  </si>
  <si>
    <t>1-5115900001-999999-00-1050303-2202-000-E05304001-1591-1-151223-00000000-0000000-159001</t>
  </si>
  <si>
    <t>1-5115900001-999999-00-1050304-2202-000-E05304001-1591-1-151223-00000000-0000000-159001</t>
  </si>
  <si>
    <t>1-5115900001-999999-00-1050305-2202-000-E05304001-1591-1-151223-00000000-0000000-159001</t>
  </si>
  <si>
    <t>1-5115900001-999999-00-1050401-2202-000-E05303006-1591-1-151223-00000000-0000000-159001</t>
  </si>
  <si>
    <t>1-5115900001-999999-00-1050402-2202-000-E05303005-1591-1-151223-00000000-0000000-159001</t>
  </si>
  <si>
    <t>1-5115900001-999999-00-1050403-2202-000-E05303005-1591-1-151223-00000000-0000000-159001</t>
  </si>
  <si>
    <t>1-5115900001-999999-00-1060101-2202-000-E06301001-1591-1-151223-00000000-0000000-159001</t>
  </si>
  <si>
    <t>1-5115900001-999999-00-1060102-2206-000-E06301001-1591-1-151223-00000000-0000000-159001</t>
  </si>
  <si>
    <t>1-5115900001-999999-00-1060103-2206-000-E06301001-1591-1-151223-00000000-0000000-159001</t>
  </si>
  <si>
    <t>1-5115900001-999999-00-1060104-2206-000-E06301001-1591-1-151223-00000000-0000000-159001</t>
  </si>
  <si>
    <t>1-5115900001-999999-00-1060105-2206-000-E06301001-1591-1-151223-00000000-0000000-159001</t>
  </si>
  <si>
    <t>1-5115900001-999999-00-1060108-2206-000-E06301001-1591-1-151223-00000000-0000000-159001</t>
  </si>
  <si>
    <t>1-5115900001-999999-00-1060109-2206-000-E06301001-1591-1-151223-00000000-0000000-159001</t>
  </si>
  <si>
    <t>1-5115900001-999999-00-1060201-2106-000-E06307001-1591-1-151223-00000000-0000000-159001</t>
  </si>
  <si>
    <t>1-5115900001-999999-00-1060202-2101-000-E06305001-1591-1-151223-00000000-0000000-159001</t>
  </si>
  <si>
    <t>1-5115900001-999999-00-1060203-2204-000-E06302001-1591-1-151223-00000000-0000000-159001</t>
  </si>
  <si>
    <t>1-5115900001-999999-00-1060204-2206-000-E06302001-1591-1-151223-00000000-0000000-159001</t>
  </si>
  <si>
    <t>1-5115900001-999999-00-1060301-2202-000-E06308008-1591-1-151223-00000000-0000000-159001</t>
  </si>
  <si>
    <t>1-5115900001-999999-00-1060302-2206-000-E06308008-1591-1-151223-00000000-0000000-159001</t>
  </si>
  <si>
    <t>1-5115900001-999999-00-1060303-2206-000-E06308008-1591-1-151223-00000000-0000000-159001</t>
  </si>
  <si>
    <t>1-5115900001-999999-00-1070101-2207-000-E07301002-1591-1-151223-00000000-0000000-159001</t>
  </si>
  <si>
    <t>1-5115900001-999999-00-1070102-2207-000-E07302002-1591-1-151223-00000000-0000000-159001</t>
  </si>
  <si>
    <t>1-5115900001-999999-00-1070103-2207-000-E07304002-1591-1-151223-00000000-0000000-159001</t>
  </si>
  <si>
    <t>1-5115900001-999999-00-1070104-2207-000-E07304003-1591-1-151223-00000000-0000000-159001</t>
  </si>
  <si>
    <t>1-5115900001-999999-00-1070105-2207-000-E07306004-1591-1-151223-00000000-0000000-159001</t>
  </si>
  <si>
    <t>1-5115900001-999999-00-1070106-2207-000-E07306004-1591-1-151223-00000000-0000000-159001</t>
  </si>
  <si>
    <t>1-5115900001-999999-00-1070201-2207-000-E07301001-1591-1-151223-00000000-0000000-159001</t>
  </si>
  <si>
    <t>1-5115900001-999999-00-1070202-2207-000-E07302002-1591-1-151223-00000000-0000000-159001</t>
  </si>
  <si>
    <t>1-5115900001-999999-00-1070203-2207-000-E07305001-1591-1-151223-00000000-0000000-159001</t>
  </si>
  <si>
    <t>1-5115900001-999999-00-1070301-2207-000-E07301006-1591-1-151223-00000000-0000000-159001</t>
  </si>
  <si>
    <t>1-5115900001-999999-00-1070302-2207-000-E07302001-1591-1-151223-00000000-0000000-159001</t>
  </si>
  <si>
    <t>1-5115900001-999999-00-1070303-2207-000-E07305001-1591-1-151223-00000000-0000000-159001</t>
  </si>
  <si>
    <t>1-5115900001-999999-00-1070305-2207-000-E07306004-1591-1-151223-00000000-0000000-159001</t>
  </si>
  <si>
    <t>1-5115900001-999999-00-1080101-2301-000-E08311001-1591-1-151223-00000000-0000000-159001</t>
  </si>
  <si>
    <t>1-5115900001-999999-00-1080103-2301-000-E08311008-1591-1-151223-00000000-0000000-159001</t>
  </si>
  <si>
    <t>1-5115900001-999999-00-1080201-2301-000-E08311002-1591-1-151223-00000000-0000000-159001</t>
  </si>
  <si>
    <t>1-5115900001-999999-00-1080202-2301-000-E08311002-1591-1-151223-00000000-0000000-159001</t>
  </si>
  <si>
    <t>1-5115900001-999999-00-1080203-2301-000-E08311003-1591-1-151223-00000000-0000000-159001</t>
  </si>
  <si>
    <t>1-5115900001-999999-00-1080301-2301-000-E08311006-1591-1-151223-00000000-0000000-159001</t>
  </si>
  <si>
    <t>1-5115900001-999999-00-1080303-2301-000-E08301002-1591-1-151223-00000000-0000000-159001</t>
  </si>
  <si>
    <t>1-5115900001-999999-00-1080401-2301-000-E08311001-1591-1-151223-00000000-0000000-159001</t>
  </si>
  <si>
    <t>1-5115900001-999999-00-1080402-2301-000-E08303001-1591-1-151223-00000000-0000000-159001</t>
  </si>
  <si>
    <t>1-5115900001-999999-00-1080403-2301-000-E08307001-1591-1-151223-00000000-0000000-159001</t>
  </si>
  <si>
    <t>1-5115900001-999999-00-1080404-2301-000-E08306001-1591-1-151223-00000000-0000000-159001</t>
  </si>
  <si>
    <t>1-5115900001-999999-00-1080405-2301-000-E08305003-1591-1-151223-00000000-0000000-159001</t>
  </si>
  <si>
    <t>1-5115900001-999999-00-1080501-2301-000-E08308001-1591-1-151223-00000000-0000000-159001</t>
  </si>
  <si>
    <t>1-5115900001-999999-00-1080502-2301-000-E08309001-1591-1-151223-00000000-0000000-159001</t>
  </si>
  <si>
    <t>1-5115900001-999999-00-1080503-2301-000-E08308001-1591-1-151223-00000000-0000000-159001</t>
  </si>
  <si>
    <t>1-5115900001-999999-00-1080601-2301-000-E08304001-1591-1-151223-00000000-0000000-159001</t>
  </si>
  <si>
    <t>1-5115900001-999999-00-1080701-2301-000-E08310005-1591-1-151223-00000000-0000000-159001</t>
  </si>
  <si>
    <t>1-5115900001-999999-00-1080801-2206-000-E08305002-1591-1-151223-00000000-0000000-159001</t>
  </si>
  <si>
    <t>1-5115900001-999999-00-1080802-2301-000-E08305003-1591-1-151223-00000000-0000000-159001</t>
  </si>
  <si>
    <t>1-5115900001-999999-00-1090101-2106-000-E09301004-1591-1-151223-00000000-0000000-159001</t>
  </si>
  <si>
    <t>1-5115900001-999999-00-1090102-2106-000-E09303003-1591-1-151223-00000000-0000000-159001</t>
  </si>
  <si>
    <t>1-5115900001-999999-00-1090103-2106-000-E09303003-1591-1-151223-00000000-0000000-159001</t>
  </si>
  <si>
    <t>1-5115900001-999999-00-1090201-2106-000-E09303003-1591-1-151223-00000000-0000000-159001</t>
  </si>
  <si>
    <t>1-5115900001-999999-00-1090202-2106-000-E09304001-1591-1-151223-00000000-0000000-159001</t>
  </si>
  <si>
    <t>1-5115900001-999999-00-1090203-2106-000-E09303003-1591-1-151223-00000000-0000000-159001</t>
  </si>
  <si>
    <t>1-5115900001-999999-00-1090204-2106-000-E09303003-1591-1-151223-00000000-0000000-159001</t>
  </si>
  <si>
    <t>1-5115900001-999999-00-1090205-2106-000-E09305001-1591-1-151223-00000000-0000000-159001</t>
  </si>
  <si>
    <t>1-5115900001-999999-00-1090206-2106-000-E09305001-1591-1-151223-00000000-0000000-159001</t>
  </si>
  <si>
    <t>1-5115900001-999999-00-1100101-1701-000-E10302003-1591-1-151223-00000000-0000000-159001</t>
  </si>
  <si>
    <t>1-5115900001-999999-00-1100101-1701-000-E10302003-1591-1-250423-IP230001-0000000-159001</t>
  </si>
  <si>
    <t>1-5115900001-999999-00-1100102-1701-000-E10302002-1591-1-250423-IP230001-0000000-159001</t>
  </si>
  <si>
    <t>1-5115900001-999999-00-1100103-1701-000-E10302002-1591-1-151223-00000000-0000000-159001</t>
  </si>
  <si>
    <t>1-5115900001-999999-00-1100103-1701-000-E10302002-1591-1-250423-IP230001-0000000-159001</t>
  </si>
  <si>
    <t>1-5115900001-999999-00-1100104-1701-000-E10302002-1591-1-250423-IP230001-0000000-159001</t>
  </si>
  <si>
    <t>1-5115900001-999999-00-1100105-1701-000-E10302002-1591-1-250423-IP230001-0000000-159001</t>
  </si>
  <si>
    <t>1-5115900001-999999-00-1100106-1701-000-E10301001-1591-1-110123-00000000-0000000-159001</t>
  </si>
  <si>
    <t>1-5115900001-999999-00-1100106-1701-000-E10301001-1591-1-151223-00000000-0000000-159001</t>
  </si>
  <si>
    <t>1-5115900001-999999-00-1100106-1701-000-E10301001-1591-1-250423-IP230001-0000000-159001</t>
  </si>
  <si>
    <t>1-5115900001-999999-00-1100107-1701-000-E10301003-1591-1-151223-00000000-0000000-159001</t>
  </si>
  <si>
    <t>1-5115900001-999999-00-1100107-1701-000-E10301003-1591-1-250423-IP230001-0000000-159001</t>
  </si>
  <si>
    <t>1-5115900001-999999-00-1100108-1701-000-E10301003-1591-1-250423-IP230001-0000000-159001</t>
  </si>
  <si>
    <t>1-5115900001-999999-00-1100201-1701-000-E10302001-1591-1-110123-00000000-0000000-159001</t>
  </si>
  <si>
    <t>1-5115900001-999999-00-1100201-1701-000-E10302001-1591-1-151223-00000000-0000000-159001</t>
  </si>
  <si>
    <t>1-5115900001-999999-00-1100201-1701-000-E10302001-1591-1-250423-IP230001-0000000-159001</t>
  </si>
  <si>
    <t>1-5115900001-999999-00-1100202-1701-000-E10302002-1591-1-110123-00000000-0000000-159001</t>
  </si>
  <si>
    <t>1-5115900001-999999-00-1100202-1701-000-E10302002-1591-1-151223-00000000-0000000-159001</t>
  </si>
  <si>
    <t>1-5115900001-999999-00-1100202-1701-000-E10302002-1591-1-250423-IP230001-0000000-159001</t>
  </si>
  <si>
    <t>1-5115900001-999999-00-1100203-1701-000-E10302002-1591-1-250423-IP230001-0000000-159001</t>
  </si>
  <si>
    <t>1-5115900001-999999-00-1100204-1701-000-E10302001-1591-1-250423-IP230001-0000000-159001</t>
  </si>
  <si>
    <t>1-5115900001-999999-00-1100205-1701-000-E10302002-1591-1-250423-IP230001-0000000-159001</t>
  </si>
  <si>
    <t>1-5115900001-999999-00-1100301-1701-000-E10305001-1591-1-151223-00000000-0000000-159001</t>
  </si>
  <si>
    <t>1-5115900001-999999-00-1100301-1701-000-E10305001-1591-1-250423-IP230001-0000000-159001</t>
  </si>
  <si>
    <t>1-5115900001-999999-00-1100304-1701-000-E10306001-1591-1-250423-IP230001-0000000-159001</t>
  </si>
  <si>
    <t>1-5115900001-999999-00-1100401-1701-000-E10307002-1591-1-151223-00000000-0000000-159001</t>
  </si>
  <si>
    <t>1-5115900001-999999-00-1100401-1701-000-E10307002-1591-1-250423-IP230001-0000000-159001</t>
  </si>
  <si>
    <t>1-5115900001-999999-00-1100402-1701-000-E10302002-1591-1-151223-00000000-0000000-159001</t>
  </si>
  <si>
    <t>1-5115900001-999999-00-1100402-1701-000-E10302002-1591-1-250423-IP230001-0000000-159001</t>
  </si>
  <si>
    <t>1-5115900001-999999-00-1100501-1701-000-E10310001-1591-1-110123-00000000-0000000-159001</t>
  </si>
  <si>
    <t>1-5115900001-999999-00-1100501-1701-000-E10310001-1591-1-151223-00000000-0000000-159001</t>
  </si>
  <si>
    <t>1-5115900001-999999-00-1100501-1701-000-E10310001-1591-1-250423-IP230001-0000000-159001</t>
  </si>
  <si>
    <t>1-5115900001-999999-00-1100502-1701-000-E10302002-1591-1-151223-00000000-0000000-159001</t>
  </si>
  <si>
    <t>1-5115900001-999999-00-1100502-1701-000-E10302002-1591-1-250423-IP230001-0000000-159001</t>
  </si>
  <si>
    <t>1-5115900001-999999-00-1100503-1701-000-E10302002-1591-1-250423-IP230001-0000000-159001</t>
  </si>
  <si>
    <t>1-5115900001-999999-00-1100504-1701-000-E10308001-1591-1-250423-IP230001-0000000-159001</t>
  </si>
  <si>
    <t>1-5115900001-999999-00-1100505-1701-000-E10309004-1591-1-250423-IP230001-0000000-159001</t>
  </si>
  <si>
    <t>1-5115900001-999999-00-1110101-1702-000-E11302001-1591-1-151223-00000000-0000000-159001</t>
  </si>
  <si>
    <t>1-5115900001-999999-00-1110102-1702-000-E11301002-1591-1-151223-00000000-0000000-159001</t>
  </si>
  <si>
    <t>1-5115900001-999999-00-1110103-1702-000-E11301001-1591-1-151223-00000000-0000000-159001</t>
  </si>
  <si>
    <t>1-5115900001-999999-00-1110104-1702-000-E11303003-1591-1-151223-00000000-0000000-159001</t>
  </si>
  <si>
    <t>1-5115900001-999999-00-1110105-1702-000-E11302002-1591-1-151223-00000000-0000000-159001</t>
  </si>
  <si>
    <t>1-5115900001-999999-00-1110202-1702-000-E11301001-1591-1-151223-00000000-0000000-159001</t>
  </si>
  <si>
    <t>1-5115900001-999999-00-1110203-1702-000-E11303001-1591-1-151223-00000000-0000000-159001</t>
  </si>
  <si>
    <t>1-5115900001-999999-00-1120101-2501-000-E12301003-1591-1-151223-00000000-0000000-159001</t>
  </si>
  <si>
    <t>1-5115900001-999999-00-1120103-2501-000-E12301003-1591-1-151223-00000000-0000000-159001</t>
  </si>
  <si>
    <t>1-5115900001-999999-00-1120104-2501-000-E12301003-1591-1-151223-00000000-0000000-159001</t>
  </si>
  <si>
    <t>1-5115900001-999999-00-1120105-2501-000-E12302009-1591-1-151223-00000000-0000000-159001</t>
  </si>
  <si>
    <t>1-5115900001-999999-00-1120201-2501-000-E12302009-1591-1-151223-00000000-0000000-159001</t>
  </si>
  <si>
    <t>1-5115900001-999999-00-1120202-2501-000-E12301005-1591-1-151223-00000000-0000000-159001</t>
  </si>
  <si>
    <t>1-5115900001-999999-00-1120203-2501-000-E12302001-1591-1-151223-00000000-0000000-159001</t>
  </si>
  <si>
    <t>1-5115900001-999999-00-1120204-2501-000-E12302010-1591-1-151223-00000000-0000000-159001</t>
  </si>
  <si>
    <t>1-5115900001-999999-00-1130101-3601-000-E13301001-1591-1-151223-00000000-0000000-159001</t>
  </si>
  <si>
    <t>1-5115900001-999999-00-1130102-3601-000-E13301001-1591-1-151223-00000000-0000000-159001</t>
  </si>
  <si>
    <t>1-5115900001-999999-00-1130201-3601-000-E13301001-1591-1-151223-00000000-0000000-159001</t>
  </si>
  <si>
    <t>1-5115900001-999999-00-1130301-3601-000-E13301001-1591-1-151223-00000000-0000000-159001</t>
  </si>
  <si>
    <t>1-5115900001-999999-00-1130401-3601-000-E13301005-1591-1-151223-00000000-0000000-159001</t>
  </si>
  <si>
    <t>1-5115900001-999999-00-1130501-3601-000-E13301005-1591-1-151223-00000000-0000000-159001</t>
  </si>
  <si>
    <t>1-5115900001-999999-00-1140101-3201-000-E14302007-1591-1-151223-00000000-0000000-159001</t>
  </si>
  <si>
    <t>1-5115900001-999999-00-1140102-3201-000-E14302006-1591-1-151223-00000000-0000000-159001</t>
  </si>
  <si>
    <t>1-5115900001-999999-00-1140103-3201-000-E14303007-1591-1-151223-00000000-0000000-159001</t>
  </si>
  <si>
    <t>1-5115900001-999999-00-1140201-3201-000-E14302009-1591-1-151223-00000000-0000000-159001</t>
  </si>
  <si>
    <t>1-5115900001-999999-00-1140202-3201-000-E14303007-1591-1-151223-00000000-0000000-159001</t>
  </si>
  <si>
    <t>1-5115900001-999999-00-1140301-3201-000-E14302009-1591-1-151223-00000000-0000000-159001</t>
  </si>
  <si>
    <t>1-5115900001-999999-00-1150101-3101-000-F15301003-1591-1-151223-00000000-0000000-159001</t>
  </si>
  <si>
    <t>1-5115900001-999999-00-1150102-3101-000-F15301003-1591-1-151223-00000000-0000000-159001</t>
  </si>
  <si>
    <t>1-5115900001-999999-00-1150104-3101-000-F15301003-1591-1-151223-00000000-0000000-159001</t>
  </si>
  <si>
    <t>1-5115900001-999999-00-1150105-3101-000-F15301003-1591-1-151223-00000000-0000000-159001</t>
  </si>
  <si>
    <t>1-5115900001-999999-00-1150201-3101-000-F15301003-1591-1-151223-00000000-0000000-159001</t>
  </si>
  <si>
    <t>1-5115900001-999999-00-1150202-3101-000-F15301004-1591-1-151223-00000000-0000000-159001</t>
  </si>
  <si>
    <t>1-5115900001-999999-00-1150204-3101-000-F15301004-1591-1-151223-00000000-0000000-159001</t>
  </si>
  <si>
    <t>1-5115900001-999999-00-1150302-3101-000-F15301003-1591-1-151223-00000000-0000000-159001</t>
  </si>
  <si>
    <t>1-5115900001-999999-00-1150403-3101-000-F15301001-1591-1-151223-00000000-0000000-159001</t>
  </si>
  <si>
    <t>1-5115900001-999999-00-1150405-3101-000-F15301002-1591-1-151223-00000000-0000000-159001</t>
  </si>
  <si>
    <t>1-5115900001-999999-00-1150406-2301-000-F15302003-1591-1-151223-00000000-0000000-159001</t>
  </si>
  <si>
    <t>1-5115900001-999999-00-1160101-3701-000-F16304001-1591-1-151223-00000000-0000000-159001</t>
  </si>
  <si>
    <t>1-5115900001-999999-00-1160102-3701-000-F16304001-1591-1-151223-00000000-0000000-159001</t>
  </si>
  <si>
    <t>1-5115900001-999999-00-1160103-3701-000-F16303001-1591-1-151223-00000000-0000000-159001</t>
  </si>
  <si>
    <t>1-5115900001-999999-00-1160104-3701-000-F16303001-1591-1-151223-00000000-0000000-159001</t>
  </si>
  <si>
    <t>1-5115900001-999999-00-1160201-3701-000-F16304001-1591-1-151223-00000000-0000000-159001</t>
  </si>
  <si>
    <t>1-5115900001-999999-00-1160202-3701-000-F16304001-1591-1-151223-00000000-0000000-159001</t>
  </si>
  <si>
    <t>1-5115900001-999999-00-1160203-3701-000-F16304001-1591-1-151223-00000000-0000000-159001</t>
  </si>
  <si>
    <t>1-5115900001-999999-00-1160204-3701-000-F16304001-1591-1-151223-00000000-0000000-159001</t>
  </si>
  <si>
    <t>1-5115900001-999999-00-1170101-1703-000-G17302004-1591-1-151223-00000000-0000000-159001</t>
  </si>
  <si>
    <t>1-5115900001-999999-00-1170103-1703-000-G17302003-1591-1-151223-00000000-0000000-159001</t>
  </si>
  <si>
    <t>1-5115900001-999999-00-1170104-1703-000-G17301001-1591-1-151223-00000000-0000000-159001</t>
  </si>
  <si>
    <t>1-5115900001-999999-00-1170105-1703-000-G17302001-1591-1-151223-00000000-0000000-159001</t>
  </si>
  <si>
    <t>1-5115900001-999999-00-1170108-1703-000-G17301001-1591-1-151223-00000000-0000000-159001</t>
  </si>
  <si>
    <t>1-5115900001-999999-00-1170201-1703-000-G17301003-1591-1-151223-00000000-0000000-159001</t>
  </si>
  <si>
    <t>1-5115900001-999999-00-1180101-2402-000-F18301001-1591-1-151223-00000000-0000000-159001</t>
  </si>
  <si>
    <t>1-5115900001-999999-00-1180102-2402-000-F18301001-1591-1-151223-00000000-0000000-159001</t>
  </si>
  <si>
    <t>1-5115900001-999999-00-1180103-2402-000-F18301001-1591-1-151223-00000000-0000000-159001</t>
  </si>
  <si>
    <t>1-5115900001-999999-00-1180201-2402-000-F18301001-1591-1-151223-00000000-0000000-159001</t>
  </si>
  <si>
    <t>1-5115900001-999999-00-1180203-2402-000-F18301001-1591-1-151223-00000000-0000000-159001</t>
  </si>
  <si>
    <t>1-5115900001-999999-00-1180205-2402-000-F18302002-1591-1-151223-00000000-0000000-159001</t>
  </si>
  <si>
    <t>1-5115900001-999999-00-1180206-2402-000-F18302005-1591-1-151223-00000000-0000000-159001</t>
  </si>
  <si>
    <t>1-5115900001-999999-00-1180208-2402-000-F18301002-1591-1-151223-00000000-0000000-159001</t>
  </si>
  <si>
    <t>1-5115900001-999999-00-1180209-2402-000-F18301001-1591-1-151223-00000000-0000000-159001</t>
  </si>
  <si>
    <t>1-5115900001-999999-00-1180210-2402-000-F18301004-1591-1-151223-00000000-0000000-159001</t>
  </si>
  <si>
    <t>1-5115900001-999999-00-1180211-2402-000-F18303002-1591-1-151223-00000000-0000000-159001</t>
  </si>
  <si>
    <t>1-5115900001-999999-00-1190101-2401-000-F19301001-1591-1-151223-00000000-0000000-159001</t>
  </si>
  <si>
    <t>1-5115900001-999999-00-1190201-2401-000-F19301001-1591-1-151223-00000000-0000000-159001</t>
  </si>
  <si>
    <t>1-5115900001-999999-00-1190202-2401-000-F19301002-1591-1-151223-00000000-0000000-159001</t>
  </si>
  <si>
    <t>1-5115900001-999999-00-1190203-2401-000-F19302002-1591-1-151223-00000000-0000000-159001</t>
  </si>
  <si>
    <t>1-5115900001-999999-00-1200101-2701-000-F20301001-1591-1-151223-00000000-0000000-159001</t>
  </si>
  <si>
    <t>1-5115900001-999999-00-1200104-2701-000-F20302001-1591-1-151223-00000000-0000000-159001</t>
  </si>
  <si>
    <t>1-5115900001-999999-00-1200201-2701-000-F20303001-1591-1-151223-00000000-0000000-159001</t>
  </si>
  <si>
    <t>1-5115900001-999999-00-1200202-2701-000-F20303001-1591-1-151223-00000000-0000000-159001</t>
  </si>
  <si>
    <t>1-5115900001-999999-00-1210101-1309-000-F21301004-1591-1-151223-00000000-0000000-159001</t>
  </si>
  <si>
    <t>1-5115900001-999999-00-1210103-1309-000-F21305002-1591-1-151223-00000000-0000000-159001</t>
  </si>
  <si>
    <t>1-5115900001-999999-00-1210104-1309-000-F21303002-1591-1-151223-00000000-0000000-159001</t>
  </si>
  <si>
    <t>1-5115900001-999999-00-1210105-1309-000-F21305001-1591-1-151223-00000000-0000000-159001</t>
  </si>
  <si>
    <t>1-5115900001-999999-00-1210106-1309-000-F21302002-1591-1-151223-00000000-0000000-159001</t>
  </si>
  <si>
    <t>1-5115900001-999999-00-1210107-1309-000-F21302001-1591-1-151223-00000000-0000000-159001</t>
  </si>
  <si>
    <t>1-5115900001-999999-00-1210201-1309-000-F21305001-1591-1-151223-00000000-0000000-159001</t>
  </si>
  <si>
    <t>1-5115900001-999999-00-1230101-1102-000-O23303009-1591-1-151223-00000000-0000000-159001</t>
  </si>
  <si>
    <t>1-5115900001-999999-00-1230102-1102-000-O23303009-1591-1-151223-00000000-0000000-159001</t>
  </si>
  <si>
    <t>1-5115900001-999999-00-1230103-1102-000-O23303009-1591-1-151223-00000000-0000000-159001</t>
  </si>
  <si>
    <t>1-5115900001-999999-00-1230104-1102-000-O23301007-1591-1-151223-00000000-0000000-159001</t>
  </si>
  <si>
    <t>1-5115900001-999999-00-1230201-1102-000-O23301001-1591-1-151223-00000000-0000000-159001</t>
  </si>
  <si>
    <t>1-5115900001-999999-00-1230202-1102-000-O23302003-1591-1-151223-00000000-0000000-159001</t>
  </si>
  <si>
    <t>1-5115900001-999999-00-1230203-1102-000-O23301001-1591-1-151223-00000000-0000000-159001</t>
  </si>
  <si>
    <t>1-5115900001-999999-00-1230204-1102-000-O23301010-1591-1-151223-00000000-0000000-159001</t>
  </si>
  <si>
    <t>1-5115900001-999999-00-1240101-1804-000-M24302001-1591-1-151223-00000000-0000000-159001</t>
  </si>
  <si>
    <t>1-5115900001-999999-00-1250101-1302-000-P25301003-1591-1-151223-00000000-0000000-159001</t>
  </si>
  <si>
    <t>1-5115900001-999999-00-1260101-1303-000-G26301001-1591-1-151223-00000000-0000000-159001</t>
  </si>
  <si>
    <t>1-5115900001-999999-00-1270101-1201-000-G27301001-1591-1-151223-00000000-0000000-159001</t>
  </si>
  <si>
    <t>1-5115900001-999999-00-1270102-1201-000-G27301002-1591-1-151223-00000000-0000000-159001</t>
  </si>
  <si>
    <t>1-5115900001-999999-00-1270103-1201-000-G27302003-1591-1-151223-00000000-0000000-159001</t>
  </si>
  <si>
    <t>1-5115900001-999999-00-1270104-1201-000-G27302001-1591-1-151223-00000000-0000000-159001</t>
  </si>
  <si>
    <t>1-5115900001-999999-00-1270105-1201-000-G27302003-1591-1-151223-00000000-0000000-159001</t>
  </si>
  <si>
    <t>1-5115900001-999999-00-1280101-1805-000-M03302001-1591-1-151223-00000000-0000000-159001</t>
  </si>
  <si>
    <t>1-5115900001-999999-00-1310101-1302-000-P31304003-1591-1-151223-00000000-0000000-159001</t>
  </si>
  <si>
    <t>1-5115900001-999999-00-1310102-1302-000-P31304004-1591-1-151223-00000000-0000000-159001</t>
  </si>
  <si>
    <t>1-5115900001-999999-00-1310201-1302-000-P31304003-1591-1-151223-00000000-0000000-159001</t>
  </si>
  <si>
    <t>1-5115900001-999999-00-1310202-1302-000-P31304003-1591-1-151223-00000000-0000000-159001</t>
  </si>
  <si>
    <t>1-5121010001-999999-00-1010102-1301-000-M01301009-2111-1-110123-00000000-0000000-211001</t>
  </si>
  <si>
    <t>1-5121010001-999999-00-1010105-1301-000-M01301002-2111-1-110123-00000000-0000000-211001</t>
  </si>
  <si>
    <t>1-5121010001-999999-00-1030101-1502-000-M03302001-2111-1-110123-00000000-0000000-211001</t>
  </si>
  <si>
    <t>1-5121010001-999999-00-1030301-1502-000-M03301001-2111-1-110123-00000000-0000000-211001</t>
  </si>
  <si>
    <t>1-5121010001-999999-00-1030302-1502-000-M03301002-2111-1-110123-00000000-0000000-211001</t>
  </si>
  <si>
    <t>1-5121010001-999999-00-1030303-1502-000-M03301001-2111-1-110123-00000000-0000000-211001</t>
  </si>
  <si>
    <t>1-5121010001-999999-00-1030307-1502-000-M03301001-2111-1-110123-00000000-0000000-211001</t>
  </si>
  <si>
    <t>1-5121010001-999999-00-1030402-1502-000-M03302001-2111-1-110123-00000000-0000000-211001</t>
  </si>
  <si>
    <t>1-5121010001-999999-00-1030404-1502-000-M03302001-2111-1-110123-00000000-0000000-211001</t>
  </si>
  <si>
    <t>1-5121010001-999999-00-1030405-1502-000-M03302001-2111-1-110123-00000000-0000000-211001</t>
  </si>
  <si>
    <t>1-5121010001-999999-00-1030407-1502-000-M03302001-2111-1-110123-00000000-0000000-211001</t>
  </si>
  <si>
    <t>1-5121010001-999999-00-1030408-1502-000-M03302001-2111-1-110123-00000000-0000000-211001</t>
  </si>
  <si>
    <t>1-5121010001-999999-00-1030505-1502-000-M03304003-2111-1-110123-00000000-0000000-211001</t>
  </si>
  <si>
    <t>1-5121010001-999999-00-1030701-1502-000-M03302001-2111-1-110123-00000000-0000000-211001</t>
  </si>
  <si>
    <t>1-5121010001-999999-00-1030801-1502-000-M03302001-2111-1-110123-00000000-0000000-211001</t>
  </si>
  <si>
    <t>1-5121010001-999999-00-1030802-1502-000-M03302001-2111-1-110123-00000000-0000000-211001</t>
  </si>
  <si>
    <t>1-5121010001-999999-00-1040401-2201-000-G04301005-2111-1-110123-00000000-0000000-211001</t>
  </si>
  <si>
    <t>1-5121010001-999999-00-1050201-2202-000-E05301002-2111-1-110123-00000000-0000000-211001</t>
  </si>
  <si>
    <t>1-5121010001-999999-00-1050301-2202-000-E05304001-2111-1-110123-00000000-0000000-211001</t>
  </si>
  <si>
    <t>1-5121010001-999999-00-1050401-2202-000-E05303005-2111-1-110123-00000000-0000000-211001</t>
  </si>
  <si>
    <t>1-5121010001-999999-00-1070104-2202-000-E07302003-2111-1-110123-00000000-0000000-211001</t>
  </si>
  <si>
    <t>1-5121010001-999999-00-1080201-2301-000-E08311002-2111-1-110123-00000000-0000000-211001</t>
  </si>
  <si>
    <t>1-5121010001-999999-00-1080601-2302-000-E08304001-2111-1-110123-00000000-0000000-211001</t>
  </si>
  <si>
    <t>1-5121010001-999999-00-1100106-1701-000-E10301003-2111-1-110123-00000000-0000000-211001</t>
  </si>
  <si>
    <t>1-5121010001-999999-00-1100201-1701-000-E10311006-2111-1-110123-00000000-0000000-211001</t>
  </si>
  <si>
    <t>1-5121010001-999999-00-1120105-2501-000-E12302009-2111-1-110123-00000000-0000000-211001</t>
  </si>
  <si>
    <t>1-5121010001-999999-00-1150104-3101-000-F15302002-2111-1-110123-00000000-0000000-211001</t>
  </si>
  <si>
    <t>1-5121010001-999999-00-1180101-2402-000-F18301001-2111-1-110123-00000000-0000000-211001</t>
  </si>
  <si>
    <t>1-5121010001-999999-00-1190101-2401-000-F19301024-2111-1-110123-00000000-0000000-211001</t>
  </si>
  <si>
    <t>1-5121010001-999999-00-1200103-2701-000-F20303004-2111-1-110123-00000000-0000000-211001</t>
  </si>
  <si>
    <t>1-5121010001-999999-00-1210101-1309-000-F21301002-2111-1-110123-00000000-0000000-211001</t>
  </si>
  <si>
    <t>1-5121010001-999999-00-1210103-1309-000-F21305002-2111-1-110123-00000000-0000000-211001</t>
  </si>
  <si>
    <t>1-5121010001-999999-00-1210107-1309-000-F21302001-2111-1-110123-00000000-0000000-211001</t>
  </si>
  <si>
    <t>1-5121010001-999999-00-1210107-1309-000-F21304001-2111-1-110123-00000000-0000000-211001</t>
  </si>
  <si>
    <t>1-5121010001-999999-00-1270101-1201-000-G27301001-2111-1-110123-00000000-0000000-211001</t>
  </si>
  <si>
    <t>1-5121010001-999999-00-1270104-1201-000-G27302001-2111-1-110123-00000000-0000000-211001</t>
  </si>
  <si>
    <t>1-5121010001-999999-00-1310202-1302-000-P31301003-2111-1-110123-00000000-0000000-211001</t>
  </si>
  <si>
    <t>1-5121010001-999999-00-1310202-1302-000-P31304003-2111-1-110123-00000000-0000000-211001</t>
  </si>
  <si>
    <t>1-5121010002-999999-00-1010102-1301-000-M01301009-2111-1-110123-00000000-0000000-211002</t>
  </si>
  <si>
    <t>1-5121010002-999999-00-1020101-1302-000-P02306002-2111-1-110123-00000000-0000000-211002</t>
  </si>
  <si>
    <t>1-5121010002-999999-00-1030101-1502-000-M03302001-2111-1-110123-00000000-0000000-211002</t>
  </si>
  <si>
    <t>1-5121010002-999999-00-1030201-1502-000-M03303001-2111-1-110123-00000000-0000000-211002</t>
  </si>
  <si>
    <t>1-5121010002-999999-00-1030301-1502-000-M03301001-2111-1-110123-00000000-0000000-211002</t>
  </si>
  <si>
    <t>1-5121010002-999999-00-1030402-1502-000-M03302001-2111-1-110123-00000000-0000000-211002</t>
  </si>
  <si>
    <t>1-5121010002-999999-00-1030404-1502-000-M03302001-2111-1-110123-00000000-0000000-211002</t>
  </si>
  <si>
    <t>1-5121010002-999999-00-1030406-1502-000-M03302001-2111-1-110123-00000000-0000000-211002</t>
  </si>
  <si>
    <t>1-5121010002-999999-00-1030407-1502-000-M03302001-2111-1-110123-00000000-0000000-211002</t>
  </si>
  <si>
    <t>1-5121010002-999999-00-1030408-1502-000-M03302001-2111-1-110123-00000000-0000000-211002</t>
  </si>
  <si>
    <t>1-5121010002-999999-00-1030802-1502-000-M03302001-2111-1-110123-00000000-0000000-211002</t>
  </si>
  <si>
    <t>1-5121010002-999999-00-1040401-2201-000-G04301005-2111-1-110123-00000000-0000000-211002</t>
  </si>
  <si>
    <t>1-5121010002-999999-00-1050201-2202-000-E05301002-2111-1-110123-00000000-0000000-211002</t>
  </si>
  <si>
    <t>1-5121010002-999999-00-1080201-2301-000-E08311002-2111-1-110123-00000000-0000000-211002</t>
  </si>
  <si>
    <t>1-5121010002-999999-00-1100201-1701-000-E10302002-2111-1-110123-00000000-0000000-211002</t>
  </si>
  <si>
    <t>1-5121010002-999999-00-1120105-2501-000-E12302009-2111-1-110123-00000000-0000000-211002</t>
  </si>
  <si>
    <t>1-5121010002-999999-00-1150104-3101-000-F15302002-2111-1-110123-00000000-0000000-211002</t>
  </si>
  <si>
    <t>1-5121010002-999999-00-1180101-2402-000-F18301001-2111-1-110123-00000000-0000000-211002</t>
  </si>
  <si>
    <t>1-5121010002-999999-00-1210107-1309-000-F21302001-2111-1-110123-00000000-0000000-211002</t>
  </si>
  <si>
    <t>1-5121010002-999999-00-1310202-1302-000-P31304003-2111-1-110123-00000000-0000000-211002</t>
  </si>
  <si>
    <t>1-5121010003-999999-00-1030101-1502-000-M03302001-2111-1-110123-00000000-0000000-211003</t>
  </si>
  <si>
    <t>1-5121010003-999999-00-1030201-1502-000-M03303001-2111-1-110123-00000000-0000000-211003</t>
  </si>
  <si>
    <t>1-5121010003-999999-00-1030302-1502-000-M03301002-2111-1-110123-00000000-0000000-211003</t>
  </si>
  <si>
    <t>1-5121010003-999999-00-1030402-1502-000-M03302001-2111-1-110123-00000000-0000000-211003</t>
  </si>
  <si>
    <t>1-5121010003-999999-00-1030408-1502-000-M03302001-2111-1-110123-00000000-0000000-211003</t>
  </si>
  <si>
    <t>1-5121010003-999999-00-1040101-2201-000-G04302003-2111-1-110123-00000000-0000000-211003</t>
  </si>
  <si>
    <t>1-5121010003-999999-00-1160101-3701-000-F16304001-2111-1-110123-00000000-0000000-211003</t>
  </si>
  <si>
    <t>1-5121010003-999999-00-1250101-1302-000-P25301003-2111-1-110123-00000000-0000000-211003</t>
  </si>
  <si>
    <t>1-5121010003-999999-00-1310101-1302-000-P31304003-2111-1-110123-00000000-0000000-211003</t>
  </si>
  <si>
    <t>1-5121010004-999999-00-1030201-1502-000-M03303001-2111-1-110123-00000000-0000000-211004</t>
  </si>
  <si>
    <t>1-5121010004-999999-00-1030801-1502-000-M03302001-2111-1-110123-00000000-0000000-211004</t>
  </si>
  <si>
    <t>1-5121010004-999999-00-1080601-2302-000-E08304001-2111-1-110123-00000000-0000000-211004</t>
  </si>
  <si>
    <t>1-5121010004-999999-00-1100402-1701-000-E10303001-2111-1-110123-00000000-0000000-211004</t>
  </si>
  <si>
    <t>1-5121010004-999999-00-1110202-1702-000-E11303002-2111-1-110123-00000000-0000000-211004</t>
  </si>
  <si>
    <t>1-5121040001-999999-00-1010102-1301-000-M01301009-2141-1-110123-00000000-0000000-214001</t>
  </si>
  <si>
    <t>1-5121040001-999999-00-1030101-1502-000-M03302001-2141-1-110123-00000000-0000000-214001</t>
  </si>
  <si>
    <t>1-5121040001-999999-00-1030302-1502-000-M03301002-2141-1-110123-00000000-0000000-214001</t>
  </si>
  <si>
    <t>1-5121040001-999999-00-1030405-1502-000-M03302001-2141-1-110123-00000000-0000000-214001</t>
  </si>
  <si>
    <t>1-5121040001-999999-00-1030502-1502-000-M03304002-2141-1-110123-00000000-0000000-214001</t>
  </si>
  <si>
    <t>1-5121040001-999999-00-1030503-1502-000-M03304001-2141-1-110123-00000000-0000000-214001</t>
  </si>
  <si>
    <t>1-5121040001-999999-00-1030504-1502-000-M03304003-2141-1-110123-00000000-0000000-214001</t>
  </si>
  <si>
    <t>1-5121040001-999999-00-1030505-1502-000-M03304003-2141-1-110123-00000000-0000000-214001</t>
  </si>
  <si>
    <t>1-5121040001-999999-00-1030602-1502-000-M03307001-2141-1-110123-00000000-0000000-214001</t>
  </si>
  <si>
    <t>1-5121040001-999999-00-1080601-2302-000-E08304001-2141-1-110123-00000000-0000000-214001</t>
  </si>
  <si>
    <t>1-5121040001-999999-00-1180208-2402-000-F18301002-2141-1-110123-00000000-0000000-214001</t>
  </si>
  <si>
    <t>1-5121040002-999999-00-1030101-1502-000-M03302001-2141-1-110123-00000000-0000000-214002</t>
  </si>
  <si>
    <t>1-5121040002-999999-00-1030408-1502-000-M03302001-2141-1-110123-00000000-0000000-214002</t>
  </si>
  <si>
    <t>1-5121040002-999999-00-1030501-1502-000-M03304002-2141-1-110123-00000000-0000000-214002</t>
  </si>
  <si>
    <t>1-5121040002-999999-00-1130102-3601-000-E13301001-2141-1-110123-00000000-0000000-214002</t>
  </si>
  <si>
    <t>1-5121050001-999999-00-1030301-1502-000-M03301001-2151-1-110123-00000000-0000000-215001</t>
  </si>
  <si>
    <t>1-5121060001-999999-00-1010102-1301-000-M01301009-2161-1-110123-00000000-0000000-216001</t>
  </si>
  <si>
    <t>1-5121060001-999999-00-1020401-1302-000-P02303002-2161-1-110123-00000000-0000000-216001</t>
  </si>
  <si>
    <t>1-5121060001-999999-00-1030405-1502-000-M03302001-2161-1-110123-00000000-0000000-216001</t>
  </si>
  <si>
    <t>1-5121060001-999999-00-1030602-1502-000-M03307001-2161-1-110123-00000000-0000000-216001</t>
  </si>
  <si>
    <t>1-5121060001-999999-00-1040401-2201-000-G04301005-2161-1-110123-00000000-0000000-216001</t>
  </si>
  <si>
    <t>1-5121060001-999999-00-1050201-2202-000-E05301002-2161-1-110123-00000000-0000000-216001</t>
  </si>
  <si>
    <t>1-5121060001-999999-00-1050301-2202-000-E05304001-2161-1-110123-00000000-0000000-216001</t>
  </si>
  <si>
    <t>1-5121060001-999999-00-1060301-2202-000-E06308008-2161-1-110123-00000000-0000000-216001</t>
  </si>
  <si>
    <t>1-5121060001-999999-00-1070104-2202-000-E07301001-2161-1-110123-00000000-0000000-216001</t>
  </si>
  <si>
    <t>1-5121060001-999999-00-1080201-2301-000-E08311002-2161-1-110123-00000000-0000000-216001</t>
  </si>
  <si>
    <t>1-5121060001-999999-00-1080601-2302-000-E08304001-2161-1-110123-00000000-0000000-216001</t>
  </si>
  <si>
    <t>1-5121060001-999999-00-1090102-2106-000-E09305001-2161-1-110123-00000000-0000000-216001</t>
  </si>
  <si>
    <t>1-5121060001-999999-00-1100201-1701-000-E10302001-2161-1-110123-00000000-0000000-216001</t>
  </si>
  <si>
    <t>1-5121060001-999999-00-1110101-1702-000-E11303003-2161-1-110123-00000000-0000000-216001</t>
  </si>
  <si>
    <t>1-5121060001-999999-00-1120105-2501-000-E12303003-2161-1-110123-00000000-0000000-216001</t>
  </si>
  <si>
    <t>1-5121060001-999999-00-1130102-3601-000-E13301001-2161-1-110123-00000000-0000000-216001</t>
  </si>
  <si>
    <t>1-5121060001-999999-00-1140101-3201-000-E14302001-2161-1-110123-00000000-0000000-216001</t>
  </si>
  <si>
    <t>1-5121060001-999999-00-1150104-3101-000-F15302002-2161-1-110123-00000000-0000000-216001</t>
  </si>
  <si>
    <t>1-5121060001-999999-00-1170108-1703-000-G17301001-2161-1-110123-00000000-0000000-216001</t>
  </si>
  <si>
    <t>1-5121060001-999999-00-1180101-2402-000-F18301001-2161-1-110123-00000000-0000000-216001</t>
  </si>
  <si>
    <t>1-5121060001-999999-00-1190203-2401-000-F19302004-2161-1-110123-00000000-0000000-216001</t>
  </si>
  <si>
    <t>1-5121060001-999999-00-1200201-2701-000-F20303005-2161-1-110123-00000000-0000000-216001</t>
  </si>
  <si>
    <t>1-5121060001-999999-00-1210107-1309-000-F21302001-2161-1-110123-00000000-0000000-216001</t>
  </si>
  <si>
    <t>1-5121060001-999999-00-1210107-1309-000-F21303001-2161-1-110123-00000000-0000000-216001</t>
  </si>
  <si>
    <t>1-5121060001-999999-00-1270104-1201-000-G27302001-2161-1-110123-00000000-0000000-216001</t>
  </si>
  <si>
    <t>1-5121060001-999999-00-1310102-1302-000-P31304004-2161-1-110123-00000000-0000000-216001</t>
  </si>
  <si>
    <t>1-5121070001-999999-00-1120202-2501-000-E12301005-2171-1-110123-00000000-0000000-217001</t>
  </si>
  <si>
    <t>1-5121070003-999999-00-1100505-1701-000-E10309004-2171-1-110123-00000000-0000000-217003</t>
  </si>
  <si>
    <t>1-5122010001-999999-00-1010102-1301-000-M01301009-2211-1-110123-00000000-0000000-221001</t>
  </si>
  <si>
    <t>1-5122010001-999999-00-1010103-1301-000-M01301009-2211-1-110123-00000000-0000000-221001</t>
  </si>
  <si>
    <t>1-5122010001-999999-00-1010105-1301-000-M01301002-2211-1-110123-00000000-0000000-221001</t>
  </si>
  <si>
    <t>1-5122010001-999999-00-1020101-1302-000-P02306002-2211-1-110123-00000000-0000000-221001</t>
  </si>
  <si>
    <t>1-5122010001-999999-00-1030101-1502-000-M03302001-2211-1-110123-00000000-0000000-221001</t>
  </si>
  <si>
    <t>1-5122010001-999999-00-1030104-1502-000-M03302001-2211-1-110123-00000000-0000000-221001</t>
  </si>
  <si>
    <t>1-5122010001-999999-00-1030201-1502-000-M03303001-2211-1-110123-00000000-0000000-221001</t>
  </si>
  <si>
    <t>1-5122010001-999999-00-1030301-1502-000-M03301001-2211-1-110123-00000000-0000000-221001</t>
  </si>
  <si>
    <t>1-5122010001-999999-00-1030401-1502-000-M03302001-2211-1-110123-00000000-0000000-221001</t>
  </si>
  <si>
    <t>1-5122010001-999999-00-1030402-1502-000-M03302001-2211-1-110123-00000000-0000000-221001</t>
  </si>
  <si>
    <t>1-5122010001-999999-00-1030403-1502-000-M03302001-2211-1-110123-00000000-0000000-221001</t>
  </si>
  <si>
    <t>1-5122010001-999999-00-1030404-1502-000-M03302001-2211-1-110123-00000000-0000000-221001</t>
  </si>
  <si>
    <t>1-5122010001-999999-00-1030405-1502-000-M03302001-2211-1-110123-00000000-0000000-221001</t>
  </si>
  <si>
    <t>1-5122010001-999999-00-1030406-1502-000-M03302001-2211-1-110123-00000000-0000000-221001</t>
  </si>
  <si>
    <t>1-5122010001-999999-00-1030407-1502-000-M03302001-2211-1-110123-00000000-0000000-221001</t>
  </si>
  <si>
    <t>1-5122010001-999999-00-1030408-1502-000-M03302001-2211-1-110123-00000000-0000000-221001</t>
  </si>
  <si>
    <t>1-5122010001-999999-00-1030409-1502-000-M03302001-2211-1-110123-00000000-0000000-221001</t>
  </si>
  <si>
    <t>1-5122010001-999999-00-1030501-1502-000-M03304002-2211-1-110123-00000000-0000000-221001</t>
  </si>
  <si>
    <t>1-5122010001-999999-00-1030602-1502-000-M03307001-2211-1-110123-00000000-0000000-221001</t>
  </si>
  <si>
    <t>1-5122010001-999999-00-1030801-1502-000-M03302001-2211-1-110123-00000000-0000000-221001</t>
  </si>
  <si>
    <t>1-5122010001-999999-00-1040101-2201-000-G04302003-2211-1-110123-00000000-0000000-221001</t>
  </si>
  <si>
    <t>1-5122010001-999999-00-1050201-2202-000-E05301002-2211-1-110123-00000000-0000000-221001</t>
  </si>
  <si>
    <t>1-5122010001-999999-00-1060301-2202-000-E06308008-2211-1-110123-00000000-0000000-221001</t>
  </si>
  <si>
    <t>1-5122010001-999999-00-1070101-2202-000-E07302001-2211-1-110123-00000000-0000000-221001</t>
  </si>
  <si>
    <t>1-5122010001-999999-00-1080201-2301-000-E08311002-2211-1-110123-00000000-0000000-221001</t>
  </si>
  <si>
    <t>1-5122010001-999999-00-1080402-2302-000-E08303001-2211-1-110123-00000000-0000000-221001</t>
  </si>
  <si>
    <t>1-5122010001-999999-00-1080601-2302-000-E08304001-2211-1-110123-00000000-0000000-221001</t>
  </si>
  <si>
    <t>1-5122010001-999999-00-1090102-2106-000-E09305003-2211-1-110123-00000000-0000000-221001</t>
  </si>
  <si>
    <t>1-5122010001-999999-00-1100402-1701-000-E10307002-2211-1-110123-00000000-0000000-221001</t>
  </si>
  <si>
    <t>1-5122010001-999999-00-1110101-1702-000-E11301001-2211-1-110123-00000000-0000000-221001</t>
  </si>
  <si>
    <t>1-5122010001-999999-00-1110202-1702-000-E11301001-2211-1-110123-00000000-0000000-221001</t>
  </si>
  <si>
    <t>1-5122010001-999999-00-1120101-2501-000-E12303002-2211-1-110123-00000000-0000000-221001</t>
  </si>
  <si>
    <t>1-5122010001-999999-00-1130501-3601-000-E13301001-2211-1-110123-00000000-0000000-221001</t>
  </si>
  <si>
    <t>1-5122010001-999999-00-1140101-3201-000-E14302001-2211-1-110123-00000000-0000000-221001</t>
  </si>
  <si>
    <t>1-5122010001-999999-00-1150201-3101-000-F15301002-2211-1-110123-00000000-0000000-221001</t>
  </si>
  <si>
    <t>1-5122010001-999999-00-1160101-3701-000-F16304001-2211-1-110123-00000000-0000000-221001</t>
  </si>
  <si>
    <t>1-5122010001-999999-00-1170104-1703-000-G17301004-2211-1-110123-00000000-0000000-221001</t>
  </si>
  <si>
    <t>1-5122010001-999999-00-1180101-2402-000-F18301001-2211-1-110123-00000000-0000000-221001</t>
  </si>
  <si>
    <t>1-5122010001-999999-00-1190101-2401-000-F19302004-2211-1-110123-00000000-0000000-221001</t>
  </si>
  <si>
    <t>1-5122010001-999999-00-1200103-2701-000-F20301002-2211-1-110123-00000000-0000000-221001</t>
  </si>
  <si>
    <t>1-5122010001-999999-00-1200201-2701-000-F20301004-2211-1-110123-00000000-0000000-221001</t>
  </si>
  <si>
    <t>1-5122010001-999999-00-1210101-1309-000-F21301002-2211-1-110123-00000000-0000000-221001</t>
  </si>
  <si>
    <t>1-5122010001-999999-00-1230202-1102-000-O23302003-2211-1-110123-00000000-0000000-221001</t>
  </si>
  <si>
    <t>1-5122010001-999999-00-1230203-1102-000-O23303009-2211-1-110123-00000000-0000000-221001</t>
  </si>
  <si>
    <t>1-5122010001-999999-00-1240101-1804-000-M24305003-2211-1-110123-00000000-0000000-221001</t>
  </si>
  <si>
    <t>1-5122010001-999999-00-1250101-1302-000-P25301004-2211-1-110123-00000000-0000000-221001</t>
  </si>
  <si>
    <t>1-5122010001-999999-00-1260101-1303-000-G26301001-2211-1-110123-00000000-0000000-221001</t>
  </si>
  <si>
    <t>1-5122010001-999999-00-1270101-1201-000-G27301001-2211-1-110123-00000000-0000000-221001</t>
  </si>
  <si>
    <t>1-5122010001-999999-00-1310101-1302-000-P31304003-2211-1-110123-00000000-0000000-221001</t>
  </si>
  <si>
    <t>1-5122010002-999999-00-1080601-2302-000-E08304001-2211-1-110123-00000000-0000000-221002</t>
  </si>
  <si>
    <t>1-5122010003-999999-00-1100402-1701-000-E10303001-2211-1-110123-00000000-0000000-221003</t>
  </si>
  <si>
    <t>1-5122020001-999999-00-1100402-1701-000-E10307001-2221-1-110123-00000000-0000000-222001</t>
  </si>
  <si>
    <t>1-5124010001-999999-00-1050401-2202-000-E05303005-2411-1-110123-00000000-0000000-241001</t>
  </si>
  <si>
    <t>1-5124010001-999999-00-1060201-2106-000-E06304001-2411-1-110123-00000000-0000000-241001</t>
  </si>
  <si>
    <t>1-5124010001-999999-00-1080404-2206-000-E08306001-2411-1-110123-00000000-0000000-241001</t>
  </si>
  <si>
    <t>1-5124010001-999999-00-1080404-2206-000-E08306002-2411-1-110123-00000000-0000000-241001</t>
  </si>
  <si>
    <t>1-5124010003-999999-00-1050201-2202-000-E05301002-2411-2-110123-00000000-0000000-241003</t>
  </si>
  <si>
    <t>1-5124010003-999999-00-1060202-2101-000-E06305001-2411-1-110123-00000000-0000000-241003</t>
  </si>
  <si>
    <t>1-5124010003-999999-00-1080404-2206-000-E08306001-2411-1-110123-00000000-0000000-241003</t>
  </si>
  <si>
    <t>EMULSION</t>
  </si>
  <si>
    <t>1-5124010006-999999-00-1050201-2202-000-E05301002-2411-2-110123-00000000-0000000-241006</t>
  </si>
  <si>
    <t>1-5124020001-999999-00-1050201-2202-000-E05301002-2421-1-110123-00000000-0000000-242001</t>
  </si>
  <si>
    <t>1-5124020001-999999-00-1060201-2106-000-E06304001-2421-1-110123-00000000-0000000-242001</t>
  </si>
  <si>
    <t>1-5124020001-999999-00-1080404-2206-000-E08306001-2421-1-110123-00000000-0000000-242001</t>
  </si>
  <si>
    <t>1-5124020001-999999-00-1100201-1701-000-E10302001-2421-1-110123-00000000-0000000-242001</t>
  </si>
  <si>
    <t>1-5124030001-999999-00-1060201-2106-000-E06304001-2431-1-110123-00000000-0000000-243001</t>
  </si>
  <si>
    <t>1-5124030001-999999-00-1080404-2206-000-E08306001-2431-1-110123-00000000-0000000-243001</t>
  </si>
  <si>
    <t>1-5124030001-999999-00-1100201-1701-000-E10302001-2431-1-110123-00000000-0000000-243001</t>
  </si>
  <si>
    <t>1-5124030001-999999-00-1120202-2501-000-E12303003-2431-1-110123-00000000-0000000-243001</t>
  </si>
  <si>
    <t>1-5124040001-999999-00-1010102-1301-000-M01301009-2441-1-110123-00000000-0000000-244001</t>
  </si>
  <si>
    <t>1-5124040001-999999-00-1040401-2201-000-G04301005-2441-1-110123-00000000-0000000-244001</t>
  </si>
  <si>
    <t>1-5124040001-999999-00-1060201-2106-000-E06303001-2441-1-110123-00000000-0000000-244001</t>
  </si>
  <si>
    <t>1-5124040001-999999-00-1100201-1701-000-E10302001-2441-1-110123-00000000-0000000-244001</t>
  </si>
  <si>
    <t>1-5124040001-999999-00-1120202-2501-000-E12303003-2441-1-110123-00000000-0000000-244001</t>
  </si>
  <si>
    <t>1-5124060001-999999-00-1010102-1301-000-M01301009-2461-1-110123-00000000-0000000-246001</t>
  </si>
  <si>
    <t>1-5124060001-999999-00-1010105-1301-000-M01301002-2461-1-110123-00000000-0000000-246001</t>
  </si>
  <si>
    <t>1-5124060001-999999-00-1030302-1502-000-M03301002-2461-1-110123-00000000-0000000-246001</t>
  </si>
  <si>
    <t>1-5124060001-999999-00-1030404-1502-000-M03302001-2461-1-110123-00000000-0000000-246001</t>
  </si>
  <si>
    <t>1-5124060001-999999-00-1030406-1502-000-M03302001-2461-1-110123-00000000-0000000-246001</t>
  </si>
  <si>
    <t>1-5124060001-999999-00-1030501-1502-000-M03304002-2461-1-110123-00000000-0000000-246001</t>
  </si>
  <si>
    <t>1-5124060001-999999-00-1030701-1502-000-M03302001-2461-1-110123-00000000-0000000-246001</t>
  </si>
  <si>
    <t>1-5124060001-999999-00-1050201-2202-000-E05301002-2461-1-110123-00000000-0000000-246001</t>
  </si>
  <si>
    <t>1-5124060001-999999-00-1060201-2106-000-E06303001-2461-1-110123-00000000-0000000-246001</t>
  </si>
  <si>
    <t>1-5124060001-999999-00-1080801-2301-000-E08305002-2461-1-110123-00000000-0000000-246001</t>
  </si>
  <si>
    <t>1-5124060001-999999-00-1100504-1701-000-E10308002-2461-1-110123-00000000-0000000-246001</t>
  </si>
  <si>
    <t>1-5124060001-999999-00-1120202-2501-000-E12303003-2461-1-110123-00000000-0000000-246001</t>
  </si>
  <si>
    <t>1-5124060001-999999-00-1150201-2206-000-F15302001-2461-1-110123-00000000-0000000-246001</t>
  </si>
  <si>
    <t>1-5124070001-999999-00-1010102-1301-000-M01301009-2471-1-110123-00000000-0000000-247001</t>
  </si>
  <si>
    <t>1-5124070001-999999-00-1030302-1502-000-M03301002-2471-1-110123-00000000-0000000-247001</t>
  </si>
  <si>
    <t>1-5124070001-999999-00-1050201-2202-000-E05301002-2471-1-110123-00000000-0000000-247001</t>
  </si>
  <si>
    <t>1-5124070001-999999-00-1060201-2106-000-E06303001-2471-1-110123-00000000-0000000-247001</t>
  </si>
  <si>
    <t>1-5124070001-999999-00-1060201-2106-000-E06304001-2471-1-151223-00000000-0000000-247001</t>
  </si>
  <si>
    <t>1-5124070001-999999-00-1060204-2206-000-E06302001-2471-1-110123-00000000-0000000-247001</t>
  </si>
  <si>
    <t>1-5124070001-999999-00-1080404-2206-000-E08306001-2471-1-110123-00000000-0000000-247001</t>
  </si>
  <si>
    <t>1-5124070001-999999-00-1090102-2106-000-E09305001-2471-1-110123-00000000-0000000-247001</t>
  </si>
  <si>
    <t>1-5124070001-999999-00-1100201-1701-000-E10302001-2471-1-110123-00000000-0000000-247001</t>
  </si>
  <si>
    <t>1-5124070001-999999-00-1120202-2501-000-E12303003-2471-1-110123-00000000-0000000-247001</t>
  </si>
  <si>
    <t>1-5124070001-999999-00-1150201-2206-000-F15302001-2471-1-110123-00000000-0000000-247001</t>
  </si>
  <si>
    <t>1-5124070001-999999-00-1190203-2401-000-F19302004-2471-1-110123-00000000-0000000-247001</t>
  </si>
  <si>
    <t>1-5124070001-999999-00-1210103-1309-000-F21305003-2471-1-110123-00000000-0000000-247001</t>
  </si>
  <si>
    <t>1-5124070001-999999-00-1310102-1302-000-P31304004-2471-1-110123-00000000-0000000-247001</t>
  </si>
  <si>
    <t>1-5124900001-999999-00-1010102-1301-000-M01301009-2491-1-110123-00000000-0000000-249001</t>
  </si>
  <si>
    <t>1-5124900001-999999-00-1030101-1502-000-M03302001-2491-1-110123-00000000-0000000-249001</t>
  </si>
  <si>
    <t>1-5124900001-999999-00-1030302-1502-000-M03301002-2491-1-110123-00000000-0000000-249001</t>
  </si>
  <si>
    <t>1-5124900001-999999-00-1040401-2201-000-G04301005-2491-1-110123-00000000-0000000-249001</t>
  </si>
  <si>
    <t>1-5124900001-999999-00-1050201-2202-000-E05301002-2491-1-110123-00000000-0000000-249001</t>
  </si>
  <si>
    <t>1-5124900001-999999-00-1050401-2202-000-E05303005-2491-1-110123-00000000-0000000-249001</t>
  </si>
  <si>
    <t>1-5124900001-999999-00-1060201-2106-000-E06303001-2491-1-151223-00000000-0000000-249001</t>
  </si>
  <si>
    <t>1-5124900001-999999-00-1060201-2106-000-E06304001-2491-1-151223-00000000-0000000-249001</t>
  </si>
  <si>
    <t>1-5124900001-999999-00-1060204-2206-000-E06302001-2491-1-110123-00000000-0000000-249001</t>
  </si>
  <si>
    <t>1-5124900001-999999-00-1090202-2106-000-E09304001-2491-1-110123-00000000-0000000-249001</t>
  </si>
  <si>
    <t>1-5124900001-999999-00-1100504-1701-000-E10308001-2491-1-110123-00000000-0000000-249001</t>
  </si>
  <si>
    <t>1-5124900001-999999-00-1120202-2501-000-E12303003-2491-1-110123-00000000-0000000-249001</t>
  </si>
  <si>
    <t>1-5124900001-999999-00-1130102-3601-000-E13301001-2491-1-110123-00000000-0000000-249001</t>
  </si>
  <si>
    <t>1-5124900001-999999-00-1160101-3701-000-F16304001-2491-1-110123-00000000-0000000-249001</t>
  </si>
  <si>
    <t>1-5124900001-999999-00-1170108-1703-000-G17301001-2491-1-110123-00000000-0000000-249001</t>
  </si>
  <si>
    <t>1-5124900001-999999-00-1190203-2401-000-F19302004-2491-1-110123-00000000-0000000-249001</t>
  </si>
  <si>
    <t>1-5124900001-999999-00-1310102-1302-000-P31304004-2491-1-110123-00000000-0000000-249001</t>
  </si>
  <si>
    <t>1-5124900002-999999-00-1060204-2206-000-E06302001-2491-1-151223-00000000-0000000-249002</t>
  </si>
  <si>
    <t>1-5124900003-999999-00-1030101-1502-000-M03302001-2491-1-110123-00000000-0000000-249003</t>
  </si>
  <si>
    <t>1-5124900003-999999-00-1100504-1701-000-E10308002-2491-1-110123-00000000-0000000-249003</t>
  </si>
  <si>
    <t>1-5125010001-999999-00-1190203-2401-000-F19302004-2511-1-110123-00000000-0000000-251001</t>
  </si>
  <si>
    <t>1-5125020001-999999-00-1090202-2106-000-E09304005-2521-1-110123-00000000-0000000-252001</t>
  </si>
  <si>
    <t>1-5125030001-999999-00-1080303-2605-000-E08301002-2531-1-151223-00000000-0000000-253001</t>
  </si>
  <si>
    <t>1-5125030001-999999-00-1080402-2302-000-E08303001-2531-1-110123-00000000-0000000-253001</t>
  </si>
  <si>
    <t>1-5125030001-999999-00-1080503-2301-000-E08308001-2531-1-151223-00000000-0000000-253001</t>
  </si>
  <si>
    <t>1-5125030001-999999-00-1080601-2302-000-E08304001-2531-1-151223-00000000-0000000-253001</t>
  </si>
  <si>
    <t>1-5125030001-999999-00-1080801-2301-000-E08305002-2531-1-151223-00000000-0000000-253001</t>
  </si>
  <si>
    <t>1-5125030001-999999-00-1080802-2206-000-E08305003-2531-1-151223-00000000-0000000-253001</t>
  </si>
  <si>
    <t>1-5125030001-999999-00-1100106-1701-000-E10304003-2531-1-110123-00000000-0000000-253001</t>
  </si>
  <si>
    <t>1-5125040001-999999-00-1060301-2202-000-E06308008-2541-1-110123-00000000-0000000-254001</t>
  </si>
  <si>
    <t>1-5125040001-999999-00-1080303-2605-000-E08301002-2541-1-151223-00000000-0000000-254001</t>
  </si>
  <si>
    <t>1-5125040001-999999-00-1080402-2302-000-E08303001-2541-1-110123-00000000-0000000-254001</t>
  </si>
  <si>
    <t>1-5125040001-999999-00-1080503-2301-000-E08308001-2541-1-110123-00000000-0000000-254001</t>
  </si>
  <si>
    <t>1-5125040001-999999-00-1080601-2302-000-E08304001-2541-1-110123-00000000-0000000-254001</t>
  </si>
  <si>
    <t>1-5125040001-999999-00-1080801-2301-000-E08305002-2541-1-110123-00000000-0000000-254001</t>
  </si>
  <si>
    <t>1-5125040001-999999-00-1080802-2206-000-E08305003-2541-1-110123-00000000-0000000-254001</t>
  </si>
  <si>
    <t>1-5125040001-999999-00-1100201-1701-000-E10302003-2541-1-110123-00000000-0000000-254001</t>
  </si>
  <si>
    <t>1-5125050001-999999-00-1080601-2302-000-E08304001-2551-1-110123-00000000-0000000-255001</t>
  </si>
  <si>
    <t>1-5125060001-999999-00-1030302-1502-000-M03301002-2561-1-110123-00000000-0000000-256001</t>
  </si>
  <si>
    <t>1-5125060001-999999-00-1060201-2106-000-E06303001-2561-1-110123-00000000-0000000-256001</t>
  </si>
  <si>
    <t>1-5125060001-999999-00-1060201-2106-000-E06304001-2561-1-110123-00000000-0000000-256001</t>
  </si>
  <si>
    <t>1-5125060001-999999-00-1060204-2206-000-E06302001-2561-1-110123-00000000-0000000-256001</t>
  </si>
  <si>
    <t>1-5125060001-999999-00-1090202-2106-000-E09304005-2561-1-110123-00000000-0000000-256001</t>
  </si>
  <si>
    <t>1-5125060001-999999-00-1100402-1701-000-E10303001-2561-1-110123-00000000-0000000-256001</t>
  </si>
  <si>
    <t>1-5126010001-999999-00-1010102-1301-000-M01301009-2611-1-110123-00000000-0000000-261001</t>
  </si>
  <si>
    <t>1-5126010001-999999-00-1010105-1301-000-M01301002-2611-1-110123-00000000-0000000-261001</t>
  </si>
  <si>
    <t>1-5126010001-999999-00-1020101-1302-000-P02306002-2611-1-110123-00000000-0000000-261001</t>
  </si>
  <si>
    <t>1-5126010001-999999-00-1020401-1302-000-P02303002-2611-1-110123-00000000-0000000-261001</t>
  </si>
  <si>
    <t>1-5126010001-999999-00-1030101-1502-000-M03302001-2611-1-110123-00000000-0000000-261001</t>
  </si>
  <si>
    <t>1-5126010001-999999-00-1030201-1502-000-M03303001-2611-1-110123-00000000-0000000-261001</t>
  </si>
  <si>
    <t>1-5126010001-999999-00-1030301-1502-000-M03301001-2611-1-110123-00000000-0000000-261001</t>
  </si>
  <si>
    <t>1-5126010001-999999-00-1030302-1502-000-M03301002-2611-1-110123-00000000-0000000-261001</t>
  </si>
  <si>
    <t>1-5126010001-999999-00-1030304-1502-000-M03301003-2611-1-110123-00000000-0000000-261001</t>
  </si>
  <si>
    <t>1-5126010001-999999-00-1030305-1502-000-M03301001-2611-1-110123-00000000-0000000-261001</t>
  </si>
  <si>
    <t>1-5126010001-999999-00-1030307-1502-000-M03301001-2611-1-110123-00000000-0000000-261001</t>
  </si>
  <si>
    <t>1-5126010001-999999-00-1030401-1502-000-M03302001-2611-1-110123-00000000-0000000-261001</t>
  </si>
  <si>
    <t>1-5126010001-999999-00-1030405-1502-000-M03302001-2611-1-110123-00000000-0000000-261001</t>
  </si>
  <si>
    <t>1-5126010001-999999-00-1030407-1502-000-M03302001-2611-1-110123-00000000-0000000-261001</t>
  </si>
  <si>
    <t>1-5126010001-999999-00-1030408-1502-000-M03302001-2611-1-110123-00000000-0000000-261001</t>
  </si>
  <si>
    <t>1-5126010001-999999-00-1030501-1502-000-M03304002-2611-1-110123-00000000-0000000-261001</t>
  </si>
  <si>
    <t>1-5126010001-999999-00-1030503-1502-000-M03304001-2611-1-110123-00000000-0000000-261001</t>
  </si>
  <si>
    <t>1-5126010001-999999-00-1030602-1502-000-M03307001-2611-1-110123-00000000-0000000-261001</t>
  </si>
  <si>
    <t>1-5126010001-999999-00-1030801-1502-000-M03302001-2611-1-110123-00000000-0000000-261001</t>
  </si>
  <si>
    <t>1-5126010001-999999-00-1040304-2201-000-G04301002-2611-1-110123-00000000-0000000-261001</t>
  </si>
  <si>
    <t>1-5126010001-999999-00-1040401-2201-000-G04301005-2611-1-110123-00000000-0000000-261001</t>
  </si>
  <si>
    <t>1-5126010001-999999-00-1050201-2202-000-E05301002-2611-1-151223-00000000-0000000-261001</t>
  </si>
  <si>
    <t>1-5126010001-999999-00-1060101-2202-000-E06301001-2611-1-110123-00000000-0000000-261001</t>
  </si>
  <si>
    <t>1-5126010001-999999-00-1060201-2106-000-E06303001-2611-1-110123-00000000-0000000-261001</t>
  </si>
  <si>
    <t>1-5126010001-999999-00-1060201-2106-000-E06304001-2611-1-110123-00000000-0000000-261001</t>
  </si>
  <si>
    <t>1-5126010001-999999-00-1060201-2106-000-E06307001-2611-1-110123-00000000-0000000-261001</t>
  </si>
  <si>
    <t>1-5126010001-999999-00-1060202-2101-000-E06305001-2611-1-110123-00000000-0000000-261001</t>
  </si>
  <si>
    <t>1-5126010001-999999-00-1060202-2101-000-E06305001-2611-1-151223-00000000-0000000-261001</t>
  </si>
  <si>
    <t>1-5126010001-999999-00-1060203-2204-000-E06306001-2611-1-151223-00000000-0000000-261001</t>
  </si>
  <si>
    <t>1-5126010001-999999-00-1060204-2206-000-E06302001-2611-1-151223-00000000-0000000-261001</t>
  </si>
  <si>
    <t>1-5126010001-999999-00-1060301-2202-000-E06308008-2611-1-110123-00000000-0000000-261001</t>
  </si>
  <si>
    <t>1-5126010001-999999-00-1070101-2202-000-E07301002-2611-1-110123-00000000-0000000-261001</t>
  </si>
  <si>
    <t>1-5126010001-999999-00-1070101-2202-000-E07301005-2611-1-110123-00000000-0000000-261001</t>
  </si>
  <si>
    <t>1-5126010001-999999-00-1070101-2202-000-E07302001-2611-1-110123-00000000-0000000-261001</t>
  </si>
  <si>
    <t>1-5126010001-999999-00-1070101-2202-000-E07304002-2611-1-110123-00000000-0000000-261001</t>
  </si>
  <si>
    <t>1-5126010001-999999-00-1070201-2202-000-E07303003-2611-1-110123-00000000-0000000-261001</t>
  </si>
  <si>
    <t>1-5126010001-999999-00-1080101-2301-000-E08311001-2611-1-151223-00000000-0000000-261001</t>
  </si>
  <si>
    <t>1-5126010001-999999-00-1080201-2301-000-E08311002-2611-1-151223-00000000-0000000-261001</t>
  </si>
  <si>
    <t>1-5126010001-999999-00-1080301-2301-000-E08311006-2611-1-151223-00000000-0000000-261001</t>
  </si>
  <si>
    <t>1-5126010001-999999-00-1080303-2301-000-E08302003-2611-1-151223-00000000-0000000-261001</t>
  </si>
  <si>
    <t>1-5126010001-999999-00-1080303-2605-000-E08301002-2611-1-151223-00000000-0000000-261001</t>
  </si>
  <si>
    <t>1-5126010001-999999-00-1080402-2302-000-E08303001-2611-1-151223-00000000-0000000-261001</t>
  </si>
  <si>
    <t>1-5126010001-999999-00-1080403-2206-000-E08307001-2611-1-151223-00000000-0000000-261001</t>
  </si>
  <si>
    <t>1-5126010001-999999-00-1080404-2206-000-E08306001-2611-1-151223-00000000-0000000-261001</t>
  </si>
  <si>
    <t>1-5126010001-999999-00-1080404-2206-000-E08306002-2611-1-151223-00000000-0000000-261001</t>
  </si>
  <si>
    <t>1-5126010001-999999-00-1080502-2301-000-E08309001-2611-1-151223-00000000-0000000-261001</t>
  </si>
  <si>
    <t>1-5126010001-999999-00-1080601-2302-000-E08304001-2611-1-151223-00000000-0000000-261001</t>
  </si>
  <si>
    <t>1-5126010001-999999-00-1080801-2301-000-E08305002-2611-1-151223-00000000-0000000-261001</t>
  </si>
  <si>
    <t>1-5126010001-999999-00-1080802-2206-000-E08305003-2611-1-151223-00000000-0000000-261001</t>
  </si>
  <si>
    <t>1-5126010001-999999-00-1090102-2106-000-E09305002-2611-1-151223-00000000-0000000-261001</t>
  </si>
  <si>
    <t>1-5126010001-999999-00-1090202-2106-000-E09304002-2611-1-110123-00000000-0000000-261001</t>
  </si>
  <si>
    <t>1-5126010001-999999-00-1090203-2106-000-E09301004-2611-1-151223-00000000-0000000-261001</t>
  </si>
  <si>
    <t>1-5126010001-999999-00-1090204-2106-000-E09303003-2611-1-151223-00000000-0000000-261001</t>
  </si>
  <si>
    <t>1-5126010001-999999-00-1090205-2106-000-E09305002-2611-1-151223-00000000-0000000-261001</t>
  </si>
  <si>
    <t>1-5126010001-999999-00-1090301-2106-000-E09302007-2611-1-151223-00000000-0000000-261001</t>
  </si>
  <si>
    <t>1-5126010001-999999-00-1100402-1701-000-E10307001-2611-1-250423-IP230001-0000000-261001</t>
  </si>
  <si>
    <t>1-5126010001-999999-00-1100502-1701-000-E10310001-2611-1-110123-00000000-0000000-261001</t>
  </si>
  <si>
    <t>1-5126010001-999999-00-1110101-1702-000-E11302001-2611-1-151223-00000000-0000000-261001</t>
  </si>
  <si>
    <t>1-5126010001-999999-00-1110202-1702-000-E11302001-2611-1-151223-00000000-0000000-261001</t>
  </si>
  <si>
    <t>1-5126010001-999999-00-1120101-2501-000-E12302009-2611-1-151223-00000000-0000000-261001</t>
  </si>
  <si>
    <t>1-5126010001-999999-00-1130501-3601-000-E13301004-2611-1-110123-00000000-0000000-261001</t>
  </si>
  <si>
    <t>1-5126010001-999999-00-1140101-3201-000-E14301003-2611-1-151223-00000000-0000000-261001</t>
  </si>
  <si>
    <t>1-5126010001-999999-00-1140102-3201-000-E14302006-2611-1-151223-00000000-0000000-261001</t>
  </si>
  <si>
    <t>1-5126010001-999999-00-1140201-3201-000-E14302010-2611-1-151223-00000000-0000000-261001</t>
  </si>
  <si>
    <t>1-5126010001-999999-00-1140301-3201-000-E14303002-2611-1-151223-00000000-0000000-261001</t>
  </si>
  <si>
    <t>1-5126010001-999999-00-1150101-3101-000-F15301004-2611-1-110123-00000000-0000000-261001</t>
  </si>
  <si>
    <t>1-5126010001-999999-00-1160101-3701-000-F16304001-2611-1-110123-00000000-0000000-261001</t>
  </si>
  <si>
    <t>1-5126010001-999999-00-1170101-1703-000-G17301001-2611-1-110123-00000000-0000000-261001</t>
  </si>
  <si>
    <t>1-5126010001-999999-00-1170101-1703-000-G17302007-2611-1-110123-00000000-0000000-261001</t>
  </si>
  <si>
    <t>1-5126010001-999999-00-1170104-1703-000-G17303001-2611-1-110123-00000000-0000000-261001</t>
  </si>
  <si>
    <t>1-5126010001-999999-00-1180101-2402-000-F18301001-2611-1-110123-00000000-0000000-261001</t>
  </si>
  <si>
    <t>1-5126010001-999999-00-1180208-2402-000-F18301002-2611-1-110123-00000000-0000000-261001</t>
  </si>
  <si>
    <t>1-5126010001-999999-00-1190101-2401-000-F19302009-2611-1-151223-00000000-0000000-261001</t>
  </si>
  <si>
    <t>1-5126010001-999999-00-1200201-2701-000-F20303005-2611-1-110123-00000000-0000000-261001</t>
  </si>
  <si>
    <t>1-5126010001-999999-00-1210101-1309-000-F21301002-2611-1-110123-00000000-0000000-261001</t>
  </si>
  <si>
    <t>1-5126010001-999999-00-1210103-1309-000-F21305002-2611-1-110123-00000000-0000000-261001</t>
  </si>
  <si>
    <t>1-5126010001-999999-00-1230102-1102-000-O23303009-2611-1-151223-00000000-0000000-261001</t>
  </si>
  <si>
    <t>1-5126010001-999999-00-1230202-1102-000-O23302001-2611-1-151223-00000000-0000000-261001</t>
  </si>
  <si>
    <t>1-5126010001-999999-00-1230203-1102-000-O23301002-2611-1-151223-00000000-0000000-261001</t>
  </si>
  <si>
    <t>1-5126010001-999999-00-1230204-1102-000-O23301002-2611-1-151223-00000000-0000000-261001</t>
  </si>
  <si>
    <t>1-5126010001-999999-00-1240204-1804-000-M24301001-2611-1-110123-00000000-0000000-261001</t>
  </si>
  <si>
    <t>1-5126010001-999999-00-1260101-1303-000-G26301001-2611-1-151223-00000000-0000000-261001</t>
  </si>
  <si>
    <t>1-5126010001-999999-00-1260101-1303-000-G26301002-2611-1-151223-00000000-0000000-261001</t>
  </si>
  <si>
    <t>1-5126010001-999999-00-1260101-1303-000-G26301003-2611-1-151223-00000000-0000000-261001</t>
  </si>
  <si>
    <t>1-5126010001-999999-00-1260101-1303-000-G26302001-2611-1-151223-00000000-0000000-261001</t>
  </si>
  <si>
    <t>1-5126010001-999999-00-1260101-1303-000-G26302002-2611-1-151223-00000000-0000000-261001</t>
  </si>
  <si>
    <t>1-5126010001-999999-00-1260101-1303-000-G26302003-2611-1-151223-00000000-0000000-261001</t>
  </si>
  <si>
    <t>1-5126010001-999999-00-1270101-1201-000-G27301001-2611-1-151223-00000000-0000000-261001</t>
  </si>
  <si>
    <t>1-5126010001-999999-00-1270104-1201-000-G27302002-2611-1-151223-00000000-0000000-261001</t>
  </si>
  <si>
    <t>1-5126010001-999999-00-1310202-1302-000-P31304003-2611-1-110123-00000000-0000000-261001</t>
  </si>
  <si>
    <t>1-5126010002-999999-00-1030405-1502-000-M03302001-2611-1-110123-00000000-0000000-261002</t>
  </si>
  <si>
    <t>1-5126010002-999999-00-1030407-1502-000-M03302001-2611-1-110123-00000000-0000000-261002</t>
  </si>
  <si>
    <t>1-5126010002-999999-00-1050201-2202-000-E05301002-2611-1-151223-00000000-0000000-261002</t>
  </si>
  <si>
    <t>1-5126010002-999999-00-1060201-2106-000-E06303001-2611-1-151223-00000000-0000000-261002</t>
  </si>
  <si>
    <t>1-5126010002-999999-00-1060201-2106-000-E06304001-2611-1-151223-00000000-0000000-261002</t>
  </si>
  <si>
    <t>1-5126010002-999999-00-1060202-2101-000-E06305001-2611-1-151223-00000000-0000000-261002</t>
  </si>
  <si>
    <t>1-5126010002-999999-00-1060203-2204-000-E06306001-2611-1-151223-00000000-0000000-261002</t>
  </si>
  <si>
    <t>1-5126010002-999999-00-1060204-2206-000-E06302001-2611-1-151223-00000000-0000000-261002</t>
  </si>
  <si>
    <t>1-5126010002-999999-00-1080403-2206-000-E08307001-2611-1-151223-00000000-0000000-261002</t>
  </si>
  <si>
    <t>1-5126010002-999999-00-1080404-2206-000-E08306001-2611-1-151223-00000000-0000000-261002</t>
  </si>
  <si>
    <t>1-5126010002-999999-00-1080601-2302-000-E08304001-2611-1-151223-00000000-0000000-261002</t>
  </si>
  <si>
    <t>1-5126010002-999999-00-1090301-2106-000-E09302002-2611-1-151223-00000000-0000000-261002</t>
  </si>
  <si>
    <t>1-5126010002-999999-00-1100502-1701-000-E10310002-2611-1-110123-00000000-0000000-261002</t>
  </si>
  <si>
    <t>1-5126010002-999999-00-1110202-1702-000-E11301001-2611-1-110123-00000000-0000000-261002</t>
  </si>
  <si>
    <t>1-5126010003-999999-00-1010102-1301-000-M01301009-2611-1-110123-00000000-0000000-261003</t>
  </si>
  <si>
    <t>1-5126010003-999999-00-1010105-1301-000-M01301002-2611-1-110123-00000000-0000000-261003</t>
  </si>
  <si>
    <t>1-5126010003-999999-00-1020101-1302-000-P02306002-2611-1-110123-00000000-0000000-261003</t>
  </si>
  <si>
    <t>1-5126010003-999999-00-1030401-1502-000-M03302001-2611-1-110123-00000000-0000000-261003</t>
  </si>
  <si>
    <t>1-5126010003-999999-00-1040304-2201-000-G04301002-2611-1-110123-00000000-0000000-261003</t>
  </si>
  <si>
    <t>1-5126010003-999999-00-1050201-2202-000-E05301002-2611-1-110123-00000000-0000000-261003</t>
  </si>
  <si>
    <t>1-5126010003-999999-00-1060301-2202-000-E06308008-2611-1-110123-00000000-0000000-261003</t>
  </si>
  <si>
    <t>1-5126010003-999999-00-1070104-2202-000-E07302002-2611-1-110123-00000000-0000000-261003</t>
  </si>
  <si>
    <t>1-5126010003-999999-00-1080303-2301-000-E08302003-2611-1-110123-00000000-0000000-261003</t>
  </si>
  <si>
    <t>1-5126010003-999999-00-1080403-2206-000-E08307001-2611-1-110123-00000000-0000000-261003</t>
  </si>
  <si>
    <t>1-5126010003-999999-00-1090202-2106-000-E09304002-2611-1-110123-00000000-0000000-261003</t>
  </si>
  <si>
    <t>1-5126010003-999999-00-1090203-2106-000-E09301002-2611-1-110123-00000000-0000000-261003</t>
  </si>
  <si>
    <t>1-5126010003-999999-00-1110101-1702-000-E11303003-2611-1-110123-00000000-0000000-261003</t>
  </si>
  <si>
    <t>1-5126010003-999999-00-1120101-2501-000-E12303003-2611-1-110123-00000000-0000000-261003</t>
  </si>
  <si>
    <t>1-5126010003-999999-00-1130501-3601-000-E13301004-2611-1-110123-00000000-0000000-261003</t>
  </si>
  <si>
    <t>1-5126010003-999999-00-1140101-3201-000-E14301002-2611-1-110123-00000000-0000000-261003</t>
  </si>
  <si>
    <t>1-5126010003-999999-00-1160101-3701-000-F16304001-2611-1-110123-00000000-0000000-261003</t>
  </si>
  <si>
    <t>1-5126010003-999999-00-1250101-1302-000-P25301003-2611-1-110123-00000000-0000000-261003</t>
  </si>
  <si>
    <t>1-5126010004-999999-00-1060202-2101-000-E06305001-2611-1-110123-00000000-0000000-261004</t>
  </si>
  <si>
    <t>1-5127010001-999999-00-1010102-1301-000-M01301009-2711-1-110123-00000000-0000000-271001</t>
  </si>
  <si>
    <t>1-5127010001-999999-00-1030101-1502-000-M03302001-2711-1-110123-00000000-0000000-271001</t>
  </si>
  <si>
    <t>1-5127010001-999999-00-1030307-1502-000-M03301001-2711-1-110123-00000000-0000000-271001</t>
  </si>
  <si>
    <t>1-5127010001-999999-00-1040101-2201-000-G04302003-2711-1-110123-00000000-0000000-271001</t>
  </si>
  <si>
    <t>1-5127010001-999999-00-1050301-2202-000-E05304001-2711-1-110123-00000000-0000000-271001</t>
  </si>
  <si>
    <t>1-5127010001-999999-00-1060101-2202-000-E06301001-2711-1-110123-00000000-0000000-271001</t>
  </si>
  <si>
    <t>1-5127010001-999999-00-1080201-2301-000-E08311002-2711-1-110123-00000000-0000000-271001</t>
  </si>
  <si>
    <t>1-5127020001-999999-00-1040304-2201-000-G04301002-2721-1-110123-00000000-0000000-272001</t>
  </si>
  <si>
    <t>1-5127020001-999999-00-1050201-2202-000-E05301002-2721-1-110123-00000000-0000000-272001</t>
  </si>
  <si>
    <t>1-5127020001-999999-00-1050401-2202-000-E05303005-2721-1-110123-00000000-0000000-272001</t>
  </si>
  <si>
    <t>1-5127020001-999999-00-1060101-2202-000-E06301001-2721-1-110123-00000000-0000000-272001</t>
  </si>
  <si>
    <t>1-5127020001-999999-00-1140101-2202-000-E14304001-2721-1-250723-IP230002-0000000-272001</t>
  </si>
  <si>
    <t>1-5127020002-999999-00-1030101-1502-000-M03302001-2721-1-110123-00000000-0000000-272002</t>
  </si>
  <si>
    <t>1-5127030001-999999-00-1190201-2401-000-F19301019-2731-1-110123-00000000-0000000-273001</t>
  </si>
  <si>
    <t>1-5129010001-999999-00-1040401-2201-000-G04301005-2911-1-110123-00000000-0000000-291001</t>
  </si>
  <si>
    <t>1-5129010001-999999-00-1050201-2202-000-E05301002-2911-1-110123-00000000-0000000-291001</t>
  </si>
  <si>
    <t>1-5129010001-999999-00-1060202-2101-000-E06305001-2911-1-110123-00000000-0000000-291001</t>
  </si>
  <si>
    <t>1-5129010001-999999-00-1100201-1701-000-E10302001-2911-1-110123-00000000-0000000-291001</t>
  </si>
  <si>
    <t>1-5129010001-999999-00-1140101-2202-000-E14304001-2911-1-250723-IP230002-0000000-291001</t>
  </si>
  <si>
    <t>1-5129020001-999999-00-1010102-1301-000-M01301009-2921-1-110123-00000000-0000000-292001</t>
  </si>
  <si>
    <t>1-5129020001-999999-00-1010105-1301-000-M01301002-2921-1-110123-00000000-0000000-292001</t>
  </si>
  <si>
    <t>1-5129020001-999999-00-1030302-1502-000-M03301002-2921-1-110123-00000000-0000000-292001</t>
  </si>
  <si>
    <t>1-5129020001-999999-00-1030602-1502-000-M03307001-2921-1-110123-00000000-0000000-292001</t>
  </si>
  <si>
    <t>1-5129020001-999999-00-1040401-2201-000-G04301005-2921-1-110123-00000000-0000000-292001</t>
  </si>
  <si>
    <t>1-5129020001-999999-00-1050201-2202-000-E05301002-2921-1-110123-00000000-0000000-292001</t>
  </si>
  <si>
    <t>1-5129020001-999999-00-1060301-2202-000-E06308008-2921-1-110123-00000000-0000000-292001</t>
  </si>
  <si>
    <t>1-5129020001-999999-00-1080802-2206-000-E08305003-2921-1-110123-00000000-0000000-292001</t>
  </si>
  <si>
    <t>1-5129020001-999999-00-1090102-2106-000-E09303003-2921-1-110123-00000000-0000000-292001</t>
  </si>
  <si>
    <t>1-5129020001-999999-00-1100201-1701-000-E10302002-2921-1-110123-00000000-0000000-292001</t>
  </si>
  <si>
    <t>1-5129020001-999999-00-1120101-2501-000-E12303003-2921-1-110123-00000000-0000000-292001</t>
  </si>
  <si>
    <t>1-5129020001-999999-00-1150201-2206-000-F15302001-2921-1-110123-00000000-0000000-292001</t>
  </si>
  <si>
    <t>1-5129020001-999999-00-1190203-2401-000-F19302004-2921-1-110123-00000000-0000000-292001</t>
  </si>
  <si>
    <t>1-5129020001-999999-00-1210103-1309-000-F21305003-2921-1-110123-00000000-0000000-292001</t>
  </si>
  <si>
    <t>1-5129030001-999999-00-1190203-2401-000-F19302004-2931-1-110123-00000000-0000000-293001</t>
  </si>
  <si>
    <t>1-5129040001-999999-00-1010102-1301-000-M01301009-2941-1-110123-00000000-0000000-294001</t>
  </si>
  <si>
    <t>1-5129040001-999999-00-1030101-1502-000-M03302001-2941-1-110123-00000000-0000000-294001</t>
  </si>
  <si>
    <t>1-5129040001-999999-00-1030302-1502-000-M03301002-2941-1-110123-00000000-0000000-294001</t>
  </si>
  <si>
    <t>1-5129040001-999999-00-1030402-1502-000-M03302001-2941-1-110123-00000000-0000000-294001</t>
  </si>
  <si>
    <t>1-5129040001-999999-00-1030404-1502-000-M03302001-2941-1-110123-00000000-0000000-294001</t>
  </si>
  <si>
    <t>1-5129040001-999999-00-1030405-1502-000-M03302001-2941-1-110123-00000000-0000000-294001</t>
  </si>
  <si>
    <t>1-5129040001-999999-00-1030408-1502-000-M03302001-2941-1-110123-00000000-0000000-294001</t>
  </si>
  <si>
    <t>1-5129040001-999999-00-1040101-2201-000-G04302003-2941-1-110123-00000000-0000000-294001</t>
  </si>
  <si>
    <t>1-5129040001-999999-00-1050301-2202-000-E05304001-2941-1-110123-00000000-0000000-294001</t>
  </si>
  <si>
    <t>1-5129040001-999999-00-1120101-2501-000-E12303003-2941-1-110123-00000000-0000000-294001</t>
  </si>
  <si>
    <t>1-5129040001-999999-00-1150101-3101-000-F15301004-2941-1-110123-00000000-0000000-294001</t>
  </si>
  <si>
    <t>1-5129040001-999999-00-1160101-3701-000-F16304001-2941-1-110123-00000000-0000000-294001</t>
  </si>
  <si>
    <t>1-5129050001-999999-00-1080802-2206-000-E08305003-2951-1-110123-00000000-0000000-295001</t>
  </si>
  <si>
    <t>1-5129050001-999999-00-1100201-1701-000-E10302003-2951-1-110123-00000000-0000000-295001</t>
  </si>
  <si>
    <t>1-5129060001-999999-00-1010102-1301-000-M01301009-2961-1-110123-00000000-0000000-296001</t>
  </si>
  <si>
    <t>1-5129060001-999999-00-1010105-1301-000-M01301002-2961-1-110123-00000000-0000000-296001</t>
  </si>
  <si>
    <t>1-5129060001-999999-00-1020401-1302-000-P02303002-2961-1-110123-00000000-0000000-296001</t>
  </si>
  <si>
    <t>1-5129060001-999999-00-1030101-1502-000-M03302001-2961-1-110123-00000000-0000000-296001</t>
  </si>
  <si>
    <t>1-5129060001-999999-00-1030201-1502-000-M03303001-2961-1-110123-00000000-0000000-296001</t>
  </si>
  <si>
    <t>1-5129060001-999999-00-1030405-1502-000-M03302001-2961-1-110123-00000000-0000000-296001</t>
  </si>
  <si>
    <t>1-5129060001-999999-00-1030407-1502-000-M03302001-2961-1-110123-00000000-0000000-296001</t>
  </si>
  <si>
    <t>1-5129060001-999999-00-1030503-1502-000-M03304001-2961-1-110123-00000000-0000000-296001</t>
  </si>
  <si>
    <t>1-5129060001-999999-00-1040304-2201-000-G04301002-2961-1-110123-00000000-0000000-296001</t>
  </si>
  <si>
    <t>1-5129060001-999999-00-1040401-2201-000-G04301005-2961-1-110123-00000000-0000000-296001</t>
  </si>
  <si>
    <t>1-5129060001-999999-00-1050201-2202-000-E05301002-2961-1-110123-00000000-0000000-296001</t>
  </si>
  <si>
    <t>1-5129060001-999999-00-1060101-2202-000-E06301001-2961-1-110123-00000000-0000000-296001</t>
  </si>
  <si>
    <t>1-5129060001-999999-00-1060201-2106-000-E06303001-2961-1-110123-00000000-0000000-296001</t>
  </si>
  <si>
    <t>1-5129060001-999999-00-1060201-2106-000-E06304001-2961-1-110123-00000000-0000000-296001</t>
  </si>
  <si>
    <t>1-5129060001-999999-00-1060201-2106-000-E06307001-2961-1-110123-00000000-0000000-296001</t>
  </si>
  <si>
    <t>1-5129060001-999999-00-1060202-2101-000-E06305001-2961-1-110123-00000000-0000000-296001</t>
  </si>
  <si>
    <t>1-5129060001-999999-00-1060203-2204-000-E06306001-2961-1-110123-00000000-0000000-296001</t>
  </si>
  <si>
    <t>1-5129060001-999999-00-1060204-2206-000-E06302001-2961-1-110123-00000000-0000000-296001</t>
  </si>
  <si>
    <t>1-5129060001-999999-00-1060301-2202-000-E06308008-2961-1-110123-00000000-0000000-296001</t>
  </si>
  <si>
    <t>1-5129060001-999999-00-1070101-2202-000-E07301006-2961-1-110123-00000000-0000000-296001</t>
  </si>
  <si>
    <t>1-5129060001-999999-00-1080303-2301-000-E08302003-2961-1-110123-00000000-0000000-296001</t>
  </si>
  <si>
    <t>1-5129060001-999999-00-1080303-2605-000-E08301002-2961-1-110123-00000000-0000000-296001</t>
  </si>
  <si>
    <t>1-5129060001-999999-00-1080402-2302-000-E08303001-2961-1-110123-00000000-0000000-296001</t>
  </si>
  <si>
    <t>1-5129060001-999999-00-1080403-2206-000-E08307001-2961-1-110123-00000000-0000000-296001</t>
  </si>
  <si>
    <t>1-5129060001-999999-00-1080404-2206-000-E08306001-2961-1-110123-00000000-0000000-296001</t>
  </si>
  <si>
    <t>1-5129060001-999999-00-1080701-2301-000-E08310005-2961-1-110123-00000000-0000000-296001</t>
  </si>
  <si>
    <t>1-5129060001-999999-00-1090102-2106-000-E09305002-2961-1-110123-00000000-0000000-296001</t>
  </si>
  <si>
    <t>1-5129060001-999999-00-1090202-2106-000-E09304005-2961-1-110123-00000000-0000000-296001</t>
  </si>
  <si>
    <t>1-5129060001-999999-00-1090203-2106-000-E09301002-2961-1-110123-00000000-0000000-296001</t>
  </si>
  <si>
    <t>1-5129060001-999999-00-1090205-2106-000-E09305004-2961-1-110123-00000000-0000000-296001</t>
  </si>
  <si>
    <t>1-5129060001-999999-00-1110202-1702-000-E11302001-2961-1-110123-00000000-0000000-296001</t>
  </si>
  <si>
    <t>1-5129060001-999999-00-1120101-2501-000-E12303003-2961-1-110123-00000000-0000000-296001</t>
  </si>
  <si>
    <t>1-5129060001-999999-00-1130501-3601-000-E13301001-2961-1-110123-00000000-0000000-296001</t>
  </si>
  <si>
    <t>1-5129060001-999999-00-1140301-3201-000-E14301006-2961-1-110123-00000000-0000000-296001</t>
  </si>
  <si>
    <t>1-5129060001-999999-00-1150101-3101-000-F15301004-2961-1-110123-00000000-0000000-296001</t>
  </si>
  <si>
    <t>1-5129060001-999999-00-1160101-3701-000-F16304001-2961-1-110123-00000000-0000000-296001</t>
  </si>
  <si>
    <t>1-5129060001-999999-00-1170104-1703-000-G17301001-2961-1-110123-00000000-0000000-296001</t>
  </si>
  <si>
    <t>1-5129060001-999999-00-1180101-2402-000-F18301001-2961-1-110123-00000000-0000000-296001</t>
  </si>
  <si>
    <t>1-5129060001-999999-00-1190203-2401-000-F19302004-2961-1-110123-00000000-0000000-296001</t>
  </si>
  <si>
    <t>1-5129060001-999999-00-1210103-1309-000-F21305004-2961-1-110123-00000000-0000000-296001</t>
  </si>
  <si>
    <t>1-5129060001-999999-00-1230204-1102-000-O23301002-2961-1-110123-00000000-0000000-296001</t>
  </si>
  <si>
    <t>1-5129060001-999999-00-1240204-1804-000-M24306003-2961-1-110123-00000000-0000000-296001</t>
  </si>
  <si>
    <t>1-5129060001-999999-00-1250101-1302-000-P25301003-2961-1-110123-00000000-0000000-296001</t>
  </si>
  <si>
    <t>1-5129060001-999999-00-1270104-1201-000-G27302002-2961-1-110123-00000000-0000000-296001</t>
  </si>
  <si>
    <t>1-5129060001-999999-00-1310102-1302-000-P31304004-2961-1-110123-00000000-0000000-296001</t>
  </si>
  <si>
    <t>1-5129080001-999999-00-1050201-2202-000-E05301002-2981-1-110123-00000000-0000000-298001</t>
  </si>
  <si>
    <t>1-5129080001-999999-00-1060201-2106-000-E06304001-2981-1-110123-00000000-0000000-298001</t>
  </si>
  <si>
    <t>1-5129080001-999999-00-1060202-2101-000-E06305001-2981-1-110123-00000000-0000000-298001</t>
  </si>
  <si>
    <t>1-5129080001-999999-00-1060204-2206-000-E06302001-2981-1-110123-00000000-0000000-298001</t>
  </si>
  <si>
    <t>1-5129090001-999999-00-1060301-2202-000-E06308008-2991-1-110123-00000000-0000000-299001</t>
  </si>
  <si>
    <t>1-5129090001-999999-00-1100201-1701-000-E10302002-2991-1-110123-00000000-0000000-299001</t>
  </si>
  <si>
    <t>1-5129090002-999999-00-1100402-1701-000-E10307002-2991-1-110123-00000000-0000000-299002</t>
  </si>
  <si>
    <t>1-5131010001-999999-00-1010102-1301-000-M01301009-3111-1-151223-00000000-0000000-311001</t>
  </si>
  <si>
    <t>1-5131010001-999999-00-1020101-1302-000-P02306002-3111-1-151223-00000000-0000000-311001</t>
  </si>
  <si>
    <t>1-5131010001-999999-00-1030101-1502-000-M03302001-3111-1-151223-00000000-0000000-311001</t>
  </si>
  <si>
    <t>1-5131010001-999999-00-1040401-2201-000-G04301005-3111-1-151223-00000000-0000000-311001</t>
  </si>
  <si>
    <t>1-5131010001-999999-00-1050301-2202-000-E05304001-3111-1-151223-00000000-0000000-311001</t>
  </si>
  <si>
    <t>1-5131010001-999999-00-1060101-2202-000-E06301001-3111-1-151223-00000000-0000000-311001</t>
  </si>
  <si>
    <t>1-5131010001-999999-00-1070104-2202-000-E07301003-3111-1-151223-00000000-0000000-311001</t>
  </si>
  <si>
    <t>1-5131010001-999999-00-1080101-2301-000-E08311001-3111-1-151223-00000000-0000000-311001</t>
  </si>
  <si>
    <t>1-5131010001-999999-00-1090102-2106-000-E09301005-3111-1-151223-00000000-0000000-311001</t>
  </si>
  <si>
    <t>1-5131010001-999999-00-1100201-1701-000-E10302002-3111-1-151223-00000000-0000000-311001</t>
  </si>
  <si>
    <t>1-5131010001-999999-00-1110101-1702-000-E11303002-3111-1-151223-00000000-0000000-311001</t>
  </si>
  <si>
    <t>1-5131010001-999999-00-1120101-2501-000-E12303003-3111-1-151223-00000000-0000000-311001</t>
  </si>
  <si>
    <t>1-5131010001-999999-00-1140101-3201-000-E14302009-3111-1-151223-00000000-0000000-311001</t>
  </si>
  <si>
    <t>1-5131010001-999999-00-1150201-2206-000-F15302001-3111-1-151223-00000000-0000000-311001</t>
  </si>
  <si>
    <t>1-5131010001-999999-00-1160201-3701-000-F16304001-3111-1-151223-00000000-0000000-311001</t>
  </si>
  <si>
    <t>1-5131010001-999999-00-1170108-1703-000-G17302006-3111-1-151223-00000000-0000000-311001</t>
  </si>
  <si>
    <t>1-5131010001-999999-00-1180101-2402-000-F18301001-3111-1-151223-00000000-0000000-311001</t>
  </si>
  <si>
    <t>1-5131010001-999999-00-1190101-2401-000-F19302004-3111-1-151223-00000000-0000000-311001</t>
  </si>
  <si>
    <t>1-5131010001-999999-00-1200201-2701-000-F20303002-3111-1-151223-00000000-0000000-311001</t>
  </si>
  <si>
    <t>1-5131010001-999999-00-1210107-1309-000-F21302001-3111-1-151223-00000000-0000000-311001</t>
  </si>
  <si>
    <t>1-5131010001-999999-00-1230202-1102-000-O23302001-3111-1-151223-00000000-0000000-311001</t>
  </si>
  <si>
    <t>1-5131010001-999999-00-1250101-1302-000-P25301003-3111-1-151223-00000000-0000000-311001</t>
  </si>
  <si>
    <t>1-5131010001-999999-00-1260101-1303-000-G26301002-3111-1-151223-00000000-0000000-311001</t>
  </si>
  <si>
    <t>1-5131010001-999999-00-1270104-1201-000-G27303001-3111-1-151223-00000000-0000000-311001</t>
  </si>
  <si>
    <t>1-5131010001-999999-00-1310102-1302-000-P31304004-3111-1-151223-00000000-0000000-311001</t>
  </si>
  <si>
    <t>1-5131010002-999999-00-1060203-2204-000-E06306001-3111-1-151223-00000000-0000000-311002</t>
  </si>
  <si>
    <t>1-5131020001-999999-00-1010102-1301-000-M01301009-3121-1-110123-00000000-0000000-312001</t>
  </si>
  <si>
    <t>1-5131020001-999999-00-1030401-1502-000-M03302001-3121-1-110123-00000000-0000000-312001</t>
  </si>
  <si>
    <t>1-5131020001-999999-00-1050301-2202-000-E05304001-3121-1-110123-00000000-0000000-312001</t>
  </si>
  <si>
    <t>1-5131020001-999999-00-1060101-2202-000-E06301001-3121-1-110123-00000000-0000000-312001</t>
  </si>
  <si>
    <t>1-5131020001-999999-00-1080601-2302-000-E08304001-3121-1-110123-00000000-0000000-312001</t>
  </si>
  <si>
    <t>1-5131020001-999999-00-1100201-1701-000-E10302002-3121-1-110123-00000000-0000000-312001</t>
  </si>
  <si>
    <t>1-5131020001-999999-00-1110202-1702-000-E11303002-3121-1-110123-00000000-0000000-312001</t>
  </si>
  <si>
    <t>1-5131020001-999999-00-1190203-2401-000-F19302004-3121-1-110123-00000000-0000000-312001</t>
  </si>
  <si>
    <t>1-5131030001-999999-00-1010102-1301-000-M01301009-3131-1-110123-00000000-0000000-313001</t>
  </si>
  <si>
    <t>1-5131030001-999999-00-1020101-1302-000-P02306002-3131-1-110123-00000000-0000000-313001</t>
  </si>
  <si>
    <t>1-5131030001-999999-00-1030101-1502-000-M03302001-3131-1-110123-00000000-0000000-313001</t>
  </si>
  <si>
    <t>1-5131030001-999999-00-1050301-2202-000-E05304001-3131-1-110123-00000000-0000000-313001</t>
  </si>
  <si>
    <t>1-5131030001-999999-00-1060101-2202-000-E06301001-3131-1-110123-00000000-0000000-313001</t>
  </si>
  <si>
    <t>1-5131030001-999999-00-1070104-2202-000-E07301002-3131-1-110123-00000000-0000000-313001</t>
  </si>
  <si>
    <t>1-5131030001-999999-00-1080101-2301-000-E08311001-3131-1-110123-00000000-0000000-313001</t>
  </si>
  <si>
    <t>1-5131030001-999999-00-1090102-2106-000-E09301005-3131-1-110123-00000000-0000000-313001</t>
  </si>
  <si>
    <t>1-5131030001-999999-00-1100201-1701-000-E10302002-3131-1-110123-00000000-0000000-313001</t>
  </si>
  <si>
    <t>1-5131030001-999999-00-1110101-1702-000-E11303002-3131-1-110123-00000000-0000000-313001</t>
  </si>
  <si>
    <t>1-5131030001-999999-00-1120101-2501-000-E12303003-3131-1-110123-00000000-0000000-313001</t>
  </si>
  <si>
    <t>1-5131030001-999999-00-1140103-3201-000-E14301006-3131-1-110123-00000000-0000000-313001</t>
  </si>
  <si>
    <t>1-5131030001-999999-00-1150201-2206-000-F15302001-3131-1-110123-00000000-0000000-313001</t>
  </si>
  <si>
    <t>1-5131030001-999999-00-1160101-3701-000-F16304001-3131-1-110123-00000000-0000000-313001</t>
  </si>
  <si>
    <t>1-5131030001-999999-00-1170108-1703-000-G17302005-3131-1-110123-00000000-0000000-313001</t>
  </si>
  <si>
    <t>1-5131030001-999999-00-1180101-2402-000-F18301001-3131-1-110123-00000000-0000000-313001</t>
  </si>
  <si>
    <t>1-5131030001-999999-00-1190101-2401-000-F19302004-3131-1-110123-00000000-0000000-313001</t>
  </si>
  <si>
    <t>1-5131030001-999999-00-1200101-2701-000-F20303001-3131-1-110123-00000000-0000000-313001</t>
  </si>
  <si>
    <t>1-5131030001-999999-00-1210107-1309-000-F21302001-3131-1-110123-00000000-0000000-313001</t>
  </si>
  <si>
    <t>1-5131030001-999999-00-1230202-1102-000-O23301002-3131-1-110123-00000000-0000000-313001</t>
  </si>
  <si>
    <t>1-5131030001-999999-00-1250101-1302-000-P25301003-3131-1-110123-00000000-0000000-313001</t>
  </si>
  <si>
    <t>1-5131030001-999999-00-1260101-1303-000-G26301001-3131-1-110123-00000000-0000000-313001</t>
  </si>
  <si>
    <t>1-5131040001-999999-00-1010102-1301-000-M01301009-3141-1-110123-00000000-0000000-314001</t>
  </si>
  <si>
    <t>1-5131040001-999999-00-1020101-1302-000-P02306002-3141-1-110123-00000000-0000000-314001</t>
  </si>
  <si>
    <t>1-5131040001-999999-00-1030101-1502-000-M03302001-3141-1-110123-00000000-0000000-314001</t>
  </si>
  <si>
    <t>1-5131040001-999999-00-1030602-1502-000-M03307001-3141-1-110123-00000000-0000000-314001</t>
  </si>
  <si>
    <t>1-5131040001-999999-00-1030605-1502-000-M03306001-3141-1-110123-00000000-0000000-314001</t>
  </si>
  <si>
    <t>1-5131040001-999999-00-1080101-2301-000-E08311001-3141-1-110123-00000000-0000000-314001</t>
  </si>
  <si>
    <t>1-5131040001-999999-00-1100201-1701-000-E10302002-3141-1-110123-00000000-0000000-314001</t>
  </si>
  <si>
    <t>1-5131040001-999999-00-1110101-1702-000-E11303002-3141-1-110123-00000000-0000000-314001</t>
  </si>
  <si>
    <t>1-5131040001-999999-00-1180101-2402-000-F18301001-3141-1-110123-00000000-0000000-314001</t>
  </si>
  <si>
    <t>1-5131040001-999999-00-1230203-1102-000-O23301002-3141-1-110123-00000000-0000000-314001</t>
  </si>
  <si>
    <t>1-5131050001-999999-00-1010102-1301-000-M01301009-3151-1-110123-00000000-0000000-315001</t>
  </si>
  <si>
    <t>1-5131050001-999999-00-1030307-1502-000-M03301001-3151-1-110123-00000000-0000000-315001</t>
  </si>
  <si>
    <t>1-5131050001-999999-00-1030602-1502-000-M03307001-3151-1-110123-00000000-0000000-315001</t>
  </si>
  <si>
    <t>1-5131070001-999999-00-1030602-1502-000-M03307001-3171-1-110123-00000000-0000000-317001</t>
  </si>
  <si>
    <t>1-5131070001-999999-00-1030603-1502-000-M03305008-3171-1-151223-00000000-0000000-317001</t>
  </si>
  <si>
    <t>1-5131070001-999999-00-1030603-1502-000-M03305010-3171-1-151223-00000000-0000000-317001</t>
  </si>
  <si>
    <t>1-5131080001-999999-00-1050301-2202-000-E05304001-3181-1-110123-00000000-0000000-318001</t>
  </si>
  <si>
    <t>1-5131080002-999999-00-1030101-1502-000-M03302001-3181-1-110123-00000000-0000000-318002</t>
  </si>
  <si>
    <t>1-5131080002-999999-00-1030701-1502-000-M03302001-3181-1-110123-00000000-0000000-318002</t>
  </si>
  <si>
    <t>1-5131080002-999999-00-1100201-1701-000-E10302002-3181-1-110123-00000000-0000000-318002</t>
  </si>
  <si>
    <t>1-5132020001-999999-00-1020101-1302-000-P02306002-3221-1-110123-00000000-0000000-322001</t>
  </si>
  <si>
    <t>1-5132020001-999999-00-1020401-1302-000-P02303002-3221-1-110123-00000000-0000000-322001</t>
  </si>
  <si>
    <t>1-5132020001-999999-00-1030302-1502-000-M03301002-3221-1-110123-00000000-0000000-322001</t>
  </si>
  <si>
    <t>1-5132020001-999999-00-1050301-2202-000-E05304001-3221-1-110123-00000000-0000000-322001</t>
  </si>
  <si>
    <t>1-5132020001-999999-00-1070101-2202-000-E07305001-3221-1-110123-00000000-0000000-322001</t>
  </si>
  <si>
    <t>1-5132020001-999999-00-1080601-2302-000-E08304001-3221-1-110123-00000000-0000000-322001</t>
  </si>
  <si>
    <t>1-5132020001-999999-00-1090102-2106-000-E09305001-3221-1-110123-00000000-0000000-322001</t>
  </si>
  <si>
    <t>1-5132020001-999999-00-1160101-3701-000-F16304001-3221-1-110123-00000000-0000000-322001</t>
  </si>
  <si>
    <t>1-5132020001-999999-00-1170108-1703-000-G17301002-3221-1-110123-00000000-0000000-322001</t>
  </si>
  <si>
    <t>1-5132020001-999999-00-1200103-2701-000-F20301002-3221-1-110123-00000000-0000000-322001</t>
  </si>
  <si>
    <t>1-5132020001-999999-00-1210103-1309-000-F21305002-3221-1-110123-00000000-0000000-322001</t>
  </si>
  <si>
    <t>1-5132020001-999999-00-1240101-1804-000-M24302002-3221-1-110123-00000000-0000000-322001</t>
  </si>
  <si>
    <t>1-5132020001-999999-00-1260101-1303-000-G26301002-3221-1-110123-00000000-0000000-322001</t>
  </si>
  <si>
    <t>1-5132020001-999999-00-1310101-1302-000-P31304003-3221-1-110123-00000000-0000000-322001</t>
  </si>
  <si>
    <t>1-5132030003-999999-00-1030302-1502-000-M03301002-3231-1-110123-00000000-0000000-323003</t>
  </si>
  <si>
    <t>1-5132030003-999999-00-1030305-1502-000-M03301001-3231-1-110123-00000000-0000000-323003</t>
  </si>
  <si>
    <t>1-5132030003-999999-00-1160101-3701-000-F16304001-3231-1-110123-00000000-0000000-323003</t>
  </si>
  <si>
    <t>1-5132050001-999999-00-1090301-2106-000-E09302005-3251-1-110123-00000000-0000000-325001</t>
  </si>
  <si>
    <t>1-5132050001-999999-00-1110101-1702-000-E11303001-3251-1-110123-00000000-0000000-325001</t>
  </si>
  <si>
    <t>1-5132050001-999999-00-1140101-2202-000-E14304001-3251-1-250723-IP230002-0000000-325001</t>
  </si>
  <si>
    <t>1-5132050002-999999-00-1100402-1701-000-E10302001-3251-1-250423-IP230001-0000000-325002</t>
  </si>
  <si>
    <t>1-5132060001-999999-00-1060203-2204-000-E06306001-3261-1-110123-00000000-0000000-326001</t>
  </si>
  <si>
    <t>1-5132060001-999999-00-1060204-2206-000-E06302001-3261-1-110123-00000000-0000000-326001</t>
  </si>
  <si>
    <t>1-5132070001-999999-00-1030602-1502-000-M03307001-3271-1-151223-00000000-0000000-327001</t>
  </si>
  <si>
    <t>1-5132900002-999999-00-1060203-2204-000-E06306001-3291-1-151223-00000000-0000000-329002</t>
  </si>
  <si>
    <t>1-5133010001-999999-00-1030301-1502-000-M03301001-3311-1-110123-00000000-0000000-331001</t>
  </si>
  <si>
    <t>1-5133010001-999999-00-1310101-1302-000-P31304003-3311-1-110123-00000000-0000000-331001</t>
  </si>
  <si>
    <t>1-5133030001-999999-00-1030603-1502-000-M03305001-3331-1-151223-00000000-0000000-333001</t>
  </si>
  <si>
    <t>1-5133030001-999999-00-1030603-1502-000-M03305010-3331-1-151223-00000000-0000000-333001</t>
  </si>
  <si>
    <t>1-5133030001-999999-00-1130101-3601-000-E13301006-3331-1-110123-00000000-0000000-333001</t>
  </si>
  <si>
    <t>1-5133030002-999999-00-1030602-1502-000-M03307002-3331-1-151223-00000000-0000000-333002</t>
  </si>
  <si>
    <t>1-5133030002-999999-00-1030603-1502-000-M03305004-3331-1-151223-00000000-0000000-333002</t>
  </si>
  <si>
    <t>1-5133040003-999999-00-1030201-1502-000-M03303001-3341-1-110123-00000000-0000000-334003</t>
  </si>
  <si>
    <t>1-5133040003-999999-00-1160203-3701-000-F16302003-3341-1-110123-00000000-0000000-334003</t>
  </si>
  <si>
    <t>1-5133060001-999999-00-1010102-1301-000-M01301009-3361-1-110123-00000000-0000000-336001</t>
  </si>
  <si>
    <t>1-5133060001-999999-00-1030101-1502-000-M03302001-3361-1-110123-00000000-0000000-336001</t>
  </si>
  <si>
    <t>1-5133060001-999999-00-1030201-1502-000-M03303001-3361-1-110123-00000000-0000000-336001</t>
  </si>
  <si>
    <t>1-5133060001-999999-00-1030304-1502-000-M03301003-3361-1-110123-00000000-0000000-336001</t>
  </si>
  <si>
    <t>1-5133060001-999999-00-1030305-1502-000-M03301001-3361-1-110123-00000000-0000000-336001</t>
  </si>
  <si>
    <t>1-5133060001-999999-00-1030401-1502-000-M03302001-3361-1-110123-00000000-0000000-336001</t>
  </si>
  <si>
    <t>1-5133060001-999999-00-1030402-1502-000-M03302001-3361-1-110123-00000000-0000000-336001</t>
  </si>
  <si>
    <t>1-5133060001-999999-00-1030403-1502-000-M03302001-3361-1-110123-00000000-0000000-336001</t>
  </si>
  <si>
    <t>1-5133060001-999999-00-1030404-1502-000-M03302001-3361-1-110123-00000000-0000000-336001</t>
  </si>
  <si>
    <t>1-5133060001-999999-00-1030406-1502-000-M03302001-3361-1-110123-00000000-0000000-336001</t>
  </si>
  <si>
    <t>1-5133060001-999999-00-1030407-1502-000-M03302001-3361-1-110123-00000000-0000000-336001</t>
  </si>
  <si>
    <t>1-5133060001-999999-00-1030408-1502-000-M03302001-3361-1-110123-00000000-0000000-336001</t>
  </si>
  <si>
    <t>1-5133060001-999999-00-1030409-1502-000-M03302001-3361-1-110123-00000000-0000000-336001</t>
  </si>
  <si>
    <t>1-5133060001-999999-00-1030501-1502-000-M03304002-3361-1-110123-00000000-0000000-336001</t>
  </si>
  <si>
    <t>1-5133060001-999999-00-1030602-1502-000-M03307001-3361-1-110123-00000000-0000000-336001</t>
  </si>
  <si>
    <t>1-5133060001-999999-00-1030701-1502-000-M03302001-3361-1-110123-00000000-0000000-336001</t>
  </si>
  <si>
    <t>1-5133060001-999999-00-1030802-1502-000-M03302001-3361-1-110123-00000000-0000000-336001</t>
  </si>
  <si>
    <t>1-5133060001-999999-00-1040203-2201-000-G04301001-3361-1-110123-00000000-0000000-336001</t>
  </si>
  <si>
    <t>1-5133060001-999999-00-1040304-2201-000-G04301002-3361-1-110123-00000000-0000000-336001</t>
  </si>
  <si>
    <t>1-5133060001-999999-00-1050201-2202-000-E05301002-3361-1-110123-00000000-0000000-336001</t>
  </si>
  <si>
    <t>1-5133060001-999999-00-1060301-2202-000-E06308008-3361-1-110123-00000000-0000000-336001</t>
  </si>
  <si>
    <t>1-5133060001-999999-00-1080601-2302-000-E08304001-3361-1-110123-00000000-0000000-336001</t>
  </si>
  <si>
    <t>1-5133060001-999999-00-1090102-2106-000-E09303002-3361-1-110123-00000000-0000000-336001</t>
  </si>
  <si>
    <t>1-5133060001-999999-00-1100301-1701-000-E10306001-3361-1-110123-00000000-0000000-336001</t>
  </si>
  <si>
    <t>1-5133060001-999999-00-1110101-1702-000-E11303001-3361-1-110123-00000000-0000000-336001</t>
  </si>
  <si>
    <t>1-5133060001-999999-00-1120101-2501-000-E12302009-3361-1-110123-00000000-0000000-336001</t>
  </si>
  <si>
    <t>1-5133060001-999999-00-1120202-2501-000-E12301005-3361-1-110123-00000000-0000000-336001</t>
  </si>
  <si>
    <t>1-5133060001-999999-00-1130102-3601-000-E13301009-3361-1-110123-00000000-0000000-336001</t>
  </si>
  <si>
    <t>1-5133060001-999999-00-1140101-3201-000-E14301003-3361-1-110123-00000000-0000000-336001</t>
  </si>
  <si>
    <t>1-5133060001-999999-00-1150201-3101-000-F15301002-3361-1-110123-00000000-0000000-336001</t>
  </si>
  <si>
    <t>1-5133060001-999999-00-1160101-3701-000-F16304001-3361-1-110123-00000000-0000000-336001</t>
  </si>
  <si>
    <t>1-5133060001-999999-00-1170107-1703-000-G17301003-3361-1-110123-00000000-0000000-336001</t>
  </si>
  <si>
    <t>1-5133060001-999999-00-1180101-2402-000-F18301001-3361-1-110123-00000000-0000000-336001</t>
  </si>
  <si>
    <t>1-5133060001-999999-00-1190103-2401-000-F19301024-3361-1-110123-00000000-0000000-336001</t>
  </si>
  <si>
    <t>1-5133060001-999999-00-1210101-1309-000-F21301004-3361-1-110123-00000000-0000000-336001</t>
  </si>
  <si>
    <t>1-5133060001-999999-00-1210103-1309-000-F21305002-3361-1-110123-00000000-0000000-336001</t>
  </si>
  <si>
    <t>1-5133060001-999999-00-1230202-1102-000-O23301002-3361-1-110123-00000000-0000000-336001</t>
  </si>
  <si>
    <t>1-5133060001-999999-00-1230202-1102-000-O23302003-3361-1-110123-00000000-0000000-336001</t>
  </si>
  <si>
    <t>1-5133060001-999999-00-1230203-1102-000-O23301002-3361-1-110123-00000000-0000000-336001</t>
  </si>
  <si>
    <t>1-5133060001-999999-00-1270101-1201-000-G27301001-3361-1-110123-00000000-0000000-336001</t>
  </si>
  <si>
    <t>1-5133060001-999999-00-1310101-1302-000-P31304003-3361-1-110123-00000000-0000000-336001</t>
  </si>
  <si>
    <t>1-5133090003-999999-00-1180101-2402-000-F18301001-3391-1-110123-00000000-0000000-339003</t>
  </si>
  <si>
    <t>1-5133090004-999999-00-1010102-1301-000-M01301009-3391-1-110123-00000000-0000000-339004</t>
  </si>
  <si>
    <t>1-5133090004-999999-00-1020101-1302-000-P02306002-3391-1-110123-00000000-0000000-339004</t>
  </si>
  <si>
    <t>1-5133090004-999999-00-1030307-1502-000-M03301001-3391-1-110123-00000000-0000000-339004</t>
  </si>
  <si>
    <t>1-5133090004-999999-00-1040101-2201-000-G04302003-3391-1-110123-00000000-0000000-339004</t>
  </si>
  <si>
    <t>1-5133090004-999999-00-1060101-2202-000-E06301001-3391-1-110123-00000000-0000000-339004</t>
  </si>
  <si>
    <t>1-5133090004-999999-00-1080101-2301-000-E08311001-3391-1-110123-00000000-0000000-339004</t>
  </si>
  <si>
    <t>1-5133090004-999999-00-1090102-2106-000-E09303002-3391-1-110123-00000000-0000000-339004</t>
  </si>
  <si>
    <t>1-5133090004-999999-00-1120101-2501-000-E12302009-3391-1-110123-00000000-0000000-339004</t>
  </si>
  <si>
    <t>1-5133090004-999999-00-1150201-3101-000-F15301002-3391-1-110123-00000000-0000000-339004</t>
  </si>
  <si>
    <t>1-5133090004-999999-00-1180211-2402-000-F18303002-3391-1-110123-00000000-0000000-339004</t>
  </si>
  <si>
    <t>1-5133090004-999999-00-1190101-2401-000-F19301024-3391-1-110123-00000000-0000000-339004</t>
  </si>
  <si>
    <t>1-5133090004-999999-00-1210107-1309-000-F21302001-3391-1-110123-00000000-0000000-339004</t>
  </si>
  <si>
    <t>1-5133090004-999999-00-1210107-1309-000-F21303001-3391-1-110123-00000000-0000000-339004</t>
  </si>
  <si>
    <t>1-5133090004-999999-00-1250101-1302-000-P25301003-3391-1-110123-00000000-0000000-339004</t>
  </si>
  <si>
    <t>1-5134010001-999999-00-1030101-1501-000-M03302001-3411-1-110123-00000000-0000000-341001</t>
  </si>
  <si>
    <t>1-5134010001-999999-00-1030101-1501-000-M03302001-3411-1-151222-00000000-0000000-341001</t>
  </si>
  <si>
    <t>1-5134010001-999999-00-1030101-1501-000-M03302001-3411-1-151223-00000000-0000000-341001</t>
  </si>
  <si>
    <t>1-5134010001-999999-00-1030101-1502-000-M03302001-3411-1-151222-00000000-0000000-341001</t>
  </si>
  <si>
    <t>1-5134030001-999999-00-1030302-1502-000-M03301002-3431-1-110123-00000000-0000000-343001</t>
  </si>
  <si>
    <t>SEGUROS DE RESPONSABILIDAD PATRIMONIAL Y FIANZAS</t>
  </si>
  <si>
    <t>1-5134040001-999999-00-1030301-1502-000-M03301001-3441-1-110123-00000000-0000000-344001</t>
  </si>
  <si>
    <t>1-5135010001-999999-00-1010102-1301-000-M01301009-3511-1-110123-00000000-0000000-351001</t>
  </si>
  <si>
    <t>1-5135010001-999999-00-1020101-1302-000-P02306002-3511-1-110123-00000000-0000000-351001</t>
  </si>
  <si>
    <t>1-5135010001-999999-00-1030201-1502-000-M03303001-3511-1-110123-00000000-0000000-351001</t>
  </si>
  <si>
    <t>1-5135010001-999999-00-1030301-1502-000-M03301001-3511-1-110123-00000000-0000000-351001</t>
  </si>
  <si>
    <t>1-5135010001-999999-00-1030302-1502-000-M03301002-3511-1-110123-00000000-0000000-351001</t>
  </si>
  <si>
    <t>1-5135010001-999999-00-1030602-1502-000-M03307001-3511-1-110123-00000000-0000000-351001</t>
  </si>
  <si>
    <t>1-5135010001-999999-00-1070104-2202-000-E07306001-3511-1-110123-00000000-0000000-351001</t>
  </si>
  <si>
    <t>1-5135010001-999999-00-1100201-1701-000-E10302002-3511-1-110123-00000000-0000000-351001</t>
  </si>
  <si>
    <t>1-5135010001-999999-00-1130102-3601-000-E13301002-3511-1-110123-00000000-0000000-351001</t>
  </si>
  <si>
    <t>1-5135010001-999999-00-1180101-2402-000-F18301001-3511-1-110123-00000000-0000000-351001</t>
  </si>
  <si>
    <t>1-5135010001-999999-00-1190203-2401-000-F19302004-3511-1-110123-00000000-0000000-351001</t>
  </si>
  <si>
    <t>1-5135010001-999999-00-1200104-2701-000-F20302001-3511-1-110123-00000000-0000000-351001</t>
  </si>
  <si>
    <t>1-5135010001-999999-00-1240101-1804-000-M24301003-3511-1-110123-00000000-0000000-351001</t>
  </si>
  <si>
    <t>1-5135010001-999999-00-1310102-1302-000-P31304004-3511-1-110123-00000000-0000000-351001</t>
  </si>
  <si>
    <t>1-5135010002-999999-00-1060204-2206-000-E06302001-3511-1-110123-00000000-0000000-351002</t>
  </si>
  <si>
    <t>1-5135020001-999999-00-1010102-1301-000-M01301009-3521-1-110123-00000000-0000000-352001</t>
  </si>
  <si>
    <t>1-5135050001-999999-00-1010102-1301-000-M01301009-3551-1-110123-00000000-0000000-355001</t>
  </si>
  <si>
    <t>1-5135050001-999999-00-1010105-1301-000-M01301002-3551-1-110123-00000000-0000000-355001</t>
  </si>
  <si>
    <t>1-5135050001-999999-00-1020401-1302-000-P02303002-3551-1-110123-00000000-0000000-355001</t>
  </si>
  <si>
    <t>1-5135050001-999999-00-1030101-1502-000-M03302001-3551-1-110123-00000000-0000000-355001</t>
  </si>
  <si>
    <t>1-5135050001-999999-00-1030401-1502-000-M03302001-3551-1-110123-00000000-0000000-355001</t>
  </si>
  <si>
    <t>1-5135050001-999999-00-1030501-1502-000-M03304002-3551-1-110123-00000000-0000000-355001</t>
  </si>
  <si>
    <t>1-5135050001-999999-00-1040304-2201-000-G04301002-3551-1-110123-00000000-0000000-355001</t>
  </si>
  <si>
    <t>1-5135050001-999999-00-1050201-2202-000-E05301002-3551-1-110123-00000000-0000000-355001</t>
  </si>
  <si>
    <t>1-5135050001-999999-00-1050301-2202-000-E05304001-3551-1-110123-00000000-0000000-355001</t>
  </si>
  <si>
    <t>1-5135050001-999999-00-1050401-2202-000-E05303005-3551-1-110123-00000000-0000000-355001</t>
  </si>
  <si>
    <t>1-5135050001-999999-00-1060201-2106-000-E06303001-3551-1-110123-00000000-0000000-355001</t>
  </si>
  <si>
    <t>1-5135050001-999999-00-1060201-2106-000-E06304001-3551-1-110123-00000000-0000000-355001</t>
  </si>
  <si>
    <t>1-5135050001-999999-00-1060202-2101-000-E06305001-3551-1-110123-00000000-0000000-355001</t>
  </si>
  <si>
    <t>1-5135050001-999999-00-1060203-2204-000-E06306001-3551-1-110123-00000000-0000000-355001</t>
  </si>
  <si>
    <t>1-5135050001-999999-00-1060204-2206-000-E06302001-3551-1-110123-00000000-0000000-355001</t>
  </si>
  <si>
    <t>1-5135050001-999999-00-1060301-2202-000-E06308008-3551-1-110123-00000000-0000000-355001</t>
  </si>
  <si>
    <t>1-5135050001-999999-00-1080303-2301-000-E08302003-3551-1-110123-00000000-0000000-355001</t>
  </si>
  <si>
    <t>1-5135050001-999999-00-1080402-2302-000-E08303001-3551-1-110123-00000000-0000000-355001</t>
  </si>
  <si>
    <t>1-5135050001-999999-00-1080404-2206-000-E08306001-3551-1-110123-00000000-0000000-355001</t>
  </si>
  <si>
    <t>1-5135050001-999999-00-1080404-2206-000-E08306002-3551-1-110123-00000000-0000000-355001</t>
  </si>
  <si>
    <t>1-5135050001-999999-00-1090102-2106-000-E09302007-3551-1-110123-00000000-0000000-355001</t>
  </si>
  <si>
    <t>1-5135050001-999999-00-1090203-2106-000-E09301004-3551-1-110123-00000000-0000000-355001</t>
  </si>
  <si>
    <t>1-5135050001-999999-00-1090205-2106-000-E09305004-3551-1-110123-00000000-0000000-355001</t>
  </si>
  <si>
    <t>1-5135050001-999999-00-1100402-1701-000-E10307002-3551-1-110123-00000000-0000000-355001</t>
  </si>
  <si>
    <t>1-5135050001-999999-00-1110101-1702-000-E11303002-3551-1-110123-00000000-0000000-355001</t>
  </si>
  <si>
    <t>1-5135050001-999999-00-1110202-1702-000-E11301001-3551-1-110123-00000000-0000000-355001</t>
  </si>
  <si>
    <t>1-5135050001-999999-00-1120101-2501-000-E12303003-3551-1-110123-00000000-0000000-355001</t>
  </si>
  <si>
    <t>1-5135050001-999999-00-1150101-3101-000-F15301004-3551-1-110123-00000000-0000000-355001</t>
  </si>
  <si>
    <t>1-5135050001-999999-00-1170104-1703-000-G17301001-3551-1-110123-00000000-0000000-355001</t>
  </si>
  <si>
    <t>1-5135050001-999999-00-1180101-2402-000-F18301001-3551-1-110123-00000000-0000000-355001</t>
  </si>
  <si>
    <t>1-5135050001-999999-00-1240204-1804-000-M24305001-3551-1-110123-00000000-0000000-355001</t>
  </si>
  <si>
    <t>1-5135050001-999999-00-1270101-1201-000-G27301001-3551-1-110123-00000000-0000000-355001</t>
  </si>
  <si>
    <t>1-5135050001-999999-00-1310102-1302-000-P31304004-3551-1-110123-00000000-0000000-355001</t>
  </si>
  <si>
    <t>1-5135070001-999999-00-1150201-2206-000-F15301002-3571-1-110123-00000000-0000000-357001</t>
  </si>
  <si>
    <t>1-5135080001-999999-00-1060202-2101-000-E06305001-3581-1-151223-00000000-0000000-358001</t>
  </si>
  <si>
    <t>1-5135080001-999999-00-1060202-2101-000-E06305001-3581-1-250423-IP230001-0000000-358001</t>
  </si>
  <si>
    <t>1-5135080002-999999-00-1080201-2301-000-E08311002-3581-1-110123-00000000-0000000-358002</t>
  </si>
  <si>
    <t>1-5135080003-999999-00-1090102-2106-000-E09301003-3581-1-110123-00000000-0000000-358003</t>
  </si>
  <si>
    <t>1-5135080004-999999-00-1060202-2101-000-E06305001-3581-1-151223-00000000-0000000-358004</t>
  </si>
  <si>
    <t>1-5135080004-999999-00-1060202-2101-000-E06305001-3581-1-250423-IP230001-0000000-358004</t>
  </si>
  <si>
    <t>1-5135090001-999999-00-1010105-1301-000-M01301002-3591-1-110123-00000000-0000000-359001</t>
  </si>
  <si>
    <t>1-5136010001-999999-00-1130201-3601-000-E13301006-3611-1-110123-00000000-0000000-361001</t>
  </si>
  <si>
    <t>1-5137010001-999999-00-1010102-1301-000-M01301009-3711-1-110123-00000000-0000000-371001</t>
  </si>
  <si>
    <t>1-5137010001-999999-00-1010105-1301-000-M01301002-3711-1-110123-00000000-0000000-371001</t>
  </si>
  <si>
    <t>1-5137010001-999999-00-1030101-1502-000-M03302001-3711-1-110123-00000000-0000000-371001</t>
  </si>
  <si>
    <t>1-5137010001-999999-00-1040101-2201-000-G04302003-3711-1-110123-00000000-0000000-371001</t>
  </si>
  <si>
    <t>1-5137010001-999999-00-1080101-2301-000-E08311001-3711-1-110123-00000000-0000000-371001</t>
  </si>
  <si>
    <t>1-5137010001-999999-00-1100201-1701-000-E10302002-3711-1-110123-00000000-0000000-371001</t>
  </si>
  <si>
    <t>1-5137010001-999999-00-1150101-3101-000-F15301004-3711-1-110123-00000000-0000000-371001</t>
  </si>
  <si>
    <t>1-5137010001-999999-00-1250101-1302-000-P25301003-3711-1-110123-00000000-0000000-371001</t>
  </si>
  <si>
    <t>1-5137010001-999999-00-1310101-1302-000-P31304003-3711-1-110123-00000000-0000000-371001</t>
  </si>
  <si>
    <t>1-5137020001-999999-00-1100201-1701-000-E10302002-3721-1-110123-00000000-0000000-372001</t>
  </si>
  <si>
    <t>1-5137050001-999999-00-1010102-1301-000-M01301009-3751-1-110123-00000000-0000000-375001</t>
  </si>
  <si>
    <t>1-5137050001-999999-00-1040101-2201-000-G04302003-3751-1-110123-00000000-0000000-375001</t>
  </si>
  <si>
    <t>1-5137050001-999999-00-1100201-1701-000-E10302002-3751-1-110123-00000000-0000000-375001</t>
  </si>
  <si>
    <t>1-5137050001-999999-00-1150101-3101-000-F15301004-3751-1-110123-00000000-0000000-375001</t>
  </si>
  <si>
    <t>1-5137050001-999999-00-1160101-3701-000-F16304001-3751-1-110123-00000000-0000000-375001</t>
  </si>
  <si>
    <t>VIATICOS EN EL EXTRANJERO</t>
  </si>
  <si>
    <t>1-5137060001-999999-00-1150101-3101-000-F15301004-3761-1-110123-00000000-0000000-376001</t>
  </si>
  <si>
    <t>1-5138020001-999999-00-1010102-1301-000-M01301009-3821-1-110123-00000000-0000000-382001</t>
  </si>
  <si>
    <t>1-5138020001-999999-00-1010105-1301-000-M01301002-3821-1-110123-00000000-0000000-382001</t>
  </si>
  <si>
    <t>1-5138020001-999999-00-1020101-1302-000-P02306002-3821-1-110123-00000000-0000000-382001</t>
  </si>
  <si>
    <t>1-5138020001-999999-00-1020401-1302-000-P02303002-3821-1-110123-00000000-0000000-382001</t>
  </si>
  <si>
    <t>1-5138020001-999999-00-1030101-1502-000-M03302001-3821-1-110123-00000000-0000000-382001</t>
  </si>
  <si>
    <t>1-5138020001-999999-00-1030201-1502-000-M03303001-3821-1-110123-00000000-0000000-382001</t>
  </si>
  <si>
    <t>1-5138020001-999999-00-1030301-1502-000-M03301001-3821-1-110123-00000000-0000000-382001</t>
  </si>
  <si>
    <t>1-5138020001-999999-00-1030305-1502-000-M03301003-3821-1-110123-00000000-0000000-382001</t>
  </si>
  <si>
    <t>1-5138020001-999999-00-1030401-1502-000-M03302001-3821-1-110123-00000000-0000000-382001</t>
  </si>
  <si>
    <t>1-5138020001-999999-00-1040101-2201-000-G04302003-3821-1-110123-00000000-0000000-382001</t>
  </si>
  <si>
    <t>1-5138020001-999999-00-1050201-2202-000-E05301002-3821-1-110123-00000000-0000000-382001</t>
  </si>
  <si>
    <t>1-5138020001-999999-00-1060101-2202-000-E06301001-3821-1-110123-00000000-0000000-382001</t>
  </si>
  <si>
    <t>1-5138020001-999999-00-1070101-2202-000-E07304003-3821-1-110123-00000000-0000000-382001</t>
  </si>
  <si>
    <t>1-5138020001-999999-00-1080101-2301-000-E08311001-3821-1-110123-00000000-0000000-382001</t>
  </si>
  <si>
    <t>1-5138020001-999999-00-1080303-2605-000-E08301002-3821-1-110123-00000000-0000000-382001</t>
  </si>
  <si>
    <t>1-5138020001-999999-00-1080402-2302-000-E08303001-3821-1-110123-00000000-0000000-382001</t>
  </si>
  <si>
    <t>1-5138020001-999999-00-1080404-2206-000-E08306001-3821-1-110123-00000000-0000000-382001</t>
  </si>
  <si>
    <t>1-5138020001-999999-00-1080502-2301-000-E08309001-3821-1-110123-00000000-0000000-382001</t>
  </si>
  <si>
    <t>1-5138020001-999999-00-1080503-2301-000-E08308001-3821-1-110123-00000000-0000000-382001</t>
  </si>
  <si>
    <t>1-5138020001-999999-00-1080601-2302-000-E08304001-3821-1-110123-00000000-0000000-382001</t>
  </si>
  <si>
    <t>1-5138020001-999999-00-1080701-2301-000-E08310005-3821-1-110123-00000000-0000000-382001</t>
  </si>
  <si>
    <t>1-5138020001-999999-00-1080801-2301-000-E08305002-3821-1-110123-00000000-0000000-382001</t>
  </si>
  <si>
    <t>1-5138020001-999999-00-1080802-2206-000-E08305003-3821-1-110123-00000000-0000000-382001</t>
  </si>
  <si>
    <t>1-5138020001-999999-00-1090102-2106-000-E09303001-3821-1-110123-00000000-0000000-382001</t>
  </si>
  <si>
    <t>1-5138020001-999999-00-1090202-2106-000-E09304006-3821-1-110123-00000000-0000000-382001</t>
  </si>
  <si>
    <t>1-5138020001-999999-00-1090204-2106-000-E09303008-3821-1-110123-00000000-0000000-382001</t>
  </si>
  <si>
    <t>1-5138020001-999999-00-1090205-2106-000-E09305003-3821-1-110123-00000000-0000000-382001</t>
  </si>
  <si>
    <t>1-5138020001-999999-00-1090301-2106-000-E09302004-3821-1-110123-00000000-0000000-382001</t>
  </si>
  <si>
    <t>1-5138020001-999999-00-1100301-1701-000-E10306002-3821-1-110123-00000000-0000000-382001</t>
  </si>
  <si>
    <t>1-5138020001-999999-00-1110101-1702-000-E11303001-3821-1-110123-00000000-0000000-382001</t>
  </si>
  <si>
    <t>1-5138020001-999999-00-1120101-2501-000-E12302009-3821-1-110123-00000000-0000000-382001</t>
  </si>
  <si>
    <t>1-5138020001-999999-00-1120103-2501-000-E12301003-3821-1-110123-00000000-0000000-382001</t>
  </si>
  <si>
    <t>1-5138020001-999999-00-1120104-2501-000-E12302004-3821-1-110123-00000000-0000000-382001</t>
  </si>
  <si>
    <t>1-5138020001-999999-00-1120202-2501-000-E12301005-3821-1-110123-00000000-0000000-382001</t>
  </si>
  <si>
    <t>1-5138020001-999999-00-1120203-2501-000-E12301003-3821-1-110123-00000000-0000000-382001</t>
  </si>
  <si>
    <t>1-5138020001-999999-00-1120203-2501-000-E12302009-3821-1-110123-00000000-0000000-382001</t>
  </si>
  <si>
    <t>1-5138020001-999999-00-1130102-3601-000-E13301001-3821-1-110123-00000000-0000000-382001</t>
  </si>
  <si>
    <t>1-5138020001-999999-00-1140101-3201-000-E14301002-3821-1-110123-00000000-0000000-382001</t>
  </si>
  <si>
    <t>1-5138020001-999999-00-1140201-3201-000-E14302010-3821-1-110123-00000000-0000000-382001</t>
  </si>
  <si>
    <t>1-5138020001-999999-00-1140301-3201-000-E14303002-3821-1-110123-00000000-0000000-382001</t>
  </si>
  <si>
    <t>1-5138020001-999999-00-1150201-3101-000-F15301004-3821-1-110123-00000000-0000000-382001</t>
  </si>
  <si>
    <t>1-5138020001-999999-00-1160101-3701-000-F16304001-3821-1-110123-00000000-0000000-382001</t>
  </si>
  <si>
    <t>1-5138020001-999999-00-1160201-3701-000-F16301001-3821-1-110123-00000000-0000000-382001</t>
  </si>
  <si>
    <t>1-5138020001-999999-00-1160203-3701-000-F16302001-3821-1-110123-00000000-0000000-382001</t>
  </si>
  <si>
    <t>1-5138020001-999999-00-1160203-3701-000-F16303001-3821-1-110123-00000000-0000000-382001</t>
  </si>
  <si>
    <t>1-5138020001-999999-00-1170103-1703-000-G17301006-3821-1-110123-00000000-0000000-382001</t>
  </si>
  <si>
    <t>1-5138020001-999999-00-1170103-1703-000-G17302004-3821-1-110123-00000000-0000000-382001</t>
  </si>
  <si>
    <t>1-5138020001-999999-00-1170108-1703-000-G17303002-3821-1-110123-00000000-0000000-382001</t>
  </si>
  <si>
    <t>1-5138020001-999999-00-1180101-2402-000-F18301001-3821-1-110123-00000000-0000000-382001</t>
  </si>
  <si>
    <t>1-5138020001-999999-00-1190103-2401-000-F19301024-3821-1-110123-00000000-0000000-382001</t>
  </si>
  <si>
    <t>1-5138020001-999999-00-1200101-2701-000-F20301002-3821-1-110123-00000000-0000000-382001</t>
  </si>
  <si>
    <t>1-5138020001-999999-00-1200101-2701-000-F20303006-3821-1-110123-00000000-0000000-382001</t>
  </si>
  <si>
    <t>1-5138020001-999999-00-1200103-2701-000-F20302002-3821-1-110123-00000000-0000000-382001</t>
  </si>
  <si>
    <t>1-5138020001-999999-00-1210101-1309-000-F21301002-3821-1-110123-00000000-0000000-382001</t>
  </si>
  <si>
    <t>1-5138020001-999999-00-1210101-1309-000-F21301003-3821-1-110123-00000000-0000000-382001</t>
  </si>
  <si>
    <t>1-5138020001-999999-00-1210101-1309-000-F21301004-3821-1-110123-00000000-0000000-382001</t>
  </si>
  <si>
    <t>1-5138020001-999999-00-1210101-1309-000-F21301005-3821-1-110123-00000000-0000000-382001</t>
  </si>
  <si>
    <t>1-5138020001-999999-00-1210101-1309-000-F21301006-3821-1-110123-00000000-0000000-382001</t>
  </si>
  <si>
    <t>1-5138020001-999999-00-1210103-1309-000-F21305005-3821-1-110123-00000000-0000000-382001</t>
  </si>
  <si>
    <t>1-5138020001-999999-00-1210103-1309-000-F21305008-3821-1-110123-00000000-0000000-382001</t>
  </si>
  <si>
    <t>1-5138020001-999999-00-1210107-1309-000-F21303001-3821-1-110123-00000000-0000000-382001</t>
  </si>
  <si>
    <t>1-5138020001-999999-00-1210107-1309-000-F21304001-3821-1-110123-00000000-0000000-382001</t>
  </si>
  <si>
    <t>1-5138020001-999999-00-1210107-1309-000-F21304002-3821-1-110123-00000000-0000000-382001</t>
  </si>
  <si>
    <t>1-5138020001-999999-00-1230202-1102-000-O23301015-3821-1-110123-00000000-0000000-382001</t>
  </si>
  <si>
    <t>1-5138020001-999999-00-1230202-1102-000-O23302003-3821-1-110123-00000000-0000000-382001</t>
  </si>
  <si>
    <t>1-5138020001-999999-00-1230203-1102-000-O23301003-3821-1-110123-00000000-0000000-382001</t>
  </si>
  <si>
    <t>1-5138020001-999999-00-1230204-1102-000-O23301006-3821-1-110123-00000000-0000000-382001</t>
  </si>
  <si>
    <t>1-5138020001-999999-00-1240204-1804-000-M24304001-3821-1-110123-00000000-0000000-382001</t>
  </si>
  <si>
    <t>1-5138020001-999999-00-1250101-1302-000-P25301003-3821-1-110123-00000000-0000000-382001</t>
  </si>
  <si>
    <t>1-5138020001-999999-00-1260101-1303-000-G26301001-3821-1-110123-00000000-0000000-382001</t>
  </si>
  <si>
    <t>1-5138020001-999999-00-1270101-1201-000-G27301002-3821-1-110123-00000000-0000000-382001</t>
  </si>
  <si>
    <t>1-5138020001-999999-00-1310101-1302-000-P31304003-3821-1-110123-00000000-0000000-382001</t>
  </si>
  <si>
    <t>1-5138020002-999999-00-1190201-2401-000-F19301006-3821-1-110123-00000000-0000000-382002</t>
  </si>
  <si>
    <t>1-5138050002-999999-00-1090102-2106-000-E09302002-3851-1-110123-00000000-0000000-385002</t>
  </si>
  <si>
    <t>1-5138050002-999999-00-1160203-3701-000-F16302001-3851-1-110123-00000000-0000000-385002</t>
  </si>
  <si>
    <t>1-5138050002-999999-00-1210107-1309-000-F21304001-3851-1-110123-00000000-0000000-385002</t>
  </si>
  <si>
    <t>1-5139020001-999999-00-1010102-1301-000-M01301009-3921-1-110123-00000000-0000000-392001</t>
  </si>
  <si>
    <t>1-5139020001-999999-00-1020101-1302-000-P02306002-3921-1-110123-00000000-0000000-392001</t>
  </si>
  <si>
    <t>1-5139020001-999999-00-1030101-1502-000-M03302001-3921-1-110123-00000000-0000000-392001</t>
  </si>
  <si>
    <t>1-5139020001-999999-00-1040101-2201-000-G04302003-3921-1-110123-00000000-0000000-392001</t>
  </si>
  <si>
    <t>1-5139020001-999999-00-1050201-2202-000-E05301002-3921-1-110123-00000000-0000000-392001</t>
  </si>
  <si>
    <t>1-5139020001-999999-00-1060101-2202-000-E06301001-3921-1-110123-00000000-0000000-392001</t>
  </si>
  <si>
    <t>1-5139020001-999999-00-1070104-2202-000-E07306004-3921-1-110123-00000000-0000000-392001</t>
  </si>
  <si>
    <t>1-5139020001-999999-00-1080101-2301-000-E08311001-3921-1-110123-00000000-0000000-392001</t>
  </si>
  <si>
    <t>1-5139020001-999999-00-1090102-2106-000-E09301005-3921-1-110123-00000000-0000000-392001</t>
  </si>
  <si>
    <t>1-5139020001-999999-00-1100201-1701-000-E10302002-3921-1-110123-00000000-0000000-392001</t>
  </si>
  <si>
    <t>1-5139020001-999999-00-1110101-1702-000-E11303001-3921-1-110123-00000000-0000000-392001</t>
  </si>
  <si>
    <t>1-5139020001-999999-00-1120101-2501-000-E12303003-3921-1-110123-00000000-0000000-392001</t>
  </si>
  <si>
    <t>1-5139020001-999999-00-1140103-3201-000-E14302004-3921-1-110123-00000000-0000000-392001</t>
  </si>
  <si>
    <t>1-5139020001-999999-00-1150101-3101-000-F15301004-3921-1-110123-00000000-0000000-392001</t>
  </si>
  <si>
    <t>1-5139020001-999999-00-1160101-3701-000-F16304001-3921-1-110123-00000000-0000000-392001</t>
  </si>
  <si>
    <t>1-5139020001-999999-00-1170108-1703-000-G17301001-3921-1-110123-00000000-0000000-392001</t>
  </si>
  <si>
    <t>1-5139020001-999999-00-1180101-2402-000-F18301001-3921-1-110123-00000000-0000000-392001</t>
  </si>
  <si>
    <t>1-5139020001-999999-00-1200103-2701-000-F20301002-3921-1-110123-00000000-0000000-392001</t>
  </si>
  <si>
    <t>1-5139020001-999999-00-1210107-1309-000-F21302001-3921-1-110123-00000000-0000000-392001</t>
  </si>
  <si>
    <t>1-5139020001-999999-00-1230201-1102-000-O23301001-3921-1-110123-00000000-0000000-392001</t>
  </si>
  <si>
    <t>1-5139020001-999999-00-1240101-1804-000-M24303002-3921-1-110123-00000000-0000000-392001</t>
  </si>
  <si>
    <t>1-5139020001-999999-00-1260101-1303-000-G26301001-3921-1-110123-00000000-0000000-392001</t>
  </si>
  <si>
    <t>1-5139020001-999999-00-1270101-1201-000-G27301001-3921-1-110123-00000000-0000000-392001</t>
  </si>
  <si>
    <t>1-5139020001-999999-00-1310101-1302-000-P31304003-3921-1-110123-00000000-0000000-392001</t>
  </si>
  <si>
    <t>1-5139060001-999999-00-1100201-1701-000-E10302002-3961-1-110123-00000000-0000000-396001</t>
  </si>
  <si>
    <t>1-5139060003-999999-00-1030101-1502-000-M03302001-3961-1-110123-00000000-0000000-396003</t>
  </si>
  <si>
    <t>1-5139090001-999999-00-1030101-1502-000-M03302001-3991-1-110123-00000000-0000000-399001</t>
  </si>
  <si>
    <t>1-5139090001-999999-00-1060301-2202-000-E06308008-3991-1-110123-00000000-0000000-399001</t>
  </si>
  <si>
    <t>1-5139090001-999999-00-1140101-3201-000-E14301007-3991-1-110123-00000000-0000000-399001</t>
  </si>
  <si>
    <t>1-5139090001-999999-00-1140201-3201-000-E14302010-3991-1-110123-00000000-0000000-399001</t>
  </si>
  <si>
    <t>1-5139090001-999999-00-1150201-3101-000-F15301002-3991-1-110123-00000000-0000000-399001</t>
  </si>
  <si>
    <t>1-5139090001-999999-00-1250101-1302-000-P25301003-3991-1-110123-00000000-0000000-399001</t>
  </si>
  <si>
    <t>1-5221010001-999999-05-1030101-1502-000-M03302001-4211-1-110123-00000000-0000000-421001</t>
  </si>
  <si>
    <t>1-5221010003-999999-01-1030101-1502-000-M03302001-4211-1-110123-00000000-0000000-421003</t>
  </si>
  <si>
    <t>1-5221010004-999999-02-1030101-1502-000-M03302001-4211-1-110123-00000000-0000000-421004</t>
  </si>
  <si>
    <t>1-5221010005-999999-03-1030101-1502-000-M03302001-4211-1-110123-00000000-0000000-421005</t>
  </si>
  <si>
    <t>1-5221010006-999999-04-1030101-1502-000-M03302001-4211-1-110123-00000000-0000000-421006</t>
  </si>
  <si>
    <t>1-5231900001-999999-00-1030101-1502-000-M03302001-4391-1-110123-00000000-0000000-439001</t>
  </si>
  <si>
    <t>1-5231900002-999999-00-1030101-1502-000-M03302001-4391-1-110123-00000000-0000000-439002</t>
  </si>
  <si>
    <t>1-5231900003-999999-00-1030101-1502-000-M03302001-4391-1-110123-00000000-0000000-439003</t>
  </si>
  <si>
    <t>1-5231900004-999999-00-1030101-1502-000-M03302001-4391-1-110123-00000000-0000000-439004</t>
  </si>
  <si>
    <t>1-5231900005-999999-00-1030101-1502-000-M03302001-4391-1-110123-00000000-0000000-439005</t>
  </si>
  <si>
    <t>1-5231900006-999999-00-1030101-1502-000-M03302001-4391-1-110123-00000000-0000000-439006</t>
  </si>
  <si>
    <t>1-5231900008-999999-00-1030101-1502-000-M03302001-4391-1-110123-00000000-0000000-439008</t>
  </si>
  <si>
    <t>1-5231900009-999999-00-1030101-1502-000-M03302001-4391-1-110123-00000000-0000000-439009</t>
  </si>
  <si>
    <t>1-5231900011-999999-00-1030101-1502-000-M03302001-4391-1-110123-00000000-0000000-439011</t>
  </si>
  <si>
    <t>1-5231900012-999999-00-1030101-1502-000-M03302001-4391-1-110123-00000000-0000000-439012</t>
  </si>
  <si>
    <t>1-5231900014-999999-00-1030101-1502-000-M03302001-4391-1-110123-00000000-0000000-439014</t>
  </si>
  <si>
    <t>1-5231900015-999999-00-1030101-1502-000-M03302001-4391-1-110123-00000000-0000000-439015</t>
  </si>
  <si>
    <t>1-5231900016-999999-00-1030101-1502-000-M03302001-4391-1-110123-00000000-0000000-439016</t>
  </si>
  <si>
    <t>1-5231900018-999999-00-1030101-2701-000-M03302001-4391-1-110123-00000000-0000000-439018</t>
  </si>
  <si>
    <t>1-5231900023-999999-00-1030101-1502-000-M03302001-4391-1-110123-00000000-0000000-439023</t>
  </si>
  <si>
    <t>1-5231900024-999999-00-1030101-1502-000-M03302001-4391-1-110123-00000000-0000000-439024</t>
  </si>
  <si>
    <t>1-5231900025-999999-00-1030101-1502-000-M03302001-4391-1-110123-00000000-0000000-439025</t>
  </si>
  <si>
    <t>1-5231900027-999999-00-1030101-1502-000-M03302001-4391-1-110123-00000000-0000000-439027</t>
  </si>
  <si>
    <t>1-5231900034-999999-00-1030101-1502-000-M03302001-4391-1-110123-00000000-0000000-439034</t>
  </si>
  <si>
    <t>1-5231900035-999999-00-1030101-1502-000-M03302001-4391-1-110123-00000000-0000000-439035</t>
  </si>
  <si>
    <t>1-5231900040-999999-00-1030101-1502-000-M03302001-4391-1-110123-00000000-0000000-439040</t>
  </si>
  <si>
    <t>1-5231900041-999999-00-1030101-1502-000-M03302001-4391-1-110123-00000000-0000000-439041</t>
  </si>
  <si>
    <t>1-5231900042-999999-00-1030101-1502-000-M03302001-4391-1-110123-00000000-0000000-439042</t>
  </si>
  <si>
    <t>1-5231900044-999999-00-1030101-1502-000-M03302001-4391-1-110123-00000000-0000000-439044</t>
  </si>
  <si>
    <t>1-5231900079-999999-00-1030101-1502-000-M03302001-4391-1-110123-00000000-0000000-439079</t>
  </si>
  <si>
    <t>1-5231900080-999999-00-1030101-1502-000-M03302001-4391-1-110123-00000000-0000000-439080</t>
  </si>
  <si>
    <t>1-5231900082-999999-00-1030101-1502-000-M03302001-4391-1-110123-00000000-0000000-439082</t>
  </si>
  <si>
    <t>1-5231900085-999999-00-1030101-1502-000-M03302001-4391-1-110123-00000000-0000000-439085</t>
  </si>
  <si>
    <t>1-5231900086-999999-00-1030101-1502-000-M03302001-4391-1-110123-00000000-0000000-439086</t>
  </si>
  <si>
    <t>1-5241010001-999999-00-1010103-1301-000-M01301003-4411-1-110123-00000000-0000000-441001</t>
  </si>
  <si>
    <t>1-5241010001-999999-00-1020401-1302-000-P02303002-4411-1-110123-00000000-0000000-441001</t>
  </si>
  <si>
    <t>1-5241010002-999999-00-1010103-1301-000-M01301003-4411-1-110123-00000000-0000000-441002</t>
  </si>
  <si>
    <t>1-5241010002-999999-00-1020401-1302-000-P02303002-4411-1-110123-00000000-0000000-441002</t>
  </si>
  <si>
    <t>1-5241010002-999999-00-1070101-1302-000-E07304001-4411-1-110123-00000000-0000000-441002</t>
  </si>
  <si>
    <t>1-5243010001-999999-00-1020404-1302-000-P02303002-4431-1-110123-00000000-0000000-443001</t>
  </si>
  <si>
    <t>CLAUSULA GASTOS PARA FUNERAL</t>
  </si>
  <si>
    <t>1-5243030003-999999-00-1280101-1805-000-M03302001-4451-1-110123-00000000-0000000-445003</t>
  </si>
  <si>
    <t>1-5243030003-999999-00-1290101-1805-000-M03302001-4451-1-110123-00000000-0000000-445003</t>
  </si>
  <si>
    <t>CLAUSULA LICENCIA PARA CONDUCIR</t>
  </si>
  <si>
    <t>1-5243030006-999999-00-1280101-1805-000-M03302001-4451-1-110123-00000000-0000000-445006</t>
  </si>
  <si>
    <t>CLAUSULA PREDIAL</t>
  </si>
  <si>
    <t>1-5243030007-999999-00-1280101-1805-000-M03302001-4451-1-110123-00000000-0000000-445007</t>
  </si>
  <si>
    <t>CLAUSULA ARRENDAMIENTO DEL INMUEBLE DEL ESTACIONAMIENTO Y LOS SERVICIOS BASICOS DE OPERACION</t>
  </si>
  <si>
    <t>1-5243030011-999999-00-1300101-1805-000-M03302001-4451-1-110123-00000000-0000000-445011</t>
  </si>
  <si>
    <t>CLAUSULA FONDO ANUAL PARA GESTORIA</t>
  </si>
  <si>
    <t>1-5243030014-999999-00-1280101-1805-000-M03302001-4451-1-110123-00000000-0000000-445014</t>
  </si>
  <si>
    <t>1-5243030014-999999-00-1300101-1805-000-M03302001-4451-1-110123-00000000-0000000-445014</t>
  </si>
  <si>
    <t>CLAUSULA BECAS</t>
  </si>
  <si>
    <t>1-5243030016-999999-00-1280101-1805-000-M03302001-4451-1-110123-00000000-0000000-445016</t>
  </si>
  <si>
    <t>1-5243030016-999999-00-1290101-1805-000-M03302001-4451-1-110123-00000000-0000000-445016</t>
  </si>
  <si>
    <t>1-5243030016-999999-00-1300101-1805-000-M03302001-4451-1-110123-00000000-0000000-445016</t>
  </si>
  <si>
    <t>1-5244010002-999999-00-1140101-2202-000-E14304001-4481-1-250723-IP230002-0000000-448002</t>
  </si>
  <si>
    <t>1-5259010001-999999-00-1030101-1502-000-M03302001-4591-4-110123-00000000-0000000-459001</t>
  </si>
  <si>
    <t>1-5411010001-999999-00-1030101-4101-000-M03302001-9211-1-151223-00000000-0000000-921001</t>
  </si>
  <si>
    <t>1-5411010002-999999-00-1030101-4101-000-M03302001-9211-1-151223-00000000-0000000-921002</t>
  </si>
  <si>
    <t>1-5411010003-999999-00-1030101-4101-000-M03302001-9211-1-151223-00000000-0000000-921003</t>
  </si>
  <si>
    <t>1-5411010004-999999-00-1030101-4101-000-M03302001-9211-1-151223-00000000-0000000-921004</t>
  </si>
  <si>
    <t>1-5411010005-999999-00-1030101-4101-000-M03302001-9211-1-151223-00000000-0000000-921005</t>
  </si>
  <si>
    <t>1-5411010006-999999-00-1030101-4101-000-M03302001-9211-1-151223-00000000-0000000-921006</t>
  </si>
  <si>
    <t>1-5411010007-999999-00-1030101-4101-000-M03302001-9211-1-151223-00000000-0000000-921007</t>
  </si>
  <si>
    <t>1-5411010008-999999-00-1030101-4101-000-M03302001-9211-1-151223-00000000-0000000-921008</t>
  </si>
  <si>
    <t>1-5411010009-999999-00-1030101-4101-000-M03302001-9211-1-151223-00000000-0000000-921009</t>
  </si>
  <si>
    <t>1-5411010010-999999-00-1030101-4101-000-M03302001-9211-1-151223-00000000-0000000-921010</t>
  </si>
  <si>
    <t>1-5411010011-999999-00-1030101-4101-000-M03302001-9211-1-110123-00000000-0000000-921011</t>
  </si>
  <si>
    <t>INTERESES CRÉDITO 14860</t>
  </si>
  <si>
    <t>1-5411010012-999999-00-1030101-4101-000-M03302001-9211-1-250323-00000000-0000000-921012</t>
  </si>
  <si>
    <t>1-5513020001-999999-00-0000000-0000-000-000000000-0000-0-110123-00000000-0000000-000000</t>
  </si>
  <si>
    <t>1-5513020002-999999-00-0000000-0000-000-000000000-0000-0-110123-00000000-0000000-000000</t>
  </si>
  <si>
    <t>1-5514900001-999999-00-0000000-0000-000-000000000-0000-0-110123-00000000-0000000-000000</t>
  </si>
  <si>
    <t>1-5515010001-999999-00-0000000-0000-000-000000000-0000-0-110123-00000000-0000000-000000</t>
  </si>
  <si>
    <t>1-5515010002-999999-00-0000000-0000-000-000000000-0000-0-110123-00000000-0000000-000000</t>
  </si>
  <si>
    <t>1-5515010003-999999-00-0000000-0000-000-000000000-0000-0-110123-00000000-0000000-000000</t>
  </si>
  <si>
    <t>1-5515010004-999999-00-0000000-0000-000-000000000-0000-0-110123-00000000-0000000-000000</t>
  </si>
  <si>
    <t>1-5515010005-999999-00-0000000-0000-000-000000000-0000-0-110123-00000000-0000000-000000</t>
  </si>
  <si>
    <t>1-5515020001-999999-00-0000000-0000-000-000000000-0000-0-110123-00000000-0000000-000000</t>
  </si>
  <si>
    <t>1-5515020002-999999-00-0000000-0000-000-000000000-0000-0-110123-00000000-0000000-000000</t>
  </si>
  <si>
    <t>1-5515020003-999999-00-0000000-0000-000-000000000-0000-0-110123-00000000-0000000-000000</t>
  </si>
  <si>
    <t>1-5515020004-999999-00-0000000-0000-000-000000000-0000-0-110123-00000000-0000000-000000</t>
  </si>
  <si>
    <t>1-5515030001-999999-00-0000000-0000-000-000000000-0000-0-110123-00000000-0000000-000000</t>
  </si>
  <si>
    <t>1-5515030002-999999-00-0000000-0000-000-000000000-0000-0-110123-00000000-0000000-000000</t>
  </si>
  <si>
    <t>1-5515040001-999999-00-0000000-0000-000-000000000-0000-0-110123-00000000-0000000-000000</t>
  </si>
  <si>
    <t>1-5515040002-999999-00-0000000-0000-000-000000000-0000-0-110123-00000000-0000000-000000</t>
  </si>
  <si>
    <t>1-5515040004-999999-00-0000000-0000-000-000000000-0000-0-110123-00000000-0000000-000000</t>
  </si>
  <si>
    <t>1-5515050001-999999-00-0000000-0000-000-000000000-0000-0-110123-00000000-0000000-000000</t>
  </si>
  <si>
    <t>1-5515060002-999999-00-0000000-0000-000-000000000-0000-0-110123-00000000-0000000-000000</t>
  </si>
  <si>
    <t>1-5515060003-999999-00-0000000-0000-000-000000000-0000-0-110123-00000000-0000000-000000</t>
  </si>
  <si>
    <t>1-5515060004-999999-00-0000000-0000-000-000000000-0000-0-110123-00000000-0000000-000000</t>
  </si>
  <si>
    <t>1-5515060005-999999-00-0000000-0000-000-000000000-0000-0-110123-00000000-0000000-000000</t>
  </si>
  <si>
    <t>1-5515060006-999999-00-0000000-0000-000-000000000-0000-0-110123-00000000-0000000-000000</t>
  </si>
  <si>
    <t>1-5515060007-999999-00-0000000-0000-000-000000000-0000-0-110123-00000000-0000000-000000</t>
  </si>
  <si>
    <t>1-5515060008-999999-00-0000000-0000-000-000000000-0000-0-110123-00000000-0000000-000000</t>
  </si>
  <si>
    <t>1-5515070001-999999-00-0000000-0000-000-000000000-0000-0-110123-00000000-0000000-000000</t>
  </si>
  <si>
    <t>1-5516060001-999999-00-0000000-0000-000-000000000-0000-0-110123-00000000-0000000-000000</t>
  </si>
  <si>
    <t>1-5517010001-999999-00-0000000-0000-000-000000000-0000-0-110123-00000000-0000000-000000</t>
  </si>
  <si>
    <t>Período Inicial: ENE-23</t>
  </si>
  <si>
    <t>Período Final : MAR-23</t>
  </si>
  <si>
    <t>OLIVER ARELLANO CORREA</t>
  </si>
  <si>
    <t>BLANCA ESTELA REZA DUARTE</t>
  </si>
  <si>
    <t>Municipio de Durango Estado de Actividades</t>
  </si>
  <si>
    <t>Fecha:28-ABR-2023 16:24:02</t>
  </si>
  <si>
    <t>Página:1</t>
  </si>
  <si>
    <t>Período Actual:MAR-23</t>
  </si>
  <si>
    <t>Divisa:  MXN</t>
  </si>
  <si>
    <t xml:space="preserve"> Actividad=000 (SIN DEFINIR),  Geográfico=0000000 (SIN DEFINIR)</t>
  </si>
  <si>
    <t xml:space="preserve"> INGRESOS Y OTROS BENEFICIOS</t>
  </si>
  <si>
    <t xml:space="preserve">   Ingresos de Gestión</t>
  </si>
  <si>
    <t xml:space="preserve">      Impuestos</t>
  </si>
  <si>
    <t xml:space="preserve">      Cuotas y Aportaciones de Seguridad Social</t>
  </si>
  <si>
    <t xml:space="preserve">      Contribuciones de Mejoras</t>
  </si>
  <si>
    <t xml:space="preserve">      Derechos</t>
  </si>
  <si>
    <t xml:space="preserve">      Productos</t>
  </si>
  <si>
    <t xml:space="preserve">      Aprovechamientos</t>
  </si>
  <si>
    <t xml:space="preserve">      Ingresos por Venta de Bienes y Prestación de Servicios</t>
  </si>
  <si>
    <t xml:space="preserve">   Participaciones, Aportaciones, Convenios, Incentivos Derivadosde la Colaboración Fiscal, Fondos Distintos de</t>
  </si>
  <si>
    <t xml:space="preserve">   Aportaciones, Transferencias, Asignaciones, Subsidios y Subvenciones, y Pensiones y Jubilaciones</t>
  </si>
  <si>
    <t xml:space="preserve">      Participaciones, Aportaciones, Convenios, Incentivos Derivadosde la Colaboración Fiscal, Fondos Distintos de</t>
  </si>
  <si>
    <t xml:space="preserve">      Aportaciones</t>
  </si>
  <si>
    <t xml:space="preserve">      Transferencias, Asignaciones, Subsidios y Subvenciones y Pensiones y Jubilaciones</t>
  </si>
  <si>
    <t xml:space="preserve">   Otros Ingresos y Beneficios</t>
  </si>
  <si>
    <t xml:space="preserve">      Ingresos Financieros</t>
  </si>
  <si>
    <t xml:space="preserve">      Incremento por Variación de Inventarios</t>
  </si>
  <si>
    <t xml:space="preserve">      Disminución del Exceso de Estimaciones por Pérdida o Deterioro u Obsolescencia</t>
  </si>
  <si>
    <t xml:space="preserve">      Disminución del Exceso de Provisiones</t>
  </si>
  <si>
    <t xml:space="preserve">      Otros Ingresos y Beneficios Varios</t>
  </si>
  <si>
    <t xml:space="preserve">   Total de Ingresos y Otros Beneficios</t>
  </si>
  <si>
    <t xml:space="preserve"> GASTOS Y OTRAS PERDIDAS</t>
  </si>
  <si>
    <t xml:space="preserve">   Gastos de Funcionamiento</t>
  </si>
  <si>
    <t xml:space="preserve">      Servicios Personales</t>
  </si>
  <si>
    <t xml:space="preserve">      Materiales y Suministros</t>
  </si>
  <si>
    <t xml:space="preserve">      Servicios Generales</t>
  </si>
  <si>
    <t xml:space="preserve">   Transferencias, Asignaciones, Subsidios y Otras Ayudas</t>
  </si>
  <si>
    <t xml:space="preserve">      Transferencias Internas y Asignaciones al Sector Público</t>
  </si>
  <si>
    <t xml:space="preserve">      Transferencias al Resto del Sector Público</t>
  </si>
  <si>
    <t xml:space="preserve">      Subsidios y Subvenciones</t>
  </si>
  <si>
    <t xml:space="preserve">      Ayudas Sociales</t>
  </si>
  <si>
    <t xml:space="preserve">      Pensiones y Jubilaciones</t>
  </si>
  <si>
    <t xml:space="preserve">      Transferencias a Fideicomisos, Mandatos y Contratos Análogos</t>
  </si>
  <si>
    <t xml:space="preserve">      Transferencias a la Seguridad Social</t>
  </si>
  <si>
    <t xml:space="preserve">      Donativos</t>
  </si>
  <si>
    <t xml:space="preserve">      Transferencias al Exterior</t>
  </si>
  <si>
    <t xml:space="preserve">   Participaciones y Aportaciones</t>
  </si>
  <si>
    <t xml:space="preserve">      Participaciones</t>
  </si>
  <si>
    <t xml:space="preserve">      Convenios</t>
  </si>
  <si>
    <t xml:space="preserve">   Intereses, Comisiones y Otros Gastos de la Deuda Pública</t>
  </si>
  <si>
    <t xml:space="preserve">      Intereses de la Deuda Pública</t>
  </si>
  <si>
    <t xml:space="preserve">      Comisiones de la Deuda Pública</t>
  </si>
  <si>
    <t xml:space="preserve">      Gastos de la Deuda Pública</t>
  </si>
  <si>
    <t xml:space="preserve">      Costo por Coberturas</t>
  </si>
  <si>
    <t xml:space="preserve">      Apoyos Financieros</t>
  </si>
  <si>
    <t xml:space="preserve">   Otros Gastos y Perdidas Extraordinarias</t>
  </si>
  <si>
    <t xml:space="preserve">      Estimaciones, Depreciaciones, Deterioro, Obsolescencia y Amortizaciones</t>
  </si>
  <si>
    <t xml:space="preserve">      Provisiones</t>
  </si>
  <si>
    <t xml:space="preserve">      Disminución de Inventarios</t>
  </si>
  <si>
    <t xml:space="preserve">      Aumento por Insuficiencia de Estimaciones por Pérdida o Deterioro u Obsolescencia</t>
  </si>
  <si>
    <t xml:space="preserve">      Aumento por Insuficiencia de Provisiones</t>
  </si>
  <si>
    <t xml:space="preserve">      Otros Gastos</t>
  </si>
  <si>
    <t xml:space="preserve">   Inversión Pública</t>
  </si>
  <si>
    <t xml:space="preserve">      Inversión Pública no Capitalizable</t>
  </si>
  <si>
    <t xml:space="preserve"> Total de Gastos y Otras Pérdidas</t>
  </si>
  <si>
    <t xml:space="preserve"> Resultados del Ejercicio (Ahorro/Desahorro)</t>
  </si>
  <si>
    <t>( Cifras en Pesos)</t>
  </si>
  <si>
    <t>Del 01 de enero al 31 de diciembre de 2022  y al 31 de marzo de 2023</t>
  </si>
  <si>
    <t>( Cifras en Pesos )</t>
  </si>
  <si>
    <t>Fecha:28-ABR-2023 16:23:26</t>
  </si>
  <si>
    <t xml:space="preserve"> ACTIVO</t>
  </si>
  <si>
    <t xml:space="preserve">  Activo Circulante</t>
  </si>
  <si>
    <t xml:space="preserve">   a. Efectivo y Equivalentes (a=a1+a2+a3+a4+a5+a6+a7)</t>
  </si>
  <si>
    <t xml:space="preserve">      a1) Efectivo</t>
  </si>
  <si>
    <t xml:space="preserve">      a2) Bancos/Tesorería</t>
  </si>
  <si>
    <t xml:space="preserve">      a3) Bancos/Dependencias y Otros</t>
  </si>
  <si>
    <t xml:space="preserve">      a4) Inversiones Temporales (Hasta 3 meses)</t>
  </si>
  <si>
    <t xml:space="preserve">      a5) Fondos con Afectación Específica</t>
  </si>
  <si>
    <t xml:space="preserve">      a6) Depósitos de Fondos de Terceros en Garantía y/o Administración</t>
  </si>
  <si>
    <t xml:space="preserve">      a7) Otros Efectivos y Equivalentes</t>
  </si>
  <si>
    <t xml:space="preserve">   b. Derechos a Recibir Efectivo o Equivalentes (b=b1+b2+b3+b4+b5+b6+b7)</t>
  </si>
  <si>
    <t xml:space="preserve">      b1) Inversiones Financieras de Corto Plazo</t>
  </si>
  <si>
    <t xml:space="preserve">      b2) Cuentas por Cobrar a Corto Plazo</t>
  </si>
  <si>
    <t xml:space="preserve">      b3) Deudores Diversos por Cobrar a Corto Plazo</t>
  </si>
  <si>
    <t xml:space="preserve">      b4) Ingresos por Recuperar a Corto Plazo</t>
  </si>
  <si>
    <t xml:space="preserve">      b5) Deudores por Anticipos de la Tesorería a Corto Plazo</t>
  </si>
  <si>
    <t xml:space="preserve">      b6) Préstamos Otorgados a Corto Plazo</t>
  </si>
  <si>
    <t xml:space="preserve">      b7) Otros Derechos a Recibir Efectivo o Equivalentes a Corto Plazo</t>
  </si>
  <si>
    <t xml:space="preserve">   c. Derechos a Recibir Bienes o Servicios (c=c1+c2+c3+cc4+c5)</t>
  </si>
  <si>
    <t xml:space="preserve">      c1) Anticipo a Proveedores por Adquisición de Bienes y Prestación de Servicios a Corto Plazo</t>
  </si>
  <si>
    <t xml:space="preserve">      c2) Anticipo a Proveedores por Adquisición de Bienes Inmuebles y Muebles a Corto Plazo</t>
  </si>
  <si>
    <t xml:space="preserve">      c3) Anticipo a Proveedores por Adquisición de Bienes Intangibles a Corto Plazo</t>
  </si>
  <si>
    <t xml:space="preserve">      c4) Anticipo a Contratistas por Obras Públicas a Corto Plazo</t>
  </si>
  <si>
    <t xml:space="preserve">      c5) Otros Derechos a Recibir Bienes o Servicios a Corto Plazo</t>
  </si>
  <si>
    <t xml:space="preserve">   d. Inventarios (d=d1+d2+d3+d4+d5)</t>
  </si>
  <si>
    <t xml:space="preserve">      d1) Inventario de Mercancías para Venta</t>
  </si>
  <si>
    <t xml:space="preserve">      d2) Inventario de Mercancías Terminadas</t>
  </si>
  <si>
    <t xml:space="preserve">      d3) Inventario de Mercancías en Proceso de Elaboración</t>
  </si>
  <si>
    <t xml:space="preserve">      d4) Inventario de Materias Primas, Materiales y Suministros para Producción</t>
  </si>
  <si>
    <t xml:space="preserve">      d5) Bienes en Tránsito</t>
  </si>
  <si>
    <t xml:space="preserve">   e) Almacenes</t>
  </si>
  <si>
    <t xml:space="preserve">   f. Estimación por Pérdida o Deterioro de Activos Circulantes (f=f1+f2)</t>
  </si>
  <si>
    <t xml:space="preserve">      f1) Estimaciones para Cuentas Incobrables por Derechos a Recibir Efectivo o Equivalentes</t>
  </si>
  <si>
    <t xml:space="preserve">      f2) Estimación por Deterioro de Inventarios</t>
  </si>
  <si>
    <t xml:space="preserve">   g. Otros Activos Circulantes (g=g1+g2+g3+g4)</t>
  </si>
  <si>
    <t xml:space="preserve">      g1) Valores en Garantía</t>
  </si>
  <si>
    <t xml:space="preserve">      g2) Bienes en Garantía (excluye depósitos de fondos)</t>
  </si>
  <si>
    <t xml:space="preserve">      g3) Bienes Derivados de Embargos, Decomisos, Aseguramientos y Dación en Pagos</t>
  </si>
  <si>
    <t xml:space="preserve">      g4) Adquisición con Fondos de Terceros</t>
  </si>
  <si>
    <t xml:space="preserve">  IA. Total de Activos Circulantes (IA =a + b + c + d + e + f + g)</t>
  </si>
  <si>
    <t xml:space="preserve">  Activo no Circulante</t>
  </si>
  <si>
    <t xml:space="preserve">      a. Inversiones Financieras a Largo Plazo</t>
  </si>
  <si>
    <t xml:space="preserve">      b. Derechos a Recibir Efectivo o Equivalentes a Largo Plazo</t>
  </si>
  <si>
    <t xml:space="preserve">      c. Bienes Inmuebles, Infraestructura y Construcciones en Proceso</t>
  </si>
  <si>
    <t xml:space="preserve">      d. Bienes Muebles</t>
  </si>
  <si>
    <t xml:space="preserve">      e. Activos Intangibles</t>
  </si>
  <si>
    <t xml:space="preserve">      f. Depreciación, Deterioro y Amortización Acumulada de Bienes</t>
  </si>
  <si>
    <t xml:space="preserve">      g. Activos Diferidos</t>
  </si>
  <si>
    <t xml:space="preserve">      h. Estimación por Pérdida o Deterioro de Activos no Circulantes</t>
  </si>
  <si>
    <t xml:space="preserve">      i. Otros Activos no Circulantes</t>
  </si>
  <si>
    <t xml:space="preserve">  IB. Total de Activos no Circulantes (IB = a + b + c + d + e + f + g + h + i)</t>
  </si>
  <si>
    <t xml:space="preserve"> I. Total del Activo (I = IA + IB)</t>
  </si>
  <si>
    <t xml:space="preserve"> PASIVO</t>
  </si>
  <si>
    <t xml:space="preserve">  Pasivo Circulante</t>
  </si>
  <si>
    <t xml:space="preserve">   a. Cuentas por Pagar a corto Plazo (a=a1+a2+a3+a4+a5+a6+a7+a8+a9)</t>
  </si>
  <si>
    <t xml:space="preserve">      a1) Servicios Personales por Pagar a Corto Plazo</t>
  </si>
  <si>
    <t xml:space="preserve">      a2) Proveedores por Pagar a Corto Plazo</t>
  </si>
  <si>
    <t xml:space="preserve">      a3) Contratistas por Obras Públicas por Pagar a Corto Plazo</t>
  </si>
  <si>
    <t xml:space="preserve">      a4) Participaciones y Aportaciones por Pagar a Corto Plazo</t>
  </si>
  <si>
    <t xml:space="preserve">      a5) Transferencias Otorgadas por Pagar a Corto Plazo</t>
  </si>
  <si>
    <t xml:space="preserve">      a6) Intereses, Comisiones y Otros Gastos de la Deuda Pública por Pagar a Corto Plazo</t>
  </si>
  <si>
    <t xml:space="preserve">      a7) Retenciones y Contribuciones por Pagar a Corto Plazo</t>
  </si>
  <si>
    <t xml:space="preserve">      a8) Devoluciones de la Ley de Ingresos por Pagar a Corto Plazo</t>
  </si>
  <si>
    <t xml:space="preserve">      a9) Otras Cuentas por Pagar a Corto Plazo</t>
  </si>
  <si>
    <t xml:space="preserve">   b. Documentos por Pagar a Corto Plazo (b=b1+b2+b3)</t>
  </si>
  <si>
    <t xml:space="preserve">      b1) Documentos Comerciales por Pagar a Corto Plazo</t>
  </si>
  <si>
    <t xml:space="preserve">      b2) Documentos con Contratistas por Obras Públicas por Pagar a Corto Plazo</t>
  </si>
  <si>
    <t xml:space="preserve">      b3) Otros Documentos por Pagar a Corto Plazo</t>
  </si>
  <si>
    <t xml:space="preserve">   c. Porción a Corto Plazo de la Deuda Pública a Largo Plazo (c=c1+c2)</t>
  </si>
  <si>
    <t xml:space="preserve">      c1) Porción a Corto Plazo de la Deuda Pública</t>
  </si>
  <si>
    <t xml:space="preserve">      c2) Porción a Corto Plazo de Arrendamiento Financiero</t>
  </si>
  <si>
    <t xml:space="preserve">   d. Títulos y Valores a Corto Plazo</t>
  </si>
  <si>
    <t xml:space="preserve">   e. Pasivos Diferidos a Corto Plazo (e=e1+e2+e3)</t>
  </si>
  <si>
    <t xml:space="preserve">      e1) Ingresos Cobrados por Adelantado a Corto Plazo</t>
  </si>
  <si>
    <t xml:space="preserve">      e2) Intereses Cobrados por Adelantado a Corto Plazo</t>
  </si>
  <si>
    <t xml:space="preserve">      e3) Otros Pasivos Diferidos a Corto Plazo</t>
  </si>
  <si>
    <t xml:space="preserve">   f. Fondos y Bienes de Terceros en Garantía y/o Administración a Corto Plazo (f=f1+f2+f3+f4+f5+f6)</t>
  </si>
  <si>
    <t xml:space="preserve">      f1) Fondos en Garantía a Corto Plazo</t>
  </si>
  <si>
    <t xml:space="preserve">      f2) Fondos en Admnistración a Corto Plazo</t>
  </si>
  <si>
    <t xml:space="preserve">      f3) Fondos Contingentes a Corto Plazo</t>
  </si>
  <si>
    <t xml:space="preserve">      f4) Fondos de Fideicomisos, Mandatos y Contratos Análogos a Corto Plazo</t>
  </si>
  <si>
    <t xml:space="preserve">      f5) Otros Fondos de Terceros en Garantía y/o Administración a Corto Plazo</t>
  </si>
  <si>
    <t xml:space="preserve">      f6) Valores y Bienes en Garantía a Corto Plazo</t>
  </si>
  <si>
    <t xml:space="preserve">   g. Provisiones a Corto Plazo (g=g1+g2+g3)</t>
  </si>
  <si>
    <t xml:space="preserve">      g1) Provisión para Demandas y Juicios a Corto Plazo</t>
  </si>
  <si>
    <t xml:space="preserve">      g2) Provisión para Contingencias a Corto Plazo</t>
  </si>
  <si>
    <t xml:space="preserve">      g3) Otras Provisiones a Corto Plazo</t>
  </si>
  <si>
    <t xml:space="preserve">   h. Otros Pasivos a Corto Plazo (h=h1+h2+h3)</t>
  </si>
  <si>
    <t xml:space="preserve">      h1) Ingresos por Clasificar</t>
  </si>
  <si>
    <t xml:space="preserve">      h2) Recaudación por Participar</t>
  </si>
  <si>
    <t xml:space="preserve">      h3) Otros Pasivos Circulantes</t>
  </si>
  <si>
    <t xml:space="preserve">  IIA. Total de Pasivos Circulantes (IIA= a + b + c + d + e + f + g + h)</t>
  </si>
  <si>
    <t xml:space="preserve">  Pasivo no Circulante</t>
  </si>
  <si>
    <t xml:space="preserve">      a. Cuentas por Pagar a Largo Plazo</t>
  </si>
  <si>
    <t xml:space="preserve">      b. Documentos por Pagar a Largo Plazo</t>
  </si>
  <si>
    <t xml:space="preserve">      c. Deuda Pública a Largo Plazo</t>
  </si>
  <si>
    <t xml:space="preserve">      d. Pasivos Diferidos a Largo Plazo</t>
  </si>
  <si>
    <t xml:space="preserve">      e. Fondos y Bienes de Terceros en Garantía y/o en Administración a Largo Plazo</t>
  </si>
  <si>
    <t xml:space="preserve">      f. Provisiones a Largo Plazo</t>
  </si>
  <si>
    <t xml:space="preserve">  IIB. Total de Pasivos no Circulantes (IIB = a + b + c + d + e + f)</t>
  </si>
  <si>
    <t xml:space="preserve"> Total del Pasivo</t>
  </si>
  <si>
    <t xml:space="preserve"> HACIENDA PÚBLICA/PATRIMONIO</t>
  </si>
  <si>
    <t xml:space="preserve">   IIIA. Hacienda Pública/Patrimonio Contribuido (IIIA = a + b + c)</t>
  </si>
  <si>
    <t xml:space="preserve">      a. Aportaciones</t>
  </si>
  <si>
    <t xml:space="preserve">      b. Donaciones de Capital</t>
  </si>
  <si>
    <t xml:space="preserve">      c. Actualización de la Hacienda Pública/Patrimonio</t>
  </si>
  <si>
    <t xml:space="preserve">   IIIB. Hacienda Pública/Patrimonio Generado (IIIB = a + b + c + d + e)</t>
  </si>
  <si>
    <t xml:space="preserve">      a. Resultado del Ejercicio (Ahorro/Desahorro)</t>
  </si>
  <si>
    <t xml:space="preserve">      b. Resultados de Ejercicios Anteriores</t>
  </si>
  <si>
    <t xml:space="preserve">      c. Revalúos</t>
  </si>
  <si>
    <t xml:space="preserve">      d. Reservas</t>
  </si>
  <si>
    <t xml:space="preserve">      e. Rectificaciones de Resultados de Ejercicios Anteriores</t>
  </si>
  <si>
    <t xml:space="preserve">   IIIC. Exceso o Insuficiencia en la Actualización de la Hacienda Pública/Patrimonio (IIIC = a + b)</t>
  </si>
  <si>
    <t xml:space="preserve">      a. Resultado por Posecion Monetaria</t>
  </si>
  <si>
    <t xml:space="preserve">      b. Resultado por Tenencia de Activos no Monetarios</t>
  </si>
  <si>
    <t xml:space="preserve"> III. Total Hacienda Pública/Patrimonio (III = IIIA + IIIB + IIIC)</t>
  </si>
  <si>
    <t xml:space="preserve"> IV. Total del Pasivo y Hacienda Pública/Patrimonio (IV = II + III)</t>
  </si>
  <si>
    <t>Municipio de Durango Estado de Situación Financiera</t>
  </si>
  <si>
    <t>Fecha:28-ABR-2023 16:23:11</t>
  </si>
  <si>
    <t xml:space="preserve">   ACTIVO CIRCULANTE</t>
  </si>
  <si>
    <t xml:space="preserve">      Efectivo y Equivalentes</t>
  </si>
  <si>
    <t xml:space="preserve">      Derecho a Recibir Efectivo o Equivalentes</t>
  </si>
  <si>
    <t xml:space="preserve">      Derecho a Recibir Bienes o Servicios</t>
  </si>
  <si>
    <t xml:space="preserve">      Inventarios</t>
  </si>
  <si>
    <t xml:space="preserve">      Almacenes</t>
  </si>
  <si>
    <t xml:space="preserve">      Estimación por Pérdida o Deterioro de Activos Circulantes</t>
  </si>
  <si>
    <t xml:space="preserve">      Otros Activos Circulantes</t>
  </si>
  <si>
    <t xml:space="preserve">   Total de Activos Circulantes</t>
  </si>
  <si>
    <t xml:space="preserve">   ACTIVO NO CIRCULANTE</t>
  </si>
  <si>
    <t xml:space="preserve">      Inversiones Financieras a Largo Plazo</t>
  </si>
  <si>
    <t xml:space="preserve">      Derechos a Recibir Efectivo o Equivalentes a Largo Plazo</t>
  </si>
  <si>
    <t xml:space="preserve">      Bienes Inmuebles, Infraestructura y Construcciones en Proceso</t>
  </si>
  <si>
    <t xml:space="preserve">      Bienes Muebles</t>
  </si>
  <si>
    <t xml:space="preserve">      Activos Intangibles</t>
  </si>
  <si>
    <t xml:space="preserve">      Depreciación, Deterioro y Amortización Acumulada de Bienes</t>
  </si>
  <si>
    <t xml:space="preserve">      Activos Diferidos</t>
  </si>
  <si>
    <t xml:space="preserve">      Estimación por Pérdida o Deterioro de Activos no Circulantes</t>
  </si>
  <si>
    <t xml:space="preserve">      Otros Activos no Circulantes</t>
  </si>
  <si>
    <t xml:space="preserve">   Total de Activos no Circulantes</t>
  </si>
  <si>
    <t xml:space="preserve"> TOTAL DEL ACTIVO</t>
  </si>
  <si>
    <t xml:space="preserve">   PASIVO CIRCULANTE</t>
  </si>
  <si>
    <t xml:space="preserve">      Cuentas por Pagar a Corto Plazo</t>
  </si>
  <si>
    <t xml:space="preserve">      Documentos por Pagar a Corto Plazo</t>
  </si>
  <si>
    <t xml:space="preserve">      Porción a Corto Plazo de la Deuda Pública a Largo Plazo</t>
  </si>
  <si>
    <t xml:space="preserve">      Títulos y Valores a Corto Plazo</t>
  </si>
  <si>
    <t xml:space="preserve">      Pasivos Diferidos a Corto Plazo</t>
  </si>
  <si>
    <t xml:space="preserve">      Fondos y Bienes de Terceros en Garantía y/o Administración a Corto Plazo</t>
  </si>
  <si>
    <t xml:space="preserve">      Provisiones a Corto Plazo</t>
  </si>
  <si>
    <t xml:space="preserve">      Otros Pasivos a Corto Plazo</t>
  </si>
  <si>
    <t xml:space="preserve">   Total de Pasivos Circulantes</t>
  </si>
  <si>
    <t xml:space="preserve">   PASIVO NO CIRCULANTE</t>
  </si>
  <si>
    <t xml:space="preserve">      Cuentas por Pagar a Largo Plazo</t>
  </si>
  <si>
    <t xml:space="preserve">      Deuda Pública a Largo Plazo</t>
  </si>
  <si>
    <t xml:space="preserve">      Pasivos Diferidos a Largo Plazo</t>
  </si>
  <si>
    <t xml:space="preserve">      Fondos y Bienes de Terceros en Garantía y/o en Administración a Largo Plazo</t>
  </si>
  <si>
    <t xml:space="preserve">      Provisiones a Largo Plazo</t>
  </si>
  <si>
    <t xml:space="preserve">   Total de Pasivos no Circulantes</t>
  </si>
  <si>
    <t xml:space="preserve"> TOTAL DEL PASIVO</t>
  </si>
  <si>
    <t xml:space="preserve">   Hacienda Pública/Patrimonio Contribuido</t>
  </si>
  <si>
    <t xml:space="preserve">      Donaciones de Capital</t>
  </si>
  <si>
    <t xml:space="preserve">      Actualización de la Hacienda Pública/Patrimonio</t>
  </si>
  <si>
    <t xml:space="preserve">   Hacienda Pública/Patrimonio Generado</t>
  </si>
  <si>
    <t xml:space="preserve">      Resultado del Ejercicio (Ahorro/Desahorro)</t>
  </si>
  <si>
    <t xml:space="preserve">      Resultado de Ejercicios Anteriores</t>
  </si>
  <si>
    <t xml:space="preserve">      Revalúos</t>
  </si>
  <si>
    <t xml:space="preserve">      Reservas</t>
  </si>
  <si>
    <t xml:space="preserve">      Rectificaciones de Resultados de Ejercicios Anteriores</t>
  </si>
  <si>
    <t xml:space="preserve">   Exceso o Insuficiencia en la Actualización de la Hacienda Pública/Patrimonio</t>
  </si>
  <si>
    <t xml:space="preserve">      Resultado por Posición Monetaria</t>
  </si>
  <si>
    <t xml:space="preserve">      Resultado por Tenencia de Activos no Monetarios</t>
  </si>
  <si>
    <t xml:space="preserve"> TOTAL HACIENDA PÚBLICA/PATRIMONIO</t>
  </si>
  <si>
    <t xml:space="preserve"> TOTAL DEL PASIVO Y HACIENDA PÚBLICA/PATRIMONIO</t>
  </si>
  <si>
    <t>Al 31 de diciembre de 2021 y al 31 de marzo de 2023</t>
  </si>
  <si>
    <t>2023 (d)</t>
  </si>
  <si>
    <t>Municipio de Durango Estado de Cambios en la Situación Financiera</t>
  </si>
  <si>
    <t>Fecha:02-MAY-2023 11:50:22</t>
  </si>
  <si>
    <t xml:space="preserve">Origen              </t>
  </si>
  <si>
    <t xml:space="preserve">   Activo Circulante</t>
  </si>
  <si>
    <t xml:space="preserve">      Derecho a Recibor efectivo o Equivalentes</t>
  </si>
  <si>
    <t xml:space="preserve">      Derechos a Recibir Bienes o Servicios</t>
  </si>
  <si>
    <t xml:space="preserve">   Activo No Circulante</t>
  </si>
  <si>
    <t xml:space="preserve">      Derechos a Recibir efectivo o Equivalentes a Largo Plazo</t>
  </si>
  <si>
    <t xml:space="preserve">      Bienes Inmuebles, Infraestructura y Costrucciones en Proceso</t>
  </si>
  <si>
    <t xml:space="preserve">      Depreciación Deterioro y Amortización de Bienes</t>
  </si>
  <si>
    <t xml:space="preserve">      Activos diferidos</t>
  </si>
  <si>
    <t xml:space="preserve">   Pasivo Circulante</t>
  </si>
  <si>
    <t xml:space="preserve">      Porción a Corto Plazo de la Deuda a Largo Plazo</t>
  </si>
  <si>
    <t xml:space="preserve">      Titulos y Valores a Corto Plazo</t>
  </si>
  <si>
    <t xml:space="preserve">   Pasivo No Circulante</t>
  </si>
  <si>
    <t xml:space="preserve">      Documentos por Pagar a Largo Plazo</t>
  </si>
  <si>
    <t xml:space="preserve">      Deuda Publica a Largo Plazo</t>
  </si>
  <si>
    <t xml:space="preserve"> HACIENDA PUBLICA/PATRIMONIO</t>
  </si>
  <si>
    <t xml:space="preserve">      Actualizaciones de la Hacienda Pública/Patrimonio</t>
  </si>
  <si>
    <t xml:space="preserve">      Resultados del Ejercicio (Ahorro/Desahorro)</t>
  </si>
  <si>
    <t xml:space="preserve">      Resultados de Ejercicios Anteriores</t>
  </si>
  <si>
    <t xml:space="preserve">      Resultado por Poseción Monetaria</t>
  </si>
  <si>
    <t>Estado de Variación en la Hacienda Pública del 31 de diciembre 2022 al 31 de marzo de 2023</t>
  </si>
  <si>
    <t>Del 01 de enero al 31 de marzo de 2023</t>
  </si>
  <si>
    <t>Estado Analítico del Ejercicio del Presupuesto de Egresos Detallado - LDF (Clasificación por Objeto del Gasto)</t>
  </si>
  <si>
    <t>Fecha:05-MAY-2023 18:14:57</t>
  </si>
  <si>
    <t>MAYOR SECUNDARIO</t>
  </si>
  <si>
    <t>Ningún Mayor específico solicitado</t>
  </si>
  <si>
    <t xml:space="preserve">     Aprobado    </t>
  </si>
  <si>
    <t xml:space="preserve">  Ampliaciones/  </t>
  </si>
  <si>
    <t xml:space="preserve">   Devengado     </t>
  </si>
  <si>
    <t xml:space="preserve">      Pagado     </t>
  </si>
  <si>
    <t xml:space="preserve">   Subejercicio</t>
  </si>
  <si>
    <t xml:space="preserve"> Reducciones</t>
  </si>
  <si>
    <t xml:space="preserve">    3 = (1+2)    </t>
  </si>
  <si>
    <t xml:space="preserve">   6 = (3-4)</t>
  </si>
  <si>
    <t xml:space="preserve"> I. Gasto No Etiquetado (I=A+B+C+D+E+F+G+H+I)</t>
  </si>
  <si>
    <t xml:space="preserve">   A. Servicios Personales (A=a1+a2+a3+a4+a5+a6+a7)</t>
  </si>
  <si>
    <t xml:space="preserve">      a1) Remuneraciones al Personal de Caracter Permanente</t>
  </si>
  <si>
    <t xml:space="preserve">      a2) Remuneraciones al Personal de Carácter Transitorio</t>
  </si>
  <si>
    <t xml:space="preserve">      a3) Remuneraciones Adicionales y Especiales</t>
  </si>
  <si>
    <t xml:space="preserve">      a4) Seguridad Social</t>
  </si>
  <si>
    <t xml:space="preserve">      a5) Otras Prestaciones Sociales y Económicas</t>
  </si>
  <si>
    <t xml:space="preserve">      a6) Previsiones</t>
  </si>
  <si>
    <t xml:space="preserve">      a7) Pago de Estímulos a Servidores Públicos</t>
  </si>
  <si>
    <t xml:space="preserve">   B. Materiales y Suministros (B=b1+b2+b3+b4+b5+b6+b7+b8+b9)</t>
  </si>
  <si>
    <t xml:space="preserve">      b1) Materiales de Administración, Emisión de Documentos y Artículos Oficiales</t>
  </si>
  <si>
    <t xml:space="preserve">      b2) Alimentos y Utensilios</t>
  </si>
  <si>
    <t xml:space="preserve">      b3) Materias Primas y Materiales de Producción y Comercialización</t>
  </si>
  <si>
    <t xml:space="preserve">      b4) Materiales y Artículos de Construcción y de Reparación</t>
  </si>
  <si>
    <t xml:space="preserve">      b5) Productos Químicos, Farmacéuticos y de Laboratorio</t>
  </si>
  <si>
    <t xml:space="preserve">      b6) Combustibles, Lubricantes y Aditivos</t>
  </si>
  <si>
    <t xml:space="preserve">      b7) Vestuario, Blancos, Prendas de Protección y Artículos Deportivos</t>
  </si>
  <si>
    <t xml:space="preserve">      b8) Materiales y Suministros para Seguridad</t>
  </si>
  <si>
    <t xml:space="preserve">      b9) Herramientas, Refacciones y Accesorios Menores</t>
  </si>
  <si>
    <t xml:space="preserve">   C. Servicios Generales (C=c1+c2+c3+c4+c5+c6+c7+c8+c9)</t>
  </si>
  <si>
    <t xml:space="preserve">      c1) Servicios Básicos</t>
  </si>
  <si>
    <t xml:space="preserve">      c2) Servicios de Arrendamiento</t>
  </si>
  <si>
    <t xml:space="preserve">      c3) Servicios Profesionales, Cientificos, Técnicos y Otros Servicios</t>
  </si>
  <si>
    <t xml:space="preserve">      c4) Servicios Financieros, Bancarios y Comerciales</t>
  </si>
  <si>
    <t xml:space="preserve">      c5) Servicios de Instalación, Reparación, Mantenimiento y Conservación</t>
  </si>
  <si>
    <t xml:space="preserve">      c6) Servicios de Comunicación Social y Publicidad</t>
  </si>
  <si>
    <t xml:space="preserve">      c7) Servicios de Traslado y Viáticos</t>
  </si>
  <si>
    <t xml:space="preserve">      c8) Servicios Oficiales</t>
  </si>
  <si>
    <t xml:space="preserve">      c9) Otros Servicios Generales</t>
  </si>
  <si>
    <t xml:space="preserve">   D. Transferencias, Asignaciones, Subsidios y Otras Ayudas</t>
  </si>
  <si>
    <t xml:space="preserve">   (D=d1+d2+d3+d4+d5+d6+d7+d8+d9)</t>
  </si>
  <si>
    <t xml:space="preserve">      d1) Transferencias Internas y Asignaciones al Sector Público</t>
  </si>
  <si>
    <t xml:space="preserve">      d2) Transferencias al Resto del Sector Público</t>
  </si>
  <si>
    <t xml:space="preserve">      d3) Subsidios y Subvenciones</t>
  </si>
  <si>
    <t xml:space="preserve">      d4) Ayudas Sociales</t>
  </si>
  <si>
    <t xml:space="preserve">      d5) Pensiones y Jubilaciones</t>
  </si>
  <si>
    <t xml:space="preserve">      d6) Transferencias a Fideicomisos, Mandatos y Otros Análogos</t>
  </si>
  <si>
    <t xml:space="preserve">      d7) Transferencias a la Seguridad Social</t>
  </si>
  <si>
    <t xml:space="preserve">      d8) Donativos</t>
  </si>
  <si>
    <t xml:space="preserve">      d9) Transferencias al Exterior</t>
  </si>
  <si>
    <t xml:space="preserve">   E. Bienes Muebles, Inmuebles e Intangibles</t>
  </si>
  <si>
    <t xml:space="preserve">   (E=e1+e2+e3+e4+e5+e6+e7+e8+e9)</t>
  </si>
  <si>
    <t xml:space="preserve">      e1) Mobiliario y Equipo de Administración</t>
  </si>
  <si>
    <t xml:space="preserve">      e2) Mobiliario y Equipo Educacional y Recreativo</t>
  </si>
  <si>
    <t xml:space="preserve">      e3) Equipo e Instrumental Médico y de Laboratorio</t>
  </si>
  <si>
    <t xml:space="preserve">      e4) Vehículos y Equipo de Transporte</t>
  </si>
  <si>
    <t xml:space="preserve">      e5) Equipo de Defensa y Seguridad</t>
  </si>
  <si>
    <t xml:space="preserve">      e6) Maquinaria, Otros Equipos y Herramientas</t>
  </si>
  <si>
    <t xml:space="preserve">      e7) Activos Biológicos</t>
  </si>
  <si>
    <t xml:space="preserve">      e8) Bienes Inmuebles</t>
  </si>
  <si>
    <t xml:space="preserve">      e9) Activos Intangibles</t>
  </si>
  <si>
    <t xml:space="preserve">   F. Inversión Pública (F=f1+f2+f3)</t>
  </si>
  <si>
    <t xml:space="preserve">      f1) Obra Pública en Bienes de Dominio Público</t>
  </si>
  <si>
    <t xml:space="preserve">      f2) Obra Pública en Bienes Propios</t>
  </si>
  <si>
    <t xml:space="preserve">      f3) Proyectos Productivos y Acciones de Fomento</t>
  </si>
  <si>
    <t xml:space="preserve">   G. Inversiones Financieras y Otras Provisiones</t>
  </si>
  <si>
    <t xml:space="preserve">   (G=g1+g2+g3+g4+g5+g6+g7)</t>
  </si>
  <si>
    <t xml:space="preserve">      g1) Inversiones para el Fomento de Actividades Productivas</t>
  </si>
  <si>
    <t xml:space="preserve">      g2) Acciones y Participaciones de Capital</t>
  </si>
  <si>
    <t xml:space="preserve">      g3) Compra de Títulos y Valores</t>
  </si>
  <si>
    <t xml:space="preserve">      g4) Concesión de Préstamos</t>
  </si>
  <si>
    <t xml:space="preserve">      g5) Inversiones en Fideicomisos, Mandatos y Otros Análogos</t>
  </si>
  <si>
    <t xml:space="preserve">      Fideicomisos de Desastres Naturales (Informativo)</t>
  </si>
  <si>
    <t xml:space="preserve">      g6) Otras Inversiones Financieras</t>
  </si>
  <si>
    <t xml:space="preserve">      g7) Provisiones para Contingencias y Otras Erogaciones Especiales</t>
  </si>
  <si>
    <t xml:space="preserve">   H. Participaciones y Aportaciones (H=h1+h2+h3)</t>
  </si>
  <si>
    <t xml:space="preserve">      h1) Participaciones</t>
  </si>
  <si>
    <t xml:space="preserve">      h2) Aportaciones</t>
  </si>
  <si>
    <t xml:space="preserve">      h3) Convenios</t>
  </si>
  <si>
    <t xml:space="preserve">   I. Deuda Pública (I=i1+i2+i3+i4+i5+i6+i7)</t>
  </si>
  <si>
    <t xml:space="preserve">      i1) Amortización de la Deuda Pública</t>
  </si>
  <si>
    <t xml:space="preserve">      i2) Intereses de la Deuda Pública</t>
  </si>
  <si>
    <t xml:space="preserve">      i3) Comisiones de la Deuda Pública</t>
  </si>
  <si>
    <t xml:space="preserve">      i4) Gastos de la Deuda Pública</t>
  </si>
  <si>
    <t xml:space="preserve">      i5) Costo por Coberturas</t>
  </si>
  <si>
    <t xml:space="preserve">      i6) Apoyos Financieros</t>
  </si>
  <si>
    <t xml:space="preserve">      i7) Adeudo de Ejercicios Fiscales Anteriores (ADEFAS)</t>
  </si>
  <si>
    <t xml:space="preserve"> II. Gasto Etiquetado (II=A+B+C+D+E+F+G+H+I)</t>
  </si>
  <si>
    <t xml:space="preserve">      a1) Remuneraciones al Personal de Carácter Permanente</t>
  </si>
  <si>
    <t xml:space="preserve">      c3) Servicios Profesionales, Científicos, Técnicos y Otros Servicios</t>
  </si>
  <si>
    <t xml:space="preserve">      i1) Obra Pública en Bienes de Dominio Público</t>
  </si>
  <si>
    <t xml:space="preserve">      i1) Amortizacion de la Deuda Pública</t>
  </si>
  <si>
    <t xml:space="preserve">      i7) Adeudos de Ejercicios Fiscales Anteriores (ADEFAS)</t>
  </si>
  <si>
    <t xml:space="preserve">   III. Total de Egresos (III = I + II)</t>
  </si>
  <si>
    <t>Municipio de Durango Estado Analítico del Ejercicio del Presupuesto de Egresos COG (Capítulo y Concepto)</t>
  </si>
  <si>
    <t>Fecha:05-MAY-2023 18:14:46</t>
  </si>
  <si>
    <t xml:space="preserve"> Servicios Personales</t>
  </si>
  <si>
    <t xml:space="preserve">     Remuneraciones al Personal de Caracter Permanente</t>
  </si>
  <si>
    <t xml:space="preserve">     Remuneraciones al Personal de Caracter Transitorio</t>
  </si>
  <si>
    <t xml:space="preserve">     Remuneraciones Adicionales y Especiales</t>
  </si>
  <si>
    <t xml:space="preserve">     Seguridad Social</t>
  </si>
  <si>
    <t xml:space="preserve">     Otras Prestaciones Sociales y Económicas</t>
  </si>
  <si>
    <t xml:space="preserve">     Previsiones</t>
  </si>
  <si>
    <t xml:space="preserve">     Pago de Estimulos a Servidores Públicos</t>
  </si>
  <si>
    <t xml:space="preserve"> Materiales y Suministros</t>
  </si>
  <si>
    <t xml:space="preserve">     Materiales de Administración, Emisión de Documentos y Artículos Oficiales</t>
  </si>
  <si>
    <t xml:space="preserve">     Alimentos y Utensilios</t>
  </si>
  <si>
    <t xml:space="preserve">     Materias Primas y Materiales de Producción y Comercialización</t>
  </si>
  <si>
    <t xml:space="preserve">     Materiales y Artículos de Construcción y de Reparación</t>
  </si>
  <si>
    <t xml:space="preserve">     Productos Quimicos, Farmacéuticos y de Laboratorio</t>
  </si>
  <si>
    <t xml:space="preserve">     Combustibles, Lubricantes y Aditivos</t>
  </si>
  <si>
    <t xml:space="preserve">     Vestuario, Blancos, Prendas de Protección y Artículos Deportivos</t>
  </si>
  <si>
    <t xml:space="preserve">     Materiales y Suministros para Seguridad</t>
  </si>
  <si>
    <t xml:space="preserve">     Herramientas, Refacciones y Accesorios Menores</t>
  </si>
  <si>
    <t xml:space="preserve"> Servicios Generales</t>
  </si>
  <si>
    <t xml:space="preserve">     Servicios Básicos</t>
  </si>
  <si>
    <t xml:space="preserve">     Servicios de Arrendamiento</t>
  </si>
  <si>
    <t xml:space="preserve">     Servicios Profesionales, Científicos, Técnicos y Otros Servicios</t>
  </si>
  <si>
    <t xml:space="preserve">     Servicios Financieros, Bancarios y Comerciales</t>
  </si>
  <si>
    <t xml:space="preserve">     Servicios de Instalación, Reparación, Mantenimiento y Conservación</t>
  </si>
  <si>
    <t xml:space="preserve">     Servicios de Comunicación Social y Publicidad</t>
  </si>
  <si>
    <t xml:space="preserve">     Servicio de Traslado y Viáticos</t>
  </si>
  <si>
    <t xml:space="preserve">     Servicios Oficiales</t>
  </si>
  <si>
    <t xml:space="preserve">     Otros servicios Generales</t>
  </si>
  <si>
    <t xml:space="preserve"> Transferencias, Asignaciones, Subsidios y Otras Ayudas</t>
  </si>
  <si>
    <t xml:space="preserve">     Transferencias Internas y Asignaciones al Sector Público</t>
  </si>
  <si>
    <t xml:space="preserve">     Transferencias al Resto del Sector Público</t>
  </si>
  <si>
    <t xml:space="preserve">     Subsidios y Subvenciones</t>
  </si>
  <si>
    <t xml:space="preserve">     Ayudas Sociales</t>
  </si>
  <si>
    <t xml:space="preserve">     Pensiones y Jubilaciones</t>
  </si>
  <si>
    <t xml:space="preserve">     Transferencias a Fideicomisos, Mandatos y Otros Análogos</t>
  </si>
  <si>
    <t xml:space="preserve">     Transferencias a la Seguridad Social</t>
  </si>
  <si>
    <t xml:space="preserve">     Donativos</t>
  </si>
  <si>
    <t xml:space="preserve">     Transferencias al Exterior</t>
  </si>
  <si>
    <t xml:space="preserve"> Bienes Muebles, Inmuebles e Intangibles</t>
  </si>
  <si>
    <t xml:space="preserve">     Mobiliario y Equipo de Administración</t>
  </si>
  <si>
    <t xml:space="preserve">     Mobiliario y Equipo Educacional y Recreativo</t>
  </si>
  <si>
    <t xml:space="preserve">     Equipo e Instrumental Médico y de Laboratorio</t>
  </si>
  <si>
    <t xml:space="preserve">     Vehículos y Equipo de Transporte</t>
  </si>
  <si>
    <t xml:space="preserve">     Equipo de Defensa y Seguridad</t>
  </si>
  <si>
    <t xml:space="preserve">     Maquinaria, Otros Equipos y Herramientas</t>
  </si>
  <si>
    <t xml:space="preserve">     Activos Biológicos</t>
  </si>
  <si>
    <t xml:space="preserve">     Bienes Inmuebles</t>
  </si>
  <si>
    <t xml:space="preserve">     Activos Intangibles</t>
  </si>
  <si>
    <t xml:space="preserve"> Inversión Pública</t>
  </si>
  <si>
    <t xml:space="preserve">     Obra Pública en Bienes de Dominio Público</t>
  </si>
  <si>
    <t xml:space="preserve">     Obra Pública en Bienes Propios</t>
  </si>
  <si>
    <t xml:space="preserve">     Proyectos Productivos y Acciones de Fomento</t>
  </si>
  <si>
    <t xml:space="preserve"> Inversiones Financieras y Otras Provisiones</t>
  </si>
  <si>
    <t xml:space="preserve">     Inversiones para el Fomento de Actividades Productivas</t>
  </si>
  <si>
    <t xml:space="preserve">     Acciones y Participaciones de Capital</t>
  </si>
  <si>
    <t xml:space="preserve">     Compra de Títulos y Valores</t>
  </si>
  <si>
    <t xml:space="preserve">     Concesión de Préstamos</t>
  </si>
  <si>
    <t xml:space="preserve">     Inversiones en Fideicomisos, Mandatos y Otros Análogos</t>
  </si>
  <si>
    <t xml:space="preserve">     Otras Inversiones Financieras</t>
  </si>
  <si>
    <t xml:space="preserve">     Provisiones para contingencias y Otras Erogaciones Especiales</t>
  </si>
  <si>
    <t xml:space="preserve"> Participaciones y Aportaciones</t>
  </si>
  <si>
    <t xml:space="preserve">     Participaciones</t>
  </si>
  <si>
    <t xml:space="preserve">     Aportaciones</t>
  </si>
  <si>
    <t xml:space="preserve">     Convenios</t>
  </si>
  <si>
    <t xml:space="preserve"> Deuda Pública</t>
  </si>
  <si>
    <t xml:space="preserve">     Amortizaciones de la Deuda Pública</t>
  </si>
  <si>
    <t xml:space="preserve">     Intereses de la Deuda Pública</t>
  </si>
  <si>
    <t xml:space="preserve">     Comisiones de la Deuda Pública</t>
  </si>
  <si>
    <t xml:space="preserve">     Gastos de la Deuda Pública</t>
  </si>
  <si>
    <t xml:space="preserve">     Costo por Coberturas</t>
  </si>
  <si>
    <t xml:space="preserve">     Apoyos Financieros</t>
  </si>
  <si>
    <t xml:space="preserve">     Adeudos de Ejercicios Fiscales Anteriores (Adefas)</t>
  </si>
  <si>
    <t xml:space="preserve"> TOTAL</t>
  </si>
  <si>
    <t>Municipio de Durango Estado Analítico de Ingresos</t>
  </si>
  <si>
    <t>Fecha:05-MAY-2023 18:36:08</t>
  </si>
  <si>
    <t xml:space="preserve"> Ampliaciones/</t>
  </si>
  <si>
    <t xml:space="preserve">  Reducciones    </t>
  </si>
  <si>
    <t xml:space="preserve">   6 = (5-1)</t>
  </si>
  <si>
    <t xml:space="preserve">   RUBRO DE INGRESOS</t>
  </si>
  <si>
    <t xml:space="preserve">      1 Impuestos</t>
  </si>
  <si>
    <t xml:space="preserve">        Cuotas y Aportaciones de Seguridad Social</t>
  </si>
  <si>
    <t xml:space="preserve">      1 Contribuciones de mejoras</t>
  </si>
  <si>
    <t xml:space="preserve">      1 Derechos</t>
  </si>
  <si>
    <t xml:space="preserve">      1 Productos</t>
  </si>
  <si>
    <t xml:space="preserve">      1 Aprovechamientos</t>
  </si>
  <si>
    <t xml:space="preserve">        Ingresos por Venta de Bienes, Prestación de</t>
  </si>
  <si>
    <t xml:space="preserve">        Servicios y Otros Ingresos</t>
  </si>
  <si>
    <t xml:space="preserve">      1 Participaciones, Aportaciones, Convenios, Incentivos</t>
  </si>
  <si>
    <t xml:space="preserve">        Derivados de la Colaboración Fiscal y Fondos</t>
  </si>
  <si>
    <t xml:space="preserve">        Distintos de Aportaciones</t>
  </si>
  <si>
    <t xml:space="preserve">        Transferencias, Asignaciones, Subsidios y</t>
  </si>
  <si>
    <t xml:space="preserve">        Subvenciones, y Pensiones y Jubilaciones</t>
  </si>
  <si>
    <t xml:space="preserve">      1 Ingresos Derivados de Financiamientos</t>
  </si>
  <si>
    <t xml:space="preserve">      1 TOTAL</t>
  </si>
  <si>
    <t>Estado Analitico de Ingresos Detallado - LDF</t>
  </si>
  <si>
    <t>Fecha:05-MAY-2023 18:35:37</t>
  </si>
  <si>
    <t xml:space="preserve">      Estimado      </t>
  </si>
  <si>
    <t xml:space="preserve">   Ampliaciones/    </t>
  </si>
  <si>
    <t xml:space="preserve">     Modificado     </t>
  </si>
  <si>
    <t xml:space="preserve">     Devengado      </t>
  </si>
  <si>
    <t xml:space="preserve">     Recaudado      </t>
  </si>
  <si>
    <t xml:space="preserve">   Diferencia (e)</t>
  </si>
  <si>
    <t xml:space="preserve">     Reducciones</t>
  </si>
  <si>
    <t xml:space="preserve">    A. Impuestos</t>
  </si>
  <si>
    <t xml:space="preserve">    B. Cuotas y Aportaciones de Seguridad Social</t>
  </si>
  <si>
    <t xml:space="preserve">    C. Contribuciones de Mejoras</t>
  </si>
  <si>
    <t xml:space="preserve">    D. Derechos</t>
  </si>
  <si>
    <t xml:space="preserve">    E. Productos</t>
  </si>
  <si>
    <t xml:space="preserve">    F. Aprovechamientos</t>
  </si>
  <si>
    <t xml:space="preserve">    G. Ingresos por Venta de Bienes y Servicios</t>
  </si>
  <si>
    <t xml:space="preserve">    H. Participaciones</t>
  </si>
  <si>
    <t xml:space="preserve">    (H=h1+h2+h3+h4+h5+h6+h7+h8+h9+h10+h11)</t>
  </si>
  <si>
    <t xml:space="preserve">       h1) Fondo General de Participaciones</t>
  </si>
  <si>
    <t xml:space="preserve">       h2) Fondo de Fomento Municipal</t>
  </si>
  <si>
    <t xml:space="preserve">       h3) Fondo de Fiscalización y Recaudación</t>
  </si>
  <si>
    <t xml:space="preserve">       h4) Fondo de Compensación</t>
  </si>
  <si>
    <t xml:space="preserve">       h5) Fondo de Extracción de Hidrocarburos</t>
  </si>
  <si>
    <t xml:space="preserve">       h6) Impuesto Especial Sobre Producción y Servicios</t>
  </si>
  <si>
    <t xml:space="preserve">       h7) 0.136% de la Recaudación Federal Participable</t>
  </si>
  <si>
    <t xml:space="preserve">       h8) 3.17% Sobre Extracción de Petróleo</t>
  </si>
  <si>
    <t xml:space="preserve">       h9) Gasolinas y Diésel</t>
  </si>
  <si>
    <t xml:space="preserve">       h10) Fondo del Impuesto Sobre la Renta</t>
  </si>
  <si>
    <t xml:space="preserve">       h11) Fondo de Estabilización de los Ingresos de las</t>
  </si>
  <si>
    <t xml:space="preserve">       Entidades Federativas</t>
  </si>
  <si>
    <t xml:space="preserve">    I. Incentivos Derivados de la Colaboración Fiscal</t>
  </si>
  <si>
    <t xml:space="preserve">    (I=i1+i2+i3+i4+i5)</t>
  </si>
  <si>
    <t xml:space="preserve">       i1) Tenencia o Uso de Vehículos</t>
  </si>
  <si>
    <t xml:space="preserve">       i2) Fondo de Compensación ISAN</t>
  </si>
  <si>
    <t xml:space="preserve">       i3) Impuesto Sobre Automóviles Nuevos</t>
  </si>
  <si>
    <t xml:space="preserve">       i4) Fondo de Compensación de Repecos-Intermedios</t>
  </si>
  <si>
    <t xml:space="preserve">       i5) Otros Incentivos Económicos</t>
  </si>
  <si>
    <t xml:space="preserve">    J. Transferencias y Asignaciones</t>
  </si>
  <si>
    <t xml:space="preserve">    K. Convenios</t>
  </si>
  <si>
    <t xml:space="preserve">       k1) Otros Convenios y Subsidios</t>
  </si>
  <si>
    <t xml:space="preserve">    L. Otros Ingresos de Libre Disposición (L=l1+l2)</t>
  </si>
  <si>
    <t xml:space="preserve">       l1) Participaciones en Ingresos Locales</t>
  </si>
  <si>
    <t xml:space="preserve">       l2) Otros Ingresos de Libre Disposición</t>
  </si>
  <si>
    <t>Transferencias Federales Etiquetadas</t>
  </si>
  <si>
    <t xml:space="preserve">    A. Aportaciones (A=a1+a2+a3+a4+a5+a6+a7+a8)</t>
  </si>
  <si>
    <t xml:space="preserve">       a1) Fondo de Aportaciones para la Nómina Educativa y</t>
  </si>
  <si>
    <t xml:space="preserve">       Gasto Operativo</t>
  </si>
  <si>
    <t xml:space="preserve">       a2) Fondo de Aportaciones para los Servicios de Salud</t>
  </si>
  <si>
    <t xml:space="preserve">       a3) Fondo de Aportaciones para la Infraestructura Social</t>
  </si>
  <si>
    <t xml:space="preserve">       a4) Fondo de Aportaciones para el Fortalecimiento de los</t>
  </si>
  <si>
    <t xml:space="preserve">       Municipios y de las Demarcaciones Territoriales del</t>
  </si>
  <si>
    <t xml:space="preserve">       Distrito Federal</t>
  </si>
  <si>
    <t xml:space="preserve">       a5) Fondo de Aportaciones Múltiples</t>
  </si>
  <si>
    <t xml:space="preserve">       a6) Fondo de Aportaciones para la Educación Tecnológica</t>
  </si>
  <si>
    <t xml:space="preserve">       y de Adultos</t>
  </si>
  <si>
    <t xml:space="preserve">       a7) Fondo de Aportaciones para la Seguridad Pública de</t>
  </si>
  <si>
    <t xml:space="preserve">       los Estados y del Distrito Federal</t>
  </si>
  <si>
    <t xml:space="preserve">       a8) Fondo de Aportaciones para el Fortalecimiento de las</t>
  </si>
  <si>
    <t xml:space="preserve">    B. Convenios (B=b1+b2+b3+b4)</t>
  </si>
  <si>
    <t xml:space="preserve">       b1) Convenios de Protección Social en Salud</t>
  </si>
  <si>
    <t xml:space="preserve">       b2) Convenios de Descentralización</t>
  </si>
  <si>
    <t xml:space="preserve">       b3) Convenios de Reasignación</t>
  </si>
  <si>
    <t xml:space="preserve">       b4) Otros Convenios y Subsidios</t>
  </si>
  <si>
    <t xml:space="preserve">    C. Fondos Distintos de Aportaciones (C=c1+c2)</t>
  </si>
  <si>
    <t xml:space="preserve">       c1) Fondo para Entidades Federativas y Municipios</t>
  </si>
  <si>
    <t xml:space="preserve">       Productores de Hidrocarburos</t>
  </si>
  <si>
    <t xml:space="preserve">       c2) Fondo Minero</t>
  </si>
  <si>
    <t xml:space="preserve">    D.Transferencias, Asignaciones, Subsidios y Subvenciones,</t>
  </si>
  <si>
    <t xml:space="preserve">    y Pensiones y Jubilaciones</t>
  </si>
  <si>
    <t xml:space="preserve">    E. Otras Transferencias Federales Etiquetadas</t>
  </si>
  <si>
    <t>II. Total de Transferencias Federales Etiquetadas (II = A + B</t>
  </si>
  <si>
    <t>+ C + D + E)</t>
  </si>
  <si>
    <t xml:space="preserve">    A. Ingresos Derivados de Financiamientos</t>
  </si>
  <si>
    <t xml:space="preserve">    Datos Informativos</t>
  </si>
  <si>
    <t xml:space="preserve">    1. Ingresos Derivados de Financiamientos con Fuente de</t>
  </si>
  <si>
    <t xml:space="preserve">    Pago de Ingresos de Libre Disposición</t>
  </si>
  <si>
    <t xml:space="preserve">    2. Ingresos Derivados de Financiamientos con Fuente de</t>
  </si>
  <si>
    <t xml:space="preserve">    Pago de Transferencias Federales Etiquetadas</t>
  </si>
  <si>
    <t xml:space="preserve">    3. Ingresos Derivados de Financiamientos (3 = 1 + 2)</t>
  </si>
  <si>
    <t xml:space="preserve"> III. Total de Egresos (III = I + II)</t>
  </si>
  <si>
    <t>Municipio de Durango Gasto por Categoría Programática</t>
  </si>
  <si>
    <t>Fecha:05-MAY-2023 20:16:02</t>
  </si>
  <si>
    <t xml:space="preserve">  Subsidios: Sector Social y Privado o Entidades Federativas y Municipios</t>
  </si>
  <si>
    <t xml:space="preserve">    Sujetos a Reglas de Operación</t>
  </si>
  <si>
    <t xml:space="preserve">    Otros Subsidios</t>
  </si>
  <si>
    <t xml:space="preserve">  Desempeño de las Funciones</t>
  </si>
  <si>
    <t xml:space="preserve">    Prestación de Servicios Públicos</t>
  </si>
  <si>
    <t xml:space="preserve">    Provisión de Bienes Públicos</t>
  </si>
  <si>
    <t xml:space="preserve">    Planeación, seguimiento y evaluación de políticas públicas</t>
  </si>
  <si>
    <t xml:space="preserve">    Promoción y fomento</t>
  </si>
  <si>
    <t xml:space="preserve">    Regulación y supervisión</t>
  </si>
  <si>
    <t xml:space="preserve">    Funciones de las Fuerzas Armadas (Únicamente Gobierno Federal)</t>
  </si>
  <si>
    <t xml:space="preserve">    Específicos</t>
  </si>
  <si>
    <t xml:space="preserve">    Proyectos de Inversión</t>
  </si>
  <si>
    <t xml:space="preserve">  Administrativos y de Apoyo</t>
  </si>
  <si>
    <t xml:space="preserve">    Apoyo al proceso presupuestario y para mejorar la eficiencia institucional</t>
  </si>
  <si>
    <t xml:space="preserve">    Apoyo a la función pública y al mejoramiento de la gestión</t>
  </si>
  <si>
    <t xml:space="preserve">    Operaciones ajenas</t>
  </si>
  <si>
    <t xml:space="preserve">  Compromisos</t>
  </si>
  <si>
    <t xml:space="preserve">    Obligaciones de cumplimiento de resolución jurisdiccional</t>
  </si>
  <si>
    <t xml:space="preserve">    Desastres Naturales</t>
  </si>
  <si>
    <t xml:space="preserve">    Obligaciones</t>
  </si>
  <si>
    <t xml:space="preserve">    Pensiones y jubilaciones</t>
  </si>
  <si>
    <t xml:space="preserve">    Aportaciones a la seguridad social</t>
  </si>
  <si>
    <t xml:space="preserve">    Aportaciones a fondos de estabilización</t>
  </si>
  <si>
    <t xml:space="preserve">    Aportaciones a fondos de inversión y reestructura de pensiones</t>
  </si>
  <si>
    <t xml:space="preserve">  Programas de Gasto Federalizado (Gobierno Federal)</t>
  </si>
  <si>
    <t xml:space="preserve">    Gasto Federalizado</t>
  </si>
  <si>
    <t xml:space="preserve">  Participaciones a entidades federativas y municipios</t>
  </si>
  <si>
    <t xml:space="preserve">  Costo financiero, deuda o apoyos a deudores y ahorradores de la banca</t>
  </si>
  <si>
    <t xml:space="preserve">  Adeudos de ejercicios fiscales anteriores</t>
  </si>
  <si>
    <t>Municipio de Durango Estado Analitico del Ejercicio del Presupuesto de Egresos Clasificación Funcional (Finalidad y Función)</t>
  </si>
  <si>
    <t>Fecha:05-MAY-2023 20:27:04</t>
  </si>
  <si>
    <t xml:space="preserve"> GOBIERNO</t>
  </si>
  <si>
    <t xml:space="preserve">   Legislación</t>
  </si>
  <si>
    <t xml:space="preserve">   Justicia</t>
  </si>
  <si>
    <t xml:space="preserve">   Coordinación de la Politica de Gobierno</t>
  </si>
  <si>
    <t xml:space="preserve">   Relaciones Exteriores</t>
  </si>
  <si>
    <t xml:space="preserve">   Asuntos Financieros y Hacendarios</t>
  </si>
  <si>
    <t xml:space="preserve">   Seguridad Nacional</t>
  </si>
  <si>
    <t xml:space="preserve">   Asuntos de Orden Público y de Seguridad Interior</t>
  </si>
  <si>
    <t xml:space="preserve">   Otros Servicios Generales</t>
  </si>
  <si>
    <t xml:space="preserve"> DESARROLLO SOCIAL</t>
  </si>
  <si>
    <t xml:space="preserve">   Protección Ambiental</t>
  </si>
  <si>
    <t xml:space="preserve">   Vivienda y Servicios a la Comunidad</t>
  </si>
  <si>
    <t xml:space="preserve">   Salud</t>
  </si>
  <si>
    <t xml:space="preserve">   Recreación, Cultura y Otras Manifestaciones Sociales</t>
  </si>
  <si>
    <t xml:space="preserve">   Educación</t>
  </si>
  <si>
    <t xml:space="preserve">   Protección Social</t>
  </si>
  <si>
    <t xml:space="preserve">   Otrso Asuntos Sociales</t>
  </si>
  <si>
    <t xml:space="preserve"> DESARROLLO ECONOMICO</t>
  </si>
  <si>
    <t xml:space="preserve">   Asuntos Económicos, Comerciales y Laborales en General</t>
  </si>
  <si>
    <t xml:space="preserve">   Agropecuaria, Silvicultura, Pesca y Caza</t>
  </si>
  <si>
    <t xml:space="preserve">   Combustibles y Energía</t>
  </si>
  <si>
    <t xml:space="preserve">   Minería, Manufacturas y Construcción</t>
  </si>
  <si>
    <t xml:space="preserve">   Transporte</t>
  </si>
  <si>
    <t xml:space="preserve">   Comunicaciones</t>
  </si>
  <si>
    <t xml:space="preserve">   Turismo</t>
  </si>
  <si>
    <t xml:space="preserve">   Ciencia, Tecnología e Innovación</t>
  </si>
  <si>
    <t xml:space="preserve">   Otras Industrias y Otros Asuntos Económicos</t>
  </si>
  <si>
    <t xml:space="preserve"> OTRAS NO CLASIFICADAS EN FUNCIONES ANTERIORES</t>
  </si>
  <si>
    <t xml:space="preserve">   Transacciones de la Deuda Pública / Costo Financiero de la Deuda</t>
  </si>
  <si>
    <t xml:space="preserve">   Transferencias, Participaciones y Aportaciones entre Diferentes Niveles y Ordenes de Gobierno</t>
  </si>
  <si>
    <t xml:space="preserve">   Saneamiento del Sistema Financiero</t>
  </si>
  <si>
    <t xml:space="preserve">   Adeudos de Ejercicios Fiscales Anteriores</t>
  </si>
  <si>
    <t xml:space="preserve"> Total del Gasto</t>
  </si>
  <si>
    <t>Estado Analitico del Ejercicio del Presupuesto de Egresos Detallado  - LDF Clasificación Funcional</t>
  </si>
  <si>
    <t>Fecha:05-MAY-2023 20:31:17</t>
  </si>
  <si>
    <t xml:space="preserve"> I. Gasto No Etiquetado (I=A+B+C+D)</t>
  </si>
  <si>
    <t xml:space="preserve">   A. Gobierno (A=a1+a2+a3+a4+a5+a6+a7+a8)</t>
  </si>
  <si>
    <t xml:space="preserve">      a1) Legislación</t>
  </si>
  <si>
    <t xml:space="preserve">      a2) Justicia</t>
  </si>
  <si>
    <t xml:space="preserve">      a3) Coordinación de la Política de Gobierno</t>
  </si>
  <si>
    <t xml:space="preserve">      a4) Relaciones Exteriores</t>
  </si>
  <si>
    <t xml:space="preserve">      a5) Asuntos Financieros y Hacendarios</t>
  </si>
  <si>
    <t xml:space="preserve">      a6) Seguridad Nacional</t>
  </si>
  <si>
    <t xml:space="preserve">      a7) Asuntos de Orden Público y de Seguridad Interior</t>
  </si>
  <si>
    <t xml:space="preserve">      a8) Otros Servicios Generales</t>
  </si>
  <si>
    <t xml:space="preserve">   B. Desarrollo Social (B=b1+b2+b3+b4+b5+b6+b7)</t>
  </si>
  <si>
    <t xml:space="preserve">      b1) Protección Ambiental</t>
  </si>
  <si>
    <t xml:space="preserve">      B2) Vivienda y Servicios a la Comunidad</t>
  </si>
  <si>
    <t xml:space="preserve">      b3) Salud</t>
  </si>
  <si>
    <t xml:space="preserve">      b4) Recreación, Cultura y Otras Manifestaciones Sociales</t>
  </si>
  <si>
    <t xml:space="preserve">      b5) Educación</t>
  </si>
  <si>
    <t xml:space="preserve">      b6) Protección Social</t>
  </si>
  <si>
    <t xml:space="preserve">      b7) Otros Asuntos Sociales</t>
  </si>
  <si>
    <t xml:space="preserve">   C. Desarrollo Económico (C=c1+c2+c3+c4+c5+c6+c7+c8+c9)</t>
  </si>
  <si>
    <t xml:space="preserve">      c1) Asuntos Económicos, Comerciales y Laborales en General</t>
  </si>
  <si>
    <t xml:space="preserve">      c2) Agropecuaria, Silvicultura, Pesca y Caza</t>
  </si>
  <si>
    <t xml:space="preserve">      c3) Combustibles y Energía</t>
  </si>
  <si>
    <t xml:space="preserve">      c4) Minería, Manufacturas y Construcción</t>
  </si>
  <si>
    <t xml:space="preserve">      c5) Transporte</t>
  </si>
  <si>
    <t xml:space="preserve">      c6) Comunicaciones</t>
  </si>
  <si>
    <t xml:space="preserve">      c7) Turismo</t>
  </si>
  <si>
    <t xml:space="preserve">      c8) Ciencia, Tecnología e Innovación</t>
  </si>
  <si>
    <t xml:space="preserve">      c9) Otras Industrias y Otros Asuntos Económicos</t>
  </si>
  <si>
    <t xml:space="preserve">   D. Otras No Clasificadas en Funciones Anteriores (D=d1+d2+d3+d4)</t>
  </si>
  <si>
    <t xml:space="preserve">      d1) Transacciones de la Deuda Pública / Costo Financiero de la Deuda</t>
  </si>
  <si>
    <t xml:space="preserve">      d2) Transferencias, Participaciones y Aportaciones entre Diferentes Niveles y Órdenes de Gobierno</t>
  </si>
  <si>
    <t xml:space="preserve">      d3) Saneamiento del Sistema Financiero</t>
  </si>
  <si>
    <t xml:space="preserve">      d4) Adeudos de Ejercicios Fiscales Anteriores</t>
  </si>
  <si>
    <t xml:space="preserve"> II. Gasto Etiquetado (II=A+B+C+D)</t>
  </si>
  <si>
    <t xml:space="preserve">      b2) Vivienda y Servicios a la Comunidad</t>
  </si>
  <si>
    <t xml:space="preserve">      b4) Recreación, Cultura y Otras Mnifestaciones Sociales</t>
  </si>
  <si>
    <t>Estado Analitico del Ejercicio del Presupuesto de Egresos Detallado - LDF Clasificación de Servicios Personales por Categoría</t>
  </si>
  <si>
    <t>Fecha:05-MAY-2023 20:37:11</t>
  </si>
  <si>
    <t xml:space="preserve">      c1) Personal Administrativo</t>
  </si>
  <si>
    <t xml:space="preserve">      c2) Personal Médico, Paramédico y Afín</t>
  </si>
  <si>
    <t>E. Gastos asociados a la implementación de</t>
  </si>
  <si>
    <t>nuevas leyes federales o reformas a las mismas</t>
  </si>
  <si>
    <t>(E = e1 + e2)</t>
  </si>
  <si>
    <t xml:space="preserve">      e1) Nombre del Programa o Ley 1</t>
  </si>
  <si>
    <t xml:space="preserve">      e2) Nombre del Programa o Ley 2</t>
  </si>
  <si>
    <t>F. Sentencias Laborales Definitivas</t>
  </si>
  <si>
    <t>Banobras Crédito No. 14860</t>
  </si>
  <si>
    <t>DEUDA AL 31/03/2023</t>
  </si>
  <si>
    <t>Del 1 de enero al 31 de marzo de 2023</t>
  </si>
  <si>
    <t>Saldo pendiente por pagar de la inversión al 31 marzo 2023 (m = g – l)</t>
  </si>
  <si>
    <t>Monto pagado de la inversión al 31 de marzo de 2023 (k)</t>
  </si>
  <si>
    <t>Saldo pendiente por pagar de la inversión al 31 de marzo de 2023 (m = g – l)</t>
  </si>
  <si>
    <t>Monto pagado de la inversión actualizado al 31 de marzo de 2023  (l)</t>
  </si>
  <si>
    <t>Del 1 de enero al 31 de marzo de 2023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</si>
</sst>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#,##0.00_ ;[Red]\-#,##0.00\ "/>
    <numFmt numFmtId="167" formatCode="#,##0.00_ ;\-#,##0.00\ "/>
    <numFmt numFmtId="168" formatCode="_-* #,##0.000_-;\-* #,##0.000_-;_-* &quot;-&quot;??_-;_-@_-"/>
    <numFmt numFmtId="169" formatCode="_-* #,##0.0000_-;\-* #,##0.0000_-;_-* &quot;-&quot;??_-;_-@_-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Times New Roman"/>
      <family val="1"/>
    </font>
    <font>
      <sz val="9"/>
      <color theme="1"/>
      <name val="Calibri"/>
      <family val="2"/>
      <scheme val="minor"/>
    </font>
    <font>
      <b/>
      <u/>
      <sz val="9"/>
      <color theme="1"/>
      <name val="Arial"/>
      <family val="2"/>
    </font>
    <font>
      <i/>
      <sz val="9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9"/>
      <name val="Soberana Sans"/>
      <family val="3"/>
    </font>
    <font>
      <sz val="9"/>
      <name val="Arial"/>
      <family val="2"/>
    </font>
    <font>
      <b/>
      <sz val="9"/>
      <name val="Soberana Sans"/>
    </font>
    <font>
      <b/>
      <i/>
      <sz val="9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9"/>
      <name val="Soberana Sans"/>
    </font>
    <font>
      <u/>
      <sz val="11"/>
      <color theme="10"/>
      <name val="Calibri"/>
      <family val="2"/>
      <scheme val="minor"/>
    </font>
    <font>
      <b/>
      <vertAlign val="superscript"/>
      <sz val="9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1"/>
      <name val="Calibri"/>
      <family val="2"/>
      <scheme val="minor"/>
    </font>
    <font>
      <u/>
      <sz val="9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</font>
    <font>
      <u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9"/>
      <color rgb="FFFF0000"/>
      <name val="Calibri"/>
      <family val="2"/>
      <scheme val="minor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Tahoma"/>
      <family val="2"/>
    </font>
    <font>
      <sz val="10"/>
      <color rgb="FF000000"/>
      <name val="Arial Narrow"/>
      <family val="2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Times New Roman"/>
      <family val="1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u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2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 Narrow"/>
      <family val="2"/>
    </font>
    <font>
      <b/>
      <sz val="10"/>
      <name val="Arial Narrow"/>
      <family val="2"/>
    </font>
    <font>
      <sz val="8"/>
      <name val="Times New Roman"/>
      <family val="1"/>
    </font>
    <font>
      <b/>
      <sz val="8"/>
      <name val="Times New Roman"/>
      <family val="1"/>
    </font>
    <font>
      <sz val="8"/>
      <name val="Arial Narrow"/>
      <family val="2"/>
    </font>
    <font>
      <b/>
      <u/>
      <sz val="10"/>
      <name val="Arial Narrow"/>
      <family val="2"/>
    </font>
    <font>
      <b/>
      <sz val="8"/>
      <name val="Arial Narrow"/>
      <family val="2"/>
    </font>
    <font>
      <sz val="12"/>
      <name val="Arial"/>
      <family val="2"/>
    </font>
    <font>
      <sz val="10"/>
      <color theme="4" tint="-0.249977111117893"/>
      <name val="Calibri"/>
      <family val="2"/>
      <scheme val="minor"/>
    </font>
    <font>
      <b/>
      <sz val="14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b/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Arial"/>
      <family val="2"/>
    </font>
    <font>
      <sz val="9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EBEB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lightGray">
        <bgColor rgb="FFBFBFB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ABC7E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2"/>
        <bgColor indexed="64"/>
      </patternFill>
    </fill>
  </fills>
  <borders count="1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dotted">
        <color rgb="FF808080"/>
      </bottom>
      <diagonal/>
    </border>
    <border>
      <left/>
      <right/>
      <top style="dotted">
        <color indexed="64"/>
      </top>
      <bottom style="dotted">
        <color rgb="FF808080"/>
      </bottom>
      <diagonal/>
    </border>
    <border>
      <left/>
      <right style="medium">
        <color indexed="64"/>
      </right>
      <top style="dotted">
        <color indexed="64"/>
      </top>
      <bottom style="dotted">
        <color rgb="FF808080"/>
      </bottom>
      <diagonal/>
    </border>
    <border>
      <left/>
      <right style="medium">
        <color indexed="64"/>
      </right>
      <top/>
      <bottom style="dotted">
        <color rgb="FF808080"/>
      </bottom>
      <diagonal/>
    </border>
    <border>
      <left/>
      <right/>
      <top/>
      <bottom style="dotted">
        <color rgb="FF808080"/>
      </bottom>
      <diagonal/>
    </border>
    <border>
      <left/>
      <right/>
      <top style="dotted">
        <color rgb="FF808080"/>
      </top>
      <bottom style="dotted">
        <color rgb="FF808080"/>
      </bottom>
      <diagonal/>
    </border>
    <border>
      <left/>
      <right style="medium">
        <color indexed="64"/>
      </right>
      <top style="dotted">
        <color rgb="FF808080"/>
      </top>
      <bottom style="dotted">
        <color rgb="FF808080"/>
      </bottom>
      <diagonal/>
    </border>
    <border>
      <left style="medium">
        <color indexed="64"/>
      </left>
      <right/>
      <top style="dotted">
        <color rgb="FF808080"/>
      </top>
      <bottom style="dotted">
        <color rgb="FF808080"/>
      </bottom>
      <diagonal/>
    </border>
    <border>
      <left style="medium">
        <color indexed="64"/>
      </left>
      <right/>
      <top style="dotted">
        <color rgb="FF808080"/>
      </top>
      <bottom style="medium">
        <color indexed="64"/>
      </bottom>
      <diagonal/>
    </border>
    <border>
      <left/>
      <right/>
      <top style="dotted">
        <color rgb="FF808080"/>
      </top>
      <bottom style="medium">
        <color indexed="64"/>
      </bottom>
      <diagonal/>
    </border>
    <border>
      <left/>
      <right style="medium">
        <color indexed="64"/>
      </right>
      <top style="dotted">
        <color rgb="FF80808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0"/>
      </top>
      <bottom style="thin">
        <color indexed="0"/>
      </bottom>
      <diagonal/>
    </border>
  </borders>
  <cellStyleXfs count="50">
    <xf numFmtId="0" fontId="0" fillId="0" borderId="0"/>
    <xf numFmtId="165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43" fillId="0" borderId="0"/>
    <xf numFmtId="166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84" applyNumberFormat="0" applyFill="0" applyAlignment="0" applyProtection="0"/>
    <xf numFmtId="0" fontId="76" fillId="0" borderId="85" applyNumberFormat="0" applyFill="0" applyAlignment="0" applyProtection="0"/>
    <xf numFmtId="0" fontId="77" fillId="0" borderId="86" applyNumberFormat="0" applyFill="0" applyAlignment="0" applyProtection="0"/>
    <xf numFmtId="0" fontId="77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9" fillId="21" borderId="0" applyNumberFormat="0" applyBorder="0" applyAlignment="0" applyProtection="0"/>
    <xf numFmtId="0" fontId="80" fillId="22" borderId="0" applyNumberFormat="0" applyBorder="0" applyAlignment="0" applyProtection="0"/>
    <xf numFmtId="0" fontId="81" fillId="23" borderId="87" applyNumberFormat="0" applyAlignment="0" applyProtection="0"/>
    <xf numFmtId="0" fontId="82" fillId="24" borderId="88" applyNumberFormat="0" applyAlignment="0" applyProtection="0"/>
    <xf numFmtId="0" fontId="83" fillId="24" borderId="87" applyNumberFormat="0" applyAlignment="0" applyProtection="0"/>
    <xf numFmtId="0" fontId="84" fillId="0" borderId="89" applyNumberFormat="0" applyFill="0" applyAlignment="0" applyProtection="0"/>
    <xf numFmtId="0" fontId="85" fillId="25" borderId="90" applyNumberFormat="0" applyAlignment="0" applyProtection="0"/>
    <xf numFmtId="0" fontId="73" fillId="0" borderId="0" applyNumberFormat="0" applyFill="0" applyBorder="0" applyAlignment="0" applyProtection="0"/>
    <xf numFmtId="0" fontId="1" fillId="26" borderId="91" applyNumberFormat="0" applyFont="0" applyAlignment="0" applyProtection="0"/>
    <xf numFmtId="0" fontId="86" fillId="0" borderId="0" applyNumberFormat="0" applyFill="0" applyBorder="0" applyAlignment="0" applyProtection="0"/>
    <xf numFmtId="0" fontId="20" fillId="0" borderId="92" applyNumberFormat="0" applyFill="0" applyAlignment="0" applyProtection="0"/>
    <xf numFmtId="0" fontId="8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7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7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7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87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70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justify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2" fillId="0" borderId="7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165" fontId="2" fillId="0" borderId="7" xfId="1" applyFont="1" applyBorder="1" applyAlignment="1">
      <alignment horizontal="justify" vertical="center" wrapText="1"/>
    </xf>
    <xf numFmtId="165" fontId="3" fillId="0" borderId="7" xfId="1" applyFont="1" applyBorder="1" applyAlignment="1">
      <alignment horizontal="justify" vertical="center" wrapText="1"/>
    </xf>
    <xf numFmtId="165" fontId="2" fillId="0" borderId="10" xfId="1" applyFont="1" applyBorder="1" applyAlignment="1">
      <alignment horizontal="justify" vertical="center" wrapText="1"/>
    </xf>
    <xf numFmtId="165" fontId="10" fillId="0" borderId="7" xfId="1" applyFont="1" applyBorder="1" applyAlignment="1">
      <alignment horizontal="justify" vertical="center" wrapText="1"/>
    </xf>
    <xf numFmtId="0" fontId="2" fillId="0" borderId="0" xfId="0" applyFont="1" applyBorder="1" applyAlignment="1">
      <alignment vertical="center" wrapText="1"/>
    </xf>
    <xf numFmtId="0" fontId="5" fillId="0" borderId="0" xfId="0" applyFont="1" applyBorder="1"/>
    <xf numFmtId="0" fontId="13" fillId="3" borderId="0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justify" vertical="center" wrapText="1"/>
    </xf>
    <xf numFmtId="0" fontId="2" fillId="5" borderId="7" xfId="0" applyFont="1" applyFill="1" applyBorder="1" applyAlignment="1">
      <alignment horizontal="justify" vertical="center" wrapText="1"/>
    </xf>
    <xf numFmtId="0" fontId="2" fillId="5" borderId="10" xfId="0" applyFont="1" applyFill="1" applyBorder="1" applyAlignment="1">
      <alignment horizontal="justify" vertical="center" wrapText="1"/>
    </xf>
    <xf numFmtId="0" fontId="2" fillId="5" borderId="8" xfId="0" applyFont="1" applyFill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justify" vertical="center" wrapText="1"/>
    </xf>
    <xf numFmtId="0" fontId="3" fillId="5" borderId="6" xfId="0" applyFont="1" applyFill="1" applyBorder="1" applyAlignment="1">
      <alignment horizontal="justify" vertical="center" wrapText="1"/>
    </xf>
    <xf numFmtId="0" fontId="3" fillId="5" borderId="8" xfId="0" applyFont="1" applyFill="1" applyBorder="1" applyAlignment="1">
      <alignment horizontal="justify" vertical="center" wrapText="1"/>
    </xf>
    <xf numFmtId="0" fontId="3" fillId="5" borderId="10" xfId="0" applyFont="1" applyFill="1" applyBorder="1" applyAlignment="1">
      <alignment horizontal="justify" vertical="center" wrapText="1"/>
    </xf>
    <xf numFmtId="0" fontId="2" fillId="5" borderId="0" xfId="0" applyFont="1" applyFill="1" applyAlignment="1">
      <alignment horizontal="center" vertical="center"/>
    </xf>
    <xf numFmtId="0" fontId="2" fillId="5" borderId="22" xfId="0" applyFont="1" applyFill="1" applyBorder="1" applyAlignment="1">
      <alignment horizontal="justify" vertical="center" wrapText="1"/>
    </xf>
    <xf numFmtId="0" fontId="2" fillId="5" borderId="24" xfId="0" applyFont="1" applyFill="1" applyBorder="1" applyAlignment="1">
      <alignment horizontal="justify" vertical="center" wrapText="1"/>
    </xf>
    <xf numFmtId="0" fontId="2" fillId="5" borderId="0" xfId="0" applyFont="1" applyFill="1" applyAlignment="1">
      <alignment horizontal="justify" vertical="center"/>
    </xf>
    <xf numFmtId="0" fontId="2" fillId="0" borderId="0" xfId="0" applyFont="1" applyAlignment="1">
      <alignment horizontal="justify" vertical="center"/>
    </xf>
    <xf numFmtId="0" fontId="3" fillId="2" borderId="24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justify" vertical="center" wrapText="1"/>
    </xf>
    <xf numFmtId="0" fontId="3" fillId="5" borderId="22" xfId="0" applyFont="1" applyFill="1" applyBorder="1" applyAlignment="1">
      <alignment horizontal="justify" vertical="center" wrapText="1"/>
    </xf>
    <xf numFmtId="0" fontId="3" fillId="6" borderId="1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0" xfId="0" applyFont="1" applyFill="1"/>
    <xf numFmtId="0" fontId="3" fillId="0" borderId="6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justify" vertical="center"/>
    </xf>
    <xf numFmtId="0" fontId="2" fillId="0" borderId="7" xfId="0" applyFont="1" applyFill="1" applyBorder="1" applyAlignment="1">
      <alignment horizontal="justify" vertical="center"/>
    </xf>
    <xf numFmtId="0" fontId="2" fillId="0" borderId="6" xfId="0" applyFont="1" applyFill="1" applyBorder="1" applyAlignment="1">
      <alignment horizontal="justify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justify" vertical="center"/>
    </xf>
    <xf numFmtId="0" fontId="3" fillId="0" borderId="7" xfId="0" applyFont="1" applyFill="1" applyBorder="1" applyAlignment="1">
      <alignment horizontal="justify" vertical="center"/>
    </xf>
    <xf numFmtId="0" fontId="2" fillId="0" borderId="0" xfId="0" applyFont="1" applyFill="1" applyAlignment="1">
      <alignment horizontal="left" vertical="center" wrapText="1"/>
    </xf>
    <xf numFmtId="0" fontId="14" fillId="0" borderId="6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7" xfId="0" applyFont="1" applyFill="1" applyBorder="1" applyAlignment="1">
      <alignment horizontal="justify" vertical="center" wrapText="1"/>
    </xf>
    <xf numFmtId="0" fontId="2" fillId="0" borderId="6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14" fillId="0" borderId="7" xfId="0" applyFont="1" applyFill="1" applyBorder="1" applyAlignment="1">
      <alignment horizontal="justify" vertical="center"/>
    </xf>
    <xf numFmtId="0" fontId="2" fillId="0" borderId="8" xfId="0" applyFont="1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4" fontId="2" fillId="0" borderId="0" xfId="0" applyNumberFormat="1" applyFont="1" applyAlignment="1">
      <alignment horizontal="right"/>
    </xf>
    <xf numFmtId="4" fontId="2" fillId="0" borderId="3" xfId="0" applyNumberFormat="1" applyFont="1" applyFill="1" applyBorder="1" applyAlignment="1">
      <alignment horizontal="right" vertical="center"/>
    </xf>
    <xf numFmtId="0" fontId="2" fillId="0" borderId="0" xfId="0" applyFont="1" applyFill="1" applyAlignment="1">
      <alignment horizontal="left" vertical="center" indent="1"/>
    </xf>
    <xf numFmtId="4" fontId="2" fillId="0" borderId="0" xfId="0" applyNumberFormat="1" applyFont="1" applyFill="1"/>
    <xf numFmtId="0" fontId="2" fillId="0" borderId="6" xfId="0" applyFont="1" applyFill="1" applyBorder="1"/>
    <xf numFmtId="0" fontId="2" fillId="0" borderId="0" xfId="0" applyFont="1" applyFill="1" applyBorder="1"/>
    <xf numFmtId="0" fontId="16" fillId="3" borderId="0" xfId="0" applyFont="1" applyFill="1" applyBorder="1" applyAlignment="1">
      <alignment vertical="center" wrapText="1"/>
    </xf>
    <xf numFmtId="3" fontId="11" fillId="3" borderId="0" xfId="1" quotePrefix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4" fontId="0" fillId="0" borderId="0" xfId="0" applyNumberFormat="1"/>
    <xf numFmtId="4" fontId="2" fillId="5" borderId="9" xfId="0" applyNumberFormat="1" applyFont="1" applyFill="1" applyBorder="1" applyAlignment="1">
      <alignment horizontal="justify" vertical="center" wrapText="1"/>
    </xf>
    <xf numFmtId="0" fontId="2" fillId="0" borderId="6" xfId="0" applyFont="1" applyBorder="1"/>
    <xf numFmtId="0" fontId="2" fillId="0" borderId="0" xfId="0" applyFont="1" applyBorder="1"/>
    <xf numFmtId="0" fontId="2" fillId="5" borderId="8" xfId="0" applyFont="1" applyFill="1" applyBorder="1" applyAlignment="1">
      <alignment horizontal="left" vertical="center" wrapText="1" indent="4"/>
    </xf>
    <xf numFmtId="0" fontId="3" fillId="2" borderId="7" xfId="0" applyFont="1" applyFill="1" applyBorder="1" applyAlignment="1">
      <alignment horizontal="center" vertical="center" wrapText="1"/>
    </xf>
    <xf numFmtId="0" fontId="19" fillId="0" borderId="0" xfId="0" applyFont="1"/>
    <xf numFmtId="0" fontId="14" fillId="0" borderId="7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right" vertical="center" wrapText="1"/>
    </xf>
    <xf numFmtId="4" fontId="2" fillId="0" borderId="7" xfId="0" applyNumberFormat="1" applyFont="1" applyBorder="1" applyAlignment="1">
      <alignment horizontal="right" vertical="center" wrapText="1"/>
    </xf>
    <xf numFmtId="4" fontId="19" fillId="0" borderId="0" xfId="0" applyNumberFormat="1" applyFont="1"/>
    <xf numFmtId="0" fontId="2" fillId="0" borderId="7" xfId="0" applyFont="1" applyBorder="1" applyAlignment="1">
      <alignment horizontal="justify" vertical="center"/>
    </xf>
    <xf numFmtId="0" fontId="2" fillId="0" borderId="8" xfId="0" applyFont="1" applyBorder="1" applyAlignment="1">
      <alignment horizontal="justify" vertical="center"/>
    </xf>
    <xf numFmtId="0" fontId="2" fillId="0" borderId="9" xfId="0" applyFont="1" applyBorder="1" applyAlignment="1">
      <alignment horizontal="justify" vertical="center"/>
    </xf>
    <xf numFmtId="0" fontId="2" fillId="0" borderId="10" xfId="0" applyFont="1" applyBorder="1" applyAlignment="1">
      <alignment horizontal="justify" vertical="center"/>
    </xf>
    <xf numFmtId="0" fontId="3" fillId="0" borderId="8" xfId="0" applyFont="1" applyBorder="1" applyAlignment="1">
      <alignment horizontal="justify" vertical="center"/>
    </xf>
    <xf numFmtId="0" fontId="3" fillId="0" borderId="9" xfId="0" applyFont="1" applyBorder="1" applyAlignment="1">
      <alignment horizontal="justify" vertical="center"/>
    </xf>
    <xf numFmtId="0" fontId="3" fillId="0" borderId="10" xfId="0" applyFont="1" applyBorder="1" applyAlignment="1">
      <alignment horizontal="justify" vertical="center" wrapText="1"/>
    </xf>
    <xf numFmtId="0" fontId="2" fillId="5" borderId="6" xfId="0" applyFont="1" applyFill="1" applyBorder="1" applyAlignment="1">
      <alignment horizontal="justify" vertical="center"/>
    </xf>
    <xf numFmtId="0" fontId="2" fillId="5" borderId="8" xfId="0" applyFont="1" applyFill="1" applyBorder="1" applyAlignment="1">
      <alignment horizontal="justify" vertical="center"/>
    </xf>
    <xf numFmtId="0" fontId="3" fillId="5" borderId="8" xfId="0" applyFont="1" applyFill="1" applyBorder="1" applyAlignment="1">
      <alignment horizontal="justify" vertical="center"/>
    </xf>
    <xf numFmtId="0" fontId="19" fillId="0" borderId="6" xfId="0" applyFont="1" applyBorder="1"/>
    <xf numFmtId="165" fontId="0" fillId="0" borderId="0" xfId="1" applyFont="1"/>
    <xf numFmtId="0" fontId="23" fillId="5" borderId="31" xfId="0" applyFont="1" applyFill="1" applyBorder="1" applyAlignment="1">
      <alignment vertical="top" wrapText="1"/>
    </xf>
    <xf numFmtId="4" fontId="2" fillId="0" borderId="0" xfId="0" applyNumberFormat="1" applyFont="1"/>
    <xf numFmtId="165" fontId="5" fillId="0" borderId="0" xfId="0" applyNumberFormat="1" applyFont="1"/>
    <xf numFmtId="4" fontId="5" fillId="0" borderId="0" xfId="0" applyNumberFormat="1" applyFont="1"/>
    <xf numFmtId="165" fontId="24" fillId="0" borderId="0" xfId="0" applyNumberFormat="1" applyFont="1"/>
    <xf numFmtId="0" fontId="3" fillId="6" borderId="0" xfId="0" applyNumberFormat="1" applyFont="1" applyFill="1" applyAlignment="1">
      <alignment horizontal="center" vertical="center"/>
    </xf>
    <xf numFmtId="165" fontId="2" fillId="0" borderId="10" xfId="1" applyFont="1" applyBorder="1" applyAlignment="1">
      <alignment horizontal="justify" vertical="center"/>
    </xf>
    <xf numFmtId="165" fontId="2" fillId="0" borderId="0" xfId="1" applyFont="1"/>
    <xf numFmtId="165" fontId="3" fillId="6" borderId="10" xfId="1" applyFont="1" applyFill="1" applyBorder="1" applyAlignment="1">
      <alignment horizontal="center" vertical="center"/>
    </xf>
    <xf numFmtId="165" fontId="3" fillId="0" borderId="10" xfId="1" applyFont="1" applyBorder="1" applyAlignment="1">
      <alignment horizontal="justify" vertical="center"/>
    </xf>
    <xf numFmtId="165" fontId="2" fillId="0" borderId="0" xfId="1" applyFont="1" applyAlignment="1">
      <alignment horizontal="justify" vertical="center" wrapText="1"/>
    </xf>
    <xf numFmtId="165" fontId="3" fillId="6" borderId="7" xfId="1" applyFont="1" applyFill="1" applyBorder="1" applyAlignment="1">
      <alignment horizontal="center" vertical="center" wrapText="1"/>
    </xf>
    <xf numFmtId="165" fontId="2" fillId="0" borderId="23" xfId="1" applyFont="1" applyBorder="1" applyAlignment="1">
      <alignment horizontal="center" vertical="center" wrapText="1"/>
    </xf>
    <xf numFmtId="165" fontId="3" fillId="0" borderId="10" xfId="1" applyFont="1" applyBorder="1" applyAlignment="1">
      <alignment horizontal="center" vertical="center" wrapText="1"/>
    </xf>
    <xf numFmtId="165" fontId="2" fillId="0" borderId="10" xfId="1" applyFont="1" applyBorder="1" applyAlignment="1">
      <alignment horizontal="center" vertical="center" wrapText="1"/>
    </xf>
    <xf numFmtId="165" fontId="2" fillId="0" borderId="9" xfId="1" applyFont="1" applyBorder="1" applyAlignment="1">
      <alignment horizontal="center" vertical="center" wrapText="1"/>
    </xf>
    <xf numFmtId="165" fontId="3" fillId="6" borderId="10" xfId="0" applyNumberFormat="1" applyFont="1" applyFill="1" applyBorder="1" applyAlignment="1">
      <alignment horizontal="center" vertical="center" wrapText="1"/>
    </xf>
    <xf numFmtId="4" fontId="24" fillId="0" borderId="0" xfId="0" applyNumberFormat="1" applyFont="1"/>
    <xf numFmtId="165" fontId="0" fillId="0" borderId="5" xfId="1" applyFont="1" applyBorder="1"/>
    <xf numFmtId="0" fontId="3" fillId="2" borderId="10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justify" vertical="center" wrapText="1"/>
    </xf>
    <xf numFmtId="0" fontId="2" fillId="5" borderId="1" xfId="0" applyFont="1" applyFill="1" applyBorder="1" applyAlignment="1">
      <alignment horizontal="justify" vertical="center" wrapText="1"/>
    </xf>
    <xf numFmtId="165" fontId="3" fillId="5" borderId="10" xfId="1" applyFont="1" applyFill="1" applyBorder="1" applyAlignment="1">
      <alignment horizontal="justify" vertical="center" wrapText="1"/>
    </xf>
    <xf numFmtId="165" fontId="2" fillId="0" borderId="0" xfId="0" applyNumberFormat="1" applyFont="1"/>
    <xf numFmtId="165" fontId="0" fillId="0" borderId="0" xfId="1" applyFont="1" applyBorder="1"/>
    <xf numFmtId="0" fontId="2" fillId="5" borderId="3" xfId="0" applyFont="1" applyFill="1" applyBorder="1" applyAlignment="1">
      <alignment horizontal="justify" vertical="center" wrapText="1"/>
    </xf>
    <xf numFmtId="165" fontId="5" fillId="0" borderId="0" xfId="1" applyFont="1"/>
    <xf numFmtId="0" fontId="2" fillId="5" borderId="20" xfId="0" applyFont="1" applyFill="1" applyBorder="1" applyAlignment="1">
      <alignment horizontal="justify" vertical="center"/>
    </xf>
    <xf numFmtId="0" fontId="2" fillId="5" borderId="24" xfId="0" applyFont="1" applyFill="1" applyBorder="1" applyAlignment="1">
      <alignment horizontal="justify" vertical="center"/>
    </xf>
    <xf numFmtId="0" fontId="2" fillId="5" borderId="21" xfId="0" applyFont="1" applyFill="1" applyBorder="1" applyAlignment="1">
      <alignment horizontal="justify" vertical="center"/>
    </xf>
    <xf numFmtId="0" fontId="2" fillId="5" borderId="10" xfId="0" applyFont="1" applyFill="1" applyBorder="1" applyAlignment="1">
      <alignment horizontal="justify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5" fillId="0" borderId="0" xfId="0" applyFont="1"/>
    <xf numFmtId="0" fontId="2" fillId="5" borderId="0" xfId="0" applyFont="1" applyFill="1" applyAlignment="1">
      <alignment horizontal="justify" vertical="center" wrapText="1"/>
    </xf>
    <xf numFmtId="0" fontId="2" fillId="0" borderId="21" xfId="0" applyFont="1" applyBorder="1" applyAlignment="1">
      <alignment horizontal="justify" vertical="center" wrapText="1"/>
    </xf>
    <xf numFmtId="0" fontId="3" fillId="0" borderId="5" xfId="0" applyFont="1" applyBorder="1" applyAlignment="1">
      <alignment horizontal="justify" vertical="center" wrapText="1"/>
    </xf>
    <xf numFmtId="0" fontId="2" fillId="0" borderId="5" xfId="0" applyFont="1" applyBorder="1" applyAlignment="1">
      <alignment horizontal="left" vertical="center" wrapText="1"/>
    </xf>
    <xf numFmtId="0" fontId="3" fillId="0" borderId="0" xfId="0" applyFont="1" applyAlignment="1">
      <alignment horizontal="justify" vertical="center"/>
    </xf>
    <xf numFmtId="0" fontId="2" fillId="0" borderId="6" xfId="0" applyFont="1" applyBorder="1" applyAlignment="1">
      <alignment horizontal="justify" vertical="center" wrapText="1"/>
    </xf>
    <xf numFmtId="0" fontId="3" fillId="0" borderId="6" xfId="0" applyFont="1" applyBorder="1" applyAlignment="1">
      <alignment horizontal="justify" vertical="center" wrapText="1"/>
    </xf>
    <xf numFmtId="0" fontId="14" fillId="0" borderId="10" xfId="0" applyFont="1" applyBorder="1" applyAlignment="1">
      <alignment horizontal="justify" vertical="center" wrapText="1"/>
    </xf>
    <xf numFmtId="0" fontId="3" fillId="0" borderId="7" xfId="0" applyFont="1" applyBorder="1" applyAlignment="1">
      <alignment horizontal="justify" vertical="center" wrapText="1"/>
    </xf>
    <xf numFmtId="0" fontId="2" fillId="0" borderId="0" xfId="0" applyFont="1" applyAlignment="1">
      <alignment horizontal="justify" vertical="center"/>
    </xf>
    <xf numFmtId="0" fontId="26" fillId="10" borderId="7" xfId="0" applyFont="1" applyFill="1" applyBorder="1" applyAlignment="1">
      <alignment horizontal="center" vertical="center" wrapText="1"/>
    </xf>
    <xf numFmtId="0" fontId="26" fillId="1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5" xfId="0" applyFont="1" applyBorder="1" applyAlignment="1">
      <alignment horizontal="left" vertical="center" wrapText="1"/>
    </xf>
    <xf numFmtId="0" fontId="27" fillId="10" borderId="4" xfId="0" applyFont="1" applyFill="1" applyBorder="1" applyAlignment="1">
      <alignment horizontal="center" vertical="center" wrapText="1"/>
    </xf>
    <xf numFmtId="0" fontId="28" fillId="0" borderId="0" xfId="0" applyFont="1"/>
    <xf numFmtId="0" fontId="28" fillId="10" borderId="10" xfId="0" applyFont="1" applyFill="1" applyBorder="1" applyAlignment="1">
      <alignment vertical="center" wrapText="1"/>
    </xf>
    <xf numFmtId="0" fontId="10" fillId="0" borderId="5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justify" vertical="center" wrapText="1"/>
    </xf>
    <xf numFmtId="0" fontId="29" fillId="0" borderId="5" xfId="0" applyFont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0" fontId="29" fillId="0" borderId="10" xfId="0" applyFont="1" applyBorder="1" applyAlignment="1">
      <alignment horizontal="justify" vertical="center" wrapText="1"/>
    </xf>
    <xf numFmtId="0" fontId="26" fillId="10" borderId="2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 indent="1"/>
    </xf>
    <xf numFmtId="0" fontId="29" fillId="0" borderId="0" xfId="0" applyFont="1" applyAlignment="1">
      <alignment horizontal="left" vertical="center" indent="1"/>
    </xf>
    <xf numFmtId="0" fontId="29" fillId="0" borderId="6" xfId="0" applyFont="1" applyBorder="1" applyAlignment="1">
      <alignment vertical="center" wrapText="1"/>
    </xf>
    <xf numFmtId="0" fontId="29" fillId="0" borderId="7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29" fillId="0" borderId="7" xfId="0" applyFont="1" applyBorder="1" applyAlignment="1">
      <alignment horizontal="left" vertical="center" wrapText="1" indent="2"/>
    </xf>
    <xf numFmtId="0" fontId="10" fillId="0" borderId="6" xfId="0" applyFont="1" applyBorder="1" applyAlignment="1">
      <alignment vertical="center" wrapText="1"/>
    </xf>
    <xf numFmtId="0" fontId="29" fillId="0" borderId="8" xfId="0" applyFont="1" applyBorder="1" applyAlignment="1">
      <alignment vertical="center" wrapText="1"/>
    </xf>
    <xf numFmtId="0" fontId="29" fillId="0" borderId="10" xfId="0" applyFont="1" applyBorder="1" applyAlignment="1">
      <alignment vertical="center" wrapText="1"/>
    </xf>
    <xf numFmtId="0" fontId="27" fillId="10" borderId="24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left" vertical="center" wrapText="1" indent="1"/>
    </xf>
    <xf numFmtId="0" fontId="27" fillId="10" borderId="4" xfId="0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9" fillId="0" borderId="6" xfId="0" applyFont="1" applyBorder="1" applyAlignment="1">
      <alignment vertical="center"/>
    </xf>
    <xf numFmtId="0" fontId="29" fillId="0" borderId="7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29" fillId="0" borderId="7" xfId="0" applyFont="1" applyBorder="1" applyAlignment="1">
      <alignment horizontal="left" vertical="center" indent="1"/>
    </xf>
    <xf numFmtId="0" fontId="29" fillId="11" borderId="7" xfId="0" applyFont="1" applyFill="1" applyBorder="1" applyAlignment="1">
      <alignment vertical="center"/>
    </xf>
    <xf numFmtId="0" fontId="29" fillId="0" borderId="8" xfId="0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0" fontId="2" fillId="0" borderId="6" xfId="0" applyFont="1" applyBorder="1" applyAlignment="1">
      <alignment horizontal="justify" vertical="center"/>
    </xf>
    <xf numFmtId="0" fontId="0" fillId="0" borderId="0" xfId="0" applyFont="1"/>
    <xf numFmtId="0" fontId="25" fillId="0" borderId="21" xfId="0" applyFont="1" applyBorder="1" applyAlignment="1">
      <alignment horizontal="justify" vertical="center" wrapText="1"/>
    </xf>
    <xf numFmtId="165" fontId="25" fillId="0" borderId="10" xfId="1" applyFont="1" applyBorder="1" applyAlignment="1">
      <alignment horizontal="justify" vertical="center" wrapText="1"/>
    </xf>
    <xf numFmtId="0" fontId="25" fillId="0" borderId="10" xfId="0" applyFont="1" applyBorder="1" applyAlignment="1">
      <alignment horizontal="justify" vertical="center" wrapText="1"/>
    </xf>
    <xf numFmtId="0" fontId="25" fillId="0" borderId="9" xfId="0" applyFont="1" applyBorder="1" applyAlignment="1">
      <alignment horizontal="justify" vertical="center" wrapText="1"/>
    </xf>
    <xf numFmtId="165" fontId="0" fillId="0" borderId="0" xfId="0" applyNumberFormat="1" applyFont="1"/>
    <xf numFmtId="4" fontId="2" fillId="0" borderId="7" xfId="1" applyNumberFormat="1" applyFont="1" applyBorder="1" applyAlignment="1">
      <alignment horizontal="right" vertical="center"/>
    </xf>
    <xf numFmtId="4" fontId="3" fillId="0" borderId="7" xfId="1" applyNumberFormat="1" applyFont="1" applyBorder="1" applyAlignment="1">
      <alignment horizontal="right" vertical="center"/>
    </xf>
    <xf numFmtId="4" fontId="2" fillId="0" borderId="5" xfId="1" applyNumberFormat="1" applyFont="1" applyFill="1" applyBorder="1" applyAlignment="1">
      <alignment horizontal="right" vertical="center"/>
    </xf>
    <xf numFmtId="4" fontId="2" fillId="0" borderId="7" xfId="1" applyNumberFormat="1" applyFont="1" applyFill="1" applyBorder="1" applyAlignment="1">
      <alignment horizontal="right" vertical="center"/>
    </xf>
    <xf numFmtId="0" fontId="24" fillId="0" borderId="0" xfId="0" applyFont="1" applyAlignment="1">
      <alignment horizontal="right"/>
    </xf>
    <xf numFmtId="0" fontId="2" fillId="0" borderId="0" xfId="0" applyFont="1" applyBorder="1" applyAlignment="1">
      <alignment horizontal="left" vertical="center"/>
    </xf>
    <xf numFmtId="4" fontId="29" fillId="0" borderId="7" xfId="0" applyNumberFormat="1" applyFont="1" applyFill="1" applyBorder="1" applyAlignment="1">
      <alignment vertical="center" wrapText="1"/>
    </xf>
    <xf numFmtId="165" fontId="0" fillId="0" borderId="0" xfId="0" applyNumberFormat="1"/>
    <xf numFmtId="0" fontId="20" fillId="14" borderId="0" xfId="0" applyFont="1" applyFill="1"/>
    <xf numFmtId="0" fontId="12" fillId="5" borderId="6" xfId="0" applyFont="1" applyFill="1" applyBorder="1" applyAlignment="1">
      <alignment horizontal="justify" vertical="center"/>
    </xf>
    <xf numFmtId="0" fontId="33" fillId="5" borderId="6" xfId="0" applyFont="1" applyFill="1" applyBorder="1" applyAlignment="1">
      <alignment horizontal="justify" vertical="center"/>
    </xf>
    <xf numFmtId="0" fontId="35" fillId="0" borderId="0" xfId="2" applyFont="1" applyAlignment="1">
      <alignment vertical="center"/>
    </xf>
    <xf numFmtId="0" fontId="36" fillId="0" borderId="0" xfId="0" applyFont="1"/>
    <xf numFmtId="165" fontId="36" fillId="0" borderId="0" xfId="1" applyFont="1"/>
    <xf numFmtId="0" fontId="36" fillId="0" borderId="0" xfId="0" applyFont="1" applyAlignment="1">
      <alignment wrapText="1"/>
    </xf>
    <xf numFmtId="165" fontId="36" fillId="0" borderId="0" xfId="1" applyFont="1" applyAlignment="1">
      <alignment wrapText="1"/>
    </xf>
    <xf numFmtId="165" fontId="20" fillId="0" borderId="0" xfId="0" applyNumberFormat="1" applyFont="1"/>
    <xf numFmtId="0" fontId="2" fillId="5" borderId="6" xfId="0" applyFont="1" applyFill="1" applyBorder="1" applyAlignment="1">
      <alignment horizontal="justify" vertical="center" wrapText="1"/>
    </xf>
    <xf numFmtId="0" fontId="27" fillId="2" borderId="10" xfId="0" applyFont="1" applyFill="1" applyBorder="1" applyAlignment="1">
      <alignment horizontal="center" vertical="center" wrapText="1"/>
    </xf>
    <xf numFmtId="0" fontId="27" fillId="2" borderId="24" xfId="0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justify" vertical="center" wrapText="1"/>
    </xf>
    <xf numFmtId="0" fontId="29" fillId="5" borderId="7" xfId="0" applyFont="1" applyFill="1" applyBorder="1" applyAlignment="1">
      <alignment horizontal="justify" vertical="center" wrapText="1"/>
    </xf>
    <xf numFmtId="0" fontId="40" fillId="5" borderId="5" xfId="0" applyFont="1" applyFill="1" applyBorder="1" applyAlignment="1">
      <alignment horizontal="justify" vertical="center" wrapText="1"/>
    </xf>
    <xf numFmtId="0" fontId="29" fillId="5" borderId="21" xfId="0" applyFont="1" applyFill="1" applyBorder="1" applyAlignment="1">
      <alignment horizontal="justify" vertical="center" wrapText="1"/>
    </xf>
    <xf numFmtId="0" fontId="29" fillId="5" borderId="10" xfId="0" applyFont="1" applyFill="1" applyBorder="1" applyAlignment="1">
      <alignment horizontal="justify" vertical="center" wrapText="1"/>
    </xf>
    <xf numFmtId="0" fontId="27" fillId="5" borderId="21" xfId="0" applyFont="1" applyFill="1" applyBorder="1" applyAlignment="1">
      <alignment horizontal="justify" vertical="center" wrapText="1"/>
    </xf>
    <xf numFmtId="0" fontId="10" fillId="5" borderId="10" xfId="0" applyFont="1" applyFill="1" applyBorder="1" applyAlignment="1">
      <alignment horizontal="justify" vertical="center" wrapText="1"/>
    </xf>
    <xf numFmtId="0" fontId="26" fillId="6" borderId="10" xfId="0" applyFont="1" applyFill="1" applyBorder="1" applyAlignment="1">
      <alignment horizontal="center" vertical="center" wrapText="1"/>
    </xf>
    <xf numFmtId="0" fontId="39" fillId="5" borderId="7" xfId="0" applyFont="1" applyFill="1" applyBorder="1" applyAlignment="1">
      <alignment horizontal="justify" vertical="center"/>
    </xf>
    <xf numFmtId="0" fontId="2" fillId="5" borderId="7" xfId="0" applyFont="1" applyFill="1" applyBorder="1" applyAlignment="1">
      <alignment horizontal="justify" vertical="center"/>
    </xf>
    <xf numFmtId="0" fontId="26" fillId="5" borderId="10" xfId="0" applyFont="1" applyFill="1" applyBorder="1" applyAlignment="1">
      <alignment horizontal="justify" vertical="center"/>
    </xf>
    <xf numFmtId="0" fontId="29" fillId="0" borderId="0" xfId="0" applyFont="1" applyAlignment="1">
      <alignment horizontal="justify" vertical="center"/>
    </xf>
    <xf numFmtId="0" fontId="29" fillId="5" borderId="6" xfId="0" applyFont="1" applyFill="1" applyBorder="1" applyAlignment="1">
      <alignment horizontal="justify" vertical="center" wrapText="1"/>
    </xf>
    <xf numFmtId="0" fontId="40" fillId="5" borderId="7" xfId="0" applyFont="1" applyFill="1" applyBorder="1" applyAlignment="1">
      <alignment horizontal="justify" vertical="center" wrapText="1"/>
    </xf>
    <xf numFmtId="0" fontId="10" fillId="5" borderId="6" xfId="0" applyFont="1" applyFill="1" applyBorder="1" applyAlignment="1">
      <alignment horizontal="justify" vertical="center" wrapText="1"/>
    </xf>
    <xf numFmtId="0" fontId="10" fillId="5" borderId="7" xfId="0" applyFont="1" applyFill="1" applyBorder="1" applyAlignment="1">
      <alignment horizontal="justify" vertical="center" wrapText="1"/>
    </xf>
    <xf numFmtId="0" fontId="29" fillId="5" borderId="8" xfId="0" applyFont="1" applyFill="1" applyBorder="1" applyAlignment="1">
      <alignment horizontal="justify" vertical="center" wrapText="1"/>
    </xf>
    <xf numFmtId="0" fontId="10" fillId="5" borderId="8" xfId="0" applyFont="1" applyFill="1" applyBorder="1" applyAlignment="1">
      <alignment horizontal="justify" vertical="center" wrapText="1"/>
    </xf>
    <xf numFmtId="0" fontId="27" fillId="5" borderId="10" xfId="0" applyFont="1" applyFill="1" applyBorder="1" applyAlignment="1">
      <alignment horizontal="justify" vertical="center" wrapText="1"/>
    </xf>
    <xf numFmtId="0" fontId="23" fillId="5" borderId="0" xfId="0" applyFont="1" applyFill="1" applyBorder="1" applyAlignment="1">
      <alignment vertical="top" wrapText="1"/>
    </xf>
    <xf numFmtId="0" fontId="22" fillId="8" borderId="0" xfId="0" applyNumberFormat="1" applyFont="1" applyFill="1" applyBorder="1" applyAlignment="1">
      <alignment vertical="top" wrapText="1"/>
    </xf>
    <xf numFmtId="0" fontId="0" fillId="0" borderId="0" xfId="0" applyNumberFormat="1"/>
    <xf numFmtId="0" fontId="22" fillId="14" borderId="35" xfId="1" applyNumberFormat="1" applyFont="1" applyFill="1" applyBorder="1" applyAlignment="1">
      <alignment vertical="top" wrapText="1"/>
    </xf>
    <xf numFmtId="4" fontId="2" fillId="15" borderId="0" xfId="0" applyNumberFormat="1" applyFont="1" applyFill="1"/>
    <xf numFmtId="0" fontId="2" fillId="15" borderId="0" xfId="0" applyFont="1" applyFill="1"/>
    <xf numFmtId="0" fontId="3" fillId="6" borderId="10" xfId="0" applyFont="1" applyFill="1" applyBorder="1" applyAlignment="1">
      <alignment horizontal="center" vertical="center"/>
    </xf>
    <xf numFmtId="165" fontId="23" fillId="5" borderId="0" xfId="1" applyFont="1" applyFill="1" applyBorder="1" applyAlignment="1">
      <alignment vertical="top" wrapText="1"/>
    </xf>
    <xf numFmtId="165" fontId="22" fillId="5" borderId="0" xfId="1" applyFont="1" applyFill="1" applyBorder="1" applyAlignment="1">
      <alignment vertical="top" wrapText="1"/>
    </xf>
    <xf numFmtId="165" fontId="3" fillId="6" borderId="10" xfId="1" quotePrefix="1" applyFont="1" applyFill="1" applyBorder="1" applyAlignment="1">
      <alignment horizontal="center" vertical="center"/>
    </xf>
    <xf numFmtId="0" fontId="3" fillId="6" borderId="10" xfId="0" quotePrefix="1" applyFont="1" applyFill="1" applyBorder="1" applyAlignment="1">
      <alignment horizontal="center" vertical="center"/>
    </xf>
    <xf numFmtId="0" fontId="10" fillId="0" borderId="21" xfId="0" applyFont="1" applyBorder="1" applyAlignment="1">
      <alignment vertical="center"/>
    </xf>
    <xf numFmtId="4" fontId="12" fillId="0" borderId="7" xfId="1" applyNumberFormat="1" applyFont="1" applyFill="1" applyBorder="1" applyAlignment="1">
      <alignment horizontal="right" vertical="center"/>
    </xf>
    <xf numFmtId="165" fontId="10" fillId="16" borderId="7" xfId="1" applyFont="1" applyFill="1" applyBorder="1" applyAlignment="1">
      <alignment vertical="center" wrapText="1"/>
    </xf>
    <xf numFmtId="165" fontId="29" fillId="0" borderId="7" xfId="1" applyFont="1" applyBorder="1" applyAlignment="1">
      <alignment vertical="center" wrapText="1"/>
    </xf>
    <xf numFmtId="165" fontId="10" fillId="0" borderId="7" xfId="1" applyFont="1" applyBorder="1" applyAlignment="1">
      <alignment vertical="center" wrapText="1"/>
    </xf>
    <xf numFmtId="165" fontId="29" fillId="0" borderId="10" xfId="1" applyFont="1" applyBorder="1" applyAlignment="1">
      <alignment vertical="center" wrapText="1"/>
    </xf>
    <xf numFmtId="165" fontId="10" fillId="16" borderId="7" xfId="1" applyFont="1" applyFill="1" applyBorder="1" applyAlignment="1">
      <alignment vertical="center"/>
    </xf>
    <xf numFmtId="165" fontId="29" fillId="0" borderId="7" xfId="1" applyFont="1" applyBorder="1" applyAlignment="1">
      <alignment vertical="center"/>
    </xf>
    <xf numFmtId="165" fontId="10" fillId="0" borderId="5" xfId="0" applyNumberFormat="1" applyFont="1" applyBorder="1" applyAlignment="1">
      <alignment vertical="center"/>
    </xf>
    <xf numFmtId="4" fontId="29" fillId="0" borderId="7" xfId="0" applyNumberFormat="1" applyFont="1" applyBorder="1" applyAlignment="1">
      <alignment vertical="center"/>
    </xf>
    <xf numFmtId="165" fontId="29" fillId="0" borderId="7" xfId="0" applyNumberFormat="1" applyFont="1" applyBorder="1" applyAlignment="1">
      <alignment vertical="center"/>
    </xf>
    <xf numFmtId="165" fontId="10" fillId="0" borderId="7" xfId="0" applyNumberFormat="1" applyFont="1" applyBorder="1" applyAlignment="1">
      <alignment vertical="center"/>
    </xf>
    <xf numFmtId="165" fontId="10" fillId="16" borderId="7" xfId="0" applyNumberFormat="1" applyFont="1" applyFill="1" applyBorder="1" applyAlignment="1">
      <alignment vertical="center"/>
    </xf>
    <xf numFmtId="165" fontId="29" fillId="11" borderId="7" xfId="0" applyNumberFormat="1" applyFont="1" applyFill="1" applyBorder="1" applyAlignme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justify" vertical="center"/>
    </xf>
    <xf numFmtId="165" fontId="2" fillId="0" borderId="0" xfId="0" applyNumberFormat="1" applyFont="1" applyBorder="1" applyAlignment="1">
      <alignment horizontal="justify" vertical="center"/>
    </xf>
    <xf numFmtId="165" fontId="3" fillId="0" borderId="0" xfId="0" applyNumberFormat="1" applyFont="1" applyBorder="1" applyAlignment="1">
      <alignment horizontal="justify" vertical="center"/>
    </xf>
    <xf numFmtId="0" fontId="2" fillId="0" borderId="0" xfId="0" applyFont="1" applyBorder="1" applyAlignment="1">
      <alignment horizontal="justify" vertical="center"/>
    </xf>
    <xf numFmtId="165" fontId="23" fillId="5" borderId="31" xfId="1" applyFont="1" applyFill="1" applyBorder="1" applyAlignment="1">
      <alignment vertical="top" wrapText="1"/>
    </xf>
    <xf numFmtId="0" fontId="3" fillId="0" borderId="6" xfId="0" applyFont="1" applyBorder="1" applyAlignment="1">
      <alignment horizontal="justify" vertical="center"/>
    </xf>
    <xf numFmtId="0" fontId="2" fillId="0" borderId="6" xfId="0" applyFont="1" applyBorder="1" applyAlignment="1">
      <alignment horizontal="left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26" fillId="10" borderId="10" xfId="0" applyFont="1" applyFill="1" applyBorder="1" applyAlignment="1">
      <alignment horizontal="center" vertical="center" wrapText="1"/>
    </xf>
    <xf numFmtId="4" fontId="2" fillId="0" borderId="10" xfId="1" applyNumberFormat="1" applyFont="1" applyBorder="1" applyAlignment="1">
      <alignment horizontal="right" vertical="center"/>
    </xf>
    <xf numFmtId="4" fontId="3" fillId="0" borderId="7" xfId="0" applyNumberFormat="1" applyFont="1" applyFill="1" applyBorder="1" applyAlignment="1">
      <alignment horizontal="right" vertical="center"/>
    </xf>
    <xf numFmtId="4" fontId="3" fillId="0" borderId="5" xfId="1" applyNumberFormat="1" applyFont="1" applyBorder="1" applyAlignment="1">
      <alignment horizontal="right" vertical="center"/>
    </xf>
    <xf numFmtId="4" fontId="5" fillId="0" borderId="0" xfId="0" applyNumberFormat="1" applyFont="1" applyAlignment="1">
      <alignment horizontal="right"/>
    </xf>
    <xf numFmtId="0" fontId="2" fillId="0" borderId="0" xfId="0" applyFont="1" applyBorder="1" applyAlignment="1">
      <alignment horizontal="left" vertical="center" wrapText="1"/>
    </xf>
    <xf numFmtId="4" fontId="5" fillId="9" borderId="0" xfId="0" applyNumberFormat="1" applyFont="1" applyFill="1"/>
    <xf numFmtId="4" fontId="12" fillId="0" borderId="7" xfId="1" applyNumberFormat="1" applyFont="1" applyBorder="1" applyAlignment="1">
      <alignment horizontal="right" vertical="center"/>
    </xf>
    <xf numFmtId="4" fontId="0" fillId="0" borderId="5" xfId="1" applyNumberFormat="1" applyFont="1" applyBorder="1"/>
    <xf numFmtId="4" fontId="0" fillId="0" borderId="0" xfId="1" applyNumberFormat="1" applyFont="1" applyBorder="1"/>
    <xf numFmtId="4" fontId="2" fillId="5" borderId="21" xfId="0" applyNumberFormat="1" applyFont="1" applyFill="1" applyBorder="1" applyAlignment="1">
      <alignment horizontal="justify" vertical="center" wrapText="1"/>
    </xf>
    <xf numFmtId="0" fontId="45" fillId="0" borderId="0" xfId="0" applyFont="1"/>
    <xf numFmtId="0" fontId="44" fillId="0" borderId="6" xfId="0" applyFont="1" applyBorder="1" applyAlignment="1">
      <alignment horizontal="left" vertical="center" wrapText="1"/>
    </xf>
    <xf numFmtId="0" fontId="37" fillId="0" borderId="6" xfId="0" applyFont="1" applyBorder="1" applyAlignment="1">
      <alignment horizontal="left" vertical="center" wrapText="1"/>
    </xf>
    <xf numFmtId="0" fontId="37" fillId="0" borderId="6" xfId="0" applyFont="1" applyBorder="1" applyAlignment="1">
      <alignment horizontal="left" vertical="center" wrapText="1" indent="1"/>
    </xf>
    <xf numFmtId="0" fontId="44" fillId="0" borderId="8" xfId="0" applyFont="1" applyBorder="1" applyAlignment="1">
      <alignment horizontal="left" vertical="center" wrapText="1"/>
    </xf>
    <xf numFmtId="0" fontId="44" fillId="0" borderId="21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right" vertical="center" wrapText="1"/>
    </xf>
    <xf numFmtId="165" fontId="45" fillId="0" borderId="0" xfId="1" applyFont="1"/>
    <xf numFmtId="0" fontId="0" fillId="0" borderId="0" xfId="0" applyAlignment="1"/>
    <xf numFmtId="165" fontId="5" fillId="0" borderId="0" xfId="1" applyFont="1" applyAlignment="1"/>
    <xf numFmtId="165" fontId="15" fillId="0" borderId="0" xfId="1" applyFont="1" applyAlignment="1">
      <alignment vertical="center" wrapText="1"/>
    </xf>
    <xf numFmtId="165" fontId="2" fillId="0" borderId="9" xfId="1" applyFont="1" applyBorder="1" applyAlignment="1">
      <alignment vertical="center" wrapText="1"/>
    </xf>
    <xf numFmtId="165" fontId="43" fillId="0" borderId="7" xfId="1" applyFont="1" applyFill="1" applyBorder="1" applyAlignment="1">
      <alignment vertical="center"/>
    </xf>
    <xf numFmtId="165" fontId="29" fillId="0" borderId="7" xfId="1" applyFont="1" applyFill="1" applyBorder="1" applyAlignment="1">
      <alignment vertical="center"/>
    </xf>
    <xf numFmtId="165" fontId="48" fillId="0" borderId="5" xfId="0" applyNumberFormat="1" applyFont="1" applyFill="1" applyBorder="1" applyAlignment="1">
      <alignment vertical="center"/>
    </xf>
    <xf numFmtId="0" fontId="10" fillId="0" borderId="21" xfId="0" applyFont="1" applyFill="1" applyBorder="1" applyAlignment="1">
      <alignment vertical="center"/>
    </xf>
    <xf numFmtId="0" fontId="29" fillId="0" borderId="7" xfId="0" applyFont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/>
    </xf>
    <xf numFmtId="4" fontId="3" fillId="5" borderId="7" xfId="0" applyNumberFormat="1" applyFont="1" applyFill="1" applyBorder="1" applyAlignment="1">
      <alignment horizontal="right" vertical="center" wrapText="1"/>
    </xf>
    <xf numFmtId="4" fontId="2" fillId="5" borderId="7" xfId="0" applyNumberFormat="1" applyFont="1" applyFill="1" applyBorder="1" applyAlignment="1">
      <alignment horizontal="right" vertical="center" wrapText="1"/>
    </xf>
    <xf numFmtId="4" fontId="33" fillId="0" borderId="7" xfId="1" applyNumberFormat="1" applyFont="1" applyFill="1" applyBorder="1" applyAlignment="1">
      <alignment horizontal="right" vertical="center"/>
    </xf>
    <xf numFmtId="4" fontId="3" fillId="0" borderId="7" xfId="1" applyNumberFormat="1" applyFont="1" applyFill="1" applyBorder="1" applyAlignment="1">
      <alignment horizontal="right" vertical="center"/>
    </xf>
    <xf numFmtId="0" fontId="39" fillId="0" borderId="7" xfId="0" applyFont="1" applyFill="1" applyBorder="1" applyAlignment="1">
      <alignment horizontal="justify" vertical="center"/>
    </xf>
    <xf numFmtId="165" fontId="3" fillId="0" borderId="7" xfId="1" applyFont="1" applyBorder="1" applyAlignment="1">
      <alignment horizontal="justify" vertical="center"/>
    </xf>
    <xf numFmtId="0" fontId="3" fillId="6" borderId="20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justify" vertical="center"/>
    </xf>
    <xf numFmtId="4" fontId="3" fillId="5" borderId="20" xfId="0" applyNumberFormat="1" applyFont="1" applyFill="1" applyBorder="1" applyAlignment="1">
      <alignment horizontal="right" vertical="center"/>
    </xf>
    <xf numFmtId="4" fontId="49" fillId="0" borderId="20" xfId="4" applyNumberFormat="1" applyFont="1" applyFill="1" applyBorder="1" applyAlignment="1">
      <alignment horizontal="right"/>
    </xf>
    <xf numFmtId="4" fontId="2" fillId="5" borderId="20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right"/>
    </xf>
    <xf numFmtId="0" fontId="2" fillId="5" borderId="20" xfId="0" applyFont="1" applyFill="1" applyBorder="1" applyAlignment="1">
      <alignment horizontal="left" vertical="center" indent="1"/>
    </xf>
    <xf numFmtId="0" fontId="23" fillId="7" borderId="0" xfId="0" applyFont="1" applyFill="1" applyBorder="1" applyAlignment="1">
      <alignment vertical="top" wrapText="1"/>
    </xf>
    <xf numFmtId="4" fontId="2" fillId="5" borderId="10" xfId="0" applyNumberFormat="1" applyFont="1" applyFill="1" applyBorder="1" applyAlignment="1">
      <alignment horizontal="right" vertical="center"/>
    </xf>
    <xf numFmtId="4" fontId="3" fillId="5" borderId="14" xfId="0" applyNumberFormat="1" applyFont="1" applyFill="1" applyBorder="1" applyAlignment="1">
      <alignment horizontal="right" vertical="center"/>
    </xf>
    <xf numFmtId="165" fontId="25" fillId="0" borderId="0" xfId="0" applyNumberFormat="1" applyFont="1"/>
    <xf numFmtId="0" fontId="29" fillId="0" borderId="0" xfId="0" applyFont="1"/>
    <xf numFmtId="0" fontId="10" fillId="6" borderId="20" xfId="0" applyFont="1" applyFill="1" applyBorder="1" applyAlignment="1">
      <alignment horizontal="center" vertical="center"/>
    </xf>
    <xf numFmtId="0" fontId="10" fillId="6" borderId="24" xfId="0" applyFont="1" applyFill="1" applyBorder="1" applyAlignment="1">
      <alignment horizontal="center" vertical="center"/>
    </xf>
    <xf numFmtId="0" fontId="29" fillId="5" borderId="20" xfId="0" applyFont="1" applyFill="1" applyBorder="1" applyAlignment="1">
      <alignment horizontal="justify" vertical="center"/>
    </xf>
    <xf numFmtId="165" fontId="29" fillId="5" borderId="24" xfId="0" applyNumberFormat="1" applyFont="1" applyFill="1" applyBorder="1" applyAlignment="1">
      <alignment horizontal="justify" vertical="center"/>
    </xf>
    <xf numFmtId="165" fontId="29" fillId="5" borderId="10" xfId="1" applyFont="1" applyFill="1" applyBorder="1" applyAlignment="1">
      <alignment horizontal="justify" vertical="center"/>
    </xf>
    <xf numFmtId="0" fontId="29" fillId="5" borderId="20" xfId="0" applyFont="1" applyFill="1" applyBorder="1" applyAlignment="1">
      <alignment horizontal="left" vertical="center" indent="1"/>
    </xf>
    <xf numFmtId="0" fontId="29" fillId="5" borderId="10" xfId="0" applyFont="1" applyFill="1" applyBorder="1" applyAlignment="1">
      <alignment horizontal="justify" vertical="center"/>
    </xf>
    <xf numFmtId="0" fontId="29" fillId="5" borderId="21" xfId="0" applyFont="1" applyFill="1" applyBorder="1" applyAlignment="1">
      <alignment horizontal="center" vertical="center"/>
    </xf>
    <xf numFmtId="165" fontId="29" fillId="5" borderId="10" xfId="0" applyNumberFormat="1" applyFont="1" applyFill="1" applyBorder="1" applyAlignment="1">
      <alignment horizontal="justify" vertical="center"/>
    </xf>
    <xf numFmtId="0" fontId="29" fillId="5" borderId="21" xfId="0" applyFont="1" applyFill="1" applyBorder="1" applyAlignment="1">
      <alignment horizontal="justify" vertical="center"/>
    </xf>
    <xf numFmtId="0" fontId="29" fillId="5" borderId="24" xfId="0" applyFont="1" applyFill="1" applyBorder="1" applyAlignment="1">
      <alignment horizontal="justify" vertical="center"/>
    </xf>
    <xf numFmtId="39" fontId="29" fillId="5" borderId="10" xfId="1" applyNumberFormat="1" applyFont="1" applyFill="1" applyBorder="1" applyAlignment="1">
      <alignment horizontal="right" vertical="center"/>
    </xf>
    <xf numFmtId="0" fontId="10" fillId="5" borderId="13" xfId="0" applyFont="1" applyFill="1" applyBorder="1" applyAlignment="1">
      <alignment horizontal="center" vertical="center"/>
    </xf>
    <xf numFmtId="165" fontId="10" fillId="5" borderId="14" xfId="1" applyFont="1" applyFill="1" applyBorder="1" applyAlignment="1">
      <alignment horizontal="justify" vertical="center"/>
    </xf>
    <xf numFmtId="165" fontId="3" fillId="0" borderId="7" xfId="0" applyNumberFormat="1" applyFont="1" applyBorder="1" applyAlignment="1">
      <alignment horizontal="right" vertical="center" wrapText="1"/>
    </xf>
    <xf numFmtId="0" fontId="3" fillId="0" borderId="7" xfId="0" applyFont="1" applyBorder="1" applyAlignment="1">
      <alignment horizontal="right" vertical="center" wrapText="1"/>
    </xf>
    <xf numFmtId="165" fontId="29" fillId="0" borderId="7" xfId="1" applyFont="1" applyBorder="1" applyAlignment="1">
      <alignment horizontal="justify" vertical="center" wrapText="1"/>
    </xf>
    <xf numFmtId="0" fontId="29" fillId="0" borderId="7" xfId="0" applyFont="1" applyBorder="1" applyAlignment="1">
      <alignment horizontal="center" vertical="center" wrapText="1"/>
    </xf>
    <xf numFmtId="14" fontId="50" fillId="0" borderId="5" xfId="0" applyNumberFormat="1" applyFont="1" applyBorder="1" applyAlignment="1">
      <alignment horizontal="right" vertical="center"/>
    </xf>
    <xf numFmtId="4" fontId="50" fillId="0" borderId="5" xfId="0" applyNumberFormat="1" applyFont="1" applyBorder="1" applyAlignment="1">
      <alignment horizontal="right" vertical="center"/>
    </xf>
    <xf numFmtId="10" fontId="29" fillId="0" borderId="7" xfId="0" applyNumberFormat="1" applyFont="1" applyBorder="1" applyAlignment="1">
      <alignment horizontal="center" vertical="center" wrapText="1"/>
    </xf>
    <xf numFmtId="4" fontId="28" fillId="0" borderId="0" xfId="0" applyNumberFormat="1" applyFont="1"/>
    <xf numFmtId="0" fontId="9" fillId="2" borderId="10" xfId="0" applyFont="1" applyFill="1" applyBorder="1" applyAlignment="1">
      <alignment horizontal="center" vertical="center" wrapText="1"/>
    </xf>
    <xf numFmtId="165" fontId="51" fillId="0" borderId="1" xfId="1" applyFont="1" applyBorder="1"/>
    <xf numFmtId="0" fontId="52" fillId="0" borderId="6" xfId="0" applyFont="1" applyBorder="1" applyAlignment="1">
      <alignment horizontal="justify" vertical="center" wrapText="1"/>
    </xf>
    <xf numFmtId="0" fontId="52" fillId="0" borderId="7" xfId="0" applyFont="1" applyBorder="1" applyAlignment="1">
      <alignment horizontal="justify" vertical="center" wrapText="1"/>
    </xf>
    <xf numFmtId="4" fontId="19" fillId="0" borderId="5" xfId="0" applyNumberFormat="1" applyFont="1" applyBorder="1"/>
    <xf numFmtId="0" fontId="9" fillId="0" borderId="22" xfId="0" applyFont="1" applyBorder="1" applyAlignment="1">
      <alignment horizontal="justify" vertical="center" wrapText="1"/>
    </xf>
    <xf numFmtId="0" fontId="9" fillId="0" borderId="24" xfId="0" applyFont="1" applyBorder="1" applyAlignment="1">
      <alignment horizontal="justify" vertical="center" wrapText="1"/>
    </xf>
    <xf numFmtId="165" fontId="51" fillId="0" borderId="20" xfId="0" applyNumberFormat="1" applyFont="1" applyBorder="1"/>
    <xf numFmtId="165" fontId="28" fillId="0" borderId="0" xfId="0" applyNumberFormat="1" applyFont="1"/>
    <xf numFmtId="4" fontId="3" fillId="5" borderId="10" xfId="0" applyNumberFormat="1" applyFont="1" applyFill="1" applyBorder="1" applyAlignment="1">
      <alignment horizontal="right" vertical="center" wrapText="1"/>
    </xf>
    <xf numFmtId="4" fontId="3" fillId="0" borderId="5" xfId="1" applyNumberFormat="1" applyFont="1" applyBorder="1" applyAlignment="1">
      <alignment vertical="center"/>
    </xf>
    <xf numFmtId="4" fontId="3" fillId="0" borderId="5" xfId="1" applyNumberFormat="1" applyFont="1" applyBorder="1" applyAlignment="1">
      <alignment horizontal="center" vertical="center"/>
    </xf>
    <xf numFmtId="0" fontId="0" fillId="0" borderId="0" xfId="0" quotePrefix="1"/>
    <xf numFmtId="165" fontId="28" fillId="0" borderId="0" xfId="0" applyNumberFormat="1" applyFont="1" applyAlignment="1"/>
    <xf numFmtId="165" fontId="2" fillId="0" borderId="0" xfId="0" applyNumberFormat="1" applyFont="1" applyFill="1"/>
    <xf numFmtId="165" fontId="29" fillId="5" borderId="7" xfId="0" applyNumberFormat="1" applyFont="1" applyFill="1" applyBorder="1" applyAlignment="1">
      <alignment horizontal="justify" vertical="center" wrapText="1"/>
    </xf>
    <xf numFmtId="165" fontId="23" fillId="5" borderId="0" xfId="0" applyNumberFormat="1" applyFont="1" applyFill="1" applyBorder="1" applyAlignment="1">
      <alignment vertical="top" wrapText="1"/>
    </xf>
    <xf numFmtId="39" fontId="10" fillId="0" borderId="0" xfId="1" applyNumberFormat="1" applyFont="1" applyAlignment="1">
      <alignment vertical="center"/>
    </xf>
    <xf numFmtId="39" fontId="10" fillId="0" borderId="0" xfId="1" applyNumberFormat="1" applyFont="1" applyAlignment="1">
      <alignment vertical="center" wrapText="1"/>
    </xf>
    <xf numFmtId="39" fontId="15" fillId="0" borderId="0" xfId="1" applyNumberFormat="1" applyFont="1" applyFill="1" applyAlignment="1">
      <alignment vertical="center" wrapText="1"/>
    </xf>
    <xf numFmtId="39" fontId="15" fillId="0" borderId="0" xfId="1" applyNumberFormat="1" applyFont="1" applyAlignment="1">
      <alignment vertical="center" wrapText="1"/>
    </xf>
    <xf numFmtId="4" fontId="0" fillId="0" borderId="0" xfId="0" applyNumberFormat="1" applyFont="1"/>
    <xf numFmtId="4" fontId="3" fillId="0" borderId="5" xfId="0" applyNumberFormat="1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right" vertical="center" wrapText="1"/>
    </xf>
    <xf numFmtId="4" fontId="2" fillId="0" borderId="5" xfId="0" applyNumberFormat="1" applyFont="1" applyBorder="1" applyAlignment="1">
      <alignment horizontal="right" vertical="center" wrapText="1"/>
    </xf>
    <xf numFmtId="0" fontId="27" fillId="10" borderId="7" xfId="0" applyFont="1" applyFill="1" applyBorder="1" applyAlignment="1">
      <alignment horizontal="center" vertical="center" wrapText="1"/>
    </xf>
    <xf numFmtId="0" fontId="27" fillId="10" borderId="1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justify" vertical="center"/>
    </xf>
    <xf numFmtId="0" fontId="2" fillId="0" borderId="0" xfId="0" applyFont="1" applyFill="1" applyAlignment="1">
      <alignment horizontal="justify" vertical="center" wrapText="1"/>
    </xf>
    <xf numFmtId="4" fontId="19" fillId="0" borderId="5" xfId="1" applyNumberFormat="1" applyFont="1" applyBorder="1"/>
    <xf numFmtId="4" fontId="19" fillId="0" borderId="5" xfId="1" applyNumberFormat="1" applyFont="1" applyFill="1" applyBorder="1"/>
    <xf numFmtId="4" fontId="19" fillId="0" borderId="6" xfId="1" applyNumberFormat="1" applyFont="1" applyBorder="1"/>
    <xf numFmtId="4" fontId="51" fillId="0" borderId="5" xfId="1" applyNumberFormat="1" applyFont="1" applyBorder="1"/>
    <xf numFmtId="4" fontId="51" fillId="0" borderId="6" xfId="1" applyNumberFormat="1" applyFont="1" applyBorder="1"/>
    <xf numFmtId="4" fontId="51" fillId="0" borderId="5" xfId="1" applyNumberFormat="1" applyFont="1" applyFill="1" applyBorder="1"/>
    <xf numFmtId="4" fontId="10" fillId="0" borderId="7" xfId="0" applyNumberFormat="1" applyFont="1" applyBorder="1" applyAlignment="1">
      <alignment vertical="center"/>
    </xf>
    <xf numFmtId="4" fontId="10" fillId="0" borderId="5" xfId="0" applyNumberFormat="1" applyFont="1" applyBorder="1" applyAlignment="1">
      <alignment vertical="center"/>
    </xf>
    <xf numFmtId="165" fontId="2" fillId="5" borderId="10" xfId="0" applyNumberFormat="1" applyFont="1" applyFill="1" applyBorder="1" applyAlignment="1">
      <alignment horizontal="justify" vertical="center" wrapText="1"/>
    </xf>
    <xf numFmtId="4" fontId="2" fillId="5" borderId="10" xfId="0" applyNumberFormat="1" applyFont="1" applyFill="1" applyBorder="1" applyAlignment="1">
      <alignment horizontal="justify" vertical="center" wrapText="1"/>
    </xf>
    <xf numFmtId="165" fontId="20" fillId="0" borderId="0" xfId="1" applyFont="1"/>
    <xf numFmtId="165" fontId="20" fillId="0" borderId="41" xfId="1" applyFont="1" applyBorder="1"/>
    <xf numFmtId="165" fontId="29" fillId="0" borderId="10" xfId="0" applyNumberFormat="1" applyFont="1" applyBorder="1" applyAlignment="1">
      <alignment vertical="center"/>
    </xf>
    <xf numFmtId="165" fontId="0" fillId="13" borderId="0" xfId="1" applyFont="1" applyFill="1"/>
    <xf numFmtId="165" fontId="0" fillId="9" borderId="0" xfId="1" applyFont="1" applyFill="1"/>
    <xf numFmtId="165" fontId="20" fillId="9" borderId="0" xfId="1" applyFont="1" applyFill="1"/>
    <xf numFmtId="0" fontId="0" fillId="0" borderId="0" xfId="0" applyFill="1"/>
    <xf numFmtId="39" fontId="2" fillId="0" borderId="0" xfId="0" applyNumberFormat="1" applyFont="1" applyFill="1"/>
    <xf numFmtId="0" fontId="2" fillId="0" borderId="1" xfId="0" applyFont="1" applyBorder="1" applyAlignment="1">
      <alignment horizontal="center" vertical="center" wrapText="1"/>
    </xf>
    <xf numFmtId="4" fontId="0" fillId="0" borderId="5" xfId="0" applyNumberFormat="1" applyBorder="1"/>
    <xf numFmtId="0" fontId="26" fillId="10" borderId="20" xfId="0" applyFont="1" applyFill="1" applyBorder="1" applyAlignment="1">
      <alignment horizontal="center" vertical="center" wrapText="1"/>
    </xf>
    <xf numFmtId="4" fontId="3" fillId="0" borderId="21" xfId="1" applyNumberFormat="1" applyFont="1" applyBorder="1" applyAlignment="1">
      <alignment horizontal="center" vertical="center"/>
    </xf>
    <xf numFmtId="0" fontId="21" fillId="5" borderId="0" xfId="0" applyFont="1" applyFill="1" applyBorder="1" applyAlignment="1">
      <alignment horizontal="center" vertical="top" wrapText="1"/>
    </xf>
    <xf numFmtId="39" fontId="2" fillId="0" borderId="0" xfId="0" quotePrefix="1" applyNumberFormat="1" applyFont="1" applyFill="1"/>
    <xf numFmtId="167" fontId="2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0" fillId="0" borderId="0" xfId="0" applyFont="1" applyFill="1"/>
    <xf numFmtId="165" fontId="0" fillId="0" borderId="0" xfId="1" applyFont="1" applyFill="1"/>
    <xf numFmtId="0" fontId="27" fillId="10" borderId="7" xfId="0" applyFont="1" applyFill="1" applyBorder="1" applyAlignment="1">
      <alignment horizontal="center" vertical="center" wrapText="1"/>
    </xf>
    <xf numFmtId="0" fontId="27" fillId="10" borderId="1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justify" vertical="center"/>
    </xf>
    <xf numFmtId="0" fontId="2" fillId="5" borderId="0" xfId="0" applyFont="1" applyFill="1" applyBorder="1" applyAlignment="1">
      <alignment horizontal="justify" vertical="center" wrapText="1"/>
    </xf>
    <xf numFmtId="39" fontId="0" fillId="0" borderId="0" xfId="0" applyNumberFormat="1"/>
    <xf numFmtId="0" fontId="53" fillId="0" borderId="0" xfId="0" applyFont="1"/>
    <xf numFmtId="4" fontId="54" fillId="6" borderId="7" xfId="0" applyNumberFormat="1" applyFont="1" applyFill="1" applyBorder="1" applyAlignment="1">
      <alignment horizontal="right" vertical="center" wrapText="1"/>
    </xf>
    <xf numFmtId="0" fontId="55" fillId="0" borderId="23" xfId="0" applyFont="1" applyBorder="1" applyAlignment="1">
      <alignment horizontal="center" vertical="center" wrapText="1"/>
    </xf>
    <xf numFmtId="4" fontId="54" fillId="0" borderId="10" xfId="0" applyNumberFormat="1" applyFont="1" applyBorder="1" applyAlignment="1">
      <alignment horizontal="right" vertical="center" wrapText="1"/>
    </xf>
    <xf numFmtId="0" fontId="55" fillId="0" borderId="8" xfId="0" applyFont="1" applyBorder="1" applyAlignment="1">
      <alignment horizontal="justify" vertical="center" wrapText="1"/>
    </xf>
    <xf numFmtId="4" fontId="55" fillId="0" borderId="10" xfId="0" applyNumberFormat="1" applyFont="1" applyBorder="1" applyAlignment="1">
      <alignment horizontal="right" vertical="center" wrapText="1"/>
    </xf>
    <xf numFmtId="0" fontId="55" fillId="0" borderId="9" xfId="0" applyFont="1" applyBorder="1" applyAlignment="1">
      <alignment horizontal="center" vertical="center" wrapText="1"/>
    </xf>
    <xf numFmtId="4" fontId="54" fillId="6" borderId="10" xfId="0" applyNumberFormat="1" applyFont="1" applyFill="1" applyBorder="1" applyAlignment="1">
      <alignment horizontal="right" vertical="center" wrapText="1"/>
    </xf>
    <xf numFmtId="0" fontId="54" fillId="2" borderId="22" xfId="0" applyFont="1" applyFill="1" applyBorder="1" applyAlignment="1">
      <alignment horizontal="justify" vertical="center" wrapText="1"/>
    </xf>
    <xf numFmtId="0" fontId="55" fillId="0" borderId="23" xfId="0" applyFont="1" applyBorder="1" applyAlignment="1">
      <alignment horizontal="justify" vertical="center" wrapText="1"/>
    </xf>
    <xf numFmtId="0" fontId="54" fillId="0" borderId="22" xfId="0" applyFont="1" applyBorder="1" applyAlignment="1">
      <alignment horizontal="justify" vertical="center" wrapText="1"/>
    </xf>
    <xf numFmtId="0" fontId="9" fillId="0" borderId="7" xfId="0" applyFont="1" applyBorder="1" applyAlignment="1">
      <alignment horizontal="justify" vertical="center" wrapText="1"/>
    </xf>
    <xf numFmtId="0" fontId="45" fillId="0" borderId="0" xfId="0" applyFont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4" fontId="5" fillId="0" borderId="0" xfId="0" applyNumberFormat="1" applyFont="1" applyFill="1"/>
    <xf numFmtId="4" fontId="51" fillId="0" borderId="6" xfId="1" applyNumberFormat="1" applyFont="1" applyFill="1" applyBorder="1"/>
    <xf numFmtId="4" fontId="20" fillId="0" borderId="5" xfId="0" applyNumberFormat="1" applyFont="1" applyBorder="1"/>
    <xf numFmtId="0" fontId="2" fillId="0" borderId="0" xfId="0" applyFont="1" applyFill="1" applyBorder="1" applyAlignment="1">
      <alignment horizontal="justify" vertical="center" wrapText="1"/>
    </xf>
    <xf numFmtId="0" fontId="2" fillId="5" borderId="5" xfId="0" applyFont="1" applyFill="1" applyBorder="1" applyAlignment="1">
      <alignment horizontal="justify" vertical="center" wrapText="1"/>
    </xf>
    <xf numFmtId="4" fontId="3" fillId="5" borderId="5" xfId="0" applyNumberFormat="1" applyFont="1" applyFill="1" applyBorder="1" applyAlignment="1">
      <alignment horizontal="right" vertical="center" wrapText="1"/>
    </xf>
    <xf numFmtId="4" fontId="2" fillId="5" borderId="5" xfId="0" applyNumberFormat="1" applyFont="1" applyFill="1" applyBorder="1" applyAlignment="1">
      <alignment horizontal="right" vertical="center" wrapText="1"/>
    </xf>
    <xf numFmtId="4" fontId="2" fillId="5" borderId="21" xfId="0" applyNumberFormat="1" applyFont="1" applyFill="1" applyBorder="1" applyAlignment="1">
      <alignment horizontal="right" vertical="center" wrapText="1"/>
    </xf>
    <xf numFmtId="0" fontId="56" fillId="0" borderId="0" xfId="1" applyNumberFormat="1" applyFont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 wrapText="1"/>
    </xf>
    <xf numFmtId="0" fontId="56" fillId="0" borderId="3" xfId="1" applyNumberFormat="1" applyFont="1" applyBorder="1" applyAlignment="1">
      <alignment horizontal="center" vertical="center" wrapText="1"/>
    </xf>
    <xf numFmtId="0" fontId="56" fillId="0" borderId="7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165" fontId="10" fillId="0" borderId="0" xfId="1" applyFont="1" applyBorder="1" applyAlignment="1">
      <alignment vertical="center" wrapText="1"/>
    </xf>
    <xf numFmtId="165" fontId="10" fillId="0" borderId="0" xfId="1" applyFont="1" applyFill="1" applyBorder="1" applyAlignment="1">
      <alignment vertical="center" wrapText="1"/>
    </xf>
    <xf numFmtId="0" fontId="10" fillId="0" borderId="0" xfId="0" applyFont="1" applyAlignment="1">
      <alignment vertical="center" wrapText="1"/>
    </xf>
    <xf numFmtId="165" fontId="10" fillId="0" borderId="0" xfId="1" applyFont="1" applyAlignment="1">
      <alignment vertical="center" wrapText="1"/>
    </xf>
    <xf numFmtId="4" fontId="10" fillId="0" borderId="12" xfId="0" applyNumberFormat="1" applyFont="1" applyBorder="1" applyAlignment="1">
      <alignment vertical="center" wrapText="1"/>
    </xf>
    <xf numFmtId="3" fontId="29" fillId="0" borderId="6" xfId="1" applyNumberFormat="1" applyFont="1" applyBorder="1" applyAlignment="1">
      <alignment vertical="center" wrapText="1"/>
    </xf>
    <xf numFmtId="4" fontId="29" fillId="0" borderId="0" xfId="1" applyNumberFormat="1" applyFont="1" applyBorder="1" applyAlignment="1">
      <alignment vertical="center" wrapText="1"/>
    </xf>
    <xf numFmtId="3" fontId="29" fillId="0" borderId="0" xfId="1" applyNumberFormat="1" applyFont="1" applyAlignment="1">
      <alignment horizontal="justify" vertical="center" wrapText="1"/>
    </xf>
    <xf numFmtId="3" fontId="29" fillId="0" borderId="0" xfId="1" applyNumberFormat="1" applyFont="1" applyAlignment="1">
      <alignment vertical="center" wrapText="1"/>
    </xf>
    <xf numFmtId="4" fontId="29" fillId="0" borderId="12" xfId="0" applyNumberFormat="1" applyFont="1" applyBorder="1" applyAlignment="1">
      <alignment vertical="center" wrapText="1"/>
    </xf>
    <xf numFmtId="3" fontId="10" fillId="0" borderId="0" xfId="1" applyNumberFormat="1" applyFont="1" applyAlignment="1">
      <alignment horizontal="justify" vertical="center" wrapText="1"/>
    </xf>
    <xf numFmtId="3" fontId="57" fillId="0" borderId="6" xfId="1" applyNumberFormat="1" applyFont="1" applyBorder="1" applyAlignment="1">
      <alignment vertical="center" wrapText="1"/>
    </xf>
    <xf numFmtId="4" fontId="15" fillId="0" borderId="0" xfId="1" applyNumberFormat="1" applyFont="1" applyBorder="1" applyAlignment="1">
      <alignment vertical="center" wrapText="1"/>
    </xf>
    <xf numFmtId="4" fontId="57" fillId="0" borderId="0" xfId="1" applyNumberFormat="1" applyFont="1" applyBorder="1" applyAlignment="1">
      <alignment vertical="center" wrapText="1"/>
    </xf>
    <xf numFmtId="3" fontId="57" fillId="0" borderId="0" xfId="1" applyNumberFormat="1" applyFont="1" applyAlignment="1">
      <alignment vertical="center" wrapText="1"/>
    </xf>
    <xf numFmtId="3" fontId="10" fillId="0" borderId="6" xfId="1" applyNumberFormat="1" applyFont="1" applyBorder="1" applyAlignment="1">
      <alignment vertical="center" wrapText="1"/>
    </xf>
    <xf numFmtId="4" fontId="10" fillId="0" borderId="0" xfId="1" applyNumberFormat="1" applyFont="1" applyBorder="1" applyAlignment="1">
      <alignment vertical="center" wrapText="1"/>
    </xf>
    <xf numFmtId="3" fontId="10" fillId="0" borderId="0" xfId="1" applyNumberFormat="1" applyFont="1" applyAlignment="1">
      <alignment vertical="center" wrapText="1"/>
    </xf>
    <xf numFmtId="4" fontId="29" fillId="0" borderId="0" xfId="1" applyNumberFormat="1" applyFont="1" applyFill="1" applyBorder="1" applyAlignment="1">
      <alignment vertical="center" wrapText="1"/>
    </xf>
    <xf numFmtId="4" fontId="57" fillId="0" borderId="12" xfId="0" applyNumberFormat="1" applyFont="1" applyBorder="1" applyAlignment="1">
      <alignment vertical="center" wrapText="1"/>
    </xf>
    <xf numFmtId="3" fontId="15" fillId="0" borderId="0" xfId="1" applyNumberFormat="1" applyFont="1" applyAlignment="1">
      <alignment vertical="center" wrapText="1"/>
    </xf>
    <xf numFmtId="4" fontId="15" fillId="0" borderId="12" xfId="0" applyNumberFormat="1" applyFont="1" applyBorder="1" applyAlignment="1">
      <alignment vertical="center" wrapText="1"/>
    </xf>
    <xf numFmtId="165" fontId="57" fillId="0" borderId="0" xfId="1" applyFont="1" applyBorder="1" applyAlignment="1">
      <alignment vertical="center" wrapText="1"/>
    </xf>
    <xf numFmtId="3" fontId="15" fillId="0" borderId="6" xfId="1" applyNumberFormat="1" applyFont="1" applyBorder="1" applyAlignment="1">
      <alignment vertical="center" wrapText="1"/>
    </xf>
    <xf numFmtId="165" fontId="15" fillId="0" borderId="0" xfId="1" applyFont="1" applyBorder="1" applyAlignment="1">
      <alignment vertical="center" wrapText="1"/>
    </xf>
    <xf numFmtId="0" fontId="10" fillId="0" borderId="12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29" fillId="0" borderId="12" xfId="0" applyFont="1" applyBorder="1" applyAlignment="1">
      <alignment vertical="center" wrapText="1"/>
    </xf>
    <xf numFmtId="0" fontId="57" fillId="0" borderId="12" xfId="0" applyFont="1" applyBorder="1" applyAlignment="1">
      <alignment vertical="center" wrapText="1"/>
    </xf>
    <xf numFmtId="0" fontId="9" fillId="0" borderId="21" xfId="0" applyFont="1" applyBorder="1" applyAlignment="1">
      <alignment horizontal="left" vertical="center" wrapText="1"/>
    </xf>
    <xf numFmtId="165" fontId="9" fillId="0" borderId="10" xfId="1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justify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justify" vertical="center" wrapText="1"/>
    </xf>
    <xf numFmtId="165" fontId="9" fillId="0" borderId="7" xfId="1" applyFont="1" applyBorder="1" applyAlignment="1">
      <alignment horizontal="justify" vertical="center" wrapText="1"/>
    </xf>
    <xf numFmtId="0" fontId="52" fillId="0" borderId="0" xfId="0" applyFont="1" applyAlignment="1">
      <alignment horizontal="justify" vertical="center" wrapText="1"/>
    </xf>
    <xf numFmtId="165" fontId="52" fillId="0" borderId="7" xfId="1" applyFont="1" applyBorder="1" applyAlignment="1">
      <alignment horizontal="justify" vertical="center" wrapText="1"/>
    </xf>
    <xf numFmtId="0" fontId="52" fillId="0" borderId="5" xfId="0" applyFont="1" applyBorder="1" applyAlignment="1">
      <alignment horizontal="justify" vertical="center" wrapText="1"/>
    </xf>
    <xf numFmtId="4" fontId="52" fillId="0" borderId="7" xfId="1" applyNumberFormat="1" applyFont="1" applyBorder="1" applyAlignment="1">
      <alignment horizontal="right" vertical="center" wrapText="1"/>
    </xf>
    <xf numFmtId="0" fontId="52" fillId="0" borderId="5" xfId="0" applyFont="1" applyBorder="1" applyAlignment="1">
      <alignment horizontal="left" vertical="center" wrapText="1"/>
    </xf>
    <xf numFmtId="4" fontId="9" fillId="0" borderId="7" xfId="1" applyNumberFormat="1" applyFont="1" applyBorder="1" applyAlignment="1">
      <alignment horizontal="right" vertical="center" wrapText="1"/>
    </xf>
    <xf numFmtId="0" fontId="52" fillId="0" borderId="0" xfId="0" applyFont="1" applyBorder="1" applyAlignment="1">
      <alignment horizontal="justify" vertical="center" wrapText="1"/>
    </xf>
    <xf numFmtId="0" fontId="58" fillId="0" borderId="7" xfId="0" applyFont="1" applyBorder="1" applyAlignment="1">
      <alignment horizontal="justify" vertical="center" wrapText="1"/>
    </xf>
    <xf numFmtId="0" fontId="9" fillId="0" borderId="0" xfId="0" applyFont="1" applyAlignment="1">
      <alignment horizontal="justify" vertical="center" wrapText="1"/>
    </xf>
    <xf numFmtId="165" fontId="9" fillId="0" borderId="7" xfId="0" applyNumberFormat="1" applyFont="1" applyBorder="1" applyAlignment="1">
      <alignment horizontal="justify" vertical="center" wrapText="1"/>
    </xf>
    <xf numFmtId="0" fontId="10" fillId="5" borderId="0" xfId="0" applyFont="1" applyFill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left" vertical="center" wrapText="1" indent="4"/>
    </xf>
    <xf numFmtId="4" fontId="10" fillId="5" borderId="0" xfId="1" applyNumberFormat="1" applyFont="1" applyFill="1" applyAlignment="1">
      <alignment horizontal="right" vertical="center" wrapText="1"/>
    </xf>
    <xf numFmtId="0" fontId="15" fillId="5" borderId="6" xfId="0" applyFont="1" applyFill="1" applyBorder="1" applyAlignment="1">
      <alignment horizontal="left" vertical="center" wrapText="1" indent="4"/>
    </xf>
    <xf numFmtId="4" fontId="15" fillId="5" borderId="0" xfId="1" applyNumberFormat="1" applyFont="1" applyFill="1" applyAlignment="1">
      <alignment horizontal="right" vertical="center" wrapText="1"/>
    </xf>
    <xf numFmtId="0" fontId="29" fillId="5" borderId="6" xfId="0" applyFont="1" applyFill="1" applyBorder="1" applyAlignment="1">
      <alignment horizontal="left" vertical="center" wrapText="1" indent="4"/>
    </xf>
    <xf numFmtId="4" fontId="29" fillId="5" borderId="0" xfId="1" applyNumberFormat="1" applyFont="1" applyFill="1" applyAlignment="1">
      <alignment horizontal="right" vertical="center" wrapText="1"/>
    </xf>
    <xf numFmtId="0" fontId="15" fillId="5" borderId="7" xfId="0" applyFont="1" applyFill="1" applyBorder="1" applyAlignment="1">
      <alignment horizontal="justify" vertical="center" wrapText="1"/>
    </xf>
    <xf numFmtId="4" fontId="43" fillId="5" borderId="0" xfId="1" applyNumberFormat="1" applyFont="1" applyFill="1" applyAlignment="1">
      <alignment horizontal="right" vertical="center" wrapText="1"/>
    </xf>
    <xf numFmtId="4" fontId="43" fillId="5" borderId="0" xfId="1" applyNumberFormat="1" applyFont="1" applyFill="1" applyAlignment="1">
      <alignment horizontal="justify" vertical="center" wrapText="1"/>
    </xf>
    <xf numFmtId="4" fontId="10" fillId="5" borderId="0" xfId="1" applyNumberFormat="1" applyFont="1" applyFill="1" applyAlignment="1">
      <alignment horizontal="justify" vertical="center" wrapText="1"/>
    </xf>
    <xf numFmtId="0" fontId="10" fillId="5" borderId="7" xfId="0" applyFont="1" applyFill="1" applyBorder="1" applyAlignment="1">
      <alignment horizontal="right" vertical="center" wrapText="1"/>
    </xf>
    <xf numFmtId="0" fontId="29" fillId="5" borderId="7" xfId="0" applyFont="1" applyFill="1" applyBorder="1" applyAlignment="1">
      <alignment horizontal="right" vertical="center" wrapText="1"/>
    </xf>
    <xf numFmtId="0" fontId="15" fillId="5" borderId="7" xfId="0" applyFont="1" applyFill="1" applyBorder="1" applyAlignment="1">
      <alignment horizontal="right" vertical="center" wrapText="1"/>
    </xf>
    <xf numFmtId="0" fontId="53" fillId="0" borderId="47" xfId="0" applyFont="1" applyBorder="1" applyAlignment="1">
      <alignment vertical="center" wrapText="1"/>
    </xf>
    <xf numFmtId="4" fontId="29" fillId="0" borderId="30" xfId="0" applyNumberFormat="1" applyFont="1" applyBorder="1" applyAlignment="1">
      <alignment vertical="center" wrapText="1"/>
    </xf>
    <xf numFmtId="4" fontId="29" fillId="0" borderId="48" xfId="0" applyNumberFormat="1" applyFont="1" applyBorder="1" applyAlignment="1">
      <alignment vertical="center" wrapText="1"/>
    </xf>
    <xf numFmtId="0" fontId="10" fillId="0" borderId="49" xfId="0" applyFont="1" applyBorder="1" applyAlignment="1">
      <alignment vertical="center" wrapText="1"/>
    </xf>
    <xf numFmtId="4" fontId="15" fillId="0" borderId="31" xfId="0" applyNumberFormat="1" applyFont="1" applyBorder="1" applyAlignment="1">
      <alignment vertical="center" wrapText="1"/>
    </xf>
    <xf numFmtId="4" fontId="15" fillId="0" borderId="50" xfId="0" applyNumberFormat="1" applyFont="1" applyBorder="1" applyAlignment="1">
      <alignment vertical="center" wrapText="1"/>
    </xf>
    <xf numFmtId="0" fontId="29" fillId="0" borderId="49" xfId="0" applyFont="1" applyBorder="1" applyAlignment="1">
      <alignment horizontal="left" vertical="center" wrapText="1" indent="1"/>
    </xf>
    <xf numFmtId="4" fontId="29" fillId="0" borderId="31" xfId="0" applyNumberFormat="1" applyFont="1" applyBorder="1" applyAlignment="1">
      <alignment vertical="center" wrapText="1"/>
    </xf>
    <xf numFmtId="4" fontId="29" fillId="0" borderId="50" xfId="0" applyNumberFormat="1" applyFont="1" applyBorder="1" applyAlignment="1">
      <alignment vertical="center" wrapText="1"/>
    </xf>
    <xf numFmtId="0" fontId="53" fillId="0" borderId="49" xfId="0" applyFont="1" applyBorder="1" applyAlignment="1">
      <alignment vertical="center" wrapText="1"/>
    </xf>
    <xf numFmtId="4" fontId="10" fillId="0" borderId="31" xfId="0" applyNumberFormat="1" applyFont="1" applyBorder="1" applyAlignment="1">
      <alignment vertical="center" wrapText="1"/>
    </xf>
    <xf numFmtId="4" fontId="10" fillId="0" borderId="50" xfId="0" applyNumberFormat="1" applyFont="1" applyBorder="1" applyAlignment="1">
      <alignment vertical="center" wrapText="1"/>
    </xf>
    <xf numFmtId="4" fontId="29" fillId="0" borderId="31" xfId="1" applyNumberFormat="1" applyFont="1" applyBorder="1" applyAlignment="1">
      <alignment vertical="center" wrapText="1"/>
    </xf>
    <xf numFmtId="4" fontId="29" fillId="0" borderId="50" xfId="1" applyNumberFormat="1" applyFont="1" applyBorder="1" applyAlignment="1">
      <alignment vertical="center" wrapText="1"/>
    </xf>
    <xf numFmtId="0" fontId="10" fillId="0" borderId="51" xfId="0" applyFont="1" applyBorder="1" applyAlignment="1">
      <alignment vertical="center" wrapText="1"/>
    </xf>
    <xf numFmtId="4" fontId="10" fillId="0" borderId="52" xfId="0" applyNumberFormat="1" applyFont="1" applyBorder="1" applyAlignment="1">
      <alignment vertical="center" wrapText="1"/>
    </xf>
    <xf numFmtId="4" fontId="10" fillId="0" borderId="53" xfId="0" applyNumberFormat="1" applyFont="1" applyBorder="1" applyAlignment="1">
      <alignment vertical="center" wrapText="1"/>
    </xf>
    <xf numFmtId="4" fontId="10" fillId="5" borderId="7" xfId="0" applyNumberFormat="1" applyFont="1" applyFill="1" applyBorder="1" applyAlignment="1">
      <alignment horizontal="right" vertical="center" wrapText="1"/>
    </xf>
    <xf numFmtId="4" fontId="15" fillId="5" borderId="7" xfId="0" applyNumberFormat="1" applyFont="1" applyFill="1" applyBorder="1" applyAlignment="1">
      <alignment horizontal="right" vertical="center" wrapText="1"/>
    </xf>
    <xf numFmtId="4" fontId="15" fillId="0" borderId="5" xfId="0" applyNumberFormat="1" applyFont="1" applyFill="1" applyBorder="1" applyAlignment="1">
      <alignment horizontal="right" vertical="center" wrapText="1"/>
    </xf>
    <xf numFmtId="4" fontId="15" fillId="0" borderId="7" xfId="0" applyNumberFormat="1" applyFont="1" applyFill="1" applyBorder="1" applyAlignment="1">
      <alignment horizontal="right" vertical="center" wrapText="1"/>
    </xf>
    <xf numFmtId="4" fontId="29" fillId="0" borderId="5" xfId="0" applyNumberFormat="1" applyFont="1" applyFill="1" applyBorder="1" applyAlignment="1">
      <alignment horizontal="right" vertical="center" wrapText="1"/>
    </xf>
    <xf numFmtId="4" fontId="29" fillId="0" borderId="7" xfId="0" applyNumberFormat="1" applyFont="1" applyFill="1" applyBorder="1" applyAlignment="1">
      <alignment horizontal="right" vertical="center" wrapText="1"/>
    </xf>
    <xf numFmtId="4" fontId="29" fillId="5" borderId="7" xfId="0" applyNumberFormat="1" applyFont="1" applyFill="1" applyBorder="1" applyAlignment="1">
      <alignment horizontal="right" vertical="center" wrapText="1"/>
    </xf>
    <xf numFmtId="0" fontId="29" fillId="5" borderId="10" xfId="0" applyFont="1" applyFill="1" applyBorder="1" applyAlignment="1">
      <alignment horizontal="right" vertical="center" wrapText="1"/>
    </xf>
    <xf numFmtId="0" fontId="15" fillId="0" borderId="7" xfId="0" applyFont="1" applyBorder="1" applyAlignment="1">
      <alignment horizontal="justify" vertical="center" wrapText="1"/>
    </xf>
    <xf numFmtId="4" fontId="15" fillId="0" borderId="7" xfId="0" applyNumberFormat="1" applyFont="1" applyBorder="1" applyAlignment="1">
      <alignment horizontal="right" vertical="center" wrapText="1"/>
    </xf>
    <xf numFmtId="0" fontId="10" fillId="0" borderId="7" xfId="0" applyFont="1" applyBorder="1" applyAlignment="1">
      <alignment horizontal="justify" vertical="center" wrapText="1"/>
    </xf>
    <xf numFmtId="4" fontId="10" fillId="0" borderId="7" xfId="0" applyNumberFormat="1" applyFont="1" applyBorder="1" applyAlignment="1">
      <alignment horizontal="right" vertical="center" wrapText="1"/>
    </xf>
    <xf numFmtId="2" fontId="10" fillId="0" borderId="7" xfId="1" applyNumberFormat="1" applyFont="1" applyBorder="1" applyAlignment="1">
      <alignment horizontal="right" vertical="center" wrapText="1"/>
    </xf>
    <xf numFmtId="4" fontId="10" fillId="0" borderId="7" xfId="1" applyNumberFormat="1" applyFont="1" applyBorder="1" applyAlignment="1">
      <alignment horizontal="right" vertical="center" wrapText="1"/>
    </xf>
    <xf numFmtId="0" fontId="10" fillId="0" borderId="6" xfId="0" applyFont="1" applyBorder="1" applyAlignment="1">
      <alignment horizontal="justify" vertical="center" wrapText="1"/>
    </xf>
    <xf numFmtId="4" fontId="29" fillId="0" borderId="7" xfId="0" applyNumberFormat="1" applyFont="1" applyBorder="1" applyAlignment="1">
      <alignment horizontal="center" vertical="center" wrapText="1"/>
    </xf>
    <xf numFmtId="4" fontId="29" fillId="0" borderId="7" xfId="0" applyNumberFormat="1" applyFont="1" applyBorder="1" applyAlignment="1">
      <alignment horizontal="right" vertical="center" wrapText="1"/>
    </xf>
    <xf numFmtId="0" fontId="29" fillId="0" borderId="6" xfId="0" applyFont="1" applyBorder="1" applyAlignment="1">
      <alignment horizontal="justify" vertical="center" wrapText="1"/>
    </xf>
    <xf numFmtId="2" fontId="10" fillId="0" borderId="7" xfId="0" applyNumberFormat="1" applyFont="1" applyBorder="1" applyAlignment="1">
      <alignment horizontal="right" vertical="center" wrapText="1"/>
    </xf>
    <xf numFmtId="0" fontId="57" fillId="0" borderId="6" xfId="0" applyFont="1" applyBorder="1" applyAlignment="1">
      <alignment horizontal="justify" vertical="center" wrapText="1"/>
    </xf>
    <xf numFmtId="4" fontId="10" fillId="0" borderId="7" xfId="0" applyNumberFormat="1" applyFont="1" applyBorder="1" applyAlignment="1">
      <alignment horizontal="center" vertical="center" wrapText="1"/>
    </xf>
    <xf numFmtId="4" fontId="43" fillId="0" borderId="7" xfId="0" applyNumberFormat="1" applyFont="1" applyBorder="1" applyAlignment="1">
      <alignment horizontal="right" vertical="center" wrapText="1"/>
    </xf>
    <xf numFmtId="0" fontId="57" fillId="0" borderId="7" xfId="0" applyFont="1" applyBorder="1" applyAlignment="1">
      <alignment horizontal="justify" vertical="center" wrapText="1"/>
    </xf>
    <xf numFmtId="4" fontId="57" fillId="0" borderId="7" xfId="0" applyNumberFormat="1" applyFont="1" applyBorder="1" applyAlignment="1">
      <alignment horizontal="right" vertical="center" wrapText="1"/>
    </xf>
    <xf numFmtId="0" fontId="15" fillId="0" borderId="10" xfId="0" applyFont="1" applyBorder="1" applyAlignment="1">
      <alignment horizontal="justify" vertical="center" wrapText="1"/>
    </xf>
    <xf numFmtId="4" fontId="15" fillId="0" borderId="10" xfId="0" applyNumberFormat="1" applyFont="1" applyBorder="1" applyAlignment="1">
      <alignment horizontal="right" vertical="center" wrapText="1"/>
    </xf>
    <xf numFmtId="4" fontId="29" fillId="0" borderId="0" xfId="0" applyNumberFormat="1" applyFont="1" applyFill="1" applyAlignment="1">
      <alignment horizontal="right" vertical="center"/>
    </xf>
    <xf numFmtId="4" fontId="10" fillId="0" borderId="0" xfId="0" applyNumberFormat="1" applyFont="1" applyFill="1" applyAlignment="1">
      <alignment horizontal="right" vertical="center"/>
    </xf>
    <xf numFmtId="4" fontId="29" fillId="0" borderId="0" xfId="0" applyNumberFormat="1" applyFont="1" applyFill="1" applyAlignment="1">
      <alignment horizontal="right" vertical="center" indent="1"/>
    </xf>
    <xf numFmtId="4" fontId="15" fillId="0" borderId="0" xfId="0" applyNumberFormat="1" applyFont="1" applyFill="1" applyAlignment="1">
      <alignment horizontal="right" vertical="center" wrapText="1"/>
    </xf>
    <xf numFmtId="4" fontId="29" fillId="0" borderId="0" xfId="0" applyNumberFormat="1" applyFont="1" applyFill="1" applyBorder="1" applyAlignment="1">
      <alignment horizontal="right" vertical="center"/>
    </xf>
    <xf numFmtId="165" fontId="29" fillId="0" borderId="0" xfId="0" applyNumberFormat="1" applyFont="1" applyFill="1"/>
    <xf numFmtId="4" fontId="29" fillId="0" borderId="0" xfId="0" applyNumberFormat="1" applyFont="1" applyFill="1"/>
    <xf numFmtId="4" fontId="15" fillId="0" borderId="0" xfId="0" applyNumberFormat="1" applyFont="1" applyFill="1" applyAlignment="1">
      <alignment horizontal="right" vertical="center"/>
    </xf>
    <xf numFmtId="4" fontId="48" fillId="0" borderId="0" xfId="0" applyNumberFormat="1" applyFont="1" applyFill="1" applyAlignment="1">
      <alignment horizontal="right" vertical="center"/>
    </xf>
    <xf numFmtId="4" fontId="29" fillId="0" borderId="9" xfId="0" applyNumberFormat="1" applyFont="1" applyFill="1" applyBorder="1" applyAlignment="1">
      <alignment horizontal="right" vertical="center"/>
    </xf>
    <xf numFmtId="165" fontId="29" fillId="0" borderId="0" xfId="1" applyFont="1" applyAlignment="1">
      <alignment vertical="center" wrapText="1"/>
    </xf>
    <xf numFmtId="165" fontId="29" fillId="0" borderId="0" xfId="1" applyFont="1" applyBorder="1" applyAlignment="1">
      <alignment vertical="center" wrapText="1"/>
    </xf>
    <xf numFmtId="39" fontId="29" fillId="0" borderId="0" xfId="1" applyNumberFormat="1" applyFont="1" applyAlignment="1">
      <alignment vertical="center" wrapText="1"/>
    </xf>
    <xf numFmtId="39" fontId="29" fillId="0" borderId="0" xfId="1" applyNumberFormat="1" applyFont="1" applyFill="1" applyAlignment="1">
      <alignment vertical="center" wrapText="1"/>
    </xf>
    <xf numFmtId="165" fontId="57" fillId="0" borderId="0" xfId="1" applyFont="1" applyAlignment="1">
      <alignment vertical="center" wrapText="1"/>
    </xf>
    <xf numFmtId="0" fontId="24" fillId="0" borderId="0" xfId="0" applyFont="1"/>
    <xf numFmtId="0" fontId="0" fillId="0" borderId="0" xfId="0" applyBorder="1"/>
    <xf numFmtId="165" fontId="0" fillId="0" borderId="0" xfId="0" applyNumberFormat="1" applyBorder="1"/>
    <xf numFmtId="4" fontId="2" fillId="0" borderId="0" xfId="0" applyNumberFormat="1" applyFont="1" applyBorder="1" applyAlignment="1">
      <alignment horizontal="right" vertical="center" wrapText="1"/>
    </xf>
    <xf numFmtId="0" fontId="3" fillId="0" borderId="0" xfId="0" applyFont="1" applyBorder="1" applyAlignment="1">
      <alignment horizontal="right" vertical="center" wrapText="1"/>
    </xf>
    <xf numFmtId="165" fontId="5" fillId="0" borderId="0" xfId="1" applyFont="1" applyAlignment="1">
      <alignment horizontal="right"/>
    </xf>
    <xf numFmtId="39" fontId="10" fillId="0" borderId="0" xfId="1" applyNumberFormat="1" applyFont="1" applyFill="1" applyAlignment="1">
      <alignment vertical="center"/>
    </xf>
    <xf numFmtId="165" fontId="5" fillId="12" borderId="0" xfId="0" applyNumberFormat="1" applyFont="1" applyFill="1"/>
    <xf numFmtId="0" fontId="20" fillId="19" borderId="0" xfId="0" applyFont="1" applyFill="1"/>
    <xf numFmtId="165" fontId="20" fillId="19" borderId="0" xfId="0" applyNumberFormat="1" applyFont="1" applyFill="1"/>
    <xf numFmtId="165" fontId="0" fillId="19" borderId="0" xfId="1" applyFont="1" applyFill="1"/>
    <xf numFmtId="165" fontId="20" fillId="19" borderId="0" xfId="1" applyFont="1" applyFill="1"/>
    <xf numFmtId="17" fontId="59" fillId="0" borderId="0" xfId="0" applyNumberFormat="1" applyFont="1" applyAlignment="1">
      <alignment horizontal="center"/>
    </xf>
    <xf numFmtId="17" fontId="59" fillId="0" borderId="0" xfId="1" applyNumberFormat="1" applyFont="1" applyAlignment="1">
      <alignment horizontal="center"/>
    </xf>
    <xf numFmtId="165" fontId="23" fillId="19" borderId="0" xfId="0" applyNumberFormat="1" applyFont="1" applyFill="1" applyBorder="1" applyAlignment="1">
      <alignment vertical="top" wrapText="1"/>
    </xf>
    <xf numFmtId="0" fontId="3" fillId="0" borderId="7" xfId="0" applyFont="1" applyBorder="1" applyAlignment="1">
      <alignment horizontal="justify" vertical="center" wrapText="1"/>
    </xf>
    <xf numFmtId="0" fontId="26" fillId="10" borderId="24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justify" vertical="center" wrapText="1"/>
    </xf>
    <xf numFmtId="0" fontId="60" fillId="0" borderId="0" xfId="3" applyFont="1" applyFill="1" applyAlignment="1">
      <alignment vertical="center"/>
    </xf>
    <xf numFmtId="0" fontId="61" fillId="0" borderId="0" xfId="3" applyFont="1" applyFill="1" applyAlignment="1">
      <alignment vertical="center"/>
    </xf>
    <xf numFmtId="4" fontId="61" fillId="0" borderId="0" xfId="3" applyNumberFormat="1" applyFont="1" applyFill="1" applyAlignment="1">
      <alignment vertical="center"/>
    </xf>
    <xf numFmtId="4" fontId="63" fillId="0" borderId="0" xfId="3" applyNumberFormat="1" applyFont="1" applyFill="1" applyAlignment="1">
      <alignment vertical="center"/>
    </xf>
    <xf numFmtId="4" fontId="64" fillId="0" borderId="0" xfId="3" applyNumberFormat="1" applyFont="1" applyFill="1" applyAlignment="1">
      <alignment vertical="center"/>
    </xf>
    <xf numFmtId="0" fontId="65" fillId="0" borderId="0" xfId="3" applyFont="1" applyFill="1" applyAlignment="1">
      <alignment vertical="center"/>
    </xf>
    <xf numFmtId="0" fontId="63" fillId="0" borderId="0" xfId="3" applyFont="1" applyFill="1" applyAlignment="1">
      <alignment vertical="center"/>
    </xf>
    <xf numFmtId="0" fontId="62" fillId="0" borderId="0" xfId="3" applyFont="1" applyFill="1" applyAlignment="1">
      <alignment vertical="center"/>
    </xf>
    <xf numFmtId="4" fontId="62" fillId="0" borderId="0" xfId="3" applyNumberFormat="1" applyFont="1" applyFill="1" applyAlignment="1">
      <alignment vertical="center"/>
    </xf>
    <xf numFmtId="4" fontId="64" fillId="0" borderId="0" xfId="5" applyNumberFormat="1" applyFont="1" applyFill="1" applyAlignment="1">
      <alignment vertical="center"/>
    </xf>
    <xf numFmtId="0" fontId="67" fillId="0" borderId="0" xfId="3" applyFont="1" applyFill="1" applyAlignment="1">
      <alignment vertical="center"/>
    </xf>
    <xf numFmtId="4" fontId="67" fillId="0" borderId="0" xfId="3" applyNumberFormat="1" applyFont="1" applyFill="1" applyAlignment="1">
      <alignment vertical="center"/>
    </xf>
    <xf numFmtId="4" fontId="67" fillId="0" borderId="0" xfId="5" applyNumberFormat="1" applyFont="1" applyFill="1" applyAlignment="1">
      <alignment vertical="center"/>
    </xf>
    <xf numFmtId="4" fontId="62" fillId="0" borderId="0" xfId="5" applyNumberFormat="1" applyFont="1" applyFill="1" applyBorder="1" applyAlignment="1">
      <alignment vertical="center"/>
    </xf>
    <xf numFmtId="4" fontId="61" fillId="0" borderId="0" xfId="3" applyNumberFormat="1" applyFont="1" applyFill="1" applyBorder="1" applyAlignment="1">
      <alignment vertical="center"/>
    </xf>
    <xf numFmtId="4" fontId="62" fillId="0" borderId="0" xfId="5" applyNumberFormat="1" applyFont="1" applyFill="1" applyAlignment="1">
      <alignment vertical="center"/>
    </xf>
    <xf numFmtId="4" fontId="61" fillId="0" borderId="58" xfId="3" applyNumberFormat="1" applyFont="1" applyFill="1" applyBorder="1" applyAlignment="1">
      <alignment vertical="center"/>
    </xf>
    <xf numFmtId="4" fontId="62" fillId="0" borderId="0" xfId="3" applyNumberFormat="1" applyFont="1" applyFill="1" applyBorder="1" applyAlignment="1">
      <alignment vertical="center"/>
    </xf>
    <xf numFmtId="0" fontId="63" fillId="0" borderId="0" xfId="3" applyFont="1" applyFill="1" applyBorder="1" applyAlignment="1">
      <alignment vertical="center"/>
    </xf>
    <xf numFmtId="0" fontId="61" fillId="0" borderId="0" xfId="3" applyFont="1" applyFill="1" applyAlignment="1">
      <alignment vertical="center" wrapText="1"/>
    </xf>
    <xf numFmtId="4" fontId="60" fillId="0" borderId="0" xfId="3" applyNumberFormat="1" applyFont="1" applyFill="1" applyAlignment="1">
      <alignment vertical="center"/>
    </xf>
    <xf numFmtId="0" fontId="61" fillId="0" borderId="0" xfId="3" applyFont="1" applyFill="1" applyBorder="1" applyAlignment="1">
      <alignment vertical="center"/>
    </xf>
    <xf numFmtId="4" fontId="62" fillId="0" borderId="58" xfId="3" applyNumberFormat="1" applyFont="1" applyFill="1" applyBorder="1" applyAlignment="1">
      <alignment vertical="center"/>
    </xf>
    <xf numFmtId="4" fontId="62" fillId="0" borderId="59" xfId="5" applyNumberFormat="1" applyFont="1" applyFill="1" applyBorder="1" applyAlignment="1">
      <alignment vertical="center"/>
    </xf>
    <xf numFmtId="4" fontId="62" fillId="0" borderId="59" xfId="3" applyNumberFormat="1" applyFont="1" applyFill="1" applyBorder="1" applyAlignment="1">
      <alignment vertical="center"/>
    </xf>
    <xf numFmtId="0" fontId="62" fillId="0" borderId="0" xfId="3" applyFont="1" applyFill="1" applyAlignment="1">
      <alignment horizontal="center" vertical="center"/>
    </xf>
    <xf numFmtId="0" fontId="62" fillId="0" borderId="0" xfId="3" applyFont="1" applyFill="1" applyAlignment="1">
      <alignment horizontal="center" vertical="top" wrapText="1"/>
    </xf>
    <xf numFmtId="4" fontId="67" fillId="0" borderId="0" xfId="3" applyNumberFormat="1" applyFont="1" applyFill="1" applyAlignment="1">
      <alignment horizontal="center" vertical="center"/>
    </xf>
    <xf numFmtId="4" fontId="62" fillId="0" borderId="0" xfId="3" applyNumberFormat="1" applyFont="1" applyFill="1" applyAlignment="1">
      <alignment horizontal="center" vertical="center"/>
    </xf>
    <xf numFmtId="4" fontId="52" fillId="0" borderId="7" xfId="1" applyNumberFormat="1" applyFont="1" applyFill="1" applyBorder="1" applyAlignment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165" fontId="5" fillId="0" borderId="0" xfId="1" applyFont="1" applyFill="1"/>
    <xf numFmtId="0" fontId="5" fillId="0" borderId="0" xfId="0" applyFont="1" applyFill="1"/>
    <xf numFmtId="14" fontId="3" fillId="0" borderId="7" xfId="0" applyNumberFormat="1" applyFont="1" applyBorder="1" applyAlignment="1">
      <alignment horizontal="justify" vertical="center" wrapText="1"/>
    </xf>
    <xf numFmtId="0" fontId="2" fillId="0" borderId="21" xfId="0" applyFont="1" applyBorder="1" applyAlignment="1">
      <alignment horizontal="left" vertical="center" wrapText="1" indent="1"/>
    </xf>
    <xf numFmtId="4" fontId="3" fillId="0" borderId="10" xfId="0" applyNumberFormat="1" applyFont="1" applyBorder="1" applyAlignment="1">
      <alignment horizontal="justify" vertical="center" wrapText="1"/>
    </xf>
    <xf numFmtId="0" fontId="47" fillId="0" borderId="0" xfId="0" applyFont="1" applyAlignment="1">
      <alignment wrapText="1"/>
    </xf>
    <xf numFmtId="0" fontId="3" fillId="0" borderId="0" xfId="0" applyFont="1"/>
    <xf numFmtId="4" fontId="3" fillId="0" borderId="0" xfId="0" applyNumberFormat="1" applyFont="1"/>
    <xf numFmtId="165" fontId="5" fillId="0" borderId="0" xfId="0" applyNumberFormat="1" applyFont="1" applyAlignment="1">
      <alignment horizontal="right"/>
    </xf>
    <xf numFmtId="0" fontId="25" fillId="0" borderId="0" xfId="0" applyFont="1" applyBorder="1"/>
    <xf numFmtId="0" fontId="3" fillId="0" borderId="0" xfId="0" applyFont="1" applyBorder="1" applyAlignment="1">
      <alignment horizontal="justify" vertical="center"/>
    </xf>
    <xf numFmtId="165" fontId="24" fillId="0" borderId="0" xfId="1" applyFont="1"/>
    <xf numFmtId="168" fontId="2" fillId="0" borderId="7" xfId="1" applyNumberFormat="1" applyFont="1" applyBorder="1" applyAlignment="1">
      <alignment horizontal="justify" vertical="center" wrapText="1"/>
    </xf>
    <xf numFmtId="0" fontId="27" fillId="10" borderId="10" xfId="0" applyFont="1" applyFill="1" applyBorder="1" applyAlignment="1">
      <alignment horizontal="center" vertical="center" wrapText="1"/>
    </xf>
    <xf numFmtId="0" fontId="53" fillId="0" borderId="63" xfId="0" applyFont="1" applyBorder="1" applyAlignment="1">
      <alignment vertical="top" wrapText="1"/>
    </xf>
    <xf numFmtId="0" fontId="27" fillId="0" borderId="64" xfId="0" applyFont="1" applyBorder="1" applyAlignment="1">
      <alignment horizontal="justify" vertical="center" wrapText="1"/>
    </xf>
    <xf numFmtId="0" fontId="27" fillId="0" borderId="67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justify" vertical="center" wrapText="1"/>
    </xf>
    <xf numFmtId="0" fontId="40" fillId="0" borderId="68" xfId="0" applyFont="1" applyBorder="1" applyAlignment="1">
      <alignment horizontal="justify" vertical="center" wrapText="1"/>
    </xf>
    <xf numFmtId="0" fontId="40" fillId="0" borderId="63" xfId="0" applyFont="1" applyBorder="1" applyAlignment="1">
      <alignment horizontal="center" vertical="center" wrapText="1"/>
    </xf>
    <xf numFmtId="0" fontId="53" fillId="0" borderId="67" xfId="0" applyFont="1" applyBorder="1" applyAlignment="1">
      <alignment vertical="top" wrapText="1"/>
    </xf>
    <xf numFmtId="0" fontId="40" fillId="0" borderId="67" xfId="0" applyFont="1" applyBorder="1" applyAlignment="1">
      <alignment horizontal="justify" vertical="center" wrapText="1"/>
    </xf>
    <xf numFmtId="0" fontId="40" fillId="0" borderId="67" xfId="0" applyFont="1" applyBorder="1" applyAlignment="1">
      <alignment horizontal="center" vertical="center" wrapText="1"/>
    </xf>
    <xf numFmtId="0" fontId="53" fillId="0" borderId="10" xfId="0" applyFont="1" applyBorder="1" applyAlignment="1">
      <alignment vertical="top" wrapText="1"/>
    </xf>
    <xf numFmtId="0" fontId="5" fillId="0" borderId="0" xfId="0" applyFont="1" applyAlignment="1">
      <alignment horizontal="center" vertical="center"/>
    </xf>
    <xf numFmtId="165" fontId="3" fillId="0" borderId="0" xfId="1" applyFont="1" applyAlignment="1">
      <alignment horizontal="center" vertical="center" wrapText="1"/>
    </xf>
    <xf numFmtId="0" fontId="24" fillId="0" borderId="0" xfId="0" quotePrefix="1" applyFont="1"/>
    <xf numFmtId="4" fontId="2" fillId="0" borderId="7" xfId="0" applyNumberFormat="1" applyFont="1" applyFill="1" applyBorder="1" applyAlignment="1">
      <alignment horizontal="right" vertical="center" wrapText="1"/>
    </xf>
    <xf numFmtId="0" fontId="0" fillId="0" borderId="0" xfId="0"/>
    <xf numFmtId="4" fontId="43" fillId="0" borderId="0" xfId="1" applyNumberFormat="1" applyFont="1" applyBorder="1" applyAlignment="1">
      <alignment vertical="center" wrapText="1"/>
    </xf>
    <xf numFmtId="165" fontId="3" fillId="0" borderId="0" xfId="1" applyFont="1"/>
    <xf numFmtId="39" fontId="43" fillId="0" borderId="0" xfId="1" applyNumberFormat="1" applyFont="1" applyAlignment="1">
      <alignment vertical="center" wrapText="1"/>
    </xf>
    <xf numFmtId="0" fontId="27" fillId="10" borderId="1" xfId="0" applyFont="1" applyFill="1" applyBorder="1" applyAlignment="1">
      <alignment horizontal="center" vertical="center" wrapText="1"/>
    </xf>
    <xf numFmtId="0" fontId="27" fillId="10" borderId="21" xfId="0" applyFont="1" applyFill="1" applyBorder="1" applyAlignment="1">
      <alignment horizontal="center" vertical="center" wrapText="1"/>
    </xf>
    <xf numFmtId="4" fontId="68" fillId="0" borderId="7" xfId="1" applyNumberFormat="1" applyFont="1" applyBorder="1" applyAlignment="1">
      <alignment horizontal="right" vertical="center" wrapText="1"/>
    </xf>
    <xf numFmtId="4" fontId="2" fillId="0" borderId="5" xfId="0" applyNumberFormat="1" applyFont="1" applyFill="1" applyBorder="1" applyAlignment="1">
      <alignment horizontal="right" vertical="center" wrapText="1"/>
    </xf>
    <xf numFmtId="0" fontId="29" fillId="0" borderId="5" xfId="0" applyFont="1" applyBorder="1" applyAlignment="1">
      <alignment vertical="center" wrapText="1"/>
    </xf>
    <xf numFmtId="4" fontId="10" fillId="16" borderId="5" xfId="0" applyNumberFormat="1" applyFont="1" applyFill="1" applyBorder="1" applyAlignment="1">
      <alignment vertical="center" wrapText="1"/>
    </xf>
    <xf numFmtId="165" fontId="43" fillId="0" borderId="5" xfId="0" applyNumberFormat="1" applyFont="1" applyFill="1" applyBorder="1" applyAlignment="1">
      <alignment vertical="center" wrapText="1"/>
    </xf>
    <xf numFmtId="165" fontId="29" fillId="0" borderId="5" xfId="0" applyNumberFormat="1" applyFont="1" applyFill="1" applyBorder="1" applyAlignment="1">
      <alignment vertical="center" wrapText="1"/>
    </xf>
    <xf numFmtId="165" fontId="29" fillId="0" borderId="5" xfId="0" applyNumberFormat="1" applyFont="1" applyBorder="1" applyAlignment="1">
      <alignment vertical="center" wrapText="1"/>
    </xf>
    <xf numFmtId="0" fontId="29" fillId="0" borderId="5" xfId="0" applyFont="1" applyFill="1" applyBorder="1" applyAlignment="1">
      <alignment vertical="center" wrapText="1"/>
    </xf>
    <xf numFmtId="4" fontId="29" fillId="0" borderId="5" xfId="0" applyNumberFormat="1" applyFont="1" applyFill="1" applyBorder="1" applyAlignment="1">
      <alignment vertical="center" wrapText="1"/>
    </xf>
    <xf numFmtId="0" fontId="29" fillId="0" borderId="21" xfId="0" applyFont="1" applyBorder="1" applyAlignment="1">
      <alignment vertical="center" wrapText="1"/>
    </xf>
    <xf numFmtId="0" fontId="0" fillId="0" borderId="0" xfId="0" applyAlignment="1">
      <alignment vertical="center"/>
    </xf>
    <xf numFmtId="169" fontId="23" fillId="0" borderId="0" xfId="0" applyNumberFormat="1" applyFont="1" applyFill="1" applyBorder="1" applyAlignment="1">
      <alignment vertical="top" wrapText="1"/>
    </xf>
    <xf numFmtId="0" fontId="20" fillId="0" borderId="0" xfId="0" applyFont="1"/>
    <xf numFmtId="165" fontId="0" fillId="0" borderId="0" xfId="0" applyNumberFormat="1"/>
    <xf numFmtId="165" fontId="47" fillId="0" borderId="0" xfId="1" applyFont="1"/>
    <xf numFmtId="165" fontId="47" fillId="0" borderId="0" xfId="1" applyFont="1" applyAlignment="1">
      <alignment wrapText="1"/>
    </xf>
    <xf numFmtId="165" fontId="25" fillId="0" borderId="0" xfId="1" applyFont="1"/>
    <xf numFmtId="0" fontId="5" fillId="0" borderId="0" xfId="0" applyFont="1" applyAlignment="1">
      <alignment horizontal="center"/>
    </xf>
    <xf numFmtId="165" fontId="38" fillId="0" borderId="0" xfId="1" applyFont="1"/>
    <xf numFmtId="14" fontId="3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39" fontId="43" fillId="0" borderId="0" xfId="1" applyNumberFormat="1" applyFont="1" applyFill="1" applyAlignment="1">
      <alignment vertical="center" wrapText="1"/>
    </xf>
    <xf numFmtId="4" fontId="88" fillId="0" borderId="5" xfId="1" applyNumberFormat="1" applyFont="1" applyFill="1" applyBorder="1"/>
    <xf numFmtId="4" fontId="88" fillId="0" borderId="5" xfId="1" applyNumberFormat="1" applyFont="1" applyBorder="1"/>
    <xf numFmtId="0" fontId="2" fillId="0" borderId="0" xfId="0" applyFont="1" applyFill="1" applyBorder="1" applyAlignment="1">
      <alignment horizontal="left" vertical="center"/>
    </xf>
    <xf numFmtId="4" fontId="26" fillId="10" borderId="10" xfId="0" applyNumberFormat="1" applyFont="1" applyFill="1" applyBorder="1" applyAlignment="1">
      <alignment horizontal="center" vertical="center" wrapText="1"/>
    </xf>
    <xf numFmtId="4" fontId="26" fillId="10" borderId="24" xfId="0" applyNumberFormat="1" applyFont="1" applyFill="1" applyBorder="1" applyAlignment="1">
      <alignment horizontal="center" vertical="center" wrapText="1"/>
    </xf>
    <xf numFmtId="4" fontId="26" fillId="10" borderId="24" xfId="1" applyNumberFormat="1" applyFont="1" applyFill="1" applyBorder="1" applyAlignment="1">
      <alignment horizontal="center" vertical="center" wrapText="1"/>
    </xf>
    <xf numFmtId="4" fontId="2" fillId="0" borderId="7" xfId="1" applyNumberFormat="1" applyFont="1" applyFill="1" applyBorder="1" applyAlignment="1">
      <alignment horizontal="center" vertical="center"/>
    </xf>
    <xf numFmtId="4" fontId="2" fillId="0" borderId="10" xfId="1" applyNumberFormat="1" applyFont="1" applyBorder="1" applyAlignment="1">
      <alignment horizontal="center" vertical="center"/>
    </xf>
    <xf numFmtId="4" fontId="5" fillId="0" borderId="0" xfId="1" applyNumberFormat="1" applyFont="1"/>
    <xf numFmtId="4" fontId="38" fillId="0" borderId="0" xfId="0" applyNumberFormat="1" applyFont="1"/>
    <xf numFmtId="4" fontId="0" fillId="0" borderId="0" xfId="1" applyNumberFormat="1" applyFont="1" applyAlignment="1">
      <alignment horizontal="right"/>
    </xf>
    <xf numFmtId="0" fontId="0" fillId="0" borderId="0" xfId="0"/>
    <xf numFmtId="0" fontId="0" fillId="5" borderId="31" xfId="0" applyFill="1" applyBorder="1" applyAlignment="1">
      <alignment vertical="top" wrapText="1"/>
    </xf>
    <xf numFmtId="0" fontId="23" fillId="5" borderId="31" xfId="0" applyFont="1" applyFill="1" applyBorder="1" applyAlignment="1">
      <alignment vertical="top" wrapText="1"/>
    </xf>
    <xf numFmtId="0" fontId="21" fillId="5" borderId="0" xfId="0" applyFont="1" applyFill="1" applyBorder="1" applyAlignment="1">
      <alignment horizontal="center" vertical="top" wrapText="1"/>
    </xf>
    <xf numFmtId="165" fontId="73" fillId="0" borderId="0" xfId="1" applyFont="1"/>
    <xf numFmtId="4" fontId="12" fillId="0" borderId="5" xfId="0" applyNumberFormat="1" applyFont="1" applyFill="1" applyBorder="1" applyAlignment="1">
      <alignment horizontal="right" vertical="center" wrapText="1"/>
    </xf>
    <xf numFmtId="4" fontId="12" fillId="0" borderId="7" xfId="0" applyNumberFormat="1" applyFont="1" applyFill="1" applyBorder="1" applyAlignment="1">
      <alignment horizontal="right" vertical="center" wrapText="1"/>
    </xf>
    <xf numFmtId="4" fontId="5" fillId="0" borderId="0" xfId="0" applyNumberFormat="1" applyFont="1" applyBorder="1"/>
    <xf numFmtId="165" fontId="28" fillId="0" borderId="0" xfId="1" applyFont="1"/>
    <xf numFmtId="0" fontId="20" fillId="0" borderId="0" xfId="0" quotePrefix="1" applyFont="1"/>
    <xf numFmtId="165" fontId="20" fillId="0" borderId="0" xfId="1" quotePrefix="1" applyFont="1"/>
    <xf numFmtId="0" fontId="22" fillId="8" borderId="0" xfId="0" applyNumberFormat="1" applyFont="1" applyFill="1" applyBorder="1" applyAlignment="1">
      <alignment vertical="center" wrapText="1"/>
    </xf>
    <xf numFmtId="0" fontId="23" fillId="5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165" fontId="23" fillId="5" borderId="0" xfId="0" applyNumberFormat="1" applyFont="1" applyFill="1" applyBorder="1" applyAlignment="1">
      <alignment vertical="center" wrapText="1"/>
    </xf>
    <xf numFmtId="165" fontId="23" fillId="5" borderId="0" xfId="1" applyFont="1" applyFill="1" applyBorder="1" applyAlignment="1">
      <alignment vertical="center" wrapText="1"/>
    </xf>
    <xf numFmtId="0" fontId="21" fillId="5" borderId="0" xfId="0" applyFont="1" applyFill="1" applyBorder="1" applyAlignment="1">
      <alignment vertical="center" wrapText="1"/>
    </xf>
    <xf numFmtId="0" fontId="28" fillId="0" borderId="0" xfId="0" applyFont="1" applyAlignment="1">
      <alignment vertical="center"/>
    </xf>
    <xf numFmtId="165" fontId="2" fillId="0" borderId="0" xfId="1" applyFont="1" applyFill="1"/>
    <xf numFmtId="167" fontId="0" fillId="0" borderId="0" xfId="0" applyNumberFormat="1" applyFill="1"/>
    <xf numFmtId="0" fontId="20" fillId="0" borderId="0" xfId="0" applyFont="1" applyAlignment="1"/>
    <xf numFmtId="0" fontId="0" fillId="12" borderId="0" xfId="0" applyFill="1"/>
    <xf numFmtId="4" fontId="89" fillId="0" borderId="10" xfId="0" applyNumberFormat="1" applyFont="1" applyBorder="1" applyAlignment="1">
      <alignment horizontal="right" vertical="center" wrapText="1"/>
    </xf>
    <xf numFmtId="0" fontId="2" fillId="5" borderId="4" xfId="0" applyFont="1" applyFill="1" applyBorder="1" applyAlignment="1">
      <alignment horizontal="justify" vertical="center" wrapText="1"/>
    </xf>
    <xf numFmtId="165" fontId="0" fillId="0" borderId="7" xfId="1" applyFont="1" applyBorder="1"/>
    <xf numFmtId="4" fontId="0" fillId="0" borderId="7" xfId="1" applyNumberFormat="1" applyFont="1" applyBorder="1"/>
    <xf numFmtId="4" fontId="12" fillId="0" borderId="5" xfId="1" applyNumberFormat="1" applyFont="1" applyFill="1" applyBorder="1" applyAlignment="1">
      <alignment horizontal="right" vertical="center"/>
    </xf>
    <xf numFmtId="4" fontId="33" fillId="0" borderId="5" xfId="1" applyNumberFormat="1" applyFont="1" applyFill="1" applyBorder="1" applyAlignment="1">
      <alignment horizontal="right" vertical="center"/>
    </xf>
    <xf numFmtId="4" fontId="3" fillId="0" borderId="5" xfId="1" applyNumberFormat="1" applyFont="1" applyFill="1" applyBorder="1" applyAlignment="1">
      <alignment horizontal="right" vertical="center"/>
    </xf>
    <xf numFmtId="4" fontId="2" fillId="0" borderId="5" xfId="1" applyNumberFormat="1" applyFont="1" applyFill="1" applyBorder="1" applyAlignment="1">
      <alignment horizontal="center" vertical="center"/>
    </xf>
    <xf numFmtId="4" fontId="2" fillId="0" borderId="5" xfId="1" applyNumberFormat="1" applyFont="1" applyBorder="1" applyAlignment="1">
      <alignment horizontal="right" vertical="center"/>
    </xf>
    <xf numFmtId="4" fontId="2" fillId="0" borderId="21" xfId="1" applyNumberFormat="1" applyFont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23" fillId="12" borderId="0" xfId="0" applyFont="1" applyFill="1" applyBorder="1" applyAlignment="1">
      <alignment vertical="top" wrapText="1"/>
    </xf>
    <xf numFmtId="0" fontId="23" fillId="12" borderId="0" xfId="0" applyFont="1" applyFill="1" applyBorder="1" applyAlignment="1">
      <alignment vertical="center" wrapText="1"/>
    </xf>
    <xf numFmtId="0" fontId="20" fillId="12" borderId="0" xfId="0" applyFont="1" applyFill="1"/>
    <xf numFmtId="165" fontId="0" fillId="12" borderId="0" xfId="1" applyFont="1" applyFill="1"/>
    <xf numFmtId="165" fontId="5" fillId="9" borderId="0" xfId="1" applyFont="1" applyFill="1"/>
    <xf numFmtId="4" fontId="43" fillId="0" borderId="0" xfId="1" applyNumberFormat="1" applyFont="1" applyFill="1" applyBorder="1" applyAlignment="1">
      <alignment vertical="center" wrapText="1"/>
    </xf>
    <xf numFmtId="165" fontId="31" fillId="0" borderId="5" xfId="1" applyFont="1" applyBorder="1"/>
    <xf numFmtId="0" fontId="0" fillId="0" borderId="0" xfId="0"/>
    <xf numFmtId="0" fontId="2" fillId="0" borderId="0" xfId="0" applyFont="1" applyAlignment="1">
      <alignment horizontal="justify" vertical="center"/>
    </xf>
    <xf numFmtId="0" fontId="46" fillId="10" borderId="1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justify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0" fillId="0" borderId="0" xfId="0"/>
    <xf numFmtId="0" fontId="45" fillId="0" borderId="0" xfId="0" applyFont="1" applyFill="1"/>
    <xf numFmtId="0" fontId="50" fillId="0" borderId="7" xfId="0" applyFont="1" applyBorder="1" applyAlignment="1">
      <alignment horizontal="right" vertical="center"/>
    </xf>
    <xf numFmtId="0" fontId="14" fillId="0" borderId="1" xfId="0" applyFont="1" applyBorder="1" applyAlignment="1">
      <alignment horizontal="justify" vertical="center" wrapText="1"/>
    </xf>
    <xf numFmtId="4" fontId="61" fillId="0" borderId="5" xfId="3" applyNumberFormat="1" applyFont="1" applyFill="1" applyBorder="1" applyAlignment="1">
      <alignment vertical="center"/>
    </xf>
    <xf numFmtId="0" fontId="3" fillId="0" borderId="21" xfId="0" applyFont="1" applyBorder="1" applyAlignment="1">
      <alignment horizontal="justify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14" fontId="33" fillId="0" borderId="7" xfId="0" applyNumberFormat="1" applyFont="1" applyBorder="1" applyAlignment="1">
      <alignment horizontal="center" vertical="center" wrapText="1"/>
    </xf>
    <xf numFmtId="0" fontId="33" fillId="0" borderId="7" xfId="0" applyFont="1" applyBorder="1" applyAlignment="1">
      <alignment horizontal="justify" vertical="center" wrapText="1"/>
    </xf>
    <xf numFmtId="0" fontId="2" fillId="0" borderId="6" xfId="0" applyFont="1" applyFill="1" applyBorder="1" applyAlignment="1">
      <alignment horizontal="justify" vertical="center" wrapText="1"/>
    </xf>
    <xf numFmtId="4" fontId="3" fillId="0" borderId="5" xfId="0" applyNumberFormat="1" applyFont="1" applyFill="1" applyBorder="1" applyAlignment="1">
      <alignment horizontal="right" vertical="center" wrapText="1"/>
    </xf>
    <xf numFmtId="0" fontId="38" fillId="0" borderId="0" xfId="0" applyFont="1"/>
    <xf numFmtId="4" fontId="43" fillId="0" borderId="0" xfId="0" applyNumberFormat="1" applyFont="1" applyFill="1" applyAlignment="1">
      <alignment horizontal="right" vertical="center"/>
    </xf>
    <xf numFmtId="0" fontId="0" fillId="0" borderId="0" xfId="0"/>
    <xf numFmtId="0" fontId="3" fillId="6" borderId="7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justify" vertical="center" wrapText="1"/>
    </xf>
    <xf numFmtId="165" fontId="24" fillId="0" borderId="0" xfId="0" applyNumberFormat="1" applyFont="1" applyFill="1"/>
    <xf numFmtId="17" fontId="5" fillId="0" borderId="0" xfId="0" applyNumberFormat="1" applyFont="1"/>
    <xf numFmtId="165" fontId="43" fillId="0" borderId="5" xfId="0" applyNumberFormat="1" applyFont="1" applyBorder="1" applyAlignment="1">
      <alignment vertical="center" wrapText="1"/>
    </xf>
    <xf numFmtId="4" fontId="43" fillId="0" borderId="7" xfId="0" applyNumberFormat="1" applyFont="1" applyFill="1" applyBorder="1" applyAlignment="1">
      <alignment vertical="center" wrapText="1"/>
    </xf>
    <xf numFmtId="165" fontId="43" fillId="0" borderId="7" xfId="1" applyFont="1" applyBorder="1" applyAlignment="1">
      <alignment vertical="center" wrapText="1"/>
    </xf>
    <xf numFmtId="165" fontId="10" fillId="0" borderId="7" xfId="0" applyNumberFormat="1" applyFont="1" applyFill="1" applyBorder="1" applyAlignment="1">
      <alignment vertical="center"/>
    </xf>
    <xf numFmtId="4" fontId="43" fillId="0" borderId="5" xfId="0" applyNumberFormat="1" applyFont="1" applyFill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69" fillId="5" borderId="0" xfId="0" applyFont="1" applyFill="1" applyBorder="1" applyAlignment="1">
      <alignment vertical="top" wrapText="1"/>
    </xf>
    <xf numFmtId="165" fontId="69" fillId="5" borderId="0" xfId="1" applyFont="1" applyFill="1" applyBorder="1" applyAlignment="1">
      <alignment vertical="top" wrapText="1"/>
    </xf>
    <xf numFmtId="0" fontId="0" fillId="0" borderId="0" xfId="0"/>
    <xf numFmtId="4" fontId="0" fillId="0" borderId="0" xfId="0" applyNumberFormat="1" applyBorder="1"/>
    <xf numFmtId="4" fontId="9" fillId="0" borderId="7" xfId="1" applyNumberFormat="1" applyFont="1" applyFill="1" applyBorder="1" applyAlignment="1">
      <alignment horizontal="right" vertical="center" wrapText="1"/>
    </xf>
    <xf numFmtId="165" fontId="5" fillId="0" borderId="0" xfId="1" applyFont="1" applyBorder="1"/>
    <xf numFmtId="165" fontId="5" fillId="0" borderId="0" xfId="1" applyFont="1" applyFill="1" applyBorder="1"/>
    <xf numFmtId="0" fontId="5" fillId="0" borderId="0" xfId="0" applyFont="1" applyFill="1" applyBorder="1"/>
    <xf numFmtId="0" fontId="0" fillId="0" borderId="0" xfId="0" applyFill="1" applyBorder="1"/>
    <xf numFmtId="165" fontId="0" fillId="0" borderId="0" xfId="6" applyFont="1" applyFill="1"/>
    <xf numFmtId="39" fontId="55" fillId="0" borderId="10" xfId="0" applyNumberFormat="1" applyFont="1" applyBorder="1" applyAlignment="1">
      <alignment horizontal="right" vertical="center" wrapText="1"/>
    </xf>
    <xf numFmtId="0" fontId="27" fillId="2" borderId="7" xfId="0" applyFont="1" applyFill="1" applyBorder="1" applyAlignment="1">
      <alignment horizontal="center" vertical="center"/>
    </xf>
    <xf numFmtId="0" fontId="25" fillId="16" borderId="0" xfId="0" applyFont="1" applyFill="1" applyAlignment="1">
      <alignment horizontal="center"/>
    </xf>
    <xf numFmtId="0" fontId="23" fillId="9" borderId="0" xfId="0" applyFont="1" applyFill="1" applyBorder="1" applyAlignment="1">
      <alignment vertical="top" wrapText="1"/>
    </xf>
    <xf numFmtId="0" fontId="23" fillId="9" borderId="0" xfId="0" applyFont="1" applyFill="1" applyBorder="1" applyAlignment="1">
      <alignment vertical="center" wrapText="1"/>
    </xf>
    <xf numFmtId="0" fontId="20" fillId="9" borderId="0" xfId="0" applyFont="1" applyFill="1"/>
    <xf numFmtId="165" fontId="0" fillId="9" borderId="0" xfId="0" applyNumberFormat="1" applyFill="1"/>
    <xf numFmtId="4" fontId="39" fillId="5" borderId="31" xfId="0" applyNumberFormat="1" applyFont="1" applyFill="1" applyBorder="1" applyAlignment="1">
      <alignment horizontal="right" vertical="top" wrapText="1"/>
    </xf>
    <xf numFmtId="4" fontId="0" fillId="0" borderId="0" xfId="0" applyNumberFormat="1" applyAlignment="1">
      <alignment horizontal="center"/>
    </xf>
    <xf numFmtId="0" fontId="92" fillId="16" borderId="0" xfId="0" applyFont="1" applyFill="1"/>
    <xf numFmtId="165" fontId="92" fillId="16" borderId="0" xfId="0" applyNumberFormat="1" applyFont="1" applyFill="1"/>
    <xf numFmtId="14" fontId="5" fillId="0" borderId="0" xfId="1" applyNumberFormat="1" applyFont="1"/>
    <xf numFmtId="14" fontId="5" fillId="0" borderId="0" xfId="1" applyNumberFormat="1" applyFont="1" applyAlignment="1">
      <alignment vertical="center"/>
    </xf>
    <xf numFmtId="17" fontId="5" fillId="0" borderId="0" xfId="1" applyNumberFormat="1" applyFont="1"/>
    <xf numFmtId="0" fontId="92" fillId="0" borderId="22" xfId="0" applyFont="1" applyBorder="1" applyAlignment="1">
      <alignment horizontal="center" vertical="center" wrapText="1"/>
    </xf>
    <xf numFmtId="0" fontId="92" fillId="0" borderId="20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 wrapText="1"/>
    </xf>
    <xf numFmtId="0" fontId="92" fillId="0" borderId="24" xfId="0" applyFont="1" applyFill="1" applyBorder="1" applyAlignment="1">
      <alignment horizontal="center" vertical="center" wrapText="1"/>
    </xf>
    <xf numFmtId="0" fontId="28" fillId="0" borderId="77" xfId="0" applyFont="1" applyBorder="1"/>
    <xf numFmtId="0" fontId="23" fillId="5" borderId="98" xfId="0" applyFont="1" applyFill="1" applyBorder="1" applyAlignment="1">
      <alignment vertical="top"/>
    </xf>
    <xf numFmtId="0" fontId="28" fillId="0" borderId="54" xfId="0" applyFont="1" applyBorder="1"/>
    <xf numFmtId="0" fontId="23" fillId="5" borderId="80" xfId="0" applyFont="1" applyFill="1" applyBorder="1" applyAlignment="1">
      <alignment vertical="top"/>
    </xf>
    <xf numFmtId="0" fontId="23" fillId="5" borderId="80" xfId="0" applyFont="1" applyFill="1" applyBorder="1" applyAlignment="1">
      <alignment horizontal="left" vertical="top"/>
    </xf>
    <xf numFmtId="165" fontId="28" fillId="0" borderId="54" xfId="1" applyFont="1" applyBorder="1"/>
    <xf numFmtId="0" fontId="22" fillId="0" borderId="20" xfId="0" applyFont="1" applyFill="1" applyBorder="1" applyAlignment="1">
      <alignment vertical="top" wrapText="1"/>
    </xf>
    <xf numFmtId="165" fontId="92" fillId="0" borderId="20" xfId="1" applyFont="1" applyBorder="1"/>
    <xf numFmtId="165" fontId="92" fillId="0" borderId="0" xfId="1" applyFont="1" applyBorder="1"/>
    <xf numFmtId="0" fontId="28" fillId="0" borderId="77" xfId="0" applyFont="1" applyBorder="1" applyAlignment="1"/>
    <xf numFmtId="165" fontId="23" fillId="5" borderId="77" xfId="1" applyFont="1" applyFill="1" applyBorder="1" applyAlignment="1">
      <alignment horizontal="right" vertical="top"/>
    </xf>
    <xf numFmtId="165" fontId="23" fillId="5" borderId="98" xfId="1" applyFont="1" applyFill="1" applyBorder="1" applyAlignment="1">
      <alignment horizontal="left" vertical="top"/>
    </xf>
    <xf numFmtId="0" fontId="28" fillId="0" borderId="0" xfId="0" applyFont="1" applyAlignment="1"/>
    <xf numFmtId="0" fontId="28" fillId="0" borderId="54" xfId="0" applyFont="1" applyBorder="1" applyAlignment="1"/>
    <xf numFmtId="165" fontId="23" fillId="5" borderId="54" xfId="1" applyFont="1" applyFill="1" applyBorder="1" applyAlignment="1">
      <alignment horizontal="right" vertical="top"/>
    </xf>
    <xf numFmtId="165" fontId="23" fillId="5" borderId="80" xfId="1" applyFont="1" applyFill="1" applyBorder="1" applyAlignment="1">
      <alignment horizontal="left" vertical="top"/>
    </xf>
    <xf numFmtId="165" fontId="28" fillId="0" borderId="0" xfId="1" applyFont="1" applyAlignment="1"/>
    <xf numFmtId="165" fontId="28" fillId="0" borderId="54" xfId="1" applyFont="1" applyBorder="1" applyAlignment="1"/>
    <xf numFmtId="0" fontId="28" fillId="0" borderId="80" xfId="0" applyFont="1" applyBorder="1" applyAlignment="1"/>
    <xf numFmtId="0" fontId="92" fillId="0" borderId="23" xfId="0" applyFont="1" applyBorder="1" applyAlignment="1">
      <alignment horizontal="center" vertical="center" wrapText="1"/>
    </xf>
    <xf numFmtId="0" fontId="92" fillId="0" borderId="20" xfId="0" applyFont="1" applyFill="1" applyBorder="1" applyAlignment="1">
      <alignment horizontal="center" vertical="center" wrapText="1"/>
    </xf>
    <xf numFmtId="165" fontId="28" fillId="0" borderId="77" xfId="1" applyFont="1" applyBorder="1" applyAlignment="1">
      <alignment vertical="center"/>
    </xf>
    <xf numFmtId="0" fontId="28" fillId="0" borderId="77" xfId="0" applyFont="1" applyBorder="1" applyAlignment="1">
      <alignment vertical="center"/>
    </xf>
    <xf numFmtId="0" fontId="28" fillId="0" borderId="77" xfId="0" applyFont="1" applyFill="1" applyBorder="1" applyAlignment="1">
      <alignment horizontal="left" vertical="center"/>
    </xf>
    <xf numFmtId="165" fontId="28" fillId="0" borderId="54" xfId="1" applyFont="1" applyBorder="1" applyAlignment="1">
      <alignment vertical="center"/>
    </xf>
    <xf numFmtId="0" fontId="28" fillId="0" borderId="54" xfId="0" applyFont="1" applyBorder="1" applyAlignment="1">
      <alignment vertical="center"/>
    </xf>
    <xf numFmtId="0" fontId="28" fillId="0" borderId="54" xfId="0" applyFont="1" applyFill="1" applyBorder="1" applyAlignment="1">
      <alignment horizontal="left" vertical="center"/>
    </xf>
    <xf numFmtId="2" fontId="52" fillId="0" borderId="7" xfId="1" applyNumberFormat="1" applyFont="1" applyBorder="1" applyAlignment="1">
      <alignment horizontal="right" vertical="center" wrapText="1"/>
    </xf>
    <xf numFmtId="3" fontId="43" fillId="0" borderId="6" xfId="1" applyNumberFormat="1" applyFont="1" applyFill="1" applyBorder="1" applyAlignment="1">
      <alignment vertical="center" wrapText="1"/>
    </xf>
    <xf numFmtId="0" fontId="73" fillId="0" borderId="0" xfId="0" applyFont="1"/>
    <xf numFmtId="0" fontId="93" fillId="5" borderId="0" xfId="0" applyFont="1" applyFill="1" applyBorder="1" applyAlignment="1">
      <alignment vertical="top" wrapText="1"/>
    </xf>
    <xf numFmtId="0" fontId="93" fillId="5" borderId="0" xfId="0" applyFont="1" applyFill="1" applyBorder="1" applyAlignment="1">
      <alignment vertical="center" wrapText="1"/>
    </xf>
    <xf numFmtId="0" fontId="94" fillId="0" borderId="0" xfId="0" applyFont="1"/>
    <xf numFmtId="165" fontId="0" fillId="12" borderId="0" xfId="0" applyNumberFormat="1" applyFill="1"/>
    <xf numFmtId="0" fontId="22" fillId="8" borderId="31" xfId="0" applyFont="1" applyFill="1" applyBorder="1" applyAlignment="1">
      <alignment vertical="top" wrapText="1"/>
    </xf>
    <xf numFmtId="0" fontId="22" fillId="5" borderId="31" xfId="0" applyFont="1" applyFill="1" applyBorder="1" applyAlignment="1">
      <alignment vertical="top" wrapText="1"/>
    </xf>
    <xf numFmtId="17" fontId="0" fillId="0" borderId="0" xfId="0" quotePrefix="1" applyNumberFormat="1"/>
    <xf numFmtId="0" fontId="0" fillId="0" borderId="0" xfId="0" applyAlignment="1">
      <alignment horizontal="right"/>
    </xf>
    <xf numFmtId="0" fontId="20" fillId="0" borderId="0" xfId="0" applyFont="1" applyAlignment="1">
      <alignment horizontal="right"/>
    </xf>
    <xf numFmtId="164" fontId="28" fillId="0" borderId="0" xfId="48" applyFont="1"/>
    <xf numFmtId="164" fontId="0" fillId="0" borderId="0" xfId="48" applyFont="1"/>
    <xf numFmtId="164" fontId="5" fillId="0" borderId="0" xfId="48" applyFont="1"/>
    <xf numFmtId="0" fontId="0" fillId="0" borderId="0" xfId="0" applyFont="1" applyFill="1"/>
    <xf numFmtId="4" fontId="61" fillId="0" borderId="58" xfId="5" applyNumberFormat="1" applyFont="1" applyFill="1" applyBorder="1"/>
    <xf numFmtId="165" fontId="2" fillId="0" borderId="0" xfId="0" applyNumberFormat="1" applyFont="1" applyFill="1" applyBorder="1" applyAlignment="1">
      <alignment horizontal="justify" vertical="center"/>
    </xf>
    <xf numFmtId="0" fontId="0" fillId="0" borderId="0" xfId="0" applyAlignment="1">
      <alignment horizontal="center"/>
    </xf>
    <xf numFmtId="165" fontId="45" fillId="0" borderId="0" xfId="1" applyFont="1" applyFill="1"/>
    <xf numFmtId="165" fontId="90" fillId="0" borderId="0" xfId="1" applyFont="1" applyFill="1"/>
    <xf numFmtId="165" fontId="28" fillId="0" borderId="0" xfId="0" applyNumberFormat="1" applyFont="1" applyFill="1"/>
    <xf numFmtId="165" fontId="5" fillId="0" borderId="0" xfId="1" quotePrefix="1" applyFont="1"/>
    <xf numFmtId="0" fontId="8" fillId="0" borderId="0" xfId="0" applyFont="1" applyAlignment="1">
      <alignment horizontal="center" vertical="center"/>
    </xf>
    <xf numFmtId="0" fontId="19" fillId="0" borderId="0" xfId="0" applyFont="1" applyFill="1"/>
    <xf numFmtId="0" fontId="19" fillId="0" borderId="97" xfId="0" applyFont="1" applyFill="1" applyBorder="1"/>
    <xf numFmtId="167" fontId="19" fillId="0" borderId="97" xfId="1" applyNumberFormat="1" applyFont="1" applyFill="1" applyBorder="1"/>
    <xf numFmtId="14" fontId="19" fillId="0" borderId="97" xfId="1" applyNumberFormat="1" applyFont="1" applyFill="1" applyBorder="1" applyAlignment="1">
      <alignment horizontal="center"/>
    </xf>
    <xf numFmtId="165" fontId="19" fillId="0" borderId="97" xfId="1" applyFont="1" applyFill="1" applyBorder="1" applyAlignment="1">
      <alignment horizontal="right"/>
    </xf>
    <xf numFmtId="167" fontId="19" fillId="0" borderId="97" xfId="1" applyNumberFormat="1" applyFont="1" applyFill="1" applyBorder="1" applyAlignment="1">
      <alignment horizontal="right"/>
    </xf>
    <xf numFmtId="0" fontId="51" fillId="0" borderId="0" xfId="0" applyFont="1" applyFill="1" applyAlignment="1">
      <alignment horizontal="center"/>
    </xf>
    <xf numFmtId="167" fontId="51" fillId="0" borderId="99" xfId="1" applyNumberFormat="1" applyFont="1" applyFill="1" applyBorder="1" applyAlignment="1">
      <alignment horizontal="right"/>
    </xf>
    <xf numFmtId="0" fontId="19" fillId="0" borderId="54" xfId="0" applyFont="1" applyFill="1" applyBorder="1"/>
    <xf numFmtId="167" fontId="19" fillId="0" borderId="54" xfId="1" applyNumberFormat="1" applyFont="1" applyFill="1" applyBorder="1"/>
    <xf numFmtId="14" fontId="19" fillId="0" borderId="54" xfId="1" applyNumberFormat="1" applyFont="1" applyFill="1" applyBorder="1" applyAlignment="1">
      <alignment horizontal="center"/>
    </xf>
    <xf numFmtId="165" fontId="19" fillId="0" borderId="54" xfId="1" applyFont="1" applyFill="1" applyBorder="1" applyAlignment="1">
      <alignment horizontal="right"/>
    </xf>
    <xf numFmtId="167" fontId="19" fillId="0" borderId="54" xfId="1" applyNumberFormat="1" applyFont="1" applyFill="1" applyBorder="1" applyAlignment="1">
      <alignment horizontal="right"/>
    </xf>
    <xf numFmtId="167" fontId="19" fillId="0" borderId="75" xfId="1" applyNumberFormat="1" applyFont="1" applyFill="1" applyBorder="1"/>
    <xf numFmtId="14" fontId="19" fillId="0" borderId="75" xfId="1" applyNumberFormat="1" applyFont="1" applyFill="1" applyBorder="1" applyAlignment="1">
      <alignment horizontal="center"/>
    </xf>
    <xf numFmtId="167" fontId="19" fillId="0" borderId="75" xfId="1" applyNumberFormat="1" applyFont="1" applyFill="1" applyBorder="1" applyAlignment="1">
      <alignment horizontal="right"/>
    </xf>
    <xf numFmtId="0" fontId="19" fillId="0" borderId="75" xfId="0" applyFont="1" applyFill="1" applyBorder="1"/>
    <xf numFmtId="165" fontId="19" fillId="0" borderId="75" xfId="1" applyFont="1" applyFill="1" applyBorder="1" applyAlignment="1">
      <alignment horizontal="right"/>
    </xf>
    <xf numFmtId="165" fontId="19" fillId="0" borderId="0" xfId="1" applyFont="1"/>
    <xf numFmtId="49" fontId="19" fillId="0" borderId="95" xfId="0" applyNumberFormat="1" applyFont="1" applyFill="1" applyBorder="1" applyAlignment="1">
      <alignment horizontal="center"/>
    </xf>
    <xf numFmtId="4" fontId="19" fillId="0" borderId="54" xfId="0" applyNumberFormat="1" applyFont="1" applyFill="1" applyBorder="1" applyAlignment="1">
      <alignment horizontal="right"/>
    </xf>
    <xf numFmtId="4" fontId="19" fillId="0" borderId="54" xfId="1" applyNumberFormat="1" applyFont="1" applyFill="1" applyBorder="1"/>
    <xf numFmtId="4" fontId="19" fillId="0" borderId="97" xfId="0" applyNumberFormat="1" applyFont="1" applyFill="1" applyBorder="1" applyAlignment="1">
      <alignment horizontal="right"/>
    </xf>
    <xf numFmtId="4" fontId="19" fillId="0" borderId="97" xfId="1" applyNumberFormat="1" applyFont="1" applyFill="1" applyBorder="1"/>
    <xf numFmtId="4" fontId="19" fillId="0" borderId="75" xfId="1" applyNumberFormat="1" applyFont="1" applyFill="1" applyBorder="1"/>
    <xf numFmtId="4" fontId="19" fillId="0" borderId="75" xfId="0" applyNumberFormat="1" applyFont="1" applyFill="1" applyBorder="1" applyAlignment="1">
      <alignment horizontal="right"/>
    </xf>
    <xf numFmtId="167" fontId="19" fillId="0" borderId="77" xfId="1" applyNumberFormat="1" applyFont="1" applyFill="1" applyBorder="1"/>
    <xf numFmtId="49" fontId="19" fillId="0" borderId="100" xfId="0" applyNumberFormat="1" applyFont="1" applyFill="1" applyBorder="1" applyAlignment="1">
      <alignment horizontal="center"/>
    </xf>
    <xf numFmtId="167" fontId="0" fillId="0" borderId="0" xfId="0" applyNumberFormat="1" applyFill="1" applyBorder="1"/>
    <xf numFmtId="165" fontId="2" fillId="0" borderId="0" xfId="1" applyFont="1" applyFill="1" applyBorder="1"/>
    <xf numFmtId="0" fontId="20" fillId="13" borderId="0" xfId="0" applyFont="1" applyFill="1" applyAlignment="1">
      <alignment horizontal="center" vertical="center"/>
    </xf>
    <xf numFmtId="165" fontId="20" fillId="13" borderId="0" xfId="1" applyFont="1" applyFill="1" applyAlignment="1">
      <alignment horizontal="center" vertical="center"/>
    </xf>
    <xf numFmtId="165" fontId="94" fillId="0" borderId="0" xfId="1" applyFont="1"/>
    <xf numFmtId="0" fontId="20" fillId="51" borderId="0" xfId="0" applyFont="1" applyFill="1" applyAlignment="1">
      <alignment horizontal="center" vertical="center" wrapText="1"/>
    </xf>
    <xf numFmtId="165" fontId="20" fillId="51" borderId="41" xfId="0" applyNumberFormat="1" applyFont="1" applyFill="1" applyBorder="1"/>
    <xf numFmtId="0" fontId="20" fillId="0" borderId="0" xfId="0" applyFont="1" applyFill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4" fillId="51" borderId="54" xfId="0" applyFont="1" applyFill="1" applyBorder="1" applyAlignment="1">
      <alignment horizontal="center" vertical="center" wrapText="1"/>
    </xf>
    <xf numFmtId="165" fontId="24" fillId="51" borderId="54" xfId="0" applyNumberFormat="1" applyFont="1" applyFill="1" applyBorder="1" applyAlignment="1">
      <alignment horizontal="center" vertical="center" wrapText="1"/>
    </xf>
    <xf numFmtId="0" fontId="0" fillId="15" borderId="0" xfId="0" applyFill="1"/>
    <xf numFmtId="0" fontId="23" fillId="15" borderId="0" xfId="0" applyFont="1" applyFill="1" applyBorder="1" applyAlignment="1">
      <alignment vertical="top" wrapText="1"/>
    </xf>
    <xf numFmtId="0" fontId="23" fillId="15" borderId="0" xfId="0" applyFont="1" applyFill="1" applyBorder="1" applyAlignment="1">
      <alignment vertical="center" wrapText="1"/>
    </xf>
    <xf numFmtId="0" fontId="20" fillId="15" borderId="0" xfId="0" applyFont="1" applyFill="1"/>
    <xf numFmtId="165" fontId="0" fillId="15" borderId="0" xfId="1" applyFont="1" applyFill="1"/>
    <xf numFmtId="0" fontId="92" fillId="0" borderId="24" xfId="0" applyFont="1" applyBorder="1" applyAlignment="1">
      <alignment horizontal="center" vertical="center" wrapText="1"/>
    </xf>
    <xf numFmtId="0" fontId="0" fillId="0" borderId="0" xfId="0"/>
    <xf numFmtId="0" fontId="22" fillId="0" borderId="20" xfId="0" applyFont="1" applyFill="1" applyBorder="1" applyAlignment="1">
      <alignment vertical="top" wrapText="1"/>
    </xf>
    <xf numFmtId="0" fontId="28" fillId="0" borderId="0" xfId="0" applyFont="1"/>
    <xf numFmtId="0" fontId="28" fillId="0" borderId="54" xfId="0" applyFont="1" applyBorder="1"/>
    <xf numFmtId="165" fontId="92" fillId="0" borderId="20" xfId="49" applyFont="1" applyBorder="1"/>
    <xf numFmtId="0" fontId="28" fillId="0" borderId="77" xfId="0" applyFont="1" applyBorder="1"/>
    <xf numFmtId="165" fontId="28" fillId="0" borderId="54" xfId="49" applyFont="1" applyBorder="1" applyAlignment="1">
      <alignment vertical="center"/>
    </xf>
    <xf numFmtId="0" fontId="28" fillId="0" borderId="54" xfId="0" applyFont="1" applyBorder="1" applyAlignment="1">
      <alignment vertical="center"/>
    </xf>
    <xf numFmtId="0" fontId="28" fillId="0" borderId="54" xfId="0" applyFont="1" applyFill="1" applyBorder="1" applyAlignment="1">
      <alignment horizontal="left" vertical="center"/>
    </xf>
    <xf numFmtId="0" fontId="92" fillId="0" borderId="22" xfId="0" applyFont="1" applyBorder="1" applyAlignment="1">
      <alignment horizontal="center" vertical="center" wrapText="1"/>
    </xf>
    <xf numFmtId="0" fontId="92" fillId="0" borderId="23" xfId="0" applyFont="1" applyBorder="1" applyAlignment="1">
      <alignment horizontal="center" vertical="center" wrapText="1"/>
    </xf>
    <xf numFmtId="165" fontId="28" fillId="0" borderId="77" xfId="49" applyFont="1" applyBorder="1" applyAlignment="1">
      <alignment vertical="center"/>
    </xf>
    <xf numFmtId="0" fontId="28" fillId="0" borderId="77" xfId="0" applyFont="1" applyBorder="1" applyAlignment="1">
      <alignment vertical="center"/>
    </xf>
    <xf numFmtId="0" fontId="28" fillId="0" borderId="77" xfId="0" applyFont="1" applyFill="1" applyBorder="1" applyAlignment="1">
      <alignment horizontal="left" vertical="center"/>
    </xf>
    <xf numFmtId="0" fontId="92" fillId="0" borderId="20" xfId="0" applyFont="1" applyBorder="1" applyAlignment="1">
      <alignment horizontal="center" vertical="center"/>
    </xf>
    <xf numFmtId="0" fontId="92" fillId="0" borderId="24" xfId="0" applyFont="1" applyFill="1" applyBorder="1" applyAlignment="1">
      <alignment horizontal="center" vertical="center" wrapText="1"/>
    </xf>
    <xf numFmtId="0" fontId="92" fillId="0" borderId="20" xfId="0" applyFont="1" applyFill="1" applyBorder="1" applyAlignment="1">
      <alignment horizontal="center" vertical="center" wrapText="1"/>
    </xf>
    <xf numFmtId="165" fontId="23" fillId="5" borderId="98" xfId="1" applyFont="1" applyFill="1" applyBorder="1" applyAlignment="1">
      <alignment horizontal="right" vertical="top"/>
    </xf>
    <xf numFmtId="165" fontId="23" fillId="5" borderId="80" xfId="1" applyFont="1" applyFill="1" applyBorder="1" applyAlignment="1">
      <alignment horizontal="right" vertical="top"/>
    </xf>
    <xf numFmtId="0" fontId="0" fillId="0" borderId="0" xfId="0"/>
    <xf numFmtId="0" fontId="22" fillId="0" borderId="20" xfId="0" applyFont="1" applyFill="1" applyBorder="1" applyAlignment="1">
      <alignment vertical="top" wrapText="1"/>
    </xf>
    <xf numFmtId="0" fontId="28" fillId="0" borderId="0" xfId="0" applyFont="1"/>
    <xf numFmtId="0" fontId="28" fillId="0" borderId="54" xfId="0" applyFont="1" applyBorder="1"/>
    <xf numFmtId="165" fontId="92" fillId="0" borderId="20" xfId="49" applyFont="1" applyBorder="1"/>
    <xf numFmtId="0" fontId="28" fillId="0" borderId="77" xfId="0" applyFont="1" applyBorder="1"/>
    <xf numFmtId="165" fontId="28" fillId="0" borderId="54" xfId="49" applyFont="1" applyBorder="1" applyAlignment="1">
      <alignment vertical="center"/>
    </xf>
    <xf numFmtId="0" fontId="28" fillId="0" borderId="54" xfId="0" applyFont="1" applyBorder="1" applyAlignment="1">
      <alignment vertical="center"/>
    </xf>
    <xf numFmtId="0" fontId="28" fillId="0" borderId="54" xfId="0" applyFont="1" applyFill="1" applyBorder="1" applyAlignment="1">
      <alignment horizontal="left" vertical="center"/>
    </xf>
    <xf numFmtId="165" fontId="92" fillId="0" borderId="0" xfId="49" applyFont="1" applyBorder="1"/>
    <xf numFmtId="0" fontId="92" fillId="0" borderId="23" xfId="0" applyFont="1" applyBorder="1" applyAlignment="1">
      <alignment horizontal="center" vertical="center" wrapText="1"/>
    </xf>
    <xf numFmtId="165" fontId="28" fillId="0" borderId="77" xfId="49" applyFont="1" applyBorder="1" applyAlignment="1">
      <alignment vertical="center"/>
    </xf>
    <xf numFmtId="0" fontId="28" fillId="0" borderId="77" xfId="0" applyFont="1" applyBorder="1" applyAlignment="1">
      <alignment vertical="center"/>
    </xf>
    <xf numFmtId="0" fontId="28" fillId="0" borderId="77" xfId="0" applyFont="1" applyFill="1" applyBorder="1" applyAlignment="1">
      <alignment horizontal="left" vertical="center"/>
    </xf>
    <xf numFmtId="165" fontId="23" fillId="5" borderId="77" xfId="49" applyFont="1" applyFill="1" applyBorder="1" applyAlignment="1">
      <alignment horizontal="right" vertical="top" wrapText="1"/>
    </xf>
    <xf numFmtId="165" fontId="23" fillId="5" borderId="98" xfId="49" applyFont="1" applyFill="1" applyBorder="1" applyAlignment="1">
      <alignment horizontal="left" vertical="top" wrapText="1"/>
    </xf>
    <xf numFmtId="0" fontId="23" fillId="5" borderId="98" xfId="0" applyFont="1" applyFill="1" applyBorder="1" applyAlignment="1">
      <alignment vertical="top"/>
    </xf>
    <xf numFmtId="0" fontId="92" fillId="0" borderId="20" xfId="0" applyFont="1" applyBorder="1" applyAlignment="1">
      <alignment horizontal="center" vertical="center" wrapText="1"/>
    </xf>
    <xf numFmtId="165" fontId="28" fillId="0" borderId="80" xfId="1" applyFont="1" applyBorder="1" applyAlignment="1"/>
    <xf numFmtId="165" fontId="23" fillId="5" borderId="98" xfId="49" applyFont="1" applyFill="1" applyBorder="1" applyAlignment="1">
      <alignment horizontal="right" vertical="top" wrapText="1"/>
    </xf>
    <xf numFmtId="165" fontId="23" fillId="15" borderId="77" xfId="49" applyFont="1" applyFill="1" applyBorder="1" applyAlignment="1">
      <alignment horizontal="right" vertical="top" wrapText="1"/>
    </xf>
    <xf numFmtId="165" fontId="22" fillId="5" borderId="98" xfId="49" applyFont="1" applyFill="1" applyBorder="1" applyAlignment="1">
      <alignment horizontal="left" vertical="top" wrapText="1"/>
    </xf>
    <xf numFmtId="165" fontId="23" fillId="15" borderId="98" xfId="49" applyFont="1" applyFill="1" applyBorder="1" applyAlignment="1">
      <alignment horizontal="left" vertical="top" wrapText="1"/>
    </xf>
    <xf numFmtId="165" fontId="23" fillId="5" borderId="97" xfId="49" applyFont="1" applyFill="1" applyBorder="1" applyAlignment="1">
      <alignment vertical="center" wrapText="1"/>
    </xf>
    <xf numFmtId="165" fontId="23" fillId="5" borderId="77" xfId="49" applyFont="1" applyFill="1" applyBorder="1" applyAlignment="1">
      <alignment vertical="center" wrapText="1"/>
    </xf>
    <xf numFmtId="165" fontId="28" fillId="0" borderId="98" xfId="49" applyFont="1" applyBorder="1" applyAlignment="1">
      <alignment vertical="center"/>
    </xf>
    <xf numFmtId="0" fontId="28" fillId="0" borderId="98" xfId="0" applyFont="1" applyBorder="1" applyAlignment="1">
      <alignment vertical="center"/>
    </xf>
    <xf numFmtId="0" fontId="28" fillId="0" borderId="98" xfId="0" applyFont="1" applyFill="1" applyBorder="1" applyAlignment="1">
      <alignment horizontal="left" vertical="center"/>
    </xf>
    <xf numFmtId="165" fontId="23" fillId="5" borderId="77" xfId="49" applyFont="1" applyFill="1" applyBorder="1" applyAlignment="1">
      <alignment horizontal="right" vertical="center" wrapText="1"/>
    </xf>
    <xf numFmtId="165" fontId="23" fillId="5" borderId="98" xfId="49" applyFont="1" applyFill="1" applyBorder="1" applyAlignment="1">
      <alignment horizontal="right" vertical="center" wrapText="1"/>
    </xf>
    <xf numFmtId="165" fontId="23" fillId="5" borderId="98" xfId="49" applyFont="1" applyFill="1" applyBorder="1" applyAlignment="1">
      <alignment horizontal="left" vertical="center" wrapText="1"/>
    </xf>
    <xf numFmtId="0" fontId="23" fillId="5" borderId="98" xfId="0" applyFont="1" applyFill="1" applyBorder="1" applyAlignment="1">
      <alignment vertical="center"/>
    </xf>
    <xf numFmtId="0" fontId="28" fillId="0" borderId="0" xfId="0" applyFont="1" applyAlignment="1">
      <alignment horizontal="left"/>
    </xf>
    <xf numFmtId="0" fontId="92" fillId="0" borderId="23" xfId="0" applyFont="1" applyBorder="1" applyAlignment="1">
      <alignment horizontal="left" vertical="center" wrapText="1"/>
    </xf>
    <xf numFmtId="165" fontId="28" fillId="0" borderId="77" xfId="1" applyFont="1" applyBorder="1" applyAlignment="1">
      <alignment horizontal="left" vertical="center"/>
    </xf>
    <xf numFmtId="165" fontId="28" fillId="0" borderId="54" xfId="1" applyFont="1" applyBorder="1" applyAlignment="1">
      <alignment horizontal="left" vertical="center"/>
    </xf>
    <xf numFmtId="165" fontId="23" fillId="5" borderId="54" xfId="1" applyFont="1" applyFill="1" applyBorder="1" applyAlignment="1">
      <alignment horizontal="left" vertical="top"/>
    </xf>
    <xf numFmtId="165" fontId="28" fillId="0" borderId="54" xfId="1" applyFont="1" applyBorder="1" applyAlignment="1">
      <alignment horizontal="left"/>
    </xf>
    <xf numFmtId="165" fontId="28" fillId="0" borderId="0" xfId="0" applyNumberFormat="1" applyFont="1" applyAlignment="1">
      <alignment horizontal="left"/>
    </xf>
    <xf numFmtId="0" fontId="92" fillId="0" borderId="20" xfId="0" applyFont="1" applyBorder="1" applyAlignment="1">
      <alignment horizontal="left" vertical="center" wrapText="1"/>
    </xf>
    <xf numFmtId="165" fontId="28" fillId="0" borderId="0" xfId="1" applyFont="1" applyAlignment="1">
      <alignment horizontal="left"/>
    </xf>
    <xf numFmtId="165" fontId="28" fillId="0" borderId="80" xfId="1" applyFont="1" applyBorder="1" applyAlignment="1">
      <alignment horizontal="left"/>
    </xf>
    <xf numFmtId="165" fontId="92" fillId="0" borderId="0" xfId="1" applyFont="1" applyBorder="1" applyAlignment="1">
      <alignment horizontal="left"/>
    </xf>
    <xf numFmtId="0" fontId="92" fillId="0" borderId="24" xfId="0" applyFont="1" applyFill="1" applyBorder="1" applyAlignment="1">
      <alignment horizontal="left" vertical="center" wrapText="1"/>
    </xf>
    <xf numFmtId="0" fontId="28" fillId="15" borderId="77" xfId="0" applyFont="1" applyFill="1" applyBorder="1" applyAlignment="1">
      <alignment horizontal="left" vertical="center"/>
    </xf>
    <xf numFmtId="165" fontId="92" fillId="0" borderId="0" xfId="49" applyFont="1" applyBorder="1" applyAlignment="1">
      <alignment horizontal="left"/>
    </xf>
    <xf numFmtId="0" fontId="28" fillId="15" borderId="98" xfId="0" applyFont="1" applyFill="1" applyBorder="1" applyAlignment="1">
      <alignment horizontal="left" vertical="center"/>
    </xf>
    <xf numFmtId="0" fontId="28" fillId="16" borderId="77" xfId="0" applyFont="1" applyFill="1" applyBorder="1" applyAlignment="1">
      <alignment vertical="center"/>
    </xf>
    <xf numFmtId="165" fontId="23" fillId="16" borderId="77" xfId="49" applyFont="1" applyFill="1" applyBorder="1" applyAlignment="1">
      <alignment horizontal="right" vertical="center" wrapText="1"/>
    </xf>
    <xf numFmtId="165" fontId="23" fillId="16" borderId="98" xfId="49" applyFont="1" applyFill="1" applyBorder="1" applyAlignment="1">
      <alignment horizontal="right" vertical="center" wrapText="1"/>
    </xf>
    <xf numFmtId="165" fontId="23" fillId="16" borderId="98" xfId="49" applyFont="1" applyFill="1" applyBorder="1" applyAlignment="1">
      <alignment horizontal="left" vertical="center" wrapText="1"/>
    </xf>
    <xf numFmtId="0" fontId="23" fillId="16" borderId="98" xfId="0" applyFont="1" applyFill="1" applyBorder="1" applyAlignment="1">
      <alignment vertical="center"/>
    </xf>
    <xf numFmtId="0" fontId="28" fillId="16" borderId="0" xfId="0" applyFont="1" applyFill="1" applyAlignment="1">
      <alignment vertical="center"/>
    </xf>
    <xf numFmtId="0" fontId="28" fillId="15" borderId="77" xfId="0" applyFont="1" applyFill="1" applyBorder="1" applyAlignment="1">
      <alignment horizontal="left" vertical="center" wrapText="1"/>
    </xf>
    <xf numFmtId="0" fontId="5" fillId="0" borderId="54" xfId="0" applyFont="1" applyBorder="1" applyAlignment="1">
      <alignment horizontal="center"/>
    </xf>
    <xf numFmtId="0" fontId="5" fillId="0" borderId="54" xfId="0" applyFont="1" applyBorder="1"/>
    <xf numFmtId="165" fontId="5" fillId="0" borderId="54" xfId="0" applyNumberFormat="1" applyFont="1" applyBorder="1"/>
    <xf numFmtId="2" fontId="5" fillId="0" borderId="54" xfId="0" applyNumberFormat="1" applyFont="1" applyBorder="1"/>
    <xf numFmtId="0" fontId="5" fillId="0" borderId="54" xfId="0" applyFont="1" applyFill="1" applyBorder="1"/>
    <xf numFmtId="4" fontId="5" fillId="16" borderId="54" xfId="0" applyNumberFormat="1" applyFont="1" applyFill="1" applyBorder="1"/>
    <xf numFmtId="0" fontId="5" fillId="0" borderId="54" xfId="0" applyFont="1" applyBorder="1" applyAlignment="1">
      <alignment horizontal="left"/>
    </xf>
    <xf numFmtId="165" fontId="5" fillId="0" borderId="54" xfId="1" applyFont="1" applyBorder="1"/>
    <xf numFmtId="165" fontId="24" fillId="51" borderId="41" xfId="0" applyNumberFormat="1" applyFont="1" applyFill="1" applyBorder="1"/>
    <xf numFmtId="165" fontId="5" fillId="0" borderId="0" xfId="0" applyNumberFormat="1" applyFont="1" applyFill="1" applyBorder="1"/>
    <xf numFmtId="4" fontId="0" fillId="0" borderId="54" xfId="1" applyNumberFormat="1" applyFont="1" applyBorder="1"/>
    <xf numFmtId="4" fontId="94" fillId="0" borderId="0" xfId="1" applyNumberFormat="1" applyFont="1" applyFill="1"/>
    <xf numFmtId="4" fontId="0" fillId="0" borderId="0" xfId="0" applyNumberFormat="1" applyFill="1" applyBorder="1"/>
    <xf numFmtId="4" fontId="0" fillId="0" borderId="54" xfId="0" applyNumberFormat="1" applyBorder="1" applyAlignment="1">
      <alignment horizontal="center"/>
    </xf>
    <xf numFmtId="4" fontId="94" fillId="0" borderId="0" xfId="1" applyNumberFormat="1" applyFont="1"/>
    <xf numFmtId="4" fontId="20" fillId="51" borderId="41" xfId="0" applyNumberFormat="1" applyFont="1" applyFill="1" applyBorder="1"/>
    <xf numFmtId="167" fontId="51" fillId="0" borderId="76" xfId="1" applyNumberFormat="1" applyFont="1" applyFill="1" applyBorder="1" applyAlignment="1">
      <alignment horizontal="right"/>
    </xf>
    <xf numFmtId="165" fontId="19" fillId="0" borderId="0" xfId="1" applyFont="1" applyFill="1"/>
    <xf numFmtId="4" fontId="51" fillId="0" borderId="55" xfId="1" applyNumberFormat="1" applyFont="1" applyFill="1" applyBorder="1"/>
    <xf numFmtId="4" fontId="51" fillId="0" borderId="105" xfId="1" applyNumberFormat="1" applyFont="1" applyFill="1" applyBorder="1"/>
    <xf numFmtId="49" fontId="0" fillId="0" borderId="93" xfId="0" applyNumberFormat="1" applyFill="1" applyBorder="1" applyAlignment="1">
      <alignment horizontal="center"/>
    </xf>
    <xf numFmtId="167" fontId="0" fillId="0" borderId="75" xfId="1" applyNumberFormat="1" applyFont="1" applyFill="1" applyBorder="1"/>
    <xf numFmtId="4" fontId="0" fillId="0" borderId="75" xfId="0" applyNumberFormat="1" applyFill="1" applyBorder="1" applyAlignment="1">
      <alignment horizontal="right"/>
    </xf>
    <xf numFmtId="4" fontId="0" fillId="0" borderId="75" xfId="1" applyNumberFormat="1" applyFont="1" applyFill="1" applyBorder="1"/>
    <xf numFmtId="4" fontId="20" fillId="0" borderId="76" xfId="1" applyNumberFormat="1" applyFont="1" applyFill="1" applyBorder="1"/>
    <xf numFmtId="4" fontId="0" fillId="0" borderId="0" xfId="0" applyNumberFormat="1" applyBorder="1" applyAlignment="1">
      <alignment horizontal="right"/>
    </xf>
    <xf numFmtId="0" fontId="48" fillId="0" borderId="0" xfId="0" applyFont="1"/>
    <xf numFmtId="4" fontId="48" fillId="0" borderId="0" xfId="0" applyNumberFormat="1" applyFont="1"/>
    <xf numFmtId="4" fontId="0" fillId="0" borderId="0" xfId="0" applyNumberFormat="1" applyAlignment="1">
      <alignment horizontal="right"/>
    </xf>
    <xf numFmtId="165" fontId="20" fillId="0" borderId="0" xfId="1" applyFont="1" applyFill="1" applyAlignment="1">
      <alignment horizontal="center" vertical="center"/>
    </xf>
    <xf numFmtId="0" fontId="8" fillId="0" borderId="0" xfId="0" applyFont="1"/>
    <xf numFmtId="0" fontId="0" fillId="0" borderId="97" xfId="0" applyFill="1" applyBorder="1"/>
    <xf numFmtId="167" fontId="0" fillId="0" borderId="97" xfId="1" applyNumberFormat="1" applyFont="1" applyFill="1" applyBorder="1"/>
    <xf numFmtId="14" fontId="0" fillId="0" borderId="97" xfId="1" applyNumberFormat="1" applyFont="1" applyFill="1" applyBorder="1" applyAlignment="1">
      <alignment horizontal="center"/>
    </xf>
    <xf numFmtId="165" fontId="0" fillId="0" borderId="97" xfId="1" applyFont="1" applyFill="1" applyBorder="1" applyAlignment="1">
      <alignment horizontal="right"/>
    </xf>
    <xf numFmtId="167" fontId="0" fillId="0" borderId="97" xfId="1" applyNumberFormat="1" applyFont="1" applyFill="1" applyBorder="1" applyAlignment="1">
      <alignment horizontal="right"/>
    </xf>
    <xf numFmtId="0" fontId="51" fillId="0" borderId="0" xfId="1" applyNumberFormat="1" applyFont="1" applyAlignment="1">
      <alignment horizontal="center" vertical="center"/>
    </xf>
    <xf numFmtId="167" fontId="20" fillId="0" borderId="99" xfId="1" applyNumberFormat="1" applyFont="1" applyFill="1" applyBorder="1" applyAlignment="1">
      <alignment horizontal="right"/>
    </xf>
    <xf numFmtId="165" fontId="19" fillId="52" borderId="0" xfId="1" applyFont="1" applyFill="1"/>
    <xf numFmtId="165" fontId="19" fillId="53" borderId="0" xfId="1" applyFont="1" applyFill="1"/>
    <xf numFmtId="165" fontId="51" fillId="0" borderId="0" xfId="1" applyFont="1"/>
    <xf numFmtId="14" fontId="0" fillId="0" borderId="54" xfId="1" applyNumberFormat="1" applyFont="1" applyFill="1" applyBorder="1" applyAlignment="1">
      <alignment horizontal="center"/>
    </xf>
    <xf numFmtId="165" fontId="0" fillId="0" borderId="54" xfId="1" applyFont="1" applyFill="1" applyBorder="1" applyAlignment="1">
      <alignment horizontal="right"/>
    </xf>
    <xf numFmtId="167" fontId="0" fillId="0" borderId="54" xfId="1" applyNumberFormat="1" applyFont="1" applyFill="1" applyBorder="1" applyAlignment="1">
      <alignment horizontal="right"/>
    </xf>
    <xf numFmtId="14" fontId="0" fillId="0" borderId="77" xfId="1" applyNumberFormat="1" applyFont="1" applyFill="1" applyBorder="1" applyAlignment="1">
      <alignment horizontal="center"/>
    </xf>
    <xf numFmtId="165" fontId="0" fillId="0" borderId="77" xfId="1" applyFont="1" applyFill="1" applyBorder="1" applyAlignment="1">
      <alignment horizontal="right"/>
    </xf>
    <xf numFmtId="167" fontId="0" fillId="0" borderId="77" xfId="1" applyNumberFormat="1" applyFont="1" applyFill="1" applyBorder="1" applyAlignment="1">
      <alignment horizontal="right"/>
    </xf>
    <xf numFmtId="4" fontId="96" fillId="0" borderId="0" xfId="1" applyNumberFormat="1" applyFont="1" applyBorder="1" applyAlignment="1">
      <alignment vertical="center" wrapText="1"/>
    </xf>
    <xf numFmtId="165" fontId="51" fillId="17" borderId="54" xfId="1" applyFont="1" applyFill="1" applyBorder="1"/>
    <xf numFmtId="165" fontId="19" fillId="0" borderId="54" xfId="1" applyFont="1" applyBorder="1"/>
    <xf numFmtId="165" fontId="51" fillId="0" borderId="54" xfId="1" applyFont="1" applyBorder="1"/>
    <xf numFmtId="0" fontId="2" fillId="0" borderId="0" xfId="0" applyFont="1" applyFill="1" applyAlignment="1">
      <alignment horizontal="justify" vertical="center" wrapText="1"/>
    </xf>
    <xf numFmtId="0" fontId="95" fillId="0" borderId="0" xfId="0" applyFont="1" applyAlignment="1">
      <alignment horizontal="center"/>
    </xf>
    <xf numFmtId="4" fontId="0" fillId="0" borderId="106" xfId="0" applyNumberFormat="1" applyFill="1" applyBorder="1" applyAlignment="1">
      <alignment horizontal="right"/>
    </xf>
    <xf numFmtId="49" fontId="0" fillId="0" borderId="106" xfId="0" applyNumberFormat="1" applyFill="1" applyBorder="1" applyAlignment="1">
      <alignment horizontal="right"/>
    </xf>
    <xf numFmtId="0" fontId="33" fillId="0" borderId="0" xfId="0" applyFont="1" applyFill="1" applyAlignment="1">
      <alignment horizontal="right"/>
    </xf>
    <xf numFmtId="167" fontId="0" fillId="0" borderId="0" xfId="1" applyNumberFormat="1" applyFont="1" applyBorder="1" applyAlignment="1">
      <alignment horizontal="right"/>
    </xf>
    <xf numFmtId="167" fontId="48" fillId="0" borderId="0" xfId="1" applyNumberFormat="1" applyFont="1"/>
    <xf numFmtId="167" fontId="0" fillId="0" borderId="0" xfId="1" applyNumberFormat="1" applyFont="1" applyAlignment="1">
      <alignment horizontal="right"/>
    </xf>
    <xf numFmtId="167" fontId="0" fillId="0" borderId="108" xfId="1" applyNumberFormat="1" applyFont="1" applyFill="1" applyBorder="1" applyAlignment="1">
      <alignment horizontal="right"/>
    </xf>
    <xf numFmtId="4" fontId="0" fillId="0" borderId="0" xfId="1" applyNumberFormat="1" applyFont="1"/>
    <xf numFmtId="164" fontId="0" fillId="0" borderId="0" xfId="48" applyFont="1" applyFill="1"/>
    <xf numFmtId="0" fontId="52" fillId="0" borderId="5" xfId="0" applyFont="1" applyFill="1" applyBorder="1" applyAlignment="1">
      <alignment horizontal="justify" vertical="center" wrapText="1"/>
    </xf>
    <xf numFmtId="0" fontId="52" fillId="0" borderId="0" xfId="0" applyFont="1" applyFill="1" applyAlignment="1">
      <alignment horizontal="justify" vertical="center" wrapText="1"/>
    </xf>
    <xf numFmtId="0" fontId="52" fillId="0" borderId="7" xfId="0" applyFont="1" applyFill="1" applyBorder="1" applyAlignment="1">
      <alignment horizontal="justify" vertical="center" wrapText="1"/>
    </xf>
    <xf numFmtId="0" fontId="2" fillId="0" borderId="0" xfId="0" applyFont="1" applyFill="1" applyBorder="1" applyAlignment="1">
      <alignment horizontal="left" vertical="center" wrapText="1"/>
    </xf>
    <xf numFmtId="4" fontId="12" fillId="0" borderId="1" xfId="1" applyNumberFormat="1" applyFont="1" applyFill="1" applyBorder="1" applyAlignment="1">
      <alignment horizontal="right" vertical="center"/>
    </xf>
    <xf numFmtId="4" fontId="12" fillId="0" borderId="1" xfId="0" applyNumberFormat="1" applyFont="1" applyFill="1" applyBorder="1" applyAlignment="1">
      <alignment horizontal="right" vertical="center"/>
    </xf>
    <xf numFmtId="4" fontId="2" fillId="0" borderId="5" xfId="0" applyNumberFormat="1" applyFont="1" applyFill="1" applyBorder="1" applyAlignment="1">
      <alignment horizontal="right" vertical="center"/>
    </xf>
    <xf numFmtId="4" fontId="12" fillId="0" borderId="5" xfId="0" applyNumberFormat="1" applyFont="1" applyFill="1" applyBorder="1" applyAlignment="1">
      <alignment horizontal="right" vertical="center"/>
    </xf>
    <xf numFmtId="4" fontId="2" fillId="0" borderId="5" xfId="0" applyNumberFormat="1" applyFont="1" applyFill="1" applyBorder="1" applyAlignment="1">
      <alignment horizontal="center" vertical="center"/>
    </xf>
    <xf numFmtId="4" fontId="2" fillId="0" borderId="5" xfId="0" applyNumberFormat="1" applyFont="1" applyBorder="1" applyAlignment="1">
      <alignment horizontal="right" vertical="center"/>
    </xf>
    <xf numFmtId="4" fontId="3" fillId="0" borderId="5" xfId="0" applyNumberFormat="1" applyFont="1" applyFill="1" applyBorder="1" applyAlignment="1">
      <alignment horizontal="right" vertical="center"/>
    </xf>
    <xf numFmtId="4" fontId="2" fillId="0" borderId="21" xfId="0" applyNumberFormat="1" applyFont="1" applyBorder="1" applyAlignment="1">
      <alignment horizontal="center" vertical="center"/>
    </xf>
    <xf numFmtId="4" fontId="96" fillId="0" borderId="5" xfId="1" applyNumberFormat="1" applyFont="1" applyFill="1" applyBorder="1" applyAlignment="1">
      <alignment horizontal="right" vertical="center"/>
    </xf>
    <xf numFmtId="0" fontId="0" fillId="0" borderId="0" xfId="0" applyFill="1" applyAlignment="1"/>
    <xf numFmtId="0" fontId="0" fillId="12" borderId="0" xfId="0" applyFill="1" applyAlignment="1"/>
    <xf numFmtId="0" fontId="0" fillId="9" borderId="0" xfId="0" applyFill="1" applyAlignment="1"/>
    <xf numFmtId="0" fontId="73" fillId="0" borderId="0" xfId="0" applyFont="1" applyFill="1" applyAlignment="1"/>
    <xf numFmtId="0" fontId="59" fillId="0" borderId="0" xfId="0" applyFont="1" applyAlignment="1">
      <alignment horizontal="center"/>
    </xf>
    <xf numFmtId="0" fontId="33" fillId="17" borderId="0" xfId="0" applyFont="1" applyFill="1" applyAlignment="1">
      <alignment horizontal="right"/>
    </xf>
    <xf numFmtId="0" fontId="20" fillId="17" borderId="20" xfId="0" applyFont="1" applyFill="1" applyBorder="1" applyAlignment="1">
      <alignment horizontal="center" wrapText="1"/>
    </xf>
    <xf numFmtId="0" fontId="20" fillId="17" borderId="20" xfId="0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0" fillId="0" borderId="75" xfId="0" applyFill="1" applyBorder="1"/>
    <xf numFmtId="14" fontId="0" fillId="0" borderId="75" xfId="1" applyNumberFormat="1" applyFont="1" applyFill="1" applyBorder="1" applyAlignment="1">
      <alignment horizontal="center"/>
    </xf>
    <xf numFmtId="165" fontId="0" fillId="0" borderId="75" xfId="1" applyFont="1" applyFill="1" applyBorder="1"/>
    <xf numFmtId="167" fontId="0" fillId="0" borderId="75" xfId="1" applyNumberFormat="1" applyFont="1" applyFill="1" applyBorder="1" applyAlignment="1">
      <alignment horizontal="right"/>
    </xf>
    <xf numFmtId="165" fontId="0" fillId="0" borderId="75" xfId="1" applyFont="1" applyFill="1" applyBorder="1" applyAlignment="1">
      <alignment horizontal="right"/>
    </xf>
    <xf numFmtId="0" fontId="0" fillId="0" borderId="54" xfId="0" applyFill="1" applyBorder="1"/>
    <xf numFmtId="167" fontId="0" fillId="0" borderId="54" xfId="1" applyNumberFormat="1" applyFont="1" applyFill="1" applyBorder="1"/>
    <xf numFmtId="167" fontId="51" fillId="0" borderId="79" xfId="1" applyNumberFormat="1" applyFont="1" applyFill="1" applyBorder="1" applyAlignment="1">
      <alignment horizontal="right"/>
    </xf>
    <xf numFmtId="0" fontId="19" fillId="0" borderId="77" xfId="0" applyFont="1" applyFill="1" applyBorder="1"/>
    <xf numFmtId="165" fontId="19" fillId="0" borderId="75" xfId="1" applyFont="1" applyBorder="1"/>
    <xf numFmtId="49" fontId="20" fillId="0" borderId="8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vertical="center"/>
    </xf>
    <xf numFmtId="0" fontId="0" fillId="0" borderId="109" xfId="0" applyFill="1" applyBorder="1"/>
    <xf numFmtId="165" fontId="0" fillId="0" borderId="9" xfId="1" applyFont="1" applyBorder="1"/>
    <xf numFmtId="165" fontId="20" fillId="17" borderId="56" xfId="1" applyFont="1" applyFill="1" applyBorder="1"/>
    <xf numFmtId="167" fontId="20" fillId="17" borderId="10" xfId="1" applyNumberFormat="1" applyFont="1" applyFill="1" applyBorder="1"/>
    <xf numFmtId="0" fontId="20" fillId="17" borderId="20" xfId="0" applyFont="1" applyFill="1" applyBorder="1" applyAlignment="1"/>
    <xf numFmtId="0" fontId="20" fillId="17" borderId="4" xfId="0" applyFont="1" applyFill="1" applyBorder="1" applyAlignment="1">
      <alignment horizontal="center"/>
    </xf>
    <xf numFmtId="0" fontId="20" fillId="17" borderId="4" xfId="0" applyFont="1" applyFill="1" applyBorder="1" applyAlignment="1">
      <alignment horizontal="center" vertical="center" wrapText="1"/>
    </xf>
    <xf numFmtId="0" fontId="20" fillId="17" borderId="4" xfId="0" applyFont="1" applyFill="1" applyBorder="1" applyAlignment="1">
      <alignment horizontal="center" wrapText="1"/>
    </xf>
    <xf numFmtId="0" fontId="20" fillId="17" borderId="1" xfId="0" applyFont="1" applyFill="1" applyBorder="1" applyAlignment="1">
      <alignment horizontal="center" vertical="center" wrapText="1"/>
    </xf>
    <xf numFmtId="0" fontId="20" fillId="17" borderId="1" xfId="0" applyFont="1" applyFill="1" applyBorder="1" applyAlignment="1">
      <alignment horizontal="center" vertical="center"/>
    </xf>
    <xf numFmtId="49" fontId="0" fillId="0" borderId="110" xfId="0" applyNumberFormat="1" applyBorder="1" applyAlignment="1">
      <alignment horizontal="center"/>
    </xf>
    <xf numFmtId="4" fontId="0" fillId="0" borderId="78" xfId="1" applyNumberFormat="1" applyFont="1" applyBorder="1" applyAlignment="1">
      <alignment wrapText="1"/>
    </xf>
    <xf numFmtId="4" fontId="0" fillId="0" borderId="78" xfId="0" applyNumberFormat="1" applyBorder="1" applyAlignment="1">
      <alignment horizontal="right"/>
    </xf>
    <xf numFmtId="165" fontId="0" fillId="0" borderId="78" xfId="1" applyFont="1" applyBorder="1" applyAlignment="1">
      <alignment wrapText="1"/>
    </xf>
    <xf numFmtId="4" fontId="0" fillId="0" borderId="78" xfId="1" applyNumberFormat="1" applyFont="1" applyBorder="1"/>
    <xf numFmtId="4" fontId="20" fillId="0" borderId="79" xfId="1" applyNumberFormat="1" applyFont="1" applyBorder="1"/>
    <xf numFmtId="49" fontId="98" fillId="0" borderId="81" xfId="0" applyNumberFormat="1" applyFont="1" applyBorder="1" applyAlignment="1">
      <alignment horizontal="center"/>
    </xf>
    <xf numFmtId="4" fontId="98" fillId="0" borderId="54" xfId="0" applyNumberFormat="1" applyFont="1" applyBorder="1" applyAlignment="1">
      <alignment horizontal="center"/>
    </xf>
    <xf numFmtId="4" fontId="98" fillId="0" borderId="54" xfId="0" applyNumberFormat="1" applyFont="1" applyBorder="1" applyAlignment="1">
      <alignment horizontal="right"/>
    </xf>
    <xf numFmtId="14" fontId="98" fillId="0" borderId="54" xfId="1" applyNumberFormat="1" applyFont="1" applyBorder="1" applyAlignment="1">
      <alignment horizontal="center"/>
    </xf>
    <xf numFmtId="4" fontId="20" fillId="0" borderId="55" xfId="1" applyNumberFormat="1" applyFont="1" applyBorder="1"/>
    <xf numFmtId="49" fontId="0" fillId="0" borderId="81" xfId="0" applyNumberFormat="1" applyFont="1" applyBorder="1" applyAlignment="1">
      <alignment horizontal="center"/>
    </xf>
    <xf numFmtId="4" fontId="0" fillId="0" borderId="54" xfId="0" applyNumberFormat="1" applyFont="1" applyBorder="1" applyAlignment="1">
      <alignment horizontal="right"/>
    </xf>
    <xf numFmtId="165" fontId="0" fillId="0" borderId="54" xfId="1" applyFont="1" applyBorder="1"/>
    <xf numFmtId="4" fontId="1" fillId="0" borderId="54" xfId="1" applyNumberFormat="1" applyFont="1" applyBorder="1"/>
    <xf numFmtId="49" fontId="0" fillId="0" borderId="81" xfId="0" applyNumberFormat="1" applyBorder="1" applyAlignment="1">
      <alignment horizontal="center"/>
    </xf>
    <xf numFmtId="4" fontId="0" fillId="0" borderId="54" xfId="0" applyNumberFormat="1" applyBorder="1" applyAlignment="1">
      <alignment horizontal="right"/>
    </xf>
    <xf numFmtId="167" fontId="0" fillId="0" borderId="54" xfId="1" applyNumberFormat="1" applyFont="1" applyBorder="1"/>
    <xf numFmtId="49" fontId="98" fillId="0" borderId="81" xfId="0" applyNumberFormat="1" applyFont="1" applyFill="1" applyBorder="1" applyAlignment="1">
      <alignment horizontal="center"/>
    </xf>
    <xf numFmtId="4" fontId="0" fillId="0" borderId="54" xfId="1" applyNumberFormat="1" applyFont="1" applyFill="1" applyBorder="1"/>
    <xf numFmtId="4" fontId="0" fillId="0" borderId="54" xfId="0" applyNumberFormat="1" applyFill="1" applyBorder="1" applyAlignment="1">
      <alignment horizontal="right"/>
    </xf>
    <xf numFmtId="14" fontId="98" fillId="0" borderId="54" xfId="1" applyNumberFormat="1" applyFont="1" applyFill="1" applyBorder="1" applyAlignment="1">
      <alignment horizontal="center"/>
    </xf>
    <xf numFmtId="4" fontId="20" fillId="0" borderId="55" xfId="1" applyNumberFormat="1" applyFont="1" applyFill="1" applyBorder="1"/>
    <xf numFmtId="49" fontId="0" fillId="0" borderId="81" xfId="0" applyNumberFormat="1" applyFill="1" applyBorder="1" applyAlignment="1">
      <alignment horizontal="center"/>
    </xf>
    <xf numFmtId="49" fontId="0" fillId="0" borderId="100" xfId="0" applyNumberFormat="1" applyFill="1" applyBorder="1" applyAlignment="1">
      <alignment horizontal="center"/>
    </xf>
    <xf numFmtId="4" fontId="0" fillId="0" borderId="97" xfId="1" applyNumberFormat="1" applyFont="1" applyFill="1" applyBorder="1"/>
    <xf numFmtId="4" fontId="0" fillId="0" borderId="97" xfId="0" applyNumberFormat="1" applyFill="1" applyBorder="1" applyAlignment="1">
      <alignment horizontal="right"/>
    </xf>
    <xf numFmtId="4" fontId="20" fillId="0" borderId="105" xfId="1" applyNumberFormat="1" applyFont="1" applyFill="1" applyBorder="1"/>
    <xf numFmtId="49" fontId="98" fillId="0" borderId="93" xfId="0" applyNumberFormat="1" applyFont="1" applyFill="1" applyBorder="1" applyAlignment="1">
      <alignment horizontal="center"/>
    </xf>
    <xf numFmtId="14" fontId="98" fillId="0" borderId="75" xfId="1" applyNumberFormat="1" applyFont="1" applyFill="1" applyBorder="1" applyAlignment="1">
      <alignment horizontal="center"/>
    </xf>
    <xf numFmtId="49" fontId="0" fillId="0" borderId="111" xfId="0" applyNumberFormat="1" applyFont="1" applyFill="1" applyBorder="1" applyAlignment="1">
      <alignment horizontal="center"/>
    </xf>
    <xf numFmtId="4" fontId="0" fillId="0" borderId="77" xfId="1" applyNumberFormat="1" applyFont="1" applyFill="1" applyBorder="1"/>
    <xf numFmtId="4" fontId="0" fillId="0" borderId="77" xfId="0" applyNumberFormat="1" applyFont="1" applyFill="1" applyBorder="1" applyAlignment="1">
      <alignment horizontal="right"/>
    </xf>
    <xf numFmtId="167" fontId="0" fillId="0" borderId="77" xfId="1" applyNumberFormat="1" applyFont="1" applyFill="1" applyBorder="1"/>
    <xf numFmtId="4" fontId="20" fillId="0" borderId="99" xfId="1" applyNumberFormat="1" applyFont="1" applyFill="1" applyBorder="1"/>
    <xf numFmtId="49" fontId="0" fillId="0" borderId="81" xfId="0" applyNumberFormat="1" applyFont="1" applyFill="1" applyBorder="1" applyAlignment="1">
      <alignment horizontal="center"/>
    </xf>
    <xf numFmtId="4" fontId="0" fillId="0" borderId="54" xfId="0" applyNumberFormat="1" applyFont="1" applyFill="1" applyBorder="1" applyAlignment="1">
      <alignment horizontal="right"/>
    </xf>
    <xf numFmtId="49" fontId="0" fillId="0" borderId="95" xfId="0" applyNumberFormat="1" applyFill="1" applyBorder="1" applyAlignment="1">
      <alignment horizontal="center"/>
    </xf>
    <xf numFmtId="49" fontId="19" fillId="0" borderId="93" xfId="0" applyNumberFormat="1" applyFont="1" applyFill="1" applyBorder="1" applyAlignment="1">
      <alignment horizontal="center"/>
    </xf>
    <xf numFmtId="4" fontId="51" fillId="0" borderId="76" xfId="1" applyNumberFormat="1" applyFont="1" applyFill="1" applyBorder="1"/>
    <xf numFmtId="49" fontId="98" fillId="0" borderId="95" xfId="0" applyNumberFormat="1" applyFont="1" applyFill="1" applyBorder="1" applyAlignment="1">
      <alignment horizontal="center"/>
    </xf>
    <xf numFmtId="4" fontId="0" fillId="0" borderId="77" xfId="0" applyNumberFormat="1" applyFill="1" applyBorder="1" applyAlignment="1">
      <alignment horizontal="right"/>
    </xf>
    <xf numFmtId="0" fontId="20" fillId="17" borderId="22" xfId="0" applyFont="1" applyFill="1" applyBorder="1" applyAlignment="1"/>
    <xf numFmtId="0" fontId="20" fillId="17" borderId="23" xfId="0" applyFont="1" applyFill="1" applyBorder="1" applyAlignment="1"/>
    <xf numFmtId="0" fontId="20" fillId="17" borderId="9" xfId="0" applyFont="1" applyFill="1" applyBorder="1" applyAlignment="1"/>
    <xf numFmtId="4" fontId="20" fillId="17" borderId="10" xfId="0" applyNumberFormat="1" applyFont="1" applyFill="1" applyBorder="1" applyAlignment="1"/>
    <xf numFmtId="4" fontId="20" fillId="17" borderId="10" xfId="0" applyNumberFormat="1" applyFont="1" applyFill="1" applyBorder="1"/>
    <xf numFmtId="167" fontId="0" fillId="0" borderId="0" xfId="1" applyNumberFormat="1" applyFont="1" applyFill="1" applyBorder="1"/>
    <xf numFmtId="0" fontId="99" fillId="0" borderId="0" xfId="0" applyFont="1"/>
    <xf numFmtId="4" fontId="20" fillId="0" borderId="0" xfId="0" applyNumberFormat="1" applyFont="1"/>
    <xf numFmtId="4" fontId="20" fillId="17" borderId="57" xfId="0" applyNumberFormat="1" applyFont="1" applyFill="1" applyBorder="1"/>
    <xf numFmtId="4" fontId="20" fillId="17" borderId="24" xfId="0" applyNumberFormat="1" applyFont="1" applyFill="1" applyBorder="1"/>
    <xf numFmtId="0" fontId="0" fillId="12" borderId="97" xfId="0" applyFill="1" applyBorder="1"/>
    <xf numFmtId="167" fontId="0" fillId="12" borderId="97" xfId="1" applyNumberFormat="1" applyFont="1" applyFill="1" applyBorder="1"/>
    <xf numFmtId="14" fontId="0" fillId="12" borderId="97" xfId="1" applyNumberFormat="1" applyFont="1" applyFill="1" applyBorder="1" applyAlignment="1">
      <alignment horizontal="center"/>
    </xf>
    <xf numFmtId="165" fontId="0" fillId="12" borderId="97" xfId="1" applyFont="1" applyFill="1" applyBorder="1" applyAlignment="1">
      <alignment horizontal="right"/>
    </xf>
    <xf numFmtId="167" fontId="0" fillId="12" borderId="97" xfId="1" applyNumberFormat="1" applyFont="1" applyFill="1" applyBorder="1" applyAlignment="1">
      <alignment horizontal="right"/>
    </xf>
    <xf numFmtId="167" fontId="20" fillId="12" borderId="99" xfId="1" applyNumberFormat="1" applyFont="1" applyFill="1" applyBorder="1" applyAlignment="1">
      <alignment horizontal="right"/>
    </xf>
    <xf numFmtId="0" fontId="19" fillId="12" borderId="101" xfId="0" applyFont="1" applyFill="1" applyBorder="1"/>
    <xf numFmtId="167" fontId="19" fillId="12" borderId="107" xfId="1" applyNumberFormat="1" applyFont="1" applyFill="1" applyBorder="1"/>
    <xf numFmtId="14" fontId="0" fillId="12" borderId="101" xfId="1" applyNumberFormat="1" applyFont="1" applyFill="1" applyBorder="1" applyAlignment="1">
      <alignment horizontal="center"/>
    </xf>
    <xf numFmtId="165" fontId="0" fillId="12" borderId="101" xfId="1" applyFont="1" applyFill="1" applyBorder="1" applyAlignment="1">
      <alignment horizontal="right"/>
    </xf>
    <xf numFmtId="167" fontId="0" fillId="12" borderId="101" xfId="1" applyNumberFormat="1" applyFont="1" applyFill="1" applyBorder="1" applyAlignment="1">
      <alignment horizontal="right"/>
    </xf>
    <xf numFmtId="167" fontId="51" fillId="12" borderId="79" xfId="1" applyNumberFormat="1" applyFont="1" applyFill="1" applyBorder="1" applyAlignment="1">
      <alignment horizontal="right"/>
    </xf>
    <xf numFmtId="167" fontId="20" fillId="13" borderId="99" xfId="1" applyNumberFormat="1" applyFont="1" applyFill="1" applyBorder="1" applyAlignment="1">
      <alignment horizontal="right"/>
    </xf>
    <xf numFmtId="167" fontId="51" fillId="13" borderId="99" xfId="1" applyNumberFormat="1" applyFont="1" applyFill="1" applyBorder="1" applyAlignment="1">
      <alignment horizontal="right"/>
    </xf>
    <xf numFmtId="4" fontId="20" fillId="53" borderId="94" xfId="1" applyNumberFormat="1" applyFont="1" applyFill="1" applyBorder="1"/>
    <xf numFmtId="167" fontId="20" fillId="53" borderId="99" xfId="1" applyNumberFormat="1" applyFont="1" applyFill="1" applyBorder="1" applyAlignment="1">
      <alignment horizontal="right"/>
    </xf>
    <xf numFmtId="167" fontId="20" fillId="53" borderId="94" xfId="1" applyNumberFormat="1" applyFont="1" applyFill="1" applyBorder="1" applyAlignment="1">
      <alignment horizontal="right"/>
    </xf>
    <xf numFmtId="167" fontId="20" fillId="53" borderId="76" xfId="1" applyNumberFormat="1" applyFont="1" applyFill="1" applyBorder="1" applyAlignment="1">
      <alignment horizontal="right"/>
    </xf>
    <xf numFmtId="167" fontId="51" fillId="53" borderId="94" xfId="1" applyNumberFormat="1" applyFont="1" applyFill="1" applyBorder="1" applyAlignment="1">
      <alignment horizontal="right"/>
    </xf>
    <xf numFmtId="167" fontId="20" fillId="55" borderId="55" xfId="1" applyNumberFormat="1" applyFont="1" applyFill="1" applyBorder="1" applyAlignment="1">
      <alignment horizontal="right"/>
    </xf>
    <xf numFmtId="167" fontId="20" fillId="55" borderId="99" xfId="1" applyNumberFormat="1" applyFont="1" applyFill="1" applyBorder="1" applyAlignment="1">
      <alignment horizontal="right"/>
    </xf>
    <xf numFmtId="167" fontId="51" fillId="55" borderId="99" xfId="1" applyNumberFormat="1" applyFont="1" applyFill="1" applyBorder="1" applyAlignment="1">
      <alignment horizontal="right"/>
    </xf>
    <xf numFmtId="165" fontId="51" fillId="17" borderId="54" xfId="1" applyFont="1" applyFill="1" applyBorder="1" applyAlignment="1">
      <alignment horizontal="center"/>
    </xf>
    <xf numFmtId="165" fontId="51" fillId="0" borderId="0" xfId="1" applyFont="1" applyAlignment="1">
      <alignment horizontal="center" vertical="center"/>
    </xf>
    <xf numFmtId="0" fontId="39" fillId="5" borderId="0" xfId="0" applyFont="1" applyFill="1" applyBorder="1" applyAlignment="1">
      <alignment vertical="top"/>
    </xf>
    <xf numFmtId="0" fontId="39" fillId="5" borderId="0" xfId="0" applyFont="1" applyFill="1" applyBorder="1" applyAlignment="1">
      <alignment horizontal="right" vertical="top"/>
    </xf>
    <xf numFmtId="4" fontId="39" fillId="5" borderId="0" xfId="0" applyNumberFormat="1" applyFont="1" applyFill="1" applyBorder="1" applyAlignment="1">
      <alignment horizontal="right" vertical="top"/>
    </xf>
    <xf numFmtId="0" fontId="0" fillId="0" borderId="0" xfId="0" applyBorder="1" applyAlignment="1"/>
    <xf numFmtId="4" fontId="39" fillId="0" borderId="0" xfId="0" applyNumberFormat="1" applyFont="1" applyFill="1" applyBorder="1" applyAlignment="1">
      <alignment horizontal="right" vertical="top"/>
    </xf>
    <xf numFmtId="165" fontId="19" fillId="0" borderId="54" xfId="1" applyFont="1" applyFill="1" applyBorder="1"/>
    <xf numFmtId="0" fontId="39" fillId="0" borderId="0" xfId="0" applyFont="1" applyFill="1" applyBorder="1" applyAlignment="1">
      <alignment vertical="top"/>
    </xf>
    <xf numFmtId="0" fontId="39" fillId="0" borderId="0" xfId="0" applyFont="1" applyFill="1" applyBorder="1" applyAlignment="1">
      <alignment horizontal="right" vertical="top"/>
    </xf>
    <xf numFmtId="0" fontId="0" fillId="0" borderId="0" xfId="0" applyFill="1" applyBorder="1" applyAlignment="1"/>
    <xf numFmtId="0" fontId="39" fillId="0" borderId="31" xfId="0" applyFont="1" applyFill="1" applyBorder="1" applyAlignment="1">
      <alignment vertical="top"/>
    </xf>
    <xf numFmtId="0" fontId="39" fillId="0" borderId="82" xfId="0" applyFont="1" applyFill="1" applyBorder="1" applyAlignment="1">
      <alignment vertical="top"/>
    </xf>
    <xf numFmtId="0" fontId="39" fillId="0" borderId="96" xfId="0" applyFont="1" applyFill="1" applyBorder="1" applyAlignment="1">
      <alignment vertical="top"/>
    </xf>
    <xf numFmtId="0" fontId="39" fillId="0" borderId="83" xfId="0" applyFont="1" applyFill="1" applyBorder="1" applyAlignment="1">
      <alignment vertical="top"/>
    </xf>
    <xf numFmtId="4" fontId="39" fillId="0" borderId="31" xfId="0" applyNumberFormat="1" applyFont="1" applyFill="1" applyBorder="1" applyAlignment="1">
      <alignment horizontal="right" vertical="top"/>
    </xf>
    <xf numFmtId="0" fontId="39" fillId="0" borderId="31" xfId="0" applyFont="1" applyFill="1" applyBorder="1" applyAlignment="1">
      <alignment horizontal="right" vertical="top"/>
    </xf>
    <xf numFmtId="0" fontId="96" fillId="0" borderId="0" xfId="0" applyFont="1" applyFill="1" applyBorder="1" applyAlignment="1">
      <alignment horizontal="center" vertical="center"/>
    </xf>
    <xf numFmtId="4" fontId="96" fillId="0" borderId="0" xfId="0" applyNumberFormat="1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vertical="center"/>
    </xf>
    <xf numFmtId="49" fontId="0" fillId="0" borderId="8" xfId="0" applyNumberFormat="1" applyFill="1" applyBorder="1" applyAlignment="1">
      <alignment horizontal="center" vertical="center"/>
    </xf>
    <xf numFmtId="49" fontId="0" fillId="0" borderId="9" xfId="0" applyNumberFormat="1" applyFill="1" applyBorder="1" applyAlignment="1">
      <alignment horizontal="center" vertical="center" wrapText="1"/>
    </xf>
    <xf numFmtId="49" fontId="0" fillId="0" borderId="9" xfId="0" applyNumberFormat="1" applyFill="1" applyBorder="1" applyAlignment="1">
      <alignment horizontal="center"/>
    </xf>
    <xf numFmtId="167" fontId="0" fillId="0" borderId="9" xfId="1" applyNumberFormat="1" applyFont="1" applyFill="1" applyBorder="1"/>
    <xf numFmtId="4" fontId="0" fillId="0" borderId="9" xfId="0" applyNumberFormat="1" applyFill="1" applyBorder="1" applyAlignment="1">
      <alignment horizontal="right"/>
    </xf>
    <xf numFmtId="4" fontId="0" fillId="0" borderId="9" xfId="1" applyNumberFormat="1" applyFont="1" applyFill="1" applyBorder="1"/>
    <xf numFmtId="4" fontId="20" fillId="0" borderId="10" xfId="1" applyNumberFormat="1" applyFont="1" applyFill="1" applyBorder="1"/>
    <xf numFmtId="165" fontId="19" fillId="53" borderId="54" xfId="1" applyFont="1" applyFill="1" applyBorder="1"/>
    <xf numFmtId="4" fontId="39" fillId="53" borderId="0" xfId="0" applyNumberFormat="1" applyFont="1" applyFill="1" applyBorder="1" applyAlignment="1">
      <alignment horizontal="right" vertical="top"/>
    </xf>
    <xf numFmtId="165" fontId="39" fillId="5" borderId="0" xfId="1" applyFont="1" applyFill="1" applyBorder="1" applyAlignment="1">
      <alignment horizontal="right" vertical="top"/>
    </xf>
    <xf numFmtId="165" fontId="100" fillId="0" borderId="0" xfId="1" applyFont="1" applyFill="1"/>
    <xf numFmtId="4" fontId="0" fillId="0" borderId="0" xfId="0" quotePrefix="1" applyNumberFormat="1" applyFill="1" applyBorder="1" applyAlignment="1"/>
    <xf numFmtId="4" fontId="100" fillId="0" borderId="97" xfId="0" applyNumberFormat="1" applyFont="1" applyFill="1" applyBorder="1" applyAlignment="1">
      <alignment horizontal="right"/>
    </xf>
    <xf numFmtId="4" fontId="100" fillId="0" borderId="75" xfId="0" applyNumberFormat="1" applyFont="1" applyFill="1" applyBorder="1" applyAlignment="1">
      <alignment horizontal="right"/>
    </xf>
    <xf numFmtId="4" fontId="100" fillId="0" borderId="54" xfId="0" applyNumberFormat="1" applyFont="1" applyFill="1" applyBorder="1" applyAlignment="1">
      <alignment horizontal="right"/>
    </xf>
    <xf numFmtId="4" fontId="73" fillId="0" borderId="75" xfId="0" applyNumberFormat="1" applyFont="1" applyFill="1" applyBorder="1" applyAlignment="1">
      <alignment horizontal="right"/>
    </xf>
    <xf numFmtId="0" fontId="3" fillId="17" borderId="54" xfId="0" applyFont="1" applyFill="1" applyBorder="1" applyAlignment="1">
      <alignment wrapText="1"/>
    </xf>
    <xf numFmtId="0" fontId="2" fillId="0" borderId="54" xfId="0" applyFont="1" applyBorder="1"/>
    <xf numFmtId="165" fontId="2" fillId="0" borderId="54" xfId="0" applyNumberFormat="1" applyFont="1" applyBorder="1"/>
    <xf numFmtId="0" fontId="3" fillId="17" borderId="54" xfId="0" applyFont="1" applyFill="1" applyBorder="1"/>
    <xf numFmtId="165" fontId="3" fillId="17" borderId="54" xfId="0" applyNumberFormat="1" applyFont="1" applyFill="1" applyBorder="1"/>
    <xf numFmtId="4" fontId="31" fillId="0" borderId="54" xfId="1" applyNumberFormat="1" applyFont="1" applyBorder="1"/>
    <xf numFmtId="0" fontId="17" fillId="5" borderId="0" xfId="2" applyFill="1" applyAlignment="1">
      <alignment vertical="top" wrapText="1"/>
    </xf>
    <xf numFmtId="0" fontId="70" fillId="5" borderId="0" xfId="0" applyFont="1" applyFill="1" applyAlignment="1">
      <alignment horizontal="center" wrapText="1"/>
    </xf>
    <xf numFmtId="0" fontId="39" fillId="5" borderId="0" xfId="0" applyFont="1" applyFill="1" applyAlignment="1">
      <alignment horizontal="right" wrapText="1"/>
    </xf>
    <xf numFmtId="0" fontId="39" fillId="5" borderId="0" xfId="0" applyFont="1" applyFill="1" applyAlignment="1">
      <alignment vertical="top" wrapText="1"/>
    </xf>
    <xf numFmtId="17" fontId="71" fillId="5" borderId="0" xfId="0" applyNumberFormat="1" applyFont="1" applyFill="1" applyAlignment="1">
      <alignment horizontal="center" vertical="top" wrapText="1"/>
    </xf>
    <xf numFmtId="0" fontId="39" fillId="5" borderId="0" xfId="0" applyFont="1" applyFill="1" applyAlignment="1">
      <alignment horizontal="right" vertical="top" wrapText="1"/>
    </xf>
    <xf numFmtId="0" fontId="39" fillId="5" borderId="34" xfId="0" applyFont="1" applyFill="1" applyBorder="1" applyAlignment="1">
      <alignment vertical="top" wrapText="1"/>
    </xf>
    <xf numFmtId="0" fontId="39" fillId="5" borderId="36" xfId="0" applyFont="1" applyFill="1" applyBorder="1" applyAlignment="1">
      <alignment vertical="top" wrapText="1"/>
    </xf>
    <xf numFmtId="0" fontId="26" fillId="54" borderId="37" xfId="0" applyFont="1" applyFill="1" applyBorder="1" applyAlignment="1">
      <alignment horizontal="right" vertical="top" wrapText="1"/>
    </xf>
    <xf numFmtId="0" fontId="26" fillId="5" borderId="38" xfId="0" applyFont="1" applyFill="1" applyBorder="1" applyAlignment="1">
      <alignment vertical="top" wrapText="1"/>
    </xf>
    <xf numFmtId="16" fontId="39" fillId="5" borderId="39" xfId="0" applyNumberFormat="1" applyFont="1" applyFill="1" applyBorder="1" applyAlignment="1">
      <alignment vertical="top" wrapText="1"/>
    </xf>
    <xf numFmtId="0" fontId="26" fillId="54" borderId="31" xfId="0" applyFont="1" applyFill="1" applyBorder="1" applyAlignment="1">
      <alignment vertical="top" wrapText="1"/>
    </xf>
    <xf numFmtId="0" fontId="26" fillId="54" borderId="31" xfId="0" applyFont="1" applyFill="1" applyBorder="1" applyAlignment="1">
      <alignment horizontal="right" vertical="top" wrapText="1"/>
    </xf>
    <xf numFmtId="0" fontId="26" fillId="54" borderId="31" xfId="0" applyFont="1" applyFill="1" applyBorder="1" applyAlignment="1">
      <alignment horizontal="center" vertical="top" wrapText="1"/>
    </xf>
    <xf numFmtId="0" fontId="39" fillId="5" borderId="31" xfId="0" applyFont="1" applyFill="1" applyBorder="1" applyAlignment="1">
      <alignment vertical="top" wrapText="1"/>
    </xf>
    <xf numFmtId="0" fontId="39" fillId="5" borderId="31" xfId="0" applyFont="1" applyFill="1" applyBorder="1" applyAlignment="1">
      <alignment horizontal="right" vertical="top" wrapText="1"/>
    </xf>
    <xf numFmtId="0" fontId="26" fillId="54" borderId="82" xfId="0" applyFont="1" applyFill="1" applyBorder="1" applyAlignment="1">
      <alignment vertical="top" wrapText="1"/>
    </xf>
    <xf numFmtId="0" fontId="26" fillId="5" borderId="83" xfId="0" applyFont="1" applyFill="1" applyBorder="1" applyAlignment="1">
      <alignment vertical="top" wrapText="1"/>
    </xf>
    <xf numFmtId="0" fontId="26" fillId="5" borderId="31" xfId="0" applyFont="1" applyFill="1" applyBorder="1" applyAlignment="1">
      <alignment horizontal="right" vertical="top" wrapText="1"/>
    </xf>
    <xf numFmtId="0" fontId="72" fillId="0" borderId="0" xfId="0" applyFont="1"/>
    <xf numFmtId="4" fontId="5" fillId="0" borderId="0" xfId="1" applyNumberFormat="1" applyFont="1" applyBorder="1"/>
    <xf numFmtId="4" fontId="5" fillId="0" borderId="0" xfId="0" applyNumberFormat="1" applyFont="1" applyFill="1" applyBorder="1"/>
    <xf numFmtId="39" fontId="29" fillId="0" borderId="0" xfId="1" applyNumberFormat="1" applyFont="1" applyFill="1" applyBorder="1" applyAlignment="1">
      <alignment vertical="center" wrapText="1"/>
    </xf>
    <xf numFmtId="0" fontId="24" fillId="0" borderId="0" xfId="0" applyFont="1" applyFill="1" applyBorder="1" applyAlignment="1">
      <alignment horizontal="center"/>
    </xf>
    <xf numFmtId="165" fontId="19" fillId="0" borderId="0" xfId="1" applyFont="1" applyFill="1" applyBorder="1"/>
    <xf numFmtId="165" fontId="91" fillId="0" borderId="0" xfId="0" applyNumberFormat="1" applyFont="1" applyFill="1" applyBorder="1"/>
    <xf numFmtId="165" fontId="23" fillId="0" borderId="0" xfId="1" applyFont="1" applyFill="1" applyBorder="1" applyAlignment="1">
      <alignment vertical="top" wrapText="1"/>
    </xf>
    <xf numFmtId="4" fontId="91" fillId="0" borderId="0" xfId="0" applyNumberFormat="1" applyFont="1" applyFill="1" applyBorder="1"/>
    <xf numFmtId="165" fontId="28" fillId="0" borderId="0" xfId="1" applyFont="1" applyFill="1" applyBorder="1"/>
    <xf numFmtId="165" fontId="24" fillId="0" borderId="0" xfId="1" applyFont="1" applyFill="1" applyBorder="1"/>
    <xf numFmtId="4" fontId="39" fillId="0" borderId="31" xfId="0" applyNumberFormat="1" applyFont="1" applyFill="1" applyBorder="1" applyAlignment="1">
      <alignment horizontal="right" vertical="top" wrapText="1"/>
    </xf>
    <xf numFmtId="49" fontId="0" fillId="0" borderId="0" xfId="0" applyNumberFormat="1" applyAlignment="1">
      <alignment horizontal="right"/>
    </xf>
    <xf numFmtId="4" fontId="23" fillId="5" borderId="31" xfId="0" applyNumberFormat="1" applyFont="1" applyFill="1" applyBorder="1" applyAlignment="1">
      <alignment vertical="top" wrapText="1"/>
    </xf>
    <xf numFmtId="4" fontId="19" fillId="0" borderId="5" xfId="0" applyNumberFormat="1" applyFont="1" applyFill="1" applyBorder="1"/>
    <xf numFmtId="4" fontId="24" fillId="0" borderId="0" xfId="0" applyNumberFormat="1" applyFont="1" applyFill="1"/>
    <xf numFmtId="0" fontId="24" fillId="0" borderId="0" xfId="0" applyFont="1" applyFill="1"/>
    <xf numFmtId="0" fontId="26" fillId="54" borderId="82" xfId="0" applyFont="1" applyFill="1" applyBorder="1" applyAlignment="1">
      <alignment vertical="top" wrapText="1"/>
    </xf>
    <xf numFmtId="0" fontId="0" fillId="5" borderId="0" xfId="0" applyFill="1" applyAlignment="1">
      <alignment vertical="top" wrapText="1"/>
    </xf>
    <xf numFmtId="0" fontId="39" fillId="5" borderId="0" xfId="0" applyFont="1" applyFill="1" applyAlignment="1">
      <alignment wrapText="1"/>
    </xf>
    <xf numFmtId="0" fontId="0" fillId="5" borderId="38" xfId="0" applyFill="1" applyBorder="1" applyAlignment="1">
      <alignment vertical="top" wrapText="1"/>
    </xf>
    <xf numFmtId="0" fontId="0" fillId="0" borderId="0" xfId="0"/>
    <xf numFmtId="0" fontId="21" fillId="5" borderId="0" xfId="0" applyFont="1" applyFill="1" applyBorder="1" applyAlignment="1">
      <alignment horizontal="center" vertical="top" wrapText="1"/>
    </xf>
    <xf numFmtId="0" fontId="29" fillId="0" borderId="0" xfId="0" applyFont="1" applyAlignment="1">
      <alignment horizontal="justify" vertical="center" wrapText="1"/>
    </xf>
    <xf numFmtId="0" fontId="29" fillId="0" borderId="0" xfId="0" applyFont="1" applyAlignment="1">
      <alignment horizontal="left" vertical="center" wrapText="1"/>
    </xf>
    <xf numFmtId="0" fontId="29" fillId="0" borderId="6" xfId="0" applyFont="1" applyBorder="1" applyAlignment="1">
      <alignment horizontal="justify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justify" vertical="center" wrapText="1"/>
    </xf>
    <xf numFmtId="0" fontId="2" fillId="0" borderId="6" xfId="0" applyFont="1" applyBorder="1" applyAlignment="1">
      <alignment horizontal="justify" vertical="center" wrapText="1"/>
    </xf>
    <xf numFmtId="0" fontId="2" fillId="0" borderId="7" xfId="0" applyFont="1" applyBorder="1" applyAlignment="1">
      <alignment horizontal="justify" vertical="center" wrapText="1"/>
    </xf>
    <xf numFmtId="0" fontId="39" fillId="0" borderId="31" xfId="0" applyFont="1" applyFill="1" applyBorder="1" applyAlignment="1">
      <alignment vertical="top" wrapText="1"/>
    </xf>
    <xf numFmtId="0" fontId="39" fillId="0" borderId="31" xfId="0" applyFont="1" applyFill="1" applyBorder="1" applyAlignment="1">
      <alignment horizontal="right" vertical="top" wrapText="1"/>
    </xf>
    <xf numFmtId="0" fontId="43" fillId="0" borderId="0" xfId="3"/>
    <xf numFmtId="0" fontId="102" fillId="0" borderId="0" xfId="3" applyFont="1" applyAlignment="1">
      <alignment horizontal="center" wrapText="1"/>
    </xf>
    <xf numFmtId="0" fontId="43" fillId="0" borderId="0" xfId="3" applyAlignment="1">
      <alignment horizontal="center"/>
    </xf>
    <xf numFmtId="0" fontId="12" fillId="0" borderId="0" xfId="3" applyFont="1"/>
    <xf numFmtId="0" fontId="33" fillId="56" borderId="0" xfId="3" applyFont="1" applyFill="1" applyAlignment="1">
      <alignment horizontal="left"/>
    </xf>
    <xf numFmtId="0" fontId="33" fillId="56" borderId="0" xfId="3" applyFont="1" applyFill="1" applyAlignment="1">
      <alignment horizontal="right"/>
    </xf>
    <xf numFmtId="49" fontId="43" fillId="0" borderId="0" xfId="3" applyNumberFormat="1" applyAlignment="1">
      <alignment horizontal="right"/>
    </xf>
    <xf numFmtId="0" fontId="3" fillId="0" borderId="0" xfId="0" applyFont="1" applyBorder="1" applyAlignment="1">
      <alignment horizontal="justify" vertical="center" wrapText="1"/>
    </xf>
    <xf numFmtId="0" fontId="6" fillId="0" borderId="0" xfId="1" applyNumberFormat="1" applyFont="1" applyBorder="1" applyAlignment="1">
      <alignment horizontal="center" wrapText="1"/>
    </xf>
    <xf numFmtId="0" fontId="6" fillId="0" borderId="7" xfId="0" applyFont="1" applyBorder="1" applyAlignment="1">
      <alignment horizontal="center" vertical="center" wrapText="1"/>
    </xf>
    <xf numFmtId="4" fontId="43" fillId="0" borderId="0" xfId="3" applyNumberFormat="1" applyAlignment="1">
      <alignment horizontal="right"/>
    </xf>
    <xf numFmtId="167" fontId="4" fillId="0" borderId="0" xfId="0" applyNumberFormat="1" applyFont="1" applyAlignment="1">
      <alignment vertical="center" wrapText="1"/>
    </xf>
    <xf numFmtId="4" fontId="43" fillId="0" borderId="0" xfId="3" applyNumberFormat="1"/>
    <xf numFmtId="4" fontId="33" fillId="56" borderId="0" xfId="3" applyNumberFormat="1" applyFont="1" applyFill="1" applyAlignment="1">
      <alignment horizontal="right"/>
    </xf>
    <xf numFmtId="4" fontId="102" fillId="0" borderId="0" xfId="3" applyNumberFormat="1" applyFont="1" applyAlignment="1">
      <alignment horizontal="center" wrapText="1"/>
    </xf>
    <xf numFmtId="4" fontId="43" fillId="0" borderId="0" xfId="3" applyNumberFormat="1" applyAlignment="1">
      <alignment horizontal="center"/>
    </xf>
    <xf numFmtId="0" fontId="0" fillId="0" borderId="0" xfId="0"/>
    <xf numFmtId="0" fontId="52" fillId="0" borderId="6" xfId="0" applyFont="1" applyFill="1" applyBorder="1" applyAlignment="1">
      <alignment horizontal="justify" vertical="center" wrapText="1"/>
    </xf>
    <xf numFmtId="4" fontId="101" fillId="0" borderId="5" xfId="1" applyNumberFormat="1" applyFont="1" applyFill="1" applyBorder="1"/>
    <xf numFmtId="165" fontId="7" fillId="0" borderId="0" xfId="1" applyFont="1"/>
    <xf numFmtId="49" fontId="43" fillId="0" borderId="112" xfId="3" applyNumberFormat="1" applyBorder="1" applyAlignment="1">
      <alignment horizontal="right"/>
    </xf>
    <xf numFmtId="0" fontId="24" fillId="0" borderId="0" xfId="0" applyFont="1" applyAlignment="1">
      <alignment horizontal="center" vertical="center" wrapText="1"/>
    </xf>
    <xf numFmtId="43" fontId="5" fillId="0" borderId="0" xfId="0" applyNumberFormat="1" applyFont="1"/>
    <xf numFmtId="0" fontId="26" fillId="0" borderId="0" xfId="0" applyFont="1" applyAlignment="1">
      <alignment horizontal="center" wrapText="1"/>
    </xf>
    <xf numFmtId="0" fontId="0" fillId="0" borderId="0" xfId="0"/>
    <xf numFmtId="0" fontId="39" fillId="5" borderId="82" xfId="0" applyFont="1" applyFill="1" applyBorder="1" applyAlignment="1">
      <alignment vertical="top" wrapText="1"/>
    </xf>
    <xf numFmtId="0" fontId="39" fillId="5" borderId="96" xfId="0" applyFont="1" applyFill="1" applyBorder="1" applyAlignment="1">
      <alignment vertical="top" wrapText="1"/>
    </xf>
    <xf numFmtId="0" fontId="39" fillId="5" borderId="83" xfId="0" applyFont="1" applyFill="1" applyBorder="1" applyAlignment="1">
      <alignment vertical="top" wrapText="1"/>
    </xf>
    <xf numFmtId="0" fontId="39" fillId="0" borderId="82" xfId="0" applyFont="1" applyFill="1" applyBorder="1" applyAlignment="1">
      <alignment vertical="top" wrapText="1"/>
    </xf>
    <xf numFmtId="0" fontId="39" fillId="0" borderId="96" xfId="0" applyFont="1" applyFill="1" applyBorder="1" applyAlignment="1">
      <alignment vertical="top" wrapText="1"/>
    </xf>
    <xf numFmtId="0" fontId="39" fillId="0" borderId="83" xfId="0" applyFont="1" applyFill="1" applyBorder="1" applyAlignment="1">
      <alignment vertical="top" wrapText="1"/>
    </xf>
    <xf numFmtId="0" fontId="26" fillId="54" borderId="82" xfId="0" applyFont="1" applyFill="1" applyBorder="1" applyAlignment="1">
      <alignment vertical="top" wrapText="1"/>
    </xf>
    <xf numFmtId="0" fontId="26" fillId="54" borderId="96" xfId="0" applyFont="1" applyFill="1" applyBorder="1" applyAlignment="1">
      <alignment vertical="top" wrapText="1"/>
    </xf>
    <xf numFmtId="0" fontId="26" fillId="54" borderId="83" xfId="0" applyFont="1" applyFill="1" applyBorder="1" applyAlignment="1">
      <alignment vertical="top" wrapText="1"/>
    </xf>
    <xf numFmtId="0" fontId="26" fillId="54" borderId="32" xfId="0" applyFont="1" applyFill="1" applyBorder="1" applyAlignment="1">
      <alignment horizontal="right" vertical="top" wrapText="1"/>
    </xf>
    <xf numFmtId="0" fontId="26" fillId="54" borderId="33" xfId="0" applyFont="1" applyFill="1" applyBorder="1" applyAlignment="1">
      <alignment horizontal="right" vertical="top" wrapText="1"/>
    </xf>
    <xf numFmtId="0" fontId="26" fillId="54" borderId="35" xfId="0" applyFont="1" applyFill="1" applyBorder="1" applyAlignment="1">
      <alignment horizontal="right" vertical="top" wrapText="1"/>
    </xf>
    <xf numFmtId="0" fontId="26" fillId="54" borderId="0" xfId="0" applyFont="1" applyFill="1" applyBorder="1" applyAlignment="1">
      <alignment horizontal="right" vertical="top" wrapText="1"/>
    </xf>
    <xf numFmtId="0" fontId="26" fillId="5" borderId="0" xfId="0" applyFont="1" applyFill="1" applyAlignment="1">
      <alignment wrapText="1"/>
    </xf>
    <xf numFmtId="0" fontId="0" fillId="5" borderId="0" xfId="0" applyFill="1" applyAlignment="1">
      <alignment vertical="top" wrapText="1"/>
    </xf>
    <xf numFmtId="0" fontId="39" fillId="5" borderId="0" xfId="0" applyFont="1" applyFill="1" applyAlignment="1">
      <alignment wrapText="1"/>
    </xf>
    <xf numFmtId="0" fontId="26" fillId="5" borderId="38" xfId="0" applyFont="1" applyFill="1" applyBorder="1" applyAlignment="1">
      <alignment wrapText="1"/>
    </xf>
    <xf numFmtId="0" fontId="0" fillId="5" borderId="38" xfId="0" applyFill="1" applyBorder="1" applyAlignment="1">
      <alignment vertical="top" wrapText="1"/>
    </xf>
    <xf numFmtId="0" fontId="39" fillId="5" borderId="38" xfId="0" applyFont="1" applyFill="1" applyBorder="1" applyAlignment="1">
      <alignment wrapText="1"/>
    </xf>
    <xf numFmtId="0" fontId="21" fillId="5" borderId="32" xfId="0" applyFont="1" applyFill="1" applyBorder="1" applyAlignment="1">
      <alignment horizontal="center" vertical="top" wrapText="1"/>
    </xf>
    <xf numFmtId="0" fontId="21" fillId="5" borderId="33" xfId="0" applyFont="1" applyFill="1" applyBorder="1" applyAlignment="1">
      <alignment horizontal="center" vertical="top" wrapText="1"/>
    </xf>
    <xf numFmtId="0" fontId="21" fillId="5" borderId="34" xfId="0" applyFont="1" applyFill="1" applyBorder="1" applyAlignment="1">
      <alignment horizontal="center" vertical="top" wrapText="1"/>
    </xf>
    <xf numFmtId="0" fontId="21" fillId="5" borderId="35" xfId="0" applyFont="1" applyFill="1" applyBorder="1" applyAlignment="1">
      <alignment horizontal="center" vertical="top" wrapText="1"/>
    </xf>
    <xf numFmtId="0" fontId="21" fillId="5" borderId="0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37" xfId="0" applyFont="1" applyFill="1" applyBorder="1" applyAlignment="1">
      <alignment horizontal="center" vertical="top" wrapText="1"/>
    </xf>
    <xf numFmtId="0" fontId="21" fillId="5" borderId="38" xfId="0" applyFont="1" applyFill="1" applyBorder="1" applyAlignment="1">
      <alignment horizontal="center" vertical="top" wrapText="1"/>
    </xf>
    <xf numFmtId="0" fontId="21" fillId="5" borderId="39" xfId="0" applyFont="1" applyFill="1" applyBorder="1" applyAlignment="1">
      <alignment horizontal="center" vertical="top" wrapText="1"/>
    </xf>
    <xf numFmtId="0" fontId="29" fillId="0" borderId="0" xfId="0" applyFont="1" applyAlignment="1">
      <alignment horizontal="justify" vertical="center" wrapText="1"/>
    </xf>
    <xf numFmtId="0" fontId="10" fillId="0" borderId="6" xfId="0" applyFont="1" applyBorder="1" applyAlignment="1">
      <alignment horizontal="justify" vertical="center" wrapText="1"/>
    </xf>
    <xf numFmtId="0" fontId="10" fillId="0" borderId="0" xfId="0" applyFont="1" applyBorder="1" applyAlignment="1">
      <alignment horizontal="justify" vertical="center" wrapText="1"/>
    </xf>
    <xf numFmtId="0" fontId="29" fillId="0" borderId="0" xfId="0" applyFont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9" xfId="0" applyFont="1" applyBorder="1" applyAlignment="1">
      <alignment horizontal="justify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justify" vertical="center" wrapText="1"/>
    </xf>
    <xf numFmtId="0" fontId="29" fillId="0" borderId="0" xfId="0" applyFont="1" applyBorder="1" applyAlignment="1">
      <alignment horizontal="justify" vertical="center" wrapText="1"/>
    </xf>
    <xf numFmtId="3" fontId="10" fillId="0" borderId="6" xfId="1" applyNumberFormat="1" applyFont="1" applyBorder="1" applyAlignment="1">
      <alignment horizontal="justify" vertical="center" wrapText="1"/>
    </xf>
    <xf numFmtId="3" fontId="10" fillId="0" borderId="0" xfId="1" applyNumberFormat="1" applyFont="1" applyBorder="1" applyAlignment="1">
      <alignment horizontal="justify" vertical="center" wrapText="1"/>
    </xf>
    <xf numFmtId="3" fontId="57" fillId="0" borderId="6" xfId="1" applyNumberFormat="1" applyFont="1" applyBorder="1" applyAlignment="1">
      <alignment horizontal="justify" vertical="center" wrapText="1"/>
    </xf>
    <xf numFmtId="3" fontId="57" fillId="0" borderId="0" xfId="1" applyNumberFormat="1" applyFont="1" applyBorder="1" applyAlignment="1">
      <alignment horizontal="justify" vertical="center" wrapText="1"/>
    </xf>
    <xf numFmtId="3" fontId="29" fillId="0" borderId="6" xfId="1" applyNumberFormat="1" applyFont="1" applyBorder="1" applyAlignment="1">
      <alignment horizontal="justify" vertical="center" wrapText="1"/>
    </xf>
    <xf numFmtId="3" fontId="29" fillId="0" borderId="0" xfId="1" applyNumberFormat="1" applyFont="1" applyBorder="1" applyAlignment="1">
      <alignment horizontal="justify" vertical="center" wrapText="1"/>
    </xf>
    <xf numFmtId="0" fontId="8" fillId="2" borderId="11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justify" vertical="center" wrapText="1"/>
    </xf>
    <xf numFmtId="0" fontId="10" fillId="0" borderId="9" xfId="0" applyFont="1" applyBorder="1" applyAlignment="1">
      <alignment horizontal="justify" vertical="center" wrapText="1"/>
    </xf>
    <xf numFmtId="0" fontId="10" fillId="0" borderId="14" xfId="0" applyFont="1" applyBorder="1" applyAlignment="1">
      <alignment horizontal="justify" vertical="center" wrapText="1"/>
    </xf>
    <xf numFmtId="0" fontId="10" fillId="10" borderId="2" xfId="0" applyFont="1" applyFill="1" applyBorder="1" applyAlignment="1">
      <alignment horizontal="center" vertical="center"/>
    </xf>
    <xf numFmtId="0" fontId="10" fillId="10" borderId="3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center" vertical="center"/>
    </xf>
    <xf numFmtId="0" fontId="27" fillId="10" borderId="6" xfId="0" applyFont="1" applyFill="1" applyBorder="1" applyAlignment="1">
      <alignment horizontal="center" vertical="center" wrapText="1"/>
    </xf>
    <xf numFmtId="0" fontId="27" fillId="10" borderId="0" xfId="0" applyFont="1" applyFill="1" applyBorder="1" applyAlignment="1">
      <alignment horizontal="center" vertical="center" wrapText="1"/>
    </xf>
    <xf numFmtId="0" fontId="27" fillId="10" borderId="7" xfId="0" applyFont="1" applyFill="1" applyBorder="1" applyAlignment="1">
      <alignment horizontal="center" vertical="center" wrapText="1"/>
    </xf>
    <xf numFmtId="0" fontId="27" fillId="10" borderId="8" xfId="0" applyFont="1" applyFill="1" applyBorder="1" applyAlignment="1">
      <alignment horizontal="center" vertical="center" wrapText="1"/>
    </xf>
    <xf numFmtId="0" fontId="27" fillId="10" borderId="9" xfId="0" applyFont="1" applyFill="1" applyBorder="1" applyAlignment="1">
      <alignment horizontal="center" vertical="center" wrapText="1"/>
    </xf>
    <xf numFmtId="0" fontId="27" fillId="10" borderId="10" xfId="0" applyFont="1" applyFill="1" applyBorder="1" applyAlignment="1">
      <alignment horizontal="center" vertical="center" wrapText="1"/>
    </xf>
    <xf numFmtId="0" fontId="62" fillId="0" borderId="0" xfId="3" applyFont="1" applyFill="1" applyAlignment="1">
      <alignment horizontal="center" vertical="top" wrapText="1"/>
    </xf>
    <xf numFmtId="0" fontId="62" fillId="0" borderId="0" xfId="3" applyFont="1" applyFill="1" applyAlignment="1">
      <alignment horizontal="right" vertical="center"/>
    </xf>
    <xf numFmtId="0" fontId="62" fillId="0" borderId="0" xfId="3" applyFont="1" applyFill="1" applyAlignment="1">
      <alignment horizontal="left"/>
    </xf>
    <xf numFmtId="0" fontId="62" fillId="0" borderId="0" xfId="3" applyFont="1" applyFill="1" applyAlignment="1">
      <alignment horizontal="center" vertical="center"/>
    </xf>
    <xf numFmtId="165" fontId="23" fillId="5" borderId="97" xfId="49" applyFont="1" applyFill="1" applyBorder="1" applyAlignment="1">
      <alignment horizontal="left" vertical="center" wrapText="1"/>
    </xf>
    <xf numFmtId="165" fontId="23" fillId="5" borderId="101" xfId="49" applyFont="1" applyFill="1" applyBorder="1" applyAlignment="1">
      <alignment horizontal="left" vertical="center" wrapText="1"/>
    </xf>
    <xf numFmtId="165" fontId="23" fillId="5" borderId="77" xfId="49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top" wrapText="1"/>
    </xf>
    <xf numFmtId="0" fontId="3" fillId="4" borderId="15" xfId="0" applyFont="1" applyFill="1" applyBorder="1" applyAlignment="1">
      <alignment horizontal="center" vertical="top" wrapText="1"/>
    </xf>
    <xf numFmtId="0" fontId="3" fillId="4" borderId="25" xfId="0" applyFont="1" applyFill="1" applyBorder="1" applyAlignment="1">
      <alignment horizontal="center" vertical="top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43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3" fillId="4" borderId="44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justify" vertical="center" wrapText="1"/>
    </xf>
    <xf numFmtId="0" fontId="10" fillId="5" borderId="4" xfId="0" applyFont="1" applyFill="1" applyBorder="1" applyAlignment="1">
      <alignment horizontal="justify" vertical="center" wrapText="1"/>
    </xf>
    <xf numFmtId="0" fontId="10" fillId="5" borderId="6" xfId="0" applyFont="1" applyFill="1" applyBorder="1" applyAlignment="1">
      <alignment horizontal="justify" vertical="center" wrapText="1"/>
    </xf>
    <xf numFmtId="0" fontId="10" fillId="5" borderId="7" xfId="0" applyFont="1" applyFill="1" applyBorder="1" applyAlignment="1">
      <alignment horizontal="justify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justify" vertical="center" wrapText="1"/>
    </xf>
    <xf numFmtId="0" fontId="15" fillId="0" borderId="10" xfId="0" applyFont="1" applyBorder="1" applyAlignment="1">
      <alignment horizontal="justify" vertical="center" wrapText="1"/>
    </xf>
    <xf numFmtId="0" fontId="10" fillId="0" borderId="7" xfId="0" applyFont="1" applyBorder="1" applyAlignment="1">
      <alignment horizontal="justify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justify" vertical="center" wrapText="1"/>
    </xf>
    <xf numFmtId="0" fontId="15" fillId="0" borderId="4" xfId="0" applyFont="1" applyBorder="1" applyAlignment="1">
      <alignment horizontal="justify" vertical="center" wrapText="1"/>
    </xf>
    <xf numFmtId="0" fontId="8" fillId="6" borderId="2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/>
    </xf>
    <xf numFmtId="0" fontId="3" fillId="6" borderId="23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95" fillId="0" borderId="0" xfId="0" applyFont="1" applyAlignment="1">
      <alignment horizontal="center"/>
    </xf>
    <xf numFmtId="0" fontId="20" fillId="16" borderId="0" xfId="0" applyFont="1" applyFill="1" applyAlignment="1">
      <alignment horizontal="center" vertical="center" wrapText="1"/>
    </xf>
    <xf numFmtId="0" fontId="24" fillId="16" borderId="54" xfId="0" applyFont="1" applyFill="1" applyBorder="1" applyAlignment="1">
      <alignment horizontal="center" vertical="center" wrapText="1"/>
    </xf>
    <xf numFmtId="49" fontId="51" fillId="0" borderId="6" xfId="0" applyNumberFormat="1" applyFont="1" applyFill="1" applyBorder="1" applyAlignment="1">
      <alignment horizontal="center" vertical="center"/>
    </xf>
    <xf numFmtId="49" fontId="51" fillId="0" borderId="103" xfId="0" applyNumberFormat="1" applyFont="1" applyFill="1" applyBorder="1" applyAlignment="1">
      <alignment horizontal="center" vertical="center"/>
    </xf>
    <xf numFmtId="49" fontId="51" fillId="0" borderId="8" xfId="0" applyNumberFormat="1" applyFont="1" applyFill="1" applyBorder="1" applyAlignment="1">
      <alignment horizontal="center" vertical="center"/>
    </xf>
    <xf numFmtId="49" fontId="51" fillId="0" borderId="104" xfId="0" applyNumberFormat="1" applyFont="1" applyFill="1" applyBorder="1" applyAlignment="1">
      <alignment horizontal="center" vertical="center"/>
    </xf>
    <xf numFmtId="49" fontId="51" fillId="0" borderId="2" xfId="0" applyNumberFormat="1" applyFont="1" applyFill="1" applyBorder="1" applyAlignment="1">
      <alignment horizontal="center" vertical="center"/>
    </xf>
    <xf numFmtId="49" fontId="51" fillId="0" borderId="102" xfId="0" applyNumberFormat="1" applyFont="1" applyFill="1" applyBorder="1" applyAlignment="1">
      <alignment horizontal="center" vertical="center"/>
    </xf>
    <xf numFmtId="0" fontId="20" fillId="18" borderId="22" xfId="0" applyFont="1" applyFill="1" applyBorder="1" applyAlignment="1">
      <alignment horizontal="center"/>
    </xf>
    <xf numFmtId="0" fontId="20" fillId="18" borderId="23" xfId="0" applyFont="1" applyFill="1" applyBorder="1" applyAlignment="1">
      <alignment horizontal="center"/>
    </xf>
    <xf numFmtId="0" fontId="20" fillId="18" borderId="24" xfId="0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0" fillId="17" borderId="22" xfId="0" applyFont="1" applyFill="1" applyBorder="1" applyAlignment="1">
      <alignment horizontal="center"/>
    </xf>
    <xf numFmtId="0" fontId="20" fillId="17" borderId="23" xfId="0" applyFont="1" applyFill="1" applyBorder="1" applyAlignment="1">
      <alignment horizontal="center"/>
    </xf>
    <xf numFmtId="0" fontId="20" fillId="17" borderId="24" xfId="0" applyFont="1" applyFill="1" applyBorder="1" applyAlignment="1">
      <alignment horizontal="center"/>
    </xf>
    <xf numFmtId="49" fontId="20" fillId="0" borderId="6" xfId="0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49" fontId="20" fillId="0" borderId="8" xfId="0" applyNumberFormat="1" applyFont="1" applyFill="1" applyBorder="1" applyAlignment="1">
      <alignment horizontal="center"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35" fillId="0" borderId="0" xfId="2" applyFont="1" applyAlignment="1">
      <alignment horizontal="left" vertical="center" wrapText="1"/>
    </xf>
    <xf numFmtId="0" fontId="97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2" fillId="0" borderId="0" xfId="2" applyFont="1" applyAlignment="1">
      <alignment horizontal="justify" vertical="center" wrapText="1"/>
    </xf>
    <xf numFmtId="0" fontId="32" fillId="0" borderId="12" xfId="2" applyFont="1" applyBorder="1" applyAlignment="1">
      <alignment horizontal="justify" vertical="center" wrapText="1"/>
    </xf>
    <xf numFmtId="0" fontId="2" fillId="0" borderId="0" xfId="0" applyFont="1" applyAlignment="1">
      <alignment horizontal="justify" vertical="center"/>
    </xf>
    <xf numFmtId="0" fontId="2" fillId="0" borderId="7" xfId="0" applyFont="1" applyBorder="1" applyAlignment="1">
      <alignment horizontal="justify" vertical="center"/>
    </xf>
    <xf numFmtId="0" fontId="3" fillId="0" borderId="6" xfId="0" applyFont="1" applyBorder="1" applyAlignment="1">
      <alignment horizontal="justify" vertical="center"/>
    </xf>
    <xf numFmtId="0" fontId="3" fillId="0" borderId="0" xfId="0" applyFont="1" applyBorder="1" applyAlignment="1">
      <alignment horizontal="justify" vertical="center"/>
    </xf>
    <xf numFmtId="0" fontId="3" fillId="0" borderId="12" xfId="0" applyFont="1" applyBorder="1" applyAlignment="1">
      <alignment horizontal="justify" vertical="center"/>
    </xf>
    <xf numFmtId="0" fontId="2" fillId="0" borderId="0" xfId="0" applyFont="1" applyAlignment="1">
      <alignment horizontal="justify" vertical="center" wrapText="1"/>
    </xf>
    <xf numFmtId="0" fontId="2" fillId="0" borderId="12" xfId="0" applyFont="1" applyBorder="1" applyAlignment="1">
      <alignment horizontal="justify" vertical="center" wrapText="1"/>
    </xf>
    <xf numFmtId="0" fontId="2" fillId="0" borderId="9" xfId="0" applyFont="1" applyBorder="1" applyAlignment="1">
      <alignment horizontal="justify" vertical="center"/>
    </xf>
    <xf numFmtId="0" fontId="2" fillId="0" borderId="10" xfId="0" applyFont="1" applyBorder="1" applyAlignment="1">
      <alignment horizontal="justify" vertical="center"/>
    </xf>
    <xf numFmtId="0" fontId="12" fillId="0" borderId="0" xfId="0" applyFont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0" xfId="0" applyFont="1" applyAlignment="1">
      <alignment horizontal="justify" vertical="center"/>
    </xf>
    <xf numFmtId="0" fontId="12" fillId="0" borderId="7" xfId="0" applyFont="1" applyBorder="1" applyAlignment="1">
      <alignment horizontal="justify" vertical="center"/>
    </xf>
    <xf numFmtId="0" fontId="33" fillId="0" borderId="6" xfId="0" applyFont="1" applyBorder="1" applyAlignment="1">
      <alignment horizontal="justify" vertical="center"/>
    </xf>
    <xf numFmtId="0" fontId="33" fillId="0" borderId="0" xfId="0" applyFont="1" applyBorder="1" applyAlignment="1">
      <alignment horizontal="justify" vertical="center"/>
    </xf>
    <xf numFmtId="0" fontId="33" fillId="0" borderId="12" xfId="0" applyFont="1" applyBorder="1" applyAlignment="1">
      <alignment horizontal="justify" vertical="center"/>
    </xf>
    <xf numFmtId="0" fontId="32" fillId="0" borderId="0" xfId="2" applyFont="1" applyAlignment="1">
      <alignment vertical="center" wrapText="1"/>
    </xf>
    <xf numFmtId="0" fontId="32" fillId="0" borderId="12" xfId="2" applyFont="1" applyBorder="1" applyAlignment="1">
      <alignment vertical="center" wrapText="1"/>
    </xf>
    <xf numFmtId="165" fontId="3" fillId="0" borderId="4" xfId="0" applyNumberFormat="1" applyFont="1" applyBorder="1" applyAlignment="1">
      <alignment horizontal="justify" vertical="center"/>
    </xf>
    <xf numFmtId="0" fontId="3" fillId="0" borderId="25" xfId="0" applyFont="1" applyBorder="1" applyAlignment="1">
      <alignment horizontal="justify" vertical="center"/>
    </xf>
    <xf numFmtId="0" fontId="3" fillId="0" borderId="22" xfId="0" applyFont="1" applyBorder="1" applyAlignment="1">
      <alignment horizontal="justify" vertical="center" wrapText="1"/>
    </xf>
    <xf numFmtId="0" fontId="3" fillId="0" borderId="26" xfId="0" applyFont="1" applyBorder="1" applyAlignment="1">
      <alignment horizontal="justify" vertical="center" wrapText="1"/>
    </xf>
    <xf numFmtId="0" fontId="3" fillId="6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justify" vertical="center" wrapText="1"/>
    </xf>
    <xf numFmtId="0" fontId="2" fillId="0" borderId="11" xfId="0" applyFont="1" applyBorder="1" applyAlignment="1">
      <alignment horizontal="justify" vertical="center" wrapText="1"/>
    </xf>
    <xf numFmtId="0" fontId="2" fillId="0" borderId="6" xfId="0" applyFont="1" applyBorder="1" applyAlignment="1">
      <alignment horizontal="justify" vertical="center" wrapText="1"/>
    </xf>
    <xf numFmtId="0" fontId="2" fillId="0" borderId="0" xfId="0" applyFont="1" applyBorder="1" applyAlignment="1">
      <alignment horizontal="justify" vertical="center" wrapText="1"/>
    </xf>
    <xf numFmtId="0" fontId="2" fillId="0" borderId="6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5" xfId="0" applyNumberFormat="1" applyFill="1" applyBorder="1" applyAlignment="1">
      <alignment horizontal="center" vertical="center" wrapText="1"/>
    </xf>
    <xf numFmtId="49" fontId="0" fillId="0" borderId="21" xfId="0" applyNumberForma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/>
    </xf>
    <xf numFmtId="49" fontId="0" fillId="0" borderId="5" xfId="0" applyNumberFormat="1" applyFill="1" applyBorder="1" applyAlignment="1">
      <alignment horizontal="center" vertical="center"/>
    </xf>
    <xf numFmtId="49" fontId="0" fillId="0" borderId="21" xfId="0" applyNumberForma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justify" vertical="center"/>
    </xf>
    <xf numFmtId="0" fontId="3" fillId="0" borderId="6" xfId="0" applyFont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4" fontId="26" fillId="10" borderId="1" xfId="1" applyNumberFormat="1" applyFont="1" applyFill="1" applyBorder="1" applyAlignment="1">
      <alignment horizontal="center" vertical="center"/>
    </xf>
    <xf numFmtId="4" fontId="26" fillId="10" borderId="21" xfId="1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justify" vertical="center"/>
    </xf>
    <xf numFmtId="0" fontId="2" fillId="0" borderId="3" xfId="0" applyFont="1" applyBorder="1" applyAlignment="1">
      <alignment horizontal="justify" vertical="center"/>
    </xf>
    <xf numFmtId="0" fontId="26" fillId="10" borderId="8" xfId="0" applyFont="1" applyFill="1" applyBorder="1" applyAlignment="1">
      <alignment horizontal="center" vertical="center"/>
    </xf>
    <xf numFmtId="0" fontId="26" fillId="10" borderId="9" xfId="0" applyFont="1" applyFill="1" applyBorder="1" applyAlignment="1">
      <alignment horizontal="center" vertical="center"/>
    </xf>
    <xf numFmtId="0" fontId="26" fillId="10" borderId="10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  <xf numFmtId="0" fontId="26" fillId="10" borderId="6" xfId="0" applyFont="1" applyFill="1" applyBorder="1" applyAlignment="1">
      <alignment horizontal="center" vertical="center"/>
    </xf>
    <xf numFmtId="0" fontId="26" fillId="10" borderId="0" xfId="0" applyFont="1" applyFill="1" applyBorder="1" applyAlignment="1">
      <alignment horizontal="center" vertical="center"/>
    </xf>
    <xf numFmtId="0" fontId="26" fillId="10" borderId="7" xfId="0" applyFont="1" applyFill="1" applyBorder="1" applyAlignment="1">
      <alignment horizontal="center" vertical="center"/>
    </xf>
    <xf numFmtId="0" fontId="26" fillId="10" borderId="2" xfId="0" applyFont="1" applyFill="1" applyBorder="1" applyAlignment="1">
      <alignment horizontal="center" vertical="center"/>
    </xf>
    <xf numFmtId="0" fontId="26" fillId="10" borderId="3" xfId="0" applyFont="1" applyFill="1" applyBorder="1" applyAlignment="1">
      <alignment horizontal="center" vertical="center"/>
    </xf>
    <xf numFmtId="0" fontId="26" fillId="10" borderId="4" xfId="0" applyFont="1" applyFill="1" applyBorder="1" applyAlignment="1">
      <alignment horizontal="center" vertical="center"/>
    </xf>
    <xf numFmtId="4" fontId="26" fillId="10" borderId="22" xfId="0" applyNumberFormat="1" applyFont="1" applyFill="1" applyBorder="1" applyAlignment="1">
      <alignment horizontal="center" vertical="center"/>
    </xf>
    <xf numFmtId="4" fontId="26" fillId="10" borderId="23" xfId="0" applyNumberFormat="1" applyFont="1" applyFill="1" applyBorder="1" applyAlignment="1">
      <alignment horizontal="center" vertical="center"/>
    </xf>
    <xf numFmtId="4" fontId="26" fillId="10" borderId="24" xfId="0" applyNumberFormat="1" applyFont="1" applyFill="1" applyBorder="1" applyAlignment="1">
      <alignment horizontal="center" vertical="center"/>
    </xf>
    <xf numFmtId="0" fontId="3" fillId="0" borderId="24" xfId="0" applyFont="1" applyBorder="1" applyAlignment="1">
      <alignment horizontal="justify" vertical="center" wrapText="1"/>
    </xf>
    <xf numFmtId="0" fontId="2" fillId="0" borderId="23" xfId="0" applyFont="1" applyBorder="1" applyAlignment="1">
      <alignment horizontal="justify" vertical="center" wrapText="1"/>
    </xf>
    <xf numFmtId="0" fontId="3" fillId="2" borderId="22" xfId="0" applyFont="1" applyFill="1" applyBorder="1" applyAlignment="1">
      <alignment horizontal="justify" vertical="center" wrapText="1"/>
    </xf>
    <xf numFmtId="0" fontId="3" fillId="2" borderId="24" xfId="0" applyFont="1" applyFill="1" applyBorder="1" applyAlignment="1">
      <alignment horizontal="justify" vertical="center" wrapText="1"/>
    </xf>
    <xf numFmtId="0" fontId="54" fillId="2" borderId="2" xfId="0" applyFont="1" applyFill="1" applyBorder="1" applyAlignment="1">
      <alignment horizontal="center" vertical="center"/>
    </xf>
    <xf numFmtId="0" fontId="54" fillId="2" borderId="11" xfId="0" applyFont="1" applyFill="1" applyBorder="1" applyAlignment="1">
      <alignment horizontal="center" vertical="center"/>
    </xf>
    <xf numFmtId="0" fontId="54" fillId="2" borderId="6" xfId="0" applyFont="1" applyFill="1" applyBorder="1" applyAlignment="1">
      <alignment horizontal="center" vertical="center" wrapText="1"/>
    </xf>
    <xf numFmtId="0" fontId="54" fillId="2" borderId="12" xfId="0" applyFont="1" applyFill="1" applyBorder="1" applyAlignment="1">
      <alignment horizontal="center" vertical="center" wrapText="1"/>
    </xf>
    <xf numFmtId="0" fontId="54" fillId="2" borderId="8" xfId="0" applyFont="1" applyFill="1" applyBorder="1" applyAlignment="1">
      <alignment horizontal="center" vertical="center" wrapText="1"/>
    </xf>
    <xf numFmtId="0" fontId="54" fillId="2" borderId="14" xfId="0" applyFont="1" applyFill="1" applyBorder="1" applyAlignment="1">
      <alignment horizontal="center" vertical="center" wrapText="1"/>
    </xf>
    <xf numFmtId="0" fontId="40" fillId="0" borderId="69" xfId="0" applyFont="1" applyBorder="1" applyAlignment="1">
      <alignment horizontal="justify" vertical="center" wrapText="1"/>
    </xf>
    <xf numFmtId="0" fontId="40" fillId="0" borderId="70" xfId="0" applyFont="1" applyBorder="1" applyAlignment="1">
      <alignment horizontal="justify" vertical="center" wrapText="1"/>
    </xf>
    <xf numFmtId="0" fontId="27" fillId="10" borderId="2" xfId="0" applyFont="1" applyFill="1" applyBorder="1" applyAlignment="1">
      <alignment horizontal="center" vertical="center"/>
    </xf>
    <xf numFmtId="0" fontId="27" fillId="10" borderId="3" xfId="0" applyFont="1" applyFill="1" applyBorder="1" applyAlignment="1">
      <alignment horizontal="center" vertical="center"/>
    </xf>
    <xf numFmtId="0" fontId="27" fillId="10" borderId="11" xfId="0" applyFont="1" applyFill="1" applyBorder="1" applyAlignment="1">
      <alignment horizontal="center" vertical="center"/>
    </xf>
    <xf numFmtId="0" fontId="27" fillId="10" borderId="12" xfId="0" applyFont="1" applyFill="1" applyBorder="1" applyAlignment="1">
      <alignment horizontal="center" vertical="center" wrapText="1"/>
    </xf>
    <xf numFmtId="0" fontId="10" fillId="10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center" vertical="center" wrapText="1"/>
    </xf>
    <xf numFmtId="0" fontId="10" fillId="10" borderId="14" xfId="0" applyFont="1" applyFill="1" applyBorder="1" applyAlignment="1">
      <alignment horizontal="center" vertical="center" wrapText="1"/>
    </xf>
    <xf numFmtId="0" fontId="27" fillId="10" borderId="22" xfId="0" applyFont="1" applyFill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 wrapText="1"/>
    </xf>
    <xf numFmtId="0" fontId="27" fillId="10" borderId="24" xfId="0" applyFont="1" applyFill="1" applyBorder="1" applyAlignment="1">
      <alignment horizontal="center" vertical="center" wrapText="1"/>
    </xf>
    <xf numFmtId="0" fontId="27" fillId="0" borderId="60" xfId="0" applyFont="1" applyBorder="1" applyAlignment="1">
      <alignment horizontal="justify" vertical="center" wrapText="1"/>
    </xf>
    <xf numFmtId="0" fontId="27" fillId="0" borderId="61" xfId="0" applyFont="1" applyBorder="1" applyAlignment="1">
      <alignment horizontal="justify" vertical="center" wrapText="1"/>
    </xf>
    <xf numFmtId="0" fontId="27" fillId="0" borderId="62" xfId="0" applyFont="1" applyBorder="1" applyAlignment="1">
      <alignment horizontal="justify" vertical="center" wrapText="1"/>
    </xf>
    <xf numFmtId="0" fontId="27" fillId="0" borderId="65" xfId="0" applyFont="1" applyBorder="1" applyAlignment="1">
      <alignment horizontal="justify" vertical="center" wrapText="1"/>
    </xf>
    <xf numFmtId="0" fontId="27" fillId="0" borderId="66" xfId="0" applyFont="1" applyBorder="1" applyAlignment="1">
      <alignment horizontal="justify" vertical="center" wrapText="1"/>
    </xf>
    <xf numFmtId="0" fontId="40" fillId="0" borderId="71" xfId="0" applyFont="1" applyBorder="1" applyAlignment="1">
      <alignment horizontal="justify" vertical="center" wrapText="1"/>
    </xf>
    <xf numFmtId="0" fontId="27" fillId="0" borderId="69" xfId="0" applyFont="1" applyBorder="1" applyAlignment="1">
      <alignment horizontal="justify" vertical="center" wrapText="1"/>
    </xf>
    <xf numFmtId="0" fontId="27" fillId="0" borderId="70" xfId="0" applyFont="1" applyBorder="1" applyAlignment="1">
      <alignment horizontal="justify" vertical="center" wrapText="1"/>
    </xf>
    <xf numFmtId="0" fontId="27" fillId="0" borderId="71" xfId="0" applyFont="1" applyBorder="1" applyAlignment="1">
      <alignment horizontal="justify" vertical="center" wrapText="1"/>
    </xf>
    <xf numFmtId="0" fontId="40" fillId="0" borderId="72" xfId="0" applyFont="1" applyBorder="1" applyAlignment="1">
      <alignment horizontal="justify" vertical="center" wrapText="1"/>
    </xf>
    <xf numFmtId="0" fontId="40" fillId="0" borderId="73" xfId="0" applyFont="1" applyBorder="1" applyAlignment="1">
      <alignment horizontal="justify" vertical="center" wrapText="1"/>
    </xf>
    <xf numFmtId="0" fontId="40" fillId="0" borderId="74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9" fillId="0" borderId="7" xfId="0" applyFont="1" applyBorder="1" applyAlignment="1">
      <alignment horizontal="justify" vertical="center" wrapText="1"/>
    </xf>
    <xf numFmtId="0" fontId="9" fillId="0" borderId="2" xfId="0" applyFont="1" applyBorder="1" applyAlignment="1">
      <alignment horizontal="justify" vertical="center" wrapText="1"/>
    </xf>
    <xf numFmtId="0" fontId="9" fillId="0" borderId="4" xfId="0" applyFont="1" applyBorder="1" applyAlignment="1">
      <alignment horizontal="justify" vertical="center" wrapText="1"/>
    </xf>
    <xf numFmtId="0" fontId="9" fillId="0" borderId="6" xfId="0" applyFont="1" applyFill="1" applyBorder="1" applyAlignment="1">
      <alignment horizontal="justify" vertical="center" wrapText="1"/>
    </xf>
    <xf numFmtId="0" fontId="9" fillId="0" borderId="7" xfId="0" applyFont="1" applyFill="1" applyBorder="1" applyAlignment="1">
      <alignment horizontal="justify" vertical="center" wrapText="1"/>
    </xf>
    <xf numFmtId="0" fontId="9" fillId="6" borderId="2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8" xfId="0" quotePrefix="1" applyFont="1" applyFill="1" applyBorder="1" applyAlignment="1">
      <alignment horizontal="center" vertical="center"/>
    </xf>
    <xf numFmtId="0" fontId="9" fillId="6" borderId="9" xfId="0" quotePrefix="1" applyFont="1" applyFill="1" applyBorder="1" applyAlignment="1">
      <alignment horizontal="center" vertical="center"/>
    </xf>
    <xf numFmtId="0" fontId="9" fillId="6" borderId="14" xfId="0" quotePrefix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27" fillId="10" borderId="6" xfId="0" applyFont="1" applyFill="1" applyBorder="1" applyAlignment="1">
      <alignment horizontal="center" vertical="center"/>
    </xf>
    <xf numFmtId="0" fontId="27" fillId="10" borderId="0" xfId="0" applyFont="1" applyFill="1" applyBorder="1" applyAlignment="1">
      <alignment horizontal="center" vertical="center"/>
    </xf>
    <xf numFmtId="0" fontId="27" fillId="10" borderId="7" xfId="0" applyFont="1" applyFill="1" applyBorder="1" applyAlignment="1">
      <alignment horizontal="center" vertical="center"/>
    </xf>
    <xf numFmtId="0" fontId="27" fillId="10" borderId="8" xfId="0" applyFont="1" applyFill="1" applyBorder="1" applyAlignment="1">
      <alignment horizontal="center" vertical="center"/>
    </xf>
    <xf numFmtId="0" fontId="27" fillId="10" borderId="9" xfId="0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9" fillId="0" borderId="2" xfId="0" applyFont="1" applyBorder="1" applyAlignment="1">
      <alignment vertical="center" wrapText="1"/>
    </xf>
    <xf numFmtId="0" fontId="29" fillId="0" borderId="4" xfId="0" applyFont="1" applyBorder="1" applyAlignment="1">
      <alignment vertical="center" wrapText="1"/>
    </xf>
    <xf numFmtId="0" fontId="10" fillId="10" borderId="2" xfId="0" applyFont="1" applyFill="1" applyBorder="1" applyAlignment="1">
      <alignment vertical="center"/>
    </xf>
    <xf numFmtId="0" fontId="10" fillId="10" borderId="4" xfId="0" applyFont="1" applyFill="1" applyBorder="1" applyAlignment="1">
      <alignment vertical="center"/>
    </xf>
    <xf numFmtId="0" fontId="10" fillId="10" borderId="8" xfId="0" applyFont="1" applyFill="1" applyBorder="1" applyAlignment="1">
      <alignment vertical="center"/>
    </xf>
    <xf numFmtId="0" fontId="10" fillId="10" borderId="10" xfId="0" applyFont="1" applyFill="1" applyBorder="1" applyAlignment="1">
      <alignment vertical="center"/>
    </xf>
    <xf numFmtId="0" fontId="27" fillId="10" borderId="1" xfId="0" applyFont="1" applyFill="1" applyBorder="1" applyAlignment="1">
      <alignment horizontal="center" vertical="center"/>
    </xf>
    <xf numFmtId="0" fontId="27" fillId="10" borderId="21" xfId="0" applyFont="1" applyFill="1" applyBorder="1" applyAlignment="1">
      <alignment horizontal="center" vertical="center"/>
    </xf>
    <xf numFmtId="0" fontId="29" fillId="0" borderId="2" xfId="0" applyFont="1" applyBorder="1" applyAlignment="1">
      <alignment vertical="center"/>
    </xf>
    <xf numFmtId="0" fontId="29" fillId="0" borderId="4" xfId="0" applyFont="1" applyBorder="1" applyAlignment="1">
      <alignment vertical="center"/>
    </xf>
    <xf numFmtId="0" fontId="27" fillId="10" borderId="1" xfId="0" applyFont="1" applyFill="1" applyBorder="1" applyAlignment="1">
      <alignment horizontal="center" vertical="center" wrapText="1"/>
    </xf>
    <xf numFmtId="0" fontId="27" fillId="10" borderId="21" xfId="0" applyFont="1" applyFill="1" applyBorder="1" applyAlignment="1">
      <alignment horizontal="center" vertical="center" wrapText="1"/>
    </xf>
    <xf numFmtId="0" fontId="10" fillId="10" borderId="22" xfId="0" applyFont="1" applyFill="1" applyBorder="1" applyAlignment="1">
      <alignment vertical="center"/>
    </xf>
    <xf numFmtId="0" fontId="10" fillId="10" borderId="24" xfId="0" applyFont="1" applyFill="1" applyBorder="1" applyAlignment="1">
      <alignment vertical="center"/>
    </xf>
    <xf numFmtId="0" fontId="3" fillId="6" borderId="8" xfId="0" quotePrefix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0" fontId="10" fillId="6" borderId="22" xfId="0" applyFont="1" applyFill="1" applyBorder="1" applyAlignment="1">
      <alignment horizontal="center" vertical="center"/>
    </xf>
    <xf numFmtId="0" fontId="10" fillId="6" borderId="23" xfId="0" applyFont="1" applyFill="1" applyBorder="1" applyAlignment="1">
      <alignment horizontal="center" vertical="center"/>
    </xf>
    <xf numFmtId="0" fontId="10" fillId="6" borderId="26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10" fillId="6" borderId="11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center" vertical="center"/>
    </xf>
    <xf numFmtId="0" fontId="10" fillId="6" borderId="12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/>
    </xf>
    <xf numFmtId="0" fontId="10" fillId="6" borderId="9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/>
    </xf>
    <xf numFmtId="0" fontId="29" fillId="5" borderId="23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6" xfId="0" applyFont="1" applyBorder="1" applyAlignment="1">
      <alignment horizontal="justify" vertical="center" wrapText="1"/>
    </xf>
    <xf numFmtId="0" fontId="3" fillId="0" borderId="7" xfId="0" applyFont="1" applyBorder="1" applyAlignment="1">
      <alignment horizontal="justify" vertical="center" wrapText="1"/>
    </xf>
    <xf numFmtId="0" fontId="2" fillId="0" borderId="7" xfId="0" applyFont="1" applyBorder="1" applyAlignment="1">
      <alignment horizontal="justify" vertical="center" wrapText="1"/>
    </xf>
    <xf numFmtId="0" fontId="3" fillId="10" borderId="22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24" xfId="0" applyFont="1" applyFill="1" applyBorder="1" applyAlignment="1">
      <alignment horizontal="center" vertical="center"/>
    </xf>
    <xf numFmtId="0" fontId="26" fillId="10" borderId="22" xfId="0" applyFont="1" applyFill="1" applyBorder="1" applyAlignment="1">
      <alignment horizontal="center" vertical="center" wrapText="1"/>
    </xf>
    <xf numFmtId="0" fontId="26" fillId="10" borderId="23" xfId="0" applyFont="1" applyFill="1" applyBorder="1" applyAlignment="1">
      <alignment horizontal="center" vertical="center" wrapText="1"/>
    </xf>
    <xf numFmtId="0" fontId="26" fillId="10" borderId="24" xfId="0" applyFont="1" applyFill="1" applyBorder="1" applyAlignment="1">
      <alignment horizontal="center" vertical="center" wrapText="1"/>
    </xf>
    <xf numFmtId="0" fontId="26" fillId="10" borderId="2" xfId="0" applyFont="1" applyFill="1" applyBorder="1" applyAlignment="1">
      <alignment horizontal="center" vertical="center" wrapText="1"/>
    </xf>
    <xf numFmtId="0" fontId="26" fillId="10" borderId="4" xfId="0" applyFont="1" applyFill="1" applyBorder="1" applyAlignment="1">
      <alignment horizontal="center" vertical="center" wrapText="1"/>
    </xf>
    <xf numFmtId="0" fontId="26" fillId="10" borderId="8" xfId="0" applyFont="1" applyFill="1" applyBorder="1" applyAlignment="1">
      <alignment horizontal="center" vertical="center" wrapText="1"/>
    </xf>
    <xf numFmtId="0" fontId="26" fillId="10" borderId="10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 wrapText="1"/>
    </xf>
    <xf numFmtId="0" fontId="26" fillId="10" borderId="2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0" fontId="10" fillId="10" borderId="21" xfId="0" applyFont="1" applyFill="1" applyBorder="1" applyAlignment="1">
      <alignment horizontal="center" vertical="center"/>
    </xf>
    <xf numFmtId="0" fontId="27" fillId="10" borderId="5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justify" vertical="center" wrapText="1"/>
    </xf>
    <xf numFmtId="0" fontId="14" fillId="0" borderId="10" xfId="0" applyFont="1" applyBorder="1" applyAlignment="1">
      <alignment horizontal="justify" vertical="center" wrapText="1"/>
    </xf>
    <xf numFmtId="0" fontId="14" fillId="0" borderId="6" xfId="0" applyFont="1" applyBorder="1" applyAlignment="1">
      <alignment horizontal="justify" vertical="center" wrapText="1"/>
    </xf>
    <xf numFmtId="0" fontId="14" fillId="0" borderId="7" xfId="0" applyFont="1" applyBorder="1" applyAlignment="1">
      <alignment horizontal="justify" vertical="center" wrapText="1"/>
    </xf>
    <xf numFmtId="0" fontId="3" fillId="0" borderId="2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2" fillId="5" borderId="0" xfId="0" applyFont="1" applyFill="1" applyAlignment="1">
      <alignment horizontal="justify" vertical="center" wrapText="1"/>
    </xf>
    <xf numFmtId="0" fontId="2" fillId="5" borderId="0" xfId="0" applyFont="1" applyFill="1" applyBorder="1" applyAlignment="1">
      <alignment horizontal="justify" vertical="center" wrapText="1"/>
    </xf>
    <xf numFmtId="0" fontId="2" fillId="5" borderId="6" xfId="0" applyFont="1" applyFill="1" applyBorder="1" applyAlignment="1">
      <alignment horizontal="justify" vertical="center" wrapText="1"/>
    </xf>
    <xf numFmtId="0" fontId="3" fillId="5" borderId="23" xfId="0" applyFont="1" applyFill="1" applyBorder="1" applyAlignment="1">
      <alignment horizontal="justify" vertical="center" wrapText="1"/>
    </xf>
    <xf numFmtId="0" fontId="3" fillId="5" borderId="26" xfId="0" applyFont="1" applyFill="1" applyBorder="1" applyAlignment="1">
      <alignment horizontal="justify" vertical="center" wrapText="1"/>
    </xf>
    <xf numFmtId="0" fontId="2" fillId="0" borderId="0" xfId="0" applyFont="1" applyFill="1" applyAlignment="1">
      <alignment horizontal="justify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3" fillId="6" borderId="28" xfId="0" applyFont="1" applyFill="1" applyBorder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6" borderId="16" xfId="0" applyFont="1" applyFill="1" applyBorder="1" applyAlignment="1">
      <alignment horizontal="center" vertical="center"/>
    </xf>
    <xf numFmtId="0" fontId="3" fillId="6" borderId="2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justify" vertical="center" wrapText="1"/>
    </xf>
    <xf numFmtId="0" fontId="26" fillId="5" borderId="12" xfId="0" applyFont="1" applyFill="1" applyBorder="1" applyAlignment="1">
      <alignment horizontal="justify" vertical="center" wrapText="1"/>
    </xf>
    <xf numFmtId="0" fontId="26" fillId="6" borderId="6" xfId="0" applyFont="1" applyFill="1" applyBorder="1" applyAlignment="1">
      <alignment horizontal="center" vertical="center"/>
    </xf>
    <xf numFmtId="0" fontId="26" fillId="6" borderId="0" xfId="0" applyFont="1" applyFill="1" applyBorder="1" applyAlignment="1">
      <alignment horizontal="center" vertical="center"/>
    </xf>
    <xf numFmtId="0" fontId="26" fillId="6" borderId="12" xfId="0" applyFont="1" applyFill="1" applyBorder="1" applyAlignment="1">
      <alignment horizontal="center" vertical="center"/>
    </xf>
    <xf numFmtId="0" fontId="26" fillId="6" borderId="8" xfId="0" applyFont="1" applyFill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26" fillId="6" borderId="14" xfId="0" applyFont="1" applyFill="1" applyBorder="1" applyAlignment="1">
      <alignment horizontal="center" vertical="center"/>
    </xf>
    <xf numFmtId="0" fontId="26" fillId="6" borderId="2" xfId="0" applyFont="1" applyFill="1" applyBorder="1" applyAlignment="1">
      <alignment horizontal="center" vertical="center"/>
    </xf>
    <xf numFmtId="0" fontId="26" fillId="6" borderId="4" xfId="0" applyFont="1" applyFill="1" applyBorder="1" applyAlignment="1">
      <alignment horizontal="center" vertical="center"/>
    </xf>
    <xf numFmtId="0" fontId="26" fillId="6" borderId="7" xfId="0" applyFont="1" applyFill="1" applyBorder="1" applyAlignment="1">
      <alignment horizontal="center" vertical="center"/>
    </xf>
    <xf numFmtId="0" fontId="26" fillId="6" borderId="10" xfId="0" applyFont="1" applyFill="1" applyBorder="1" applyAlignment="1">
      <alignment horizontal="center" vertical="center"/>
    </xf>
    <xf numFmtId="0" fontId="26" fillId="6" borderId="22" xfId="0" applyFont="1" applyFill="1" applyBorder="1" applyAlignment="1">
      <alignment horizontal="center" vertical="center" wrapText="1"/>
    </xf>
    <xf numFmtId="0" fontId="26" fillId="6" borderId="23" xfId="0" applyFont="1" applyFill="1" applyBorder="1" applyAlignment="1">
      <alignment horizontal="center" vertical="center" wrapText="1"/>
    </xf>
    <xf numFmtId="0" fontId="26" fillId="6" borderId="24" xfId="0" applyFont="1" applyFill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 wrapText="1"/>
    </xf>
    <xf numFmtId="0" fontId="26" fillId="6" borderId="21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justify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10" borderId="11" xfId="0" applyFont="1" applyFill="1" applyBorder="1" applyAlignment="1">
      <alignment horizontal="center" vertical="center"/>
    </xf>
    <xf numFmtId="0" fontId="26" fillId="10" borderId="12" xfId="0" applyFont="1" applyFill="1" applyBorder="1" applyAlignment="1">
      <alignment horizontal="center" vertical="center"/>
    </xf>
    <xf numFmtId="0" fontId="26" fillId="10" borderId="14" xfId="0" applyFont="1" applyFill="1" applyBorder="1" applyAlignment="1">
      <alignment horizontal="center" vertical="center"/>
    </xf>
    <xf numFmtId="0" fontId="27" fillId="6" borderId="6" xfId="0" applyFont="1" applyFill="1" applyBorder="1" applyAlignment="1">
      <alignment horizontal="center" vertical="center"/>
    </xf>
    <xf numFmtId="0" fontId="27" fillId="6" borderId="0" xfId="0" applyFont="1" applyFill="1" applyBorder="1" applyAlignment="1">
      <alignment horizontal="center" vertical="center"/>
    </xf>
    <xf numFmtId="0" fontId="27" fillId="6" borderId="12" xfId="0" applyFont="1" applyFill="1" applyBorder="1" applyAlignment="1">
      <alignment horizontal="center" vertical="center"/>
    </xf>
    <xf numFmtId="0" fontId="27" fillId="6" borderId="8" xfId="0" applyFont="1" applyFill="1" applyBorder="1" applyAlignment="1">
      <alignment horizontal="center" vertical="center"/>
    </xf>
    <xf numFmtId="0" fontId="27" fillId="6" borderId="9" xfId="0" applyFont="1" applyFill="1" applyBorder="1" applyAlignment="1">
      <alignment horizontal="center" vertical="center"/>
    </xf>
    <xf numFmtId="0" fontId="27" fillId="6" borderId="14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22" xfId="0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 wrapText="1"/>
    </xf>
    <xf numFmtId="0" fontId="27" fillId="2" borderId="24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 wrapText="1"/>
    </xf>
    <xf numFmtId="0" fontId="27" fillId="2" borderId="5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27" fillId="6" borderId="6" xfId="0" applyFont="1" applyFill="1" applyBorder="1" applyAlignment="1">
      <alignment horizontal="center" vertical="center" wrapText="1"/>
    </xf>
    <xf numFmtId="0" fontId="27" fillId="6" borderId="0" xfId="0" applyFont="1" applyFill="1" applyBorder="1" applyAlignment="1">
      <alignment horizontal="center" vertical="center" wrapText="1"/>
    </xf>
    <xf numFmtId="0" fontId="27" fillId="6" borderId="7" xfId="0" applyFont="1" applyFill="1" applyBorder="1" applyAlignment="1">
      <alignment horizontal="center" vertical="center" wrapText="1"/>
    </xf>
    <xf numFmtId="0" fontId="27" fillId="6" borderId="8" xfId="0" applyFont="1" applyFill="1" applyBorder="1" applyAlignment="1">
      <alignment horizontal="center" vertical="center" wrapText="1"/>
    </xf>
    <xf numFmtId="0" fontId="27" fillId="6" borderId="9" xfId="0" applyFont="1" applyFill="1" applyBorder="1" applyAlignment="1">
      <alignment horizontal="center" vertical="center" wrapText="1"/>
    </xf>
    <xf numFmtId="0" fontId="27" fillId="6" borderId="10" xfId="0" applyFont="1" applyFill="1" applyBorder="1" applyAlignment="1">
      <alignment horizontal="center" vertical="center" wrapText="1"/>
    </xf>
    <xf numFmtId="0" fontId="29" fillId="0" borderId="23" xfId="0" applyFont="1" applyBorder="1" applyAlignment="1">
      <alignment horizontal="justify" vertical="center" wrapText="1"/>
    </xf>
    <xf numFmtId="0" fontId="46" fillId="10" borderId="8" xfId="0" applyFont="1" applyFill="1" applyBorder="1" applyAlignment="1">
      <alignment horizontal="center" vertical="center"/>
    </xf>
    <xf numFmtId="0" fontId="46" fillId="10" borderId="9" xfId="0" applyFont="1" applyFill="1" applyBorder="1" applyAlignment="1">
      <alignment horizontal="center" vertical="center"/>
    </xf>
    <xf numFmtId="0" fontId="46" fillId="10" borderId="14" xfId="0" applyFont="1" applyFill="1" applyBorder="1" applyAlignment="1">
      <alignment horizontal="center" vertical="center"/>
    </xf>
    <xf numFmtId="0" fontId="46" fillId="10" borderId="1" xfId="0" applyFont="1" applyFill="1" applyBorder="1" applyAlignment="1">
      <alignment horizontal="center" vertical="center"/>
    </xf>
    <xf numFmtId="0" fontId="46" fillId="10" borderId="21" xfId="0" applyFont="1" applyFill="1" applyBorder="1" applyAlignment="1">
      <alignment horizontal="center" vertical="center"/>
    </xf>
    <xf numFmtId="0" fontId="46" fillId="10" borderId="22" xfId="0" applyFont="1" applyFill="1" applyBorder="1" applyAlignment="1">
      <alignment horizontal="center" vertical="center" wrapText="1"/>
    </xf>
    <xf numFmtId="0" fontId="46" fillId="10" borderId="23" xfId="0" applyFont="1" applyFill="1" applyBorder="1" applyAlignment="1">
      <alignment horizontal="center" vertical="center" wrapText="1"/>
    </xf>
    <xf numFmtId="0" fontId="46" fillId="10" borderId="24" xfId="0" applyFont="1" applyFill="1" applyBorder="1" applyAlignment="1">
      <alignment horizontal="center" vertical="center" wrapText="1"/>
    </xf>
    <xf numFmtId="0" fontId="46" fillId="10" borderId="1" xfId="0" applyFont="1" applyFill="1" applyBorder="1" applyAlignment="1">
      <alignment horizontal="center" vertical="center" wrapText="1"/>
    </xf>
    <xf numFmtId="0" fontId="46" fillId="10" borderId="21" xfId="0" applyFont="1" applyFill="1" applyBorder="1" applyAlignment="1">
      <alignment horizontal="center" vertical="center" wrapText="1"/>
    </xf>
    <xf numFmtId="0" fontId="44" fillId="10" borderId="2" xfId="0" applyFont="1" applyFill="1" applyBorder="1" applyAlignment="1">
      <alignment horizontal="center" vertical="center"/>
    </xf>
    <xf numFmtId="0" fontId="44" fillId="10" borderId="3" xfId="0" applyFont="1" applyFill="1" applyBorder="1" applyAlignment="1">
      <alignment horizontal="center" vertical="center"/>
    </xf>
    <xf numFmtId="0" fontId="44" fillId="10" borderId="11" xfId="0" applyFont="1" applyFill="1" applyBorder="1" applyAlignment="1">
      <alignment horizontal="center" vertical="center"/>
    </xf>
    <xf numFmtId="0" fontId="46" fillId="10" borderId="6" xfId="0" applyFont="1" applyFill="1" applyBorder="1" applyAlignment="1">
      <alignment horizontal="center" vertical="center"/>
    </xf>
    <xf numFmtId="0" fontId="46" fillId="10" borderId="0" xfId="0" applyFont="1" applyFill="1" applyBorder="1" applyAlignment="1">
      <alignment horizontal="center" vertical="center"/>
    </xf>
    <xf numFmtId="0" fontId="46" fillId="10" borderId="12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justify" vertical="center" wrapText="1"/>
    </xf>
    <xf numFmtId="0" fontId="3" fillId="2" borderId="22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</cellXfs>
  <cellStyles count="50">
    <cellStyle name="20% - Énfasis1" xfId="25" builtinId="30" customBuiltin="1"/>
    <cellStyle name="20% - Énfasis2" xfId="29" builtinId="34" customBuiltin="1"/>
    <cellStyle name="20% - Énfasis3" xfId="33" builtinId="38" customBuiltin="1"/>
    <cellStyle name="20% - Énfasis4" xfId="37" builtinId="42" customBuiltin="1"/>
    <cellStyle name="20% - Énfasis5" xfId="41" builtinId="46" customBuiltin="1"/>
    <cellStyle name="20% - Énfasis6" xfId="45" builtinId="50" customBuiltin="1"/>
    <cellStyle name="40% - Énfasis1" xfId="26" builtinId="31" customBuiltin="1"/>
    <cellStyle name="40% - Énfasis2" xfId="30" builtinId="35" customBuiltin="1"/>
    <cellStyle name="40% - Énfasis3" xfId="34" builtinId="39" customBuiltin="1"/>
    <cellStyle name="40% - Énfasis4" xfId="38" builtinId="43" customBuiltin="1"/>
    <cellStyle name="40% - Énfasis5" xfId="42" builtinId="47" customBuiltin="1"/>
    <cellStyle name="40% - Énfasis6" xfId="46" builtinId="51" customBuiltin="1"/>
    <cellStyle name="60% - Énfasis1" xfId="27" builtinId="32" customBuiltin="1"/>
    <cellStyle name="60% - Énfasis2" xfId="31" builtinId="36" customBuiltin="1"/>
    <cellStyle name="60% - Énfasis3" xfId="35" builtinId="40" customBuiltin="1"/>
    <cellStyle name="60% - Énfasis4" xfId="39" builtinId="44" customBuiltin="1"/>
    <cellStyle name="60% - Énfasis5" xfId="43" builtinId="48" customBuiltin="1"/>
    <cellStyle name="60% - Énfasis6" xfId="47" builtinId="52" customBuiltin="1"/>
    <cellStyle name="Bueno" xfId="12" builtinId="26" customBuiltin="1"/>
    <cellStyle name="Cálculo" xfId="17" builtinId="22" customBuiltin="1"/>
    <cellStyle name="Celda de comprobación" xfId="19" builtinId="23" customBuiltin="1"/>
    <cellStyle name="Celda vinculada" xfId="18" builtinId="24" customBuiltin="1"/>
    <cellStyle name="Encabezado 1" xfId="8" builtinId="16" customBuiltin="1"/>
    <cellStyle name="Encabezado 4" xfId="11" builtinId="19" customBuiltin="1"/>
    <cellStyle name="Énfasis1" xfId="24" builtinId="29" customBuiltin="1"/>
    <cellStyle name="Énfasis2" xfId="28" builtinId="33" customBuiltin="1"/>
    <cellStyle name="Énfasis3" xfId="32" builtinId="37" customBuiltin="1"/>
    <cellStyle name="Énfasis4" xfId="36" builtinId="41" customBuiltin="1"/>
    <cellStyle name="Énfasis5" xfId="40" builtinId="45" customBuiltin="1"/>
    <cellStyle name="Énfasis6" xfId="44" builtinId="49" customBuiltin="1"/>
    <cellStyle name="Entrada" xfId="15" builtinId="20" customBuiltin="1"/>
    <cellStyle name="Hipervínculo" xfId="2" builtinId="8"/>
    <cellStyle name="Incorrecto" xfId="13" builtinId="27" customBuiltin="1"/>
    <cellStyle name="Millares" xfId="1" builtinId="3"/>
    <cellStyle name="Millares 10" xfId="4" xr:uid="{00000000-0005-0000-0000-000022000000}"/>
    <cellStyle name="Millares 2" xfId="6" xr:uid="{00000000-0005-0000-0000-000023000000}"/>
    <cellStyle name="Millares 2 3" xfId="5" xr:uid="{00000000-0005-0000-0000-000024000000}"/>
    <cellStyle name="Millares 3" xfId="49" xr:uid="{00000000-0005-0000-0000-000025000000}"/>
    <cellStyle name="Moneda" xfId="48" builtinId="4"/>
    <cellStyle name="Neutral" xfId="14" builtinId="28" customBuiltin="1"/>
    <cellStyle name="Normal" xfId="0" builtinId="0"/>
    <cellStyle name="Normal 10" xfId="3" xr:uid="{00000000-0005-0000-0000-000029000000}"/>
    <cellStyle name="Notas" xfId="21" builtinId="10" customBuiltin="1"/>
    <cellStyle name="Salida" xfId="16" builtinId="21" customBuiltin="1"/>
    <cellStyle name="Texto de advertencia" xfId="20" builtinId="11" customBuiltin="1"/>
    <cellStyle name="Texto explicativo" xfId="22" builtinId="53" customBuiltin="1"/>
    <cellStyle name="Título" xfId="7" builtinId="15" customBuiltin="1"/>
    <cellStyle name="Título 2" xfId="9" builtinId="17" customBuiltin="1"/>
    <cellStyle name="Título 3" xfId="10" builtinId="18" customBuiltin="1"/>
    <cellStyle name="Total" xfId="23" builtinId="25" customBuiltin="1"/>
  </cellStyles>
  <dxfs count="0"/>
  <tableStyles count="0" defaultTableStyle="TableStyleMedium2" defaultPivotStyle="PivotStyleLight16"/>
  <colors>
    <mruColors>
      <color rgb="FFB808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1895475</xdr:colOff>
      <xdr:row>73</xdr:row>
      <xdr:rowOff>9525</xdr:rowOff>
    </xdr:from>
    <xdr:to>
      <xdr:col>2</xdr:col>
      <xdr:colOff>4972050</xdr:colOff>
      <xdr:row>87</xdr:row>
      <xdr:rowOff>130174</xdr:rowOff>
    </xdr:to>
    <xdr:sp macro="" textlink="">
      <xdr:nvSpPr>
        <xdr:cNvPr id="4" name="2 CuadroTexto">
          <a:extLst>
            <a:ext uri="{FF2B5EF4-FFF2-40B4-BE49-F238E27FC236}">
              <a16:creationId xmlns:a16="http://schemas.microsoft.com/office/drawing/2014/main" id="{FC66C8C2-E219-47B6-962F-AD110FB629FB}"/>
            </a:ext>
          </a:extLst>
        </xdr:cNvPr>
        <xdr:cNvSpPr txBox="1"/>
      </xdr:nvSpPr>
      <xdr:spPr>
        <a:xfrm>
          <a:off x="3419475" y="11982450"/>
          <a:ext cx="3076575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DIRECTOR</a:t>
          </a:r>
          <a:r>
            <a:rPr lang="es-MX" sz="1000" baseline="0">
              <a:latin typeface="Arial Black" pitchFamily="34" charset="0"/>
            </a:rPr>
            <a:t> MUNICIPAL DE ADMINISTRACIÓN Y FINANZAS</a:t>
          </a: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r>
            <a:rPr lang="es-MX" sz="1100" b="1" baseline="0">
              <a:latin typeface="+mn-lt"/>
            </a:rPr>
            <a:t>L.C.P.F. LUIS IGNACIO ORRANTE RAMÍREZ</a:t>
          </a:r>
          <a:endParaRPr lang="es-MX" sz="1100" b="1">
            <a:latin typeface="+mn-lt"/>
          </a:endParaRPr>
        </a:p>
      </xdr:txBody>
    </xdr:sp>
    <xdr:clientData/>
  </xdr:twoCellAnchor>
  <xdr:twoCellAnchor>
    <xdr:from>
      <xdr:col>2</xdr:col>
      <xdr:colOff>4972049</xdr:colOff>
      <xdr:row>73</xdr:row>
      <xdr:rowOff>9524</xdr:rowOff>
    </xdr:from>
    <xdr:to>
      <xdr:col>9</xdr:col>
      <xdr:colOff>76200</xdr:colOff>
      <xdr:row>87</xdr:row>
      <xdr:rowOff>133349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3E48612-F247-4811-BD5B-E6D43692C0C1}"/>
            </a:ext>
          </a:extLst>
        </xdr:cNvPr>
        <xdr:cNvSpPr txBox="1"/>
      </xdr:nvSpPr>
      <xdr:spPr>
        <a:xfrm>
          <a:off x="6343649" y="13544549"/>
          <a:ext cx="2867026" cy="2257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SÍNDICO MUNICIPAL</a:t>
          </a: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r>
            <a:rPr lang="es-MX" sz="1100" b="1">
              <a:latin typeface="+mn-lt"/>
            </a:rPr>
            <a:t>LIC</a:t>
          </a:r>
          <a:r>
            <a:rPr lang="es-MX" sz="1100" b="1" baseline="0">
              <a:latin typeface="+mn-lt"/>
            </a:rPr>
            <a:t>. </a:t>
          </a:r>
          <a:r>
            <a:rPr lang="es-MX" sz="1100" b="1">
              <a:latin typeface="+mn-lt"/>
            </a:rPr>
            <a:t>ALICIA</a:t>
          </a:r>
          <a:r>
            <a:rPr lang="es-MX" sz="1100" b="1" baseline="0">
              <a:latin typeface="+mn-lt"/>
            </a:rPr>
            <a:t> GUADALUPE GAMBOA MARTÍNEZ</a:t>
          </a:r>
          <a:endParaRPr lang="es-MX" sz="1100" b="1">
            <a:latin typeface="+mn-lt"/>
          </a:endParaRPr>
        </a:p>
      </xdr:txBody>
    </xdr:sp>
    <xdr:clientData/>
  </xdr:twoCellAnchor>
  <xdr:twoCellAnchor>
    <xdr:from>
      <xdr:col>1</xdr:col>
      <xdr:colOff>0</xdr:colOff>
      <xdr:row>73</xdr:row>
      <xdr:rowOff>9525</xdr:rowOff>
    </xdr:from>
    <xdr:to>
      <xdr:col>2</xdr:col>
      <xdr:colOff>1905000</xdr:colOff>
      <xdr:row>87</xdr:row>
      <xdr:rowOff>130174</xdr:rowOff>
    </xdr:to>
    <xdr:sp macro="" textlink="">
      <xdr:nvSpPr>
        <xdr:cNvPr id="6" name="2 CuadroTexto">
          <a:extLst>
            <a:ext uri="{FF2B5EF4-FFF2-40B4-BE49-F238E27FC236}">
              <a16:creationId xmlns:a16="http://schemas.microsoft.com/office/drawing/2014/main" id="{98026EE9-A50E-4137-A5E5-EF3C3FC79603}"/>
            </a:ext>
          </a:extLst>
        </xdr:cNvPr>
        <xdr:cNvSpPr txBox="1"/>
      </xdr:nvSpPr>
      <xdr:spPr>
        <a:xfrm>
          <a:off x="762000" y="11982450"/>
          <a:ext cx="2667000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 baseline="0">
              <a:latin typeface="Arial Black" pitchFamily="34" charset="0"/>
            </a:rPr>
            <a:t>PRESIDENTE MUNICIPAL</a:t>
          </a:r>
        </a:p>
        <a:p>
          <a:pPr algn="ctr"/>
          <a:endParaRPr lang="es-MX" sz="10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r>
            <a:rPr lang="es-MX" sz="1100" b="1" baseline="0">
              <a:latin typeface="+mn-lt"/>
            </a:rPr>
            <a:t>LIC. JOSÉ ANTONIO OCHOA RODRÍGUEZ</a:t>
          </a:r>
        </a:p>
        <a:p>
          <a:pPr algn="ctr"/>
          <a:endParaRPr lang="es-MX" sz="1100" b="1">
            <a:latin typeface="+mn-lt"/>
          </a:endParaRPr>
        </a:p>
      </xdr:txBody>
    </xdr:sp>
    <xdr:clientData/>
  </xdr:twoCellAnchor>
  <xdr:twoCellAnchor>
    <xdr:from>
      <xdr:col>2</xdr:col>
      <xdr:colOff>2381249</xdr:colOff>
      <xdr:row>74</xdr:row>
      <xdr:rowOff>9525</xdr:rowOff>
    </xdr:from>
    <xdr:to>
      <xdr:col>4</xdr:col>
      <xdr:colOff>104774</xdr:colOff>
      <xdr:row>88</xdr:row>
      <xdr:rowOff>130174</xdr:rowOff>
    </xdr:to>
    <xdr:sp macro="" textlink="">
      <xdr:nvSpPr>
        <xdr:cNvPr id="7" name="2 CuadroTexto">
          <a:extLst>
            <a:ext uri="{FF2B5EF4-FFF2-40B4-BE49-F238E27FC236}">
              <a16:creationId xmlns:a16="http://schemas.microsoft.com/office/drawing/2014/main" id="{0F121F0D-15F8-48BB-94A7-E676766DF21A}"/>
            </a:ext>
          </a:extLst>
        </xdr:cNvPr>
        <xdr:cNvSpPr txBox="1"/>
      </xdr:nvSpPr>
      <xdr:spPr>
        <a:xfrm>
          <a:off x="3752849" y="12468225"/>
          <a:ext cx="2886075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DIRECTOR</a:t>
          </a:r>
          <a:r>
            <a:rPr lang="es-MX" sz="1000" baseline="0">
              <a:latin typeface="Arial Black" pitchFamily="34" charset="0"/>
            </a:rPr>
            <a:t> MUNICIPAL DE ADMINISTRACIÓN Y FINANZAS</a:t>
          </a: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r>
            <a:rPr lang="es-MX" sz="1100" b="1" baseline="0">
              <a:latin typeface="+mn-lt"/>
            </a:rPr>
            <a:t>L.C.P.F. LUIS IGNACIO ORRANTE RAMÍREZ</a:t>
          </a:r>
          <a:endParaRPr lang="es-MX" sz="1100" b="1">
            <a:latin typeface="+mn-lt"/>
          </a:endParaRPr>
        </a:p>
      </xdr:txBody>
    </xdr:sp>
    <xdr:clientData/>
  </xdr:twoCellAnchor>
  <xdr:twoCellAnchor>
    <xdr:from>
      <xdr:col>4</xdr:col>
      <xdr:colOff>114300</xdr:colOff>
      <xdr:row>74</xdr:row>
      <xdr:rowOff>9524</xdr:rowOff>
    </xdr:from>
    <xdr:to>
      <xdr:col>9</xdr:col>
      <xdr:colOff>0</xdr:colOff>
      <xdr:row>88</xdr:row>
      <xdr:rowOff>133349</xdr:rowOff>
    </xdr:to>
    <xdr:sp macro="" textlink="">
      <xdr:nvSpPr>
        <xdr:cNvPr id="8" name="3 CuadroTexto">
          <a:extLst>
            <a:ext uri="{FF2B5EF4-FFF2-40B4-BE49-F238E27FC236}">
              <a16:creationId xmlns:a16="http://schemas.microsoft.com/office/drawing/2014/main" id="{49F8361B-E3C3-426B-98DA-CD4E1C5AEB62}"/>
            </a:ext>
          </a:extLst>
        </xdr:cNvPr>
        <xdr:cNvSpPr txBox="1"/>
      </xdr:nvSpPr>
      <xdr:spPr>
        <a:xfrm>
          <a:off x="6648450" y="12468224"/>
          <a:ext cx="2981325" cy="2257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SÍNDICO MUNICIPAL</a:t>
          </a: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r>
            <a:rPr lang="es-MX" sz="1100" b="1">
              <a:latin typeface="+mn-lt"/>
            </a:rPr>
            <a:t>LIC</a:t>
          </a:r>
          <a:r>
            <a:rPr lang="es-MX" sz="1100" b="1" baseline="0">
              <a:latin typeface="+mn-lt"/>
            </a:rPr>
            <a:t>. </a:t>
          </a:r>
          <a:r>
            <a:rPr lang="es-MX" sz="1100" b="1">
              <a:latin typeface="+mn-lt"/>
            </a:rPr>
            <a:t>ALICIA</a:t>
          </a:r>
          <a:r>
            <a:rPr lang="es-MX" sz="1100" b="1" baseline="0">
              <a:latin typeface="+mn-lt"/>
            </a:rPr>
            <a:t> GUADALUPE GAMBOA MARTÍNEZ</a:t>
          </a:r>
          <a:endParaRPr lang="es-MX" sz="1100" b="1">
            <a:latin typeface="+mn-lt"/>
          </a:endParaRPr>
        </a:p>
      </xdr:txBody>
    </xdr:sp>
    <xdr:clientData/>
  </xdr:twoCellAnchor>
  <xdr:twoCellAnchor>
    <xdr:from>
      <xdr:col>1</xdr:col>
      <xdr:colOff>0</xdr:colOff>
      <xdr:row>74</xdr:row>
      <xdr:rowOff>9525</xdr:rowOff>
    </xdr:from>
    <xdr:to>
      <xdr:col>2</xdr:col>
      <xdr:colOff>2371725</xdr:colOff>
      <xdr:row>88</xdr:row>
      <xdr:rowOff>130174</xdr:rowOff>
    </xdr:to>
    <xdr:sp macro="" textlink="">
      <xdr:nvSpPr>
        <xdr:cNvPr id="9" name="2 CuadroTexto">
          <a:extLst>
            <a:ext uri="{FF2B5EF4-FFF2-40B4-BE49-F238E27FC236}">
              <a16:creationId xmlns:a16="http://schemas.microsoft.com/office/drawing/2014/main" id="{63B4BA11-014B-422B-9045-BB39F59395FE}"/>
            </a:ext>
          </a:extLst>
        </xdr:cNvPr>
        <xdr:cNvSpPr txBox="1"/>
      </xdr:nvSpPr>
      <xdr:spPr>
        <a:xfrm>
          <a:off x="790575" y="12468225"/>
          <a:ext cx="2952750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 baseline="0">
              <a:latin typeface="Arial Black" pitchFamily="34" charset="0"/>
            </a:rPr>
            <a:t>PRESIDENTE MUNICIPAL</a:t>
          </a:r>
        </a:p>
        <a:p>
          <a:pPr algn="ctr"/>
          <a:endParaRPr lang="es-MX" sz="10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r>
            <a:rPr lang="es-MX" sz="1100" b="1" baseline="0">
              <a:latin typeface="+mn-lt"/>
            </a:rPr>
            <a:t>LIC. JOSÉ ANTONIO OCHOA RODRÍGUEZ</a:t>
          </a:r>
        </a:p>
        <a:p>
          <a:pPr algn="ctr"/>
          <a:endParaRPr lang="es-MX" sz="1100" b="1">
            <a:latin typeface="+mn-l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53</xdr:row>
      <xdr:rowOff>57150</xdr:rowOff>
    </xdr:from>
    <xdr:to>
      <xdr:col>5</xdr:col>
      <xdr:colOff>1514475</xdr:colOff>
      <xdr:row>65</xdr:row>
      <xdr:rowOff>25399</xdr:rowOff>
    </xdr:to>
    <xdr:sp macro="" textlink="">
      <xdr:nvSpPr>
        <xdr:cNvPr id="4" name="2 CuadroTexto">
          <a:extLst>
            <a:ext uri="{FF2B5EF4-FFF2-40B4-BE49-F238E27FC236}">
              <a16:creationId xmlns:a16="http://schemas.microsoft.com/office/drawing/2014/main" id="{94D132FF-22A0-43BB-B41C-F274EE32A4CD}"/>
            </a:ext>
          </a:extLst>
        </xdr:cNvPr>
        <xdr:cNvSpPr txBox="1"/>
      </xdr:nvSpPr>
      <xdr:spPr>
        <a:xfrm>
          <a:off x="3448050" y="11687175"/>
          <a:ext cx="3409950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DIRECTOR</a:t>
          </a:r>
          <a:r>
            <a:rPr lang="es-MX" sz="1000" baseline="0">
              <a:latin typeface="Arial Black" pitchFamily="34" charset="0"/>
            </a:rPr>
            <a:t> MUNICIPAL DE ADMINISTRACIÓN Y FINANZAS</a:t>
          </a: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L.C.P.F. LUIS IGNACIO ORRANTE RAMÍREZ</a:t>
          </a:r>
          <a:endParaRPr lang="es-MX">
            <a:effectLst/>
          </a:endParaRPr>
        </a:p>
      </xdr:txBody>
    </xdr:sp>
    <xdr:clientData/>
  </xdr:twoCellAnchor>
  <xdr:twoCellAnchor>
    <xdr:from>
      <xdr:col>5</xdr:col>
      <xdr:colOff>1504950</xdr:colOff>
      <xdr:row>53</xdr:row>
      <xdr:rowOff>47625</xdr:rowOff>
    </xdr:from>
    <xdr:to>
      <xdr:col>8</xdr:col>
      <xdr:colOff>123825</xdr:colOff>
      <xdr:row>65</xdr:row>
      <xdr:rowOff>47625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E1BA5561-C556-4BE3-AA05-C271F971F0A7}"/>
            </a:ext>
          </a:extLst>
        </xdr:cNvPr>
        <xdr:cNvSpPr txBox="1"/>
      </xdr:nvSpPr>
      <xdr:spPr>
        <a:xfrm>
          <a:off x="6848475" y="11677650"/>
          <a:ext cx="3238500" cy="228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SÍNDICO MUNICIPAL</a:t>
          </a: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ALICIA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GUADALUPE GAMBOA MARTÍNEZ</a:t>
          </a:r>
          <a:endParaRPr lang="es-MX">
            <a:effectLst/>
          </a:endParaRPr>
        </a:p>
      </xdr:txBody>
    </xdr:sp>
    <xdr:clientData/>
  </xdr:twoCellAnchor>
  <xdr:twoCellAnchor>
    <xdr:from>
      <xdr:col>1</xdr:col>
      <xdr:colOff>0</xdr:colOff>
      <xdr:row>53</xdr:row>
      <xdr:rowOff>57150</xdr:rowOff>
    </xdr:from>
    <xdr:to>
      <xdr:col>2</xdr:col>
      <xdr:colOff>285750</xdr:colOff>
      <xdr:row>65</xdr:row>
      <xdr:rowOff>25399</xdr:rowOff>
    </xdr:to>
    <xdr:sp macro="" textlink="">
      <xdr:nvSpPr>
        <xdr:cNvPr id="6" name="2 CuadroTexto">
          <a:extLst>
            <a:ext uri="{FF2B5EF4-FFF2-40B4-BE49-F238E27FC236}">
              <a16:creationId xmlns:a16="http://schemas.microsoft.com/office/drawing/2014/main" id="{BAAE4C37-F15D-46D9-AEE1-6991ED1E3736}"/>
            </a:ext>
          </a:extLst>
        </xdr:cNvPr>
        <xdr:cNvSpPr txBox="1"/>
      </xdr:nvSpPr>
      <xdr:spPr>
        <a:xfrm>
          <a:off x="381000" y="11687175"/>
          <a:ext cx="3067050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 baseline="0">
              <a:latin typeface="Arial Black" pitchFamily="34" charset="0"/>
            </a:rPr>
            <a:t>PRESIDENTE MUNICIPAL</a:t>
          </a:r>
        </a:p>
        <a:p>
          <a:pPr algn="ctr"/>
          <a:endParaRPr lang="es-MX" sz="10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LIC. JOSÉ ANTONIO OCHOA RODRÍGUEZ</a:t>
          </a:r>
          <a:endParaRPr lang="es-MX">
            <a:effectLst/>
          </a:endParaRPr>
        </a:p>
        <a:p>
          <a:pPr algn="ctr"/>
          <a:endParaRPr lang="es-MX" sz="1100" b="1">
            <a:latin typeface="+mn-lt"/>
          </a:endParaRPr>
        </a:p>
      </xdr:txBody>
    </xdr:sp>
    <xdr:clientData/>
  </xdr:twoCellAnchor>
  <xdr:twoCellAnchor>
    <xdr:from>
      <xdr:col>2</xdr:col>
      <xdr:colOff>647700</xdr:colOff>
      <xdr:row>54</xdr:row>
      <xdr:rowOff>57150</xdr:rowOff>
    </xdr:from>
    <xdr:to>
      <xdr:col>5</xdr:col>
      <xdr:colOff>1619249</xdr:colOff>
      <xdr:row>66</xdr:row>
      <xdr:rowOff>38100</xdr:rowOff>
    </xdr:to>
    <xdr:sp macro="" textlink="">
      <xdr:nvSpPr>
        <xdr:cNvPr id="7" name="2 CuadroTexto">
          <a:extLst>
            <a:ext uri="{FF2B5EF4-FFF2-40B4-BE49-F238E27FC236}">
              <a16:creationId xmlns:a16="http://schemas.microsoft.com/office/drawing/2014/main" id="{74ACB5DE-0293-4799-9D94-5250E8EA428C}"/>
            </a:ext>
          </a:extLst>
        </xdr:cNvPr>
        <xdr:cNvSpPr txBox="1"/>
      </xdr:nvSpPr>
      <xdr:spPr>
        <a:xfrm>
          <a:off x="3810000" y="12201525"/>
          <a:ext cx="3448049" cy="2266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DIRECTOR</a:t>
          </a:r>
          <a:r>
            <a:rPr lang="es-MX" sz="1000" baseline="0">
              <a:latin typeface="Arial Black" pitchFamily="34" charset="0"/>
            </a:rPr>
            <a:t> MUNICIPAL DE ADMINISTRACIÓN Y FINANZAS</a:t>
          </a: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L.C.P.F. LUIS IGNACIO ORRANTE RAMÍREZ</a:t>
          </a:r>
          <a:endParaRPr lang="es-MX">
            <a:effectLst/>
          </a:endParaRPr>
        </a:p>
      </xdr:txBody>
    </xdr:sp>
    <xdr:clientData/>
  </xdr:twoCellAnchor>
  <xdr:twoCellAnchor>
    <xdr:from>
      <xdr:col>5</xdr:col>
      <xdr:colOff>1638300</xdr:colOff>
      <xdr:row>54</xdr:row>
      <xdr:rowOff>47625</xdr:rowOff>
    </xdr:from>
    <xdr:to>
      <xdr:col>8</xdr:col>
      <xdr:colOff>123825</xdr:colOff>
      <xdr:row>66</xdr:row>
      <xdr:rowOff>38100</xdr:rowOff>
    </xdr:to>
    <xdr:sp macro="" textlink="">
      <xdr:nvSpPr>
        <xdr:cNvPr id="8" name="3 CuadroTexto">
          <a:extLst>
            <a:ext uri="{FF2B5EF4-FFF2-40B4-BE49-F238E27FC236}">
              <a16:creationId xmlns:a16="http://schemas.microsoft.com/office/drawing/2014/main" id="{F4BCDEEB-3960-4122-9604-DAD91486CE1C}"/>
            </a:ext>
          </a:extLst>
        </xdr:cNvPr>
        <xdr:cNvSpPr txBox="1"/>
      </xdr:nvSpPr>
      <xdr:spPr>
        <a:xfrm>
          <a:off x="7277100" y="12192000"/>
          <a:ext cx="3514725" cy="2276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SÍNDICO MUNICIPAL</a:t>
          </a: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ALICIA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GUADALUPE GAMBOA MARTÍNEZ</a:t>
          </a:r>
          <a:endParaRPr lang="es-MX">
            <a:effectLst/>
          </a:endParaRPr>
        </a:p>
      </xdr:txBody>
    </xdr:sp>
    <xdr:clientData/>
  </xdr:twoCellAnchor>
  <xdr:twoCellAnchor>
    <xdr:from>
      <xdr:col>1</xdr:col>
      <xdr:colOff>0</xdr:colOff>
      <xdr:row>54</xdr:row>
      <xdr:rowOff>57150</xdr:rowOff>
    </xdr:from>
    <xdr:to>
      <xdr:col>2</xdr:col>
      <xdr:colOff>628650</xdr:colOff>
      <xdr:row>66</xdr:row>
      <xdr:rowOff>25399</xdr:rowOff>
    </xdr:to>
    <xdr:sp macro="" textlink="">
      <xdr:nvSpPr>
        <xdr:cNvPr id="9" name="2 CuadroTexto">
          <a:extLst>
            <a:ext uri="{FF2B5EF4-FFF2-40B4-BE49-F238E27FC236}">
              <a16:creationId xmlns:a16="http://schemas.microsoft.com/office/drawing/2014/main" id="{A650F2DC-8595-48CD-A81F-829D96A1BB8A}"/>
            </a:ext>
          </a:extLst>
        </xdr:cNvPr>
        <xdr:cNvSpPr txBox="1"/>
      </xdr:nvSpPr>
      <xdr:spPr>
        <a:xfrm>
          <a:off x="381000" y="12201525"/>
          <a:ext cx="3409950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 baseline="0">
              <a:latin typeface="Arial Black" pitchFamily="34" charset="0"/>
            </a:rPr>
            <a:t>PRESIDENTE MUNICIPAL</a:t>
          </a:r>
        </a:p>
        <a:p>
          <a:pPr algn="ctr"/>
          <a:endParaRPr lang="es-MX" sz="10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LIC. JOSÉ ANTONIO OCHOA RODRÍGUEZ</a:t>
          </a:r>
          <a:endParaRPr lang="es-MX">
            <a:effectLst/>
          </a:endParaRPr>
        </a:p>
        <a:p>
          <a:pPr algn="ctr"/>
          <a:endParaRPr lang="es-MX" sz="1100" b="1"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1751019</xdr:colOff>
      <xdr:row>2</xdr:row>
      <xdr:rowOff>171450</xdr:rowOff>
    </xdr:from>
    <xdr:ext cx="5221282" cy="625474"/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4C5A8C48-DA6E-4832-BF60-476642489A61}"/>
            </a:ext>
          </a:extLst>
        </xdr:cNvPr>
        <xdr:cNvSpPr>
          <a:spLocks noChangeArrowheads="1"/>
        </xdr:cNvSpPr>
      </xdr:nvSpPr>
      <xdr:spPr bwMode="auto">
        <a:xfrm>
          <a:off x="2255844" y="552450"/>
          <a:ext cx="5221282" cy="625474"/>
        </a:xfrm>
        <a:prstGeom prst="bevel">
          <a:avLst>
            <a:gd name="adj" fmla="val 12500"/>
          </a:avLst>
        </a:prstGeom>
        <a:solidFill>
          <a:srgbClr val="FFFFFF"/>
        </a:solidFill>
        <a:ln w="12700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200" b="1" i="0" strike="noStrike">
              <a:solidFill>
                <a:srgbClr val="000000"/>
              </a:solidFill>
              <a:latin typeface="Tahoma" pitchFamily="34" charset="0"/>
              <a:cs typeface="Tahoma" pitchFamily="34" charset="0"/>
            </a:rPr>
            <a:t>ESTADO DE SITUACIÓN FINANCIERA </a:t>
          </a:r>
        </a:p>
        <a:p>
          <a:pPr algn="ctr" rtl="0">
            <a:defRPr sz="1000"/>
          </a:pPr>
          <a:r>
            <a:rPr lang="es-MX" sz="1200" b="1" i="0" strike="noStrike">
              <a:solidFill>
                <a:srgbClr val="000000"/>
              </a:solidFill>
              <a:latin typeface="Tahoma" pitchFamily="34" charset="0"/>
              <a:cs typeface="Tahoma" pitchFamily="34" charset="0"/>
            </a:rPr>
            <a:t>AL 31 DE DICIEMBRE DE 2022</a:t>
          </a:r>
          <a:endParaRPr lang="es-MX" sz="1200" b="1" i="0" strike="noStrike" baseline="0">
            <a:solidFill>
              <a:srgbClr val="000000"/>
            </a:solidFill>
            <a:latin typeface="Tahoma" pitchFamily="34" charset="0"/>
            <a:cs typeface="Tahoma" pitchFamily="34" charset="0"/>
          </a:endParaRPr>
        </a:p>
        <a:p>
          <a:pPr algn="ctr" rtl="0">
            <a:defRPr sz="1000"/>
          </a:pPr>
          <a:endParaRPr lang="es-MX" sz="1200" b="1" i="0" strike="noStrike" baseline="0">
            <a:solidFill>
              <a:srgbClr val="000000"/>
            </a:solidFill>
            <a:latin typeface="Tahoma" pitchFamily="34" charset="0"/>
            <a:cs typeface="Tahoma" pitchFamily="34" charset="0"/>
          </a:endParaRPr>
        </a:p>
      </xdr:txBody>
    </xdr:sp>
    <xdr:clientData/>
  </xdr:oneCellAnchor>
  <xdr:twoCellAnchor>
    <xdr:from>
      <xdr:col>0</xdr:col>
      <xdr:colOff>114300</xdr:colOff>
      <xdr:row>0</xdr:row>
      <xdr:rowOff>38100</xdr:rowOff>
    </xdr:from>
    <xdr:to>
      <xdr:col>12</xdr:col>
      <xdr:colOff>0</xdr:colOff>
      <xdr:row>66</xdr:row>
      <xdr:rowOff>0</xdr:rowOff>
    </xdr:to>
    <xdr:grpSp>
      <xdr:nvGrpSpPr>
        <xdr:cNvPr id="3" name="Group 3">
          <a:extLst>
            <a:ext uri="{FF2B5EF4-FFF2-40B4-BE49-F238E27FC236}">
              <a16:creationId xmlns:a16="http://schemas.microsoft.com/office/drawing/2014/main" id="{E8A66CE0-4711-419D-9A10-2E31AF94C1AE}"/>
            </a:ext>
          </a:extLst>
        </xdr:cNvPr>
        <xdr:cNvGrpSpPr>
          <a:grpSpLocks/>
        </xdr:cNvGrpSpPr>
      </xdr:nvGrpSpPr>
      <xdr:grpSpPr bwMode="auto">
        <a:xfrm>
          <a:off x="114300" y="38100"/>
          <a:ext cx="10544175" cy="13220700"/>
          <a:chOff x="72" y="0"/>
          <a:chExt cx="2249" cy="1230"/>
        </a:xfrm>
      </xdr:grpSpPr>
      <xdr:sp macro="" textlink="">
        <xdr:nvSpPr>
          <xdr:cNvPr id="4" name="AutoShape 4">
            <a:extLst>
              <a:ext uri="{FF2B5EF4-FFF2-40B4-BE49-F238E27FC236}">
                <a16:creationId xmlns:a16="http://schemas.microsoft.com/office/drawing/2014/main" id="{AFA1A296-D29E-4927-89F0-5BB66D90EA3E}"/>
              </a:ext>
            </a:extLst>
          </xdr:cNvPr>
          <xdr:cNvSpPr>
            <a:spLocks noChangeArrowheads="1"/>
          </xdr:cNvSpPr>
        </xdr:nvSpPr>
        <xdr:spPr bwMode="auto">
          <a:xfrm>
            <a:off x="72" y="0"/>
            <a:ext cx="2249" cy="1230"/>
          </a:xfrm>
          <a:prstGeom prst="roundRect">
            <a:avLst>
              <a:gd name="adj" fmla="val 3708"/>
            </a:avLst>
          </a:prstGeom>
          <a:noFill/>
          <a:ln w="38100">
            <a:solidFill>
              <a:srgbClr val="7F7F7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" name="AutoShape 5">
            <a:extLst>
              <a:ext uri="{FF2B5EF4-FFF2-40B4-BE49-F238E27FC236}">
                <a16:creationId xmlns:a16="http://schemas.microsoft.com/office/drawing/2014/main" id="{1E5DC327-EBD1-4EB6-A625-B1A24C16F885}"/>
              </a:ext>
            </a:extLst>
          </xdr:cNvPr>
          <xdr:cNvSpPr>
            <a:spLocks noChangeArrowheads="1"/>
          </xdr:cNvSpPr>
        </xdr:nvSpPr>
        <xdr:spPr bwMode="auto">
          <a:xfrm>
            <a:off x="91" y="10"/>
            <a:ext cx="2209" cy="1208"/>
          </a:xfrm>
          <a:prstGeom prst="roundRect">
            <a:avLst>
              <a:gd name="adj" fmla="val 3708"/>
            </a:avLst>
          </a:prstGeom>
          <a:noFill/>
          <a:ln w="38100">
            <a:solidFill>
              <a:srgbClr val="7F7F7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2</xdr:col>
      <xdr:colOff>0</xdr:colOff>
      <xdr:row>3</xdr:row>
      <xdr:rowOff>114301</xdr:rowOff>
    </xdr:from>
    <xdr:ext cx="923925" cy="838132"/>
    <xdr:pic>
      <xdr:nvPicPr>
        <xdr:cNvPr id="6" name="5 Imagen">
          <a:extLst>
            <a:ext uri="{FF2B5EF4-FFF2-40B4-BE49-F238E27FC236}">
              <a16:creationId xmlns:a16="http://schemas.microsoft.com/office/drawing/2014/main" id="{E25FE403-14BB-4AB0-B8FC-CB1C71286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85801"/>
          <a:ext cx="923925" cy="838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</xdr:colOff>
      <xdr:row>3</xdr:row>
      <xdr:rowOff>133351</xdr:rowOff>
    </xdr:from>
    <xdr:ext cx="786302" cy="981074"/>
    <xdr:pic>
      <xdr:nvPicPr>
        <xdr:cNvPr id="7" name="6 Imagen">
          <a:extLst>
            <a:ext uri="{FF2B5EF4-FFF2-40B4-BE49-F238E27FC236}">
              <a16:creationId xmlns:a16="http://schemas.microsoft.com/office/drawing/2014/main" id="{E9781D61-F4D1-4A85-A12E-C832CF6E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6" y="704851"/>
          <a:ext cx="786302" cy="981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2838451</xdr:colOff>
      <xdr:row>63</xdr:row>
      <xdr:rowOff>66675</xdr:rowOff>
    </xdr:from>
    <xdr:to>
      <xdr:col>2</xdr:col>
      <xdr:colOff>1743075</xdr:colOff>
      <xdr:row>75</xdr:row>
      <xdr:rowOff>34924</xdr:rowOff>
    </xdr:to>
    <xdr:sp macro="" textlink="">
      <xdr:nvSpPr>
        <xdr:cNvPr id="2" name="2 CuadroTexto">
          <a:extLst>
            <a:ext uri="{FF2B5EF4-FFF2-40B4-BE49-F238E27FC236}">
              <a16:creationId xmlns:a16="http://schemas.microsoft.com/office/drawing/2014/main" id="{BC2E5E9F-6ED0-48BE-AC21-A0CBFEBA9797}"/>
            </a:ext>
          </a:extLst>
        </xdr:cNvPr>
        <xdr:cNvSpPr txBox="1"/>
      </xdr:nvSpPr>
      <xdr:spPr>
        <a:xfrm>
          <a:off x="3600451" y="10315575"/>
          <a:ext cx="2952749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DIRECTOR</a:t>
          </a:r>
          <a:r>
            <a:rPr lang="es-MX" sz="1000" baseline="0">
              <a:latin typeface="Arial Black" pitchFamily="34" charset="0"/>
            </a:rPr>
            <a:t> MUNICIPAL DE ADMINISTRACIÓN Y FINANZAS</a:t>
          </a: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L.C.P.F. LUIS IGNACIO ORRANTE RAMÍREZ</a:t>
          </a:r>
          <a:endParaRPr lang="es-MX">
            <a:effectLst/>
          </a:endParaRPr>
        </a:p>
      </xdr:txBody>
    </xdr:sp>
    <xdr:clientData/>
  </xdr:twoCellAnchor>
  <xdr:twoCellAnchor>
    <xdr:from>
      <xdr:col>2</xdr:col>
      <xdr:colOff>1752600</xdr:colOff>
      <xdr:row>63</xdr:row>
      <xdr:rowOff>57150</xdr:rowOff>
    </xdr:from>
    <xdr:to>
      <xdr:col>5</xdr:col>
      <xdr:colOff>171450</xdr:colOff>
      <xdr:row>75</xdr:row>
      <xdr:rowOff>57150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6274315E-C6B2-4753-B040-F278552A53FA}"/>
            </a:ext>
          </a:extLst>
        </xdr:cNvPr>
        <xdr:cNvSpPr txBox="1"/>
      </xdr:nvSpPr>
      <xdr:spPr>
        <a:xfrm>
          <a:off x="6248400" y="11172825"/>
          <a:ext cx="2838450" cy="228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SÍNDICO MUNICIPAL</a:t>
          </a: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ALICIA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GUADALUPE GAMBOA MARTÍNEZ</a:t>
          </a:r>
          <a:endParaRPr lang="es-MX">
            <a:effectLst/>
          </a:endParaRPr>
        </a:p>
      </xdr:txBody>
    </xdr:sp>
    <xdr:clientData/>
  </xdr:twoCellAnchor>
  <xdr:twoCellAnchor>
    <xdr:from>
      <xdr:col>1</xdr:col>
      <xdr:colOff>0</xdr:colOff>
      <xdr:row>63</xdr:row>
      <xdr:rowOff>57150</xdr:rowOff>
    </xdr:from>
    <xdr:to>
      <xdr:col>1</xdr:col>
      <xdr:colOff>2828925</xdr:colOff>
      <xdr:row>75</xdr:row>
      <xdr:rowOff>25399</xdr:rowOff>
    </xdr:to>
    <xdr:sp macro="" textlink="">
      <xdr:nvSpPr>
        <xdr:cNvPr id="4" name="2 CuadroTexto">
          <a:extLst>
            <a:ext uri="{FF2B5EF4-FFF2-40B4-BE49-F238E27FC236}">
              <a16:creationId xmlns:a16="http://schemas.microsoft.com/office/drawing/2014/main" id="{2710C81E-9955-4324-AD59-4F650DBF42EC}"/>
            </a:ext>
          </a:extLst>
        </xdr:cNvPr>
        <xdr:cNvSpPr txBox="1"/>
      </xdr:nvSpPr>
      <xdr:spPr>
        <a:xfrm>
          <a:off x="762000" y="10915650"/>
          <a:ext cx="2828925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 baseline="0">
              <a:latin typeface="Arial Black" pitchFamily="34" charset="0"/>
            </a:rPr>
            <a:t>PRESIDENTE MUNICIPAL</a:t>
          </a:r>
        </a:p>
        <a:p>
          <a:pPr algn="ctr"/>
          <a:endParaRPr lang="es-MX" sz="10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LIC. JOSÉ ANTONIO OCHOA RODRÍGUEZ</a:t>
          </a:r>
          <a:endParaRPr lang="es-MX">
            <a:effectLst/>
          </a:endParaRPr>
        </a:p>
        <a:p>
          <a:pPr algn="ctr"/>
          <a:endParaRPr lang="es-MX" sz="1100" b="1">
            <a:latin typeface="+mn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2838451</xdr:colOff>
      <xdr:row>43</xdr:row>
      <xdr:rowOff>66675</xdr:rowOff>
    </xdr:from>
    <xdr:to>
      <xdr:col>4</xdr:col>
      <xdr:colOff>95250</xdr:colOff>
      <xdr:row>55</xdr:row>
      <xdr:rowOff>34924</xdr:rowOff>
    </xdr:to>
    <xdr:sp macro="" textlink="">
      <xdr:nvSpPr>
        <xdr:cNvPr id="4" name="2 CuadroTexto">
          <a:extLst>
            <a:ext uri="{FF2B5EF4-FFF2-40B4-BE49-F238E27FC236}">
              <a16:creationId xmlns:a16="http://schemas.microsoft.com/office/drawing/2014/main" id="{34A837A1-F640-41D0-A565-36F9D90206C0}"/>
            </a:ext>
          </a:extLst>
        </xdr:cNvPr>
        <xdr:cNvSpPr txBox="1"/>
      </xdr:nvSpPr>
      <xdr:spPr>
        <a:xfrm>
          <a:off x="3600451" y="10344150"/>
          <a:ext cx="2638424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DIRECTOR</a:t>
          </a:r>
          <a:r>
            <a:rPr lang="es-MX" sz="1000" baseline="0">
              <a:latin typeface="Arial Black" pitchFamily="34" charset="0"/>
            </a:rPr>
            <a:t> MUNICIPAL DE ADMINISTRACIÓN Y FINANZAS</a:t>
          </a: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L.C.P.F. LUIS IGNACIO ORRANTE RAMÍREZ</a:t>
          </a:r>
          <a:endParaRPr lang="es-MX">
            <a:effectLst/>
          </a:endParaRPr>
        </a:p>
      </xdr:txBody>
    </xdr:sp>
    <xdr:clientData/>
  </xdr:twoCellAnchor>
  <xdr:twoCellAnchor>
    <xdr:from>
      <xdr:col>4</xdr:col>
      <xdr:colOff>104774</xdr:colOff>
      <xdr:row>43</xdr:row>
      <xdr:rowOff>66675</xdr:rowOff>
    </xdr:from>
    <xdr:to>
      <xdr:col>7</xdr:col>
      <xdr:colOff>114300</xdr:colOff>
      <xdr:row>55</xdr:row>
      <xdr:rowOff>38100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DA2778C3-EAB8-435F-AB67-14628DF45B65}"/>
            </a:ext>
          </a:extLst>
        </xdr:cNvPr>
        <xdr:cNvSpPr txBox="1"/>
      </xdr:nvSpPr>
      <xdr:spPr>
        <a:xfrm>
          <a:off x="6581774" y="10067925"/>
          <a:ext cx="2867026" cy="2257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SÍNDICO MUNICIPAL</a:t>
          </a: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ALICIA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GUADALUPE GAMBOA MARTÍNEZ</a:t>
          </a:r>
          <a:endParaRPr lang="es-MX">
            <a:effectLst/>
          </a:endParaRPr>
        </a:p>
      </xdr:txBody>
    </xdr:sp>
    <xdr:clientData/>
  </xdr:twoCellAnchor>
  <xdr:twoCellAnchor>
    <xdr:from>
      <xdr:col>1</xdr:col>
      <xdr:colOff>0</xdr:colOff>
      <xdr:row>43</xdr:row>
      <xdr:rowOff>57150</xdr:rowOff>
    </xdr:from>
    <xdr:to>
      <xdr:col>1</xdr:col>
      <xdr:colOff>2828925</xdr:colOff>
      <xdr:row>55</xdr:row>
      <xdr:rowOff>25399</xdr:rowOff>
    </xdr:to>
    <xdr:sp macro="" textlink="">
      <xdr:nvSpPr>
        <xdr:cNvPr id="6" name="2 CuadroTexto">
          <a:extLst>
            <a:ext uri="{FF2B5EF4-FFF2-40B4-BE49-F238E27FC236}">
              <a16:creationId xmlns:a16="http://schemas.microsoft.com/office/drawing/2014/main" id="{507FF0A3-3C4D-4C9B-B7D7-B37A7C63E8C8}"/>
            </a:ext>
          </a:extLst>
        </xdr:cNvPr>
        <xdr:cNvSpPr txBox="1"/>
      </xdr:nvSpPr>
      <xdr:spPr>
        <a:xfrm>
          <a:off x="447675" y="10601325"/>
          <a:ext cx="2828925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 baseline="0">
              <a:latin typeface="Arial Black" pitchFamily="34" charset="0"/>
            </a:rPr>
            <a:t>PRESIDENTE MUNICIPAL</a:t>
          </a:r>
        </a:p>
        <a:p>
          <a:pPr algn="ctr"/>
          <a:endParaRPr lang="es-MX" sz="10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LIC. JOSÉ ANTONIO OCHOA RODRÍGUEZ</a:t>
          </a:r>
          <a:endParaRPr lang="es-MX">
            <a:effectLst/>
          </a:endParaRPr>
        </a:p>
        <a:p>
          <a:pPr algn="ctr"/>
          <a:endParaRPr lang="es-MX" sz="1100" b="1">
            <a:latin typeface="+mn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2714624</xdr:colOff>
      <xdr:row>33</xdr:row>
      <xdr:rowOff>38100</xdr:rowOff>
    </xdr:from>
    <xdr:to>
      <xdr:col>3</xdr:col>
      <xdr:colOff>1038224</xdr:colOff>
      <xdr:row>45</xdr:row>
      <xdr:rowOff>6349</xdr:rowOff>
    </xdr:to>
    <xdr:sp macro="" textlink="">
      <xdr:nvSpPr>
        <xdr:cNvPr id="2" name="2 CuadroTexto">
          <a:extLst>
            <a:ext uri="{FF2B5EF4-FFF2-40B4-BE49-F238E27FC236}">
              <a16:creationId xmlns:a16="http://schemas.microsoft.com/office/drawing/2014/main" id="{10888D08-3A57-4314-8484-066C6212ECD4}"/>
            </a:ext>
          </a:extLst>
        </xdr:cNvPr>
        <xdr:cNvSpPr txBox="1"/>
      </xdr:nvSpPr>
      <xdr:spPr>
        <a:xfrm>
          <a:off x="3143249" y="8115300"/>
          <a:ext cx="2809875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DIRECTOR</a:t>
          </a:r>
          <a:r>
            <a:rPr lang="es-MX" sz="1000" baseline="0">
              <a:latin typeface="Arial Black" pitchFamily="34" charset="0"/>
            </a:rPr>
            <a:t> MUNICIPAL DE ADMINISTRACIÓN Y FINANZAS</a:t>
          </a: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L.C.P.F. LUIS IGNACIO ORRANTE RAMÍREZ</a:t>
          </a:r>
          <a:endParaRPr lang="es-MX">
            <a:effectLst/>
          </a:endParaRPr>
        </a:p>
      </xdr:txBody>
    </xdr:sp>
    <xdr:clientData/>
  </xdr:twoCellAnchor>
  <xdr:twoCellAnchor>
    <xdr:from>
      <xdr:col>3</xdr:col>
      <xdr:colOff>1038225</xdr:colOff>
      <xdr:row>33</xdr:row>
      <xdr:rowOff>38100</xdr:rowOff>
    </xdr:from>
    <xdr:to>
      <xdr:col>6</xdr:col>
      <xdr:colOff>876300</xdr:colOff>
      <xdr:row>45</xdr:row>
      <xdr:rowOff>9525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DB54480B-3A48-4689-82DB-330DE1A28E29}"/>
            </a:ext>
          </a:extLst>
        </xdr:cNvPr>
        <xdr:cNvSpPr txBox="1"/>
      </xdr:nvSpPr>
      <xdr:spPr>
        <a:xfrm>
          <a:off x="5953125" y="8115300"/>
          <a:ext cx="3228975" cy="2257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SÍNDICO MUNICIPAL</a:t>
          </a: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ALICIA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GUADALUPE GAMBOA MARTÍNEZ</a:t>
          </a:r>
          <a:endParaRPr lang="es-MX">
            <a:effectLst/>
          </a:endParaRPr>
        </a:p>
      </xdr:txBody>
    </xdr:sp>
    <xdr:clientData/>
  </xdr:twoCellAnchor>
  <xdr:twoCellAnchor>
    <xdr:from>
      <xdr:col>0</xdr:col>
      <xdr:colOff>0</xdr:colOff>
      <xdr:row>33</xdr:row>
      <xdr:rowOff>19050</xdr:rowOff>
    </xdr:from>
    <xdr:to>
      <xdr:col>1</xdr:col>
      <xdr:colOff>2714625</xdr:colOff>
      <xdr:row>45</xdr:row>
      <xdr:rowOff>19050</xdr:rowOff>
    </xdr:to>
    <xdr:sp macro="" textlink="">
      <xdr:nvSpPr>
        <xdr:cNvPr id="4" name="2 CuadroTexto">
          <a:extLst>
            <a:ext uri="{FF2B5EF4-FFF2-40B4-BE49-F238E27FC236}">
              <a16:creationId xmlns:a16="http://schemas.microsoft.com/office/drawing/2014/main" id="{4F17A6B4-D19D-4797-8711-80BDE9E7E1D6}"/>
            </a:ext>
          </a:extLst>
        </xdr:cNvPr>
        <xdr:cNvSpPr txBox="1"/>
      </xdr:nvSpPr>
      <xdr:spPr>
        <a:xfrm>
          <a:off x="0" y="8096250"/>
          <a:ext cx="3143250" cy="228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 baseline="0">
              <a:latin typeface="Arial Black" pitchFamily="34" charset="0"/>
            </a:rPr>
            <a:t>PRESIDENTE MUNICIPAL</a:t>
          </a:r>
        </a:p>
        <a:p>
          <a:pPr algn="ctr"/>
          <a:endParaRPr lang="es-MX" sz="10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endParaRPr lang="es-MX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LIC. JOSÉ ANTONIO OCHOA RODRÍGUEZ</a:t>
          </a:r>
          <a:endParaRPr lang="es-MX">
            <a:effectLst/>
          </a:endParaRPr>
        </a:p>
        <a:p>
          <a:pPr algn="ctr"/>
          <a:endParaRPr lang="es-MX" sz="1100" b="1">
            <a:latin typeface="+mn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2200275</xdr:colOff>
      <xdr:row>38</xdr:row>
      <xdr:rowOff>38101</xdr:rowOff>
    </xdr:from>
    <xdr:to>
      <xdr:col>4</xdr:col>
      <xdr:colOff>1019175</xdr:colOff>
      <xdr:row>49</xdr:row>
      <xdr:rowOff>180976</xdr:rowOff>
    </xdr:to>
    <xdr:sp macro="" textlink="">
      <xdr:nvSpPr>
        <xdr:cNvPr id="2" name="2 CuadroTexto">
          <a:extLst>
            <a:ext uri="{FF2B5EF4-FFF2-40B4-BE49-F238E27FC236}">
              <a16:creationId xmlns:a16="http://schemas.microsoft.com/office/drawing/2014/main" id="{B624A9C3-61CF-4892-877F-8FF3A2BD578E}"/>
            </a:ext>
          </a:extLst>
        </xdr:cNvPr>
        <xdr:cNvSpPr txBox="1"/>
      </xdr:nvSpPr>
      <xdr:spPr>
        <a:xfrm>
          <a:off x="3476625" y="7858126"/>
          <a:ext cx="2619375" cy="2343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DIRECTOR</a:t>
          </a:r>
          <a:r>
            <a:rPr lang="es-MX" sz="1000" baseline="0">
              <a:latin typeface="Arial Black" pitchFamily="34" charset="0"/>
            </a:rPr>
            <a:t> MUNICIPAL DE ADMINISTRACIÓN Y FINANZAS</a:t>
          </a: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L.C.P.F. LUIS IGNACIO ORRANTE RAMÍREZ</a:t>
          </a:r>
          <a:endParaRPr lang="es-MX">
            <a:effectLst/>
          </a:endParaRPr>
        </a:p>
      </xdr:txBody>
    </xdr:sp>
    <xdr:clientData/>
  </xdr:twoCellAnchor>
  <xdr:twoCellAnchor>
    <xdr:from>
      <xdr:col>4</xdr:col>
      <xdr:colOff>1019175</xdr:colOff>
      <xdr:row>38</xdr:row>
      <xdr:rowOff>38100</xdr:rowOff>
    </xdr:from>
    <xdr:to>
      <xdr:col>7</xdr:col>
      <xdr:colOff>276225</xdr:colOff>
      <xdr:row>49</xdr:row>
      <xdr:rowOff>190500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80B29A86-0777-4444-AC5D-9C73C506BD76}"/>
            </a:ext>
          </a:extLst>
        </xdr:cNvPr>
        <xdr:cNvSpPr txBox="1"/>
      </xdr:nvSpPr>
      <xdr:spPr>
        <a:xfrm>
          <a:off x="6096000" y="7858125"/>
          <a:ext cx="2895600" cy="2352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SÍNDICO MUNICIPAL</a:t>
          </a: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ALICIA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GUADALUPE GAMBOA MARTÍNEZ</a:t>
          </a:r>
          <a:endParaRPr lang="es-MX">
            <a:effectLst/>
          </a:endParaRPr>
        </a:p>
      </xdr:txBody>
    </xdr:sp>
    <xdr:clientData/>
  </xdr:twoCellAnchor>
  <xdr:twoCellAnchor>
    <xdr:from>
      <xdr:col>0</xdr:col>
      <xdr:colOff>714375</xdr:colOff>
      <xdr:row>38</xdr:row>
      <xdr:rowOff>38100</xdr:rowOff>
    </xdr:from>
    <xdr:to>
      <xdr:col>2</xdr:col>
      <xdr:colOff>2200275</xdr:colOff>
      <xdr:row>49</xdr:row>
      <xdr:rowOff>177799</xdr:rowOff>
    </xdr:to>
    <xdr:sp macro="" textlink="">
      <xdr:nvSpPr>
        <xdr:cNvPr id="4" name="2 CuadroTexto">
          <a:extLst>
            <a:ext uri="{FF2B5EF4-FFF2-40B4-BE49-F238E27FC236}">
              <a16:creationId xmlns:a16="http://schemas.microsoft.com/office/drawing/2014/main" id="{F68BAE0B-C555-40C4-A243-1B85A1FF1CCE}"/>
            </a:ext>
          </a:extLst>
        </xdr:cNvPr>
        <xdr:cNvSpPr txBox="1"/>
      </xdr:nvSpPr>
      <xdr:spPr>
        <a:xfrm>
          <a:off x="714375" y="7858125"/>
          <a:ext cx="2762250" cy="23399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 baseline="0">
              <a:latin typeface="Arial Black" pitchFamily="34" charset="0"/>
            </a:rPr>
            <a:t>PRESIDENTE MUNICIPAL</a:t>
          </a:r>
        </a:p>
        <a:p>
          <a:pPr algn="ctr"/>
          <a:endParaRPr lang="es-MX" sz="10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LIC. JOSÉ ANTONIO OCHOA RODRÍGUEZ</a:t>
          </a:r>
          <a:endParaRPr lang="es-MX">
            <a:effectLst/>
          </a:endParaRPr>
        </a:p>
        <a:p>
          <a:pPr algn="ctr"/>
          <a:endParaRPr lang="es-MX" sz="1100" b="1">
            <a:latin typeface="+mn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67</xdr:row>
      <xdr:rowOff>57150</xdr:rowOff>
    </xdr:from>
    <xdr:to>
      <xdr:col>4</xdr:col>
      <xdr:colOff>609600</xdr:colOff>
      <xdr:row>79</xdr:row>
      <xdr:rowOff>47625</xdr:rowOff>
    </xdr:to>
    <xdr:sp macro="" textlink="">
      <xdr:nvSpPr>
        <xdr:cNvPr id="2" name="2 CuadroTexto">
          <a:extLst>
            <a:ext uri="{FF2B5EF4-FFF2-40B4-BE49-F238E27FC236}">
              <a16:creationId xmlns:a16="http://schemas.microsoft.com/office/drawing/2014/main" id="{F101771E-E347-40FE-89D7-5B01C65089BB}"/>
            </a:ext>
          </a:extLst>
        </xdr:cNvPr>
        <xdr:cNvSpPr txBox="1"/>
      </xdr:nvSpPr>
      <xdr:spPr>
        <a:xfrm>
          <a:off x="2876550" y="11534775"/>
          <a:ext cx="2600325" cy="2276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DIRECTOR</a:t>
          </a:r>
          <a:r>
            <a:rPr lang="es-MX" sz="1000" baseline="0">
              <a:latin typeface="Arial Black" pitchFamily="34" charset="0"/>
            </a:rPr>
            <a:t> MUNICIPAL DE ADMINISTRACIÓN Y FINANZAS</a:t>
          </a: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L.C.P.F. LUIS IGNACIO ORRANTE RAMÍREZ</a:t>
          </a:r>
          <a:endParaRPr lang="es-MX">
            <a:effectLst/>
          </a:endParaRPr>
        </a:p>
      </xdr:txBody>
    </xdr:sp>
    <xdr:clientData/>
  </xdr:twoCellAnchor>
  <xdr:twoCellAnchor>
    <xdr:from>
      <xdr:col>4</xdr:col>
      <xdr:colOff>609600</xdr:colOff>
      <xdr:row>67</xdr:row>
      <xdr:rowOff>85725</xdr:rowOff>
    </xdr:from>
    <xdr:to>
      <xdr:col>7</xdr:col>
      <xdr:colOff>19050</xdr:colOff>
      <xdr:row>79</xdr:row>
      <xdr:rowOff>38100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2A829A4C-EC0F-48C5-9737-AFB9C4A9825F}"/>
            </a:ext>
          </a:extLst>
        </xdr:cNvPr>
        <xdr:cNvSpPr txBox="1"/>
      </xdr:nvSpPr>
      <xdr:spPr>
        <a:xfrm>
          <a:off x="5476875" y="11563350"/>
          <a:ext cx="2800350" cy="223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SÍNDICO MUNICIPAL</a:t>
          </a: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ALICIA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GUADALUPE GAMBOA MARTÍNEZ</a:t>
          </a:r>
          <a:endParaRPr lang="es-MX">
            <a:effectLst/>
          </a:endParaRPr>
        </a:p>
      </xdr:txBody>
    </xdr:sp>
    <xdr:clientData/>
  </xdr:twoCellAnchor>
  <xdr:twoCellAnchor>
    <xdr:from>
      <xdr:col>0</xdr:col>
      <xdr:colOff>285750</xdr:colOff>
      <xdr:row>67</xdr:row>
      <xdr:rowOff>57150</xdr:rowOff>
    </xdr:from>
    <xdr:to>
      <xdr:col>3</xdr:col>
      <xdr:colOff>1628775</xdr:colOff>
      <xdr:row>79</xdr:row>
      <xdr:rowOff>47625</xdr:rowOff>
    </xdr:to>
    <xdr:sp macro="" textlink="">
      <xdr:nvSpPr>
        <xdr:cNvPr id="4" name="2 CuadroTexto">
          <a:extLst>
            <a:ext uri="{FF2B5EF4-FFF2-40B4-BE49-F238E27FC236}">
              <a16:creationId xmlns:a16="http://schemas.microsoft.com/office/drawing/2014/main" id="{31328FDA-1B97-48AF-B37C-CEC0B3EA3C6A}"/>
            </a:ext>
          </a:extLst>
        </xdr:cNvPr>
        <xdr:cNvSpPr txBox="1"/>
      </xdr:nvSpPr>
      <xdr:spPr>
        <a:xfrm>
          <a:off x="285750" y="11534775"/>
          <a:ext cx="2581275" cy="2276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 baseline="0">
              <a:latin typeface="Arial Black" pitchFamily="34" charset="0"/>
            </a:rPr>
            <a:t>PRESIDENTE MUNICIPAL</a:t>
          </a:r>
        </a:p>
        <a:p>
          <a:pPr algn="ctr"/>
          <a:endParaRPr lang="es-MX" sz="10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LIC. JOSÉ ANTONIO OCHOA RODRÍGUEZ</a:t>
          </a:r>
          <a:endParaRPr lang="es-MX">
            <a:effectLst/>
          </a:endParaRPr>
        </a:p>
        <a:p>
          <a:pPr algn="ctr"/>
          <a:endParaRPr lang="es-MX" sz="1100" b="1">
            <a:latin typeface="+mn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447675</xdr:colOff>
      <xdr:row>35</xdr:row>
      <xdr:rowOff>142875</xdr:rowOff>
    </xdr:from>
    <xdr:to>
      <xdr:col>8</xdr:col>
      <xdr:colOff>447675</xdr:colOff>
      <xdr:row>50</xdr:row>
      <xdr:rowOff>111124</xdr:rowOff>
    </xdr:to>
    <xdr:sp macro="" textlink="">
      <xdr:nvSpPr>
        <xdr:cNvPr id="2" name="2 CuadroTexto">
          <a:extLst>
            <a:ext uri="{FF2B5EF4-FFF2-40B4-BE49-F238E27FC236}">
              <a16:creationId xmlns:a16="http://schemas.microsoft.com/office/drawing/2014/main" id="{B65CC3AB-09E6-4AC9-A947-9AC57382292F}"/>
            </a:ext>
          </a:extLst>
        </xdr:cNvPr>
        <xdr:cNvSpPr txBox="1"/>
      </xdr:nvSpPr>
      <xdr:spPr>
        <a:xfrm>
          <a:off x="5600700" y="9115425"/>
          <a:ext cx="2676525" cy="2254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DIRECTOR</a:t>
          </a:r>
          <a:r>
            <a:rPr lang="es-MX" sz="1000" baseline="0">
              <a:latin typeface="Arial Black" pitchFamily="34" charset="0"/>
            </a:rPr>
            <a:t> MUNICIPAL DE ADMINISTRACIÓN Y FINANZAS</a:t>
          </a: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L.C.P.F. LUIS IGNACIO ORRANTE RAMÍREZ</a:t>
          </a:r>
          <a:endParaRPr lang="es-MX">
            <a:effectLst/>
          </a:endParaRPr>
        </a:p>
      </xdr:txBody>
    </xdr:sp>
    <xdr:clientData/>
  </xdr:twoCellAnchor>
  <xdr:twoCellAnchor>
    <xdr:from>
      <xdr:col>8</xdr:col>
      <xdr:colOff>457201</xdr:colOff>
      <xdr:row>36</xdr:row>
      <xdr:rowOff>0</xdr:rowOff>
    </xdr:from>
    <xdr:to>
      <xdr:col>11</xdr:col>
      <xdr:colOff>457200</xdr:colOff>
      <xdr:row>50</xdr:row>
      <xdr:rowOff>104775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DF3515C0-C845-4561-929D-156AED187FE2}"/>
            </a:ext>
          </a:extLst>
        </xdr:cNvPr>
        <xdr:cNvSpPr txBox="1"/>
      </xdr:nvSpPr>
      <xdr:spPr>
        <a:xfrm>
          <a:off x="8286751" y="9124950"/>
          <a:ext cx="2905124" cy="223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 Black" pitchFamily="34" charset="0"/>
            </a:rPr>
            <a:t>SÍNDICO MUNICIPAL</a:t>
          </a: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pPr algn="ctr"/>
          <a:endParaRPr lang="es-MX" sz="1100">
            <a:latin typeface="Arial Black" pitchFamily="34" charset="0"/>
          </a:endParaRPr>
        </a:p>
        <a:p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ALICIA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GUADALUPE GAMBOA MARTÍNEZ</a:t>
          </a:r>
          <a:endParaRPr lang="es-MX">
            <a:effectLst/>
          </a:endParaRPr>
        </a:p>
      </xdr:txBody>
    </xdr:sp>
    <xdr:clientData/>
  </xdr:twoCellAnchor>
  <xdr:twoCellAnchor>
    <xdr:from>
      <xdr:col>2</xdr:col>
      <xdr:colOff>19050</xdr:colOff>
      <xdr:row>35</xdr:row>
      <xdr:rowOff>142875</xdr:rowOff>
    </xdr:from>
    <xdr:to>
      <xdr:col>5</xdr:col>
      <xdr:colOff>476250</xdr:colOff>
      <xdr:row>50</xdr:row>
      <xdr:rowOff>114300</xdr:rowOff>
    </xdr:to>
    <xdr:sp macro="" textlink="">
      <xdr:nvSpPr>
        <xdr:cNvPr id="4" name="2 CuadroTexto">
          <a:extLst>
            <a:ext uri="{FF2B5EF4-FFF2-40B4-BE49-F238E27FC236}">
              <a16:creationId xmlns:a16="http://schemas.microsoft.com/office/drawing/2014/main" id="{3C95E5D7-7118-4687-A91B-016A025D730E}"/>
            </a:ext>
          </a:extLst>
        </xdr:cNvPr>
        <xdr:cNvSpPr txBox="1"/>
      </xdr:nvSpPr>
      <xdr:spPr>
        <a:xfrm>
          <a:off x="2886075" y="9115425"/>
          <a:ext cx="2743200" cy="2257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 baseline="0">
              <a:latin typeface="Arial Black" pitchFamily="34" charset="0"/>
            </a:rPr>
            <a:t>PRESIDENTE MUNICIPAL</a:t>
          </a:r>
        </a:p>
        <a:p>
          <a:pPr algn="ctr"/>
          <a:endParaRPr lang="es-MX" sz="10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pPr algn="ctr"/>
          <a:endParaRPr lang="es-MX" sz="1100" baseline="0">
            <a:latin typeface="Arial Black" pitchFamily="34" charset="0"/>
          </a:endParaRPr>
        </a:p>
        <a:p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LIC. JOSÉ ANTONIO OCHOA RODRÍGUEZ</a:t>
          </a:r>
          <a:endParaRPr lang="es-MX">
            <a:effectLst/>
          </a:endParaRPr>
        </a:p>
        <a:p>
          <a:pPr algn="ctr"/>
          <a:endParaRPr lang="es-MX" sz="1100" b="1">
            <a:latin typeface="+mn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_daguilar/Desktop/CONTROL%20INTERNO/2022/EASE%20PRELIMINARES/12%20Diciembre/12%202022%20%20EDOS%20FINANCIEROS%20ARMONIZADOS%20(1)%20(0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_daguilar/Desktop/CONTROL%20INTERNO/2023/LDF/Proyeccion%20Ingreso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 DETALLE "/>
      <sheetName val="BALANZA SEP"/>
      <sheetName val="EA"/>
      <sheetName val="ESF"/>
      <sheetName val="LDF F1 ESF "/>
      <sheetName val="nota"/>
      <sheetName val="ESF REG"/>
      <sheetName val="Hoja1"/>
      <sheetName val="ADQ ACT FIJO"/>
      <sheetName val="ECSF"/>
      <sheetName val="EVH"/>
      <sheetName val="EAA"/>
      <sheetName val="EAD"/>
      <sheetName val="EFE . PAGADO"/>
      <sheetName val="CONCILIACION PRES"/>
      <sheetName val="EDO FLUJOS X FONDO"/>
      <sheetName val="EAI"/>
      <sheetName val="LDF F5 Analitico de Ingresos"/>
      <sheetName val="Conciliación I"/>
      <sheetName val="Conciliación E"/>
      <sheetName val="flujo pre"/>
      <sheetName val="P COG"/>
      <sheetName val="LDF F6a) EG"/>
      <sheetName val="LDF F4 Balance"/>
      <sheetName val="P CE "/>
      <sheetName val="P END NETO ORiginal"/>
      <sheetName val="P END NETO (2)"/>
      <sheetName val="P END NETO (Corregido)"/>
      <sheetName val="P INTS DEUDA"/>
      <sheetName val="LDF F2 IADP"/>
      <sheetName val="LDF F2 IADP 2"/>
      <sheetName val="LDF F3 AODifsfin"/>
      <sheetName val="P ADMIVA"/>
      <sheetName val="LDF F6b) Admiva"/>
      <sheetName val="P Prog"/>
      <sheetName val="P FUNC"/>
      <sheetName val="LDF F6c) FUNC"/>
      <sheetName val="EAEPG"/>
      <sheetName val="LDF F6d) (2)"/>
      <sheetName val="P Postura Fiscal"/>
    </sheetNames>
    <sheetDataSet>
      <sheetData sheetId="0"/>
      <sheetData sheetId="1"/>
      <sheetData sheetId="2">
        <row r="2">
          <cell r="B2" t="str">
            <v>MUNICIPIO DE DURANGO</v>
          </cell>
        </row>
        <row r="67">
          <cell r="F67">
            <v>80388536.290000007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1">
          <cell r="G61">
            <v>116808307.10000001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INGRESOS"/>
      <sheetName val="EGRESOS"/>
      <sheetName val="LDF F5 Analitico de Ingresos"/>
      <sheetName val="LDF F6a) EG"/>
    </sheetNames>
    <sheetDataSet>
      <sheetData sheetId="0"/>
      <sheetData sheetId="1"/>
      <sheetData sheetId="2"/>
      <sheetData sheetId="3"/>
      <sheetData sheetId="4">
        <row r="9">
          <cell r="C9">
            <v>2250953730.0000005</v>
          </cell>
          <cell r="D9">
            <v>295609843.38999999</v>
          </cell>
          <cell r="E9">
            <v>2546563573.3899999</v>
          </cell>
          <cell r="F9">
            <v>471855581.29000002</v>
          </cell>
          <cell r="G9">
            <v>445920413.56</v>
          </cell>
          <cell r="H9">
            <v>2074707992.1000001</v>
          </cell>
        </row>
        <row r="11">
          <cell r="C11">
            <v>976074044.91000009</v>
          </cell>
          <cell r="D11">
            <v>-17307000.000000004</v>
          </cell>
          <cell r="E11">
            <v>958767044.90999997</v>
          </cell>
          <cell r="F11">
            <v>193542553.34</v>
          </cell>
          <cell r="G11">
            <v>193503539.84</v>
          </cell>
          <cell r="H11">
            <v>765224491.57000005</v>
          </cell>
        </row>
        <row r="70">
          <cell r="C70">
            <v>0</v>
          </cell>
          <cell r="D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>
            <v>0</v>
          </cell>
          <cell r="F76">
            <v>0</v>
          </cell>
          <cell r="G76">
            <v>0</v>
          </cell>
        </row>
        <row r="79">
          <cell r="D79">
            <v>0</v>
          </cell>
        </row>
        <row r="80">
          <cell r="D80">
            <v>0</v>
          </cell>
        </row>
        <row r="81">
          <cell r="D81">
            <v>0</v>
          </cell>
        </row>
        <row r="85">
          <cell r="C85">
            <v>103344773.34999999</v>
          </cell>
          <cell r="F85">
            <v>38630649.380000003</v>
          </cell>
          <cell r="G85">
            <v>38630649.380000003</v>
          </cell>
        </row>
        <row r="86">
          <cell r="C86">
            <v>25705518.68</v>
          </cell>
          <cell r="F86">
            <v>8792803.5800000001</v>
          </cell>
          <cell r="G86">
            <v>8792803.5800000001</v>
          </cell>
        </row>
        <row r="87">
          <cell r="C87">
            <v>0</v>
          </cell>
          <cell r="F87">
            <v>0</v>
          </cell>
          <cell r="G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0</v>
          </cell>
        </row>
        <row r="93">
          <cell r="C93">
            <v>623763089</v>
          </cell>
          <cell r="D93">
            <v>158450403.51999998</v>
          </cell>
          <cell r="E93">
            <v>782213492.51999998</v>
          </cell>
          <cell r="F93">
            <v>141916197.24000001</v>
          </cell>
          <cell r="G93">
            <v>121156255.17000002</v>
          </cell>
          <cell r="H93">
            <v>640297295.28000009</v>
          </cell>
        </row>
        <row r="95">
          <cell r="C95">
            <v>289012695.95000005</v>
          </cell>
          <cell r="D95">
            <v>40300000</v>
          </cell>
          <cell r="E95">
            <v>329312695.94999999</v>
          </cell>
          <cell r="F95">
            <v>73396253.629999995</v>
          </cell>
          <cell r="G95">
            <v>73387632.370000005</v>
          </cell>
          <cell r="H95">
            <v>255916442.31999999</v>
          </cell>
        </row>
        <row r="154"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C156">
            <v>0</v>
          </cell>
          <cell r="D156">
            <v>0</v>
          </cell>
          <cell r="F156">
            <v>0</v>
          </cell>
          <cell r="G156">
            <v>0</v>
          </cell>
        </row>
        <row r="157">
          <cell r="C157">
            <v>0</v>
          </cell>
          <cell r="D157">
            <v>0</v>
          </cell>
          <cell r="F157">
            <v>0</v>
          </cell>
          <cell r="G157">
            <v>0</v>
          </cell>
        </row>
        <row r="158">
          <cell r="C158">
            <v>0</v>
          </cell>
          <cell r="D158">
            <v>0</v>
          </cell>
          <cell r="F158">
            <v>0</v>
          </cell>
          <cell r="G158">
            <v>0</v>
          </cell>
        </row>
        <row r="159">
          <cell r="C159">
            <v>0</v>
          </cell>
          <cell r="D159">
            <v>0</v>
          </cell>
          <cell r="F159">
            <v>0</v>
          </cell>
          <cell r="G159">
            <v>0</v>
          </cell>
        </row>
        <row r="160">
          <cell r="C160">
            <v>0</v>
          </cell>
          <cell r="D160">
            <v>0</v>
          </cell>
          <cell r="F160">
            <v>0</v>
          </cell>
          <cell r="G160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9">
          <cell r="C169">
            <v>0</v>
          </cell>
        </row>
        <row r="177">
          <cell r="C177">
            <v>2874716819.0000005</v>
          </cell>
          <cell r="D177">
            <v>454060246.90999997</v>
          </cell>
          <cell r="F177">
            <v>613771778.52999997</v>
          </cell>
          <cell r="G177">
            <v>567076668.73000002</v>
          </cell>
        </row>
        <row r="180">
          <cell r="C180">
            <v>2874716819.0000005</v>
          </cell>
          <cell r="D180">
            <v>454060246.91000003</v>
          </cell>
          <cell r="E180">
            <v>3328777065.9099994</v>
          </cell>
          <cell r="F180">
            <v>613771778.52999997</v>
          </cell>
          <cell r="G180">
            <v>567076668.73000002</v>
          </cell>
          <cell r="H180">
            <v>2715005287.3800001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xdo.us.oracle.com/images/oracle.gi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  <pageSetUpPr fitToPage="1"/>
  </sheetPr>
  <dimension ref="A1:K6261"/>
  <sheetViews>
    <sheetView topLeftCell="A151" workbookViewId="0">
      <selection activeCell="B20" sqref="B20:D20"/>
    </sheetView>
  </sheetViews>
  <sheetFormatPr baseColWidth="10" defaultColWidth="7.5703125" defaultRowHeight="15"/>
  <cols>
    <col min="1" max="1" width="23.140625" style="276" bestFit="1" customWidth="1"/>
    <col min="2" max="2" width="31.28515625" style="276" customWidth="1"/>
    <col min="3" max="3" width="21.7109375" style="276" customWidth="1"/>
    <col min="4" max="4" width="16.7109375" style="276" customWidth="1"/>
    <col min="5" max="5" width="45.7109375" style="276" customWidth="1"/>
    <col min="6" max="6" width="11.5703125" style="276" customWidth="1"/>
    <col min="7" max="7" width="16.140625" style="276" bestFit="1" customWidth="1"/>
    <col min="8" max="9" width="13.28515625" style="276" bestFit="1" customWidth="1"/>
    <col min="10" max="10" width="15.28515625" style="276" bestFit="1" customWidth="1"/>
    <col min="11" max="11" width="11.42578125" style="276"/>
    <col min="12" max="16384" width="7.5703125" style="996"/>
  </cols>
  <sheetData>
    <row r="1" spans="1:11" ht="16.149999999999999" customHeight="1">
      <c r="A1" s="1143" t="s">
        <v>1491</v>
      </c>
      <c r="B1" s="1144" t="s">
        <v>1570</v>
      </c>
      <c r="C1" s="1145" t="s">
        <v>2776</v>
      </c>
      <c r="D1" s="1181" t="s">
        <v>4723</v>
      </c>
      <c r="E1" s="1183"/>
      <c r="F1" s="1183"/>
      <c r="G1" s="1183"/>
      <c r="H1" s="1183"/>
      <c r="I1" s="1183"/>
      <c r="J1" s="1183"/>
    </row>
    <row r="2" spans="1:11" ht="13.9" customHeight="1">
      <c r="A2" s="1146" t="s">
        <v>1492</v>
      </c>
      <c r="B2" s="1147">
        <v>44986</v>
      </c>
      <c r="C2" s="1148" t="s">
        <v>2777</v>
      </c>
      <c r="D2" s="1146" t="s">
        <v>2778</v>
      </c>
      <c r="E2" s="1183"/>
      <c r="F2" s="1183"/>
      <c r="G2" s="1183"/>
      <c r="H2" s="1183"/>
      <c r="I2" s="1183"/>
      <c r="J2" s="1183"/>
    </row>
    <row r="3" spans="1:11">
      <c r="A3" s="1183"/>
      <c r="B3" s="1183"/>
      <c r="C3" s="1183"/>
      <c r="D3" s="1183"/>
      <c r="E3" s="1183"/>
      <c r="F3" s="1183"/>
      <c r="G3" s="1183"/>
      <c r="H3" s="1183"/>
      <c r="I3" s="1183"/>
      <c r="J3" s="1183"/>
    </row>
    <row r="4" spans="1:11" ht="10.7" customHeight="1">
      <c r="A4" s="1228" t="s">
        <v>1571</v>
      </c>
      <c r="B4" s="1229"/>
      <c r="C4" s="1149" t="s">
        <v>2779</v>
      </c>
      <c r="D4" s="1183"/>
      <c r="E4" s="1183"/>
      <c r="F4" s="1183"/>
      <c r="G4" s="1183"/>
      <c r="H4" s="1183"/>
      <c r="I4" s="1183"/>
      <c r="J4" s="1183"/>
    </row>
    <row r="5" spans="1:11" ht="10.35" customHeight="1">
      <c r="A5" s="1230" t="s">
        <v>1572</v>
      </c>
      <c r="B5" s="1231"/>
      <c r="C5" s="1150" t="s">
        <v>2780</v>
      </c>
      <c r="D5" s="1183"/>
      <c r="E5" s="1183"/>
      <c r="F5" s="1183"/>
      <c r="G5" s="1183"/>
      <c r="H5" s="1183"/>
      <c r="I5" s="1183"/>
      <c r="J5" s="1183"/>
    </row>
    <row r="6" spans="1:11" ht="10.7" customHeight="1">
      <c r="A6" s="1151" t="s">
        <v>1493</v>
      </c>
      <c r="B6" s="1152" t="s">
        <v>1573</v>
      </c>
      <c r="C6" s="1153">
        <v>44927</v>
      </c>
      <c r="D6" s="1183"/>
      <c r="E6" s="1183"/>
      <c r="F6" s="1183"/>
      <c r="G6" s="1183"/>
      <c r="H6" s="1183"/>
      <c r="I6" s="1183"/>
      <c r="J6" s="1183"/>
    </row>
    <row r="7" spans="1:11">
      <c r="A7" s="1183"/>
      <c r="B7" s="1183"/>
      <c r="C7" s="1183"/>
      <c r="D7" s="1183"/>
      <c r="E7" s="1183"/>
      <c r="F7" s="1183"/>
      <c r="G7" s="1183"/>
      <c r="H7" s="1183"/>
      <c r="I7" s="1183"/>
      <c r="J7" s="1183"/>
    </row>
    <row r="8" spans="1:11">
      <c r="A8" s="1183"/>
      <c r="B8" s="1183"/>
      <c r="C8" s="1183"/>
      <c r="D8" s="1183"/>
      <c r="E8" s="1183"/>
      <c r="F8" s="1183"/>
      <c r="G8" s="1183"/>
      <c r="H8" s="1183"/>
      <c r="I8" s="1183"/>
      <c r="J8" s="1183"/>
    </row>
    <row r="9" spans="1:11" ht="11.25" customHeight="1">
      <c r="A9" s="1232" t="s">
        <v>2795</v>
      </c>
      <c r="B9" s="1232"/>
      <c r="C9" s="1180"/>
      <c r="D9" s="1233"/>
      <c r="E9" s="1233"/>
      <c r="F9" s="1234" t="s">
        <v>2796</v>
      </c>
      <c r="G9" s="1234"/>
      <c r="H9" s="1234"/>
      <c r="I9" s="1234"/>
      <c r="J9" s="1234"/>
    </row>
    <row r="10" spans="1:11" ht="11.25" customHeight="1">
      <c r="A10" s="1235" t="s">
        <v>2797</v>
      </c>
      <c r="B10" s="1235"/>
      <c r="C10" s="1182"/>
      <c r="D10" s="1236"/>
      <c r="E10" s="1236"/>
      <c r="F10" s="1237" t="s">
        <v>2798</v>
      </c>
      <c r="G10" s="1237"/>
      <c r="H10" s="1237"/>
      <c r="I10" s="1237"/>
      <c r="J10" s="1237"/>
    </row>
    <row r="11" spans="1:11" ht="10.9" customHeight="1">
      <c r="A11" s="1154" t="s">
        <v>1494</v>
      </c>
      <c r="B11" s="1225" t="s">
        <v>1574</v>
      </c>
      <c r="C11" s="1226"/>
      <c r="D11" s="1227"/>
      <c r="E11" s="1225" t="s">
        <v>1575</v>
      </c>
      <c r="F11" s="1227"/>
      <c r="G11" s="1155" t="s">
        <v>1576</v>
      </c>
      <c r="H11" s="1156" t="s">
        <v>345</v>
      </c>
      <c r="I11" s="1156" t="s">
        <v>346</v>
      </c>
      <c r="J11" s="1155" t="s">
        <v>1577</v>
      </c>
      <c r="K11" s="276" t="s">
        <v>4164</v>
      </c>
    </row>
    <row r="12" spans="1:11" ht="10.9" customHeight="1">
      <c r="A12" s="1157">
        <v>1112010001</v>
      </c>
      <c r="B12" s="1219" t="s">
        <v>347</v>
      </c>
      <c r="C12" s="1220"/>
      <c r="D12" s="1221"/>
      <c r="E12" s="1219" t="s">
        <v>4724</v>
      </c>
      <c r="F12" s="1221"/>
      <c r="G12" s="1158">
        <v>703.17</v>
      </c>
      <c r="H12" s="1158">
        <v>0</v>
      </c>
      <c r="I12" s="1158">
        <v>0</v>
      </c>
      <c r="J12" s="1158">
        <v>703.17</v>
      </c>
      <c r="K12" s="276" t="str">
        <f>MID(E12,58,6)</f>
        <v>110123</v>
      </c>
    </row>
    <row r="13" spans="1:11" ht="10.9" customHeight="1">
      <c r="A13" s="1157">
        <v>1112010003</v>
      </c>
      <c r="B13" s="1219" t="s">
        <v>349</v>
      </c>
      <c r="C13" s="1220"/>
      <c r="D13" s="1221"/>
      <c r="E13" s="1219" t="s">
        <v>4725</v>
      </c>
      <c r="F13" s="1221"/>
      <c r="G13" s="740">
        <v>375428.84</v>
      </c>
      <c r="H13" s="1158">
        <v>0</v>
      </c>
      <c r="I13" s="1158">
        <v>0</v>
      </c>
      <c r="J13" s="740">
        <v>375428.84</v>
      </c>
      <c r="K13" s="276" t="str">
        <f t="shared" ref="K13:K76" si="0">MID(E13,58,6)</f>
        <v>110123</v>
      </c>
    </row>
    <row r="14" spans="1:11" ht="10.9" customHeight="1">
      <c r="A14" s="1157">
        <v>1112010006</v>
      </c>
      <c r="B14" s="1219" t="s">
        <v>350</v>
      </c>
      <c r="C14" s="1220"/>
      <c r="D14" s="1221"/>
      <c r="E14" s="1219" t="s">
        <v>4726</v>
      </c>
      <c r="F14" s="1221"/>
      <c r="G14" s="740">
        <v>1054533.24</v>
      </c>
      <c r="H14" s="740">
        <v>9790610.0299999993</v>
      </c>
      <c r="I14" s="740">
        <v>10278561.84</v>
      </c>
      <c r="J14" s="740">
        <v>566581.43000000005</v>
      </c>
      <c r="K14" s="276" t="str">
        <f t="shared" si="0"/>
        <v>110123</v>
      </c>
    </row>
    <row r="15" spans="1:11" ht="10.9" customHeight="1">
      <c r="A15" s="1157">
        <v>1112010007</v>
      </c>
      <c r="B15" s="1219" t="s">
        <v>1534</v>
      </c>
      <c r="C15" s="1220"/>
      <c r="D15" s="1221"/>
      <c r="E15" s="1219" t="s">
        <v>4727</v>
      </c>
      <c r="F15" s="1221"/>
      <c r="G15" s="740">
        <v>60806.49</v>
      </c>
      <c r="H15" s="740">
        <v>35707339.810000002</v>
      </c>
      <c r="I15" s="740">
        <v>35750725.68</v>
      </c>
      <c r="J15" s="740">
        <v>17420.62</v>
      </c>
      <c r="K15" s="276" t="str">
        <f t="shared" si="0"/>
        <v>110123</v>
      </c>
    </row>
    <row r="16" spans="1:11" ht="10.9" customHeight="1">
      <c r="A16" s="1157">
        <v>1112010011</v>
      </c>
      <c r="B16" s="1219" t="s">
        <v>351</v>
      </c>
      <c r="C16" s="1220"/>
      <c r="D16" s="1221"/>
      <c r="E16" s="1219" t="s">
        <v>4728</v>
      </c>
      <c r="F16" s="1221"/>
      <c r="G16" s="1158">
        <v>76.92</v>
      </c>
      <c r="H16" s="1158">
        <v>0</v>
      </c>
      <c r="I16" s="1158">
        <v>0</v>
      </c>
      <c r="J16" s="1158">
        <v>76.92</v>
      </c>
      <c r="K16" s="276" t="str">
        <f t="shared" si="0"/>
        <v>110123</v>
      </c>
    </row>
    <row r="17" spans="1:11" ht="10.9" customHeight="1">
      <c r="A17" s="1157">
        <v>1112010014</v>
      </c>
      <c r="B17" s="1219" t="s">
        <v>352</v>
      </c>
      <c r="C17" s="1220"/>
      <c r="D17" s="1221"/>
      <c r="E17" s="1219" t="s">
        <v>4729</v>
      </c>
      <c r="F17" s="1221"/>
      <c r="G17" s="740">
        <v>344286.76</v>
      </c>
      <c r="H17" s="740">
        <v>21317130.440000001</v>
      </c>
      <c r="I17" s="740">
        <v>21525884.289999999</v>
      </c>
      <c r="J17" s="740">
        <v>135532.91</v>
      </c>
      <c r="K17" s="276" t="str">
        <f t="shared" si="0"/>
        <v>110123</v>
      </c>
    </row>
    <row r="18" spans="1:11" ht="10.9" customHeight="1">
      <c r="A18" s="1157">
        <v>1112010015</v>
      </c>
      <c r="B18" s="1219" t="s">
        <v>3420</v>
      </c>
      <c r="C18" s="1220"/>
      <c r="D18" s="1221"/>
      <c r="E18" s="1219" t="s">
        <v>4730</v>
      </c>
      <c r="F18" s="1221"/>
      <c r="G18" s="740">
        <v>8588426.5099999998</v>
      </c>
      <c r="H18" s="740">
        <v>124545367.56</v>
      </c>
      <c r="I18" s="740">
        <v>129943014.43000001</v>
      </c>
      <c r="J18" s="740">
        <v>3190779.64</v>
      </c>
      <c r="K18" s="276" t="str">
        <f t="shared" si="0"/>
        <v>110123</v>
      </c>
    </row>
    <row r="19" spans="1:11" ht="10.9" customHeight="1">
      <c r="A19" s="1157">
        <v>1112010016</v>
      </c>
      <c r="B19" s="1219" t="s">
        <v>3421</v>
      </c>
      <c r="C19" s="1220"/>
      <c r="D19" s="1221"/>
      <c r="E19" s="1219" t="s">
        <v>4731</v>
      </c>
      <c r="F19" s="1221"/>
      <c r="G19" s="740">
        <v>3038172.54</v>
      </c>
      <c r="H19" s="740">
        <v>563099.47</v>
      </c>
      <c r="I19" s="740">
        <v>301612.93</v>
      </c>
      <c r="J19" s="740">
        <v>3299659.08</v>
      </c>
      <c r="K19" s="276" t="str">
        <f t="shared" si="0"/>
        <v>110123</v>
      </c>
    </row>
    <row r="20" spans="1:11" ht="10.9" customHeight="1">
      <c r="A20" s="1157">
        <v>1112010017</v>
      </c>
      <c r="B20" s="1219" t="s">
        <v>353</v>
      </c>
      <c r="C20" s="1220"/>
      <c r="D20" s="1221"/>
      <c r="E20" s="1219" t="s">
        <v>4732</v>
      </c>
      <c r="F20" s="1221"/>
      <c r="G20" s="740">
        <v>151523.96</v>
      </c>
      <c r="H20" s="1158">
        <v>28.71</v>
      </c>
      <c r="I20" s="1158">
        <v>0</v>
      </c>
      <c r="J20" s="740">
        <v>151552.67000000001</v>
      </c>
      <c r="K20" s="276" t="str">
        <f t="shared" si="0"/>
        <v>110123</v>
      </c>
    </row>
    <row r="21" spans="1:11" ht="10.9" customHeight="1">
      <c r="A21" s="1157">
        <v>1112010019</v>
      </c>
      <c r="B21" s="1219" t="s">
        <v>354</v>
      </c>
      <c r="C21" s="1220"/>
      <c r="D21" s="1221"/>
      <c r="E21" s="1219" t="s">
        <v>4733</v>
      </c>
      <c r="F21" s="1221"/>
      <c r="G21" s="740">
        <v>1257666.3799999999</v>
      </c>
      <c r="H21" s="1158">
        <v>304.68</v>
      </c>
      <c r="I21" s="1158">
        <v>0</v>
      </c>
      <c r="J21" s="740">
        <v>1257971.06</v>
      </c>
      <c r="K21" s="276" t="str">
        <f t="shared" si="0"/>
        <v>110123</v>
      </c>
    </row>
    <row r="22" spans="1:11" ht="10.9" customHeight="1">
      <c r="A22" s="1157">
        <v>1112010020</v>
      </c>
      <c r="B22" s="1219" t="s">
        <v>355</v>
      </c>
      <c r="C22" s="1220"/>
      <c r="D22" s="1221"/>
      <c r="E22" s="1219" t="s">
        <v>4734</v>
      </c>
      <c r="F22" s="1221"/>
      <c r="G22" s="740">
        <v>73420.98</v>
      </c>
      <c r="H22" s="1158">
        <v>13.91</v>
      </c>
      <c r="I22" s="1158">
        <v>0</v>
      </c>
      <c r="J22" s="740">
        <v>73434.89</v>
      </c>
      <c r="K22" s="276" t="str">
        <f t="shared" si="0"/>
        <v>110123</v>
      </c>
    </row>
    <row r="23" spans="1:11" ht="10.9" customHeight="1">
      <c r="A23" s="1157">
        <v>1112010021</v>
      </c>
      <c r="B23" s="1219" t="s">
        <v>356</v>
      </c>
      <c r="C23" s="1220"/>
      <c r="D23" s="1221"/>
      <c r="E23" s="1219" t="s">
        <v>4735</v>
      </c>
      <c r="F23" s="1221"/>
      <c r="G23" s="740">
        <v>112246.3</v>
      </c>
      <c r="H23" s="1158">
        <v>21.26</v>
      </c>
      <c r="I23" s="1158">
        <v>0</v>
      </c>
      <c r="J23" s="740">
        <v>112267.56</v>
      </c>
      <c r="K23" s="276" t="str">
        <f t="shared" si="0"/>
        <v>110123</v>
      </c>
    </row>
    <row r="24" spans="1:11" ht="10.9" customHeight="1">
      <c r="A24" s="1157">
        <v>1112010022</v>
      </c>
      <c r="B24" s="1219" t="s">
        <v>357</v>
      </c>
      <c r="C24" s="1220"/>
      <c r="D24" s="1221"/>
      <c r="E24" s="1219" t="s">
        <v>4736</v>
      </c>
      <c r="F24" s="1221"/>
      <c r="G24" s="1158">
        <v>383.13</v>
      </c>
      <c r="H24" s="1158">
        <v>3.15</v>
      </c>
      <c r="I24" s="1158">
        <v>0</v>
      </c>
      <c r="J24" s="1158">
        <v>386.28</v>
      </c>
      <c r="K24" s="276" t="str">
        <f t="shared" si="0"/>
        <v>110123</v>
      </c>
    </row>
    <row r="25" spans="1:11" ht="10.9" customHeight="1">
      <c r="A25" s="1157">
        <v>1112010025</v>
      </c>
      <c r="B25" s="1219" t="s">
        <v>3422</v>
      </c>
      <c r="C25" s="1220"/>
      <c r="D25" s="1221"/>
      <c r="E25" s="1219" t="s">
        <v>4737</v>
      </c>
      <c r="F25" s="1221"/>
      <c r="G25" s="740">
        <v>1201298.3500000001</v>
      </c>
      <c r="H25" s="740">
        <v>8934278.5399999991</v>
      </c>
      <c r="I25" s="740">
        <v>9463252.9399999995</v>
      </c>
      <c r="J25" s="740">
        <v>672323.95</v>
      </c>
      <c r="K25" s="276" t="str">
        <f t="shared" si="0"/>
        <v>110123</v>
      </c>
    </row>
    <row r="26" spans="1:11" ht="10.9" customHeight="1">
      <c r="A26" s="1157">
        <v>1112010028</v>
      </c>
      <c r="B26" s="1219" t="s">
        <v>3423</v>
      </c>
      <c r="C26" s="1220"/>
      <c r="D26" s="1221"/>
      <c r="E26" s="1219" t="s">
        <v>4738</v>
      </c>
      <c r="F26" s="1221"/>
      <c r="G26" s="740">
        <v>10775.83</v>
      </c>
      <c r="H26" s="740">
        <v>60110.12</v>
      </c>
      <c r="I26" s="740">
        <v>5979.89</v>
      </c>
      <c r="J26" s="740">
        <v>64906.06</v>
      </c>
      <c r="K26" s="276" t="str">
        <f t="shared" si="0"/>
        <v>110123</v>
      </c>
    </row>
    <row r="27" spans="1:11" ht="10.9" customHeight="1">
      <c r="A27" s="1157">
        <v>1112010035</v>
      </c>
      <c r="B27" s="1219" t="s">
        <v>359</v>
      </c>
      <c r="C27" s="1220"/>
      <c r="D27" s="1221"/>
      <c r="E27" s="1219" t="s">
        <v>4739</v>
      </c>
      <c r="F27" s="1221"/>
      <c r="G27" s="740">
        <v>385840.27</v>
      </c>
      <c r="H27" s="740">
        <v>58607.39</v>
      </c>
      <c r="I27" s="740">
        <v>289708.08</v>
      </c>
      <c r="J27" s="740">
        <v>154739.57999999999</v>
      </c>
      <c r="K27" s="276" t="str">
        <f t="shared" si="0"/>
        <v>110123</v>
      </c>
    </row>
    <row r="28" spans="1:11" ht="10.9" customHeight="1">
      <c r="A28" s="1157">
        <v>1112010038</v>
      </c>
      <c r="B28" s="1219" t="s">
        <v>3424</v>
      </c>
      <c r="C28" s="1220"/>
      <c r="D28" s="1221"/>
      <c r="E28" s="1219" t="s">
        <v>4740</v>
      </c>
      <c r="F28" s="1221"/>
      <c r="G28" s="740">
        <v>1098.8900000000001</v>
      </c>
      <c r="H28" s="1158">
        <v>0.21</v>
      </c>
      <c r="I28" s="1158">
        <v>0</v>
      </c>
      <c r="J28" s="740">
        <v>1099.0999999999999</v>
      </c>
      <c r="K28" s="276" t="str">
        <f t="shared" si="0"/>
        <v>110123</v>
      </c>
    </row>
    <row r="29" spans="1:11" ht="10.9" customHeight="1">
      <c r="A29" s="1157">
        <v>1112010042</v>
      </c>
      <c r="B29" s="1219" t="s">
        <v>360</v>
      </c>
      <c r="C29" s="1220"/>
      <c r="D29" s="1221"/>
      <c r="E29" s="1219" t="s">
        <v>4741</v>
      </c>
      <c r="F29" s="1221"/>
      <c r="G29" s="740">
        <v>41852.410000000003</v>
      </c>
      <c r="H29" s="1158">
        <v>0</v>
      </c>
      <c r="I29" s="1158">
        <v>20.88</v>
      </c>
      <c r="J29" s="740">
        <v>41831.53</v>
      </c>
      <c r="K29" s="276" t="str">
        <f t="shared" si="0"/>
        <v>110123</v>
      </c>
    </row>
    <row r="30" spans="1:11" ht="10.9" customHeight="1">
      <c r="A30" s="1157">
        <v>1112010045</v>
      </c>
      <c r="B30" s="1219" t="s">
        <v>1535</v>
      </c>
      <c r="C30" s="1220"/>
      <c r="D30" s="1221"/>
      <c r="E30" s="1219" t="s">
        <v>4742</v>
      </c>
      <c r="F30" s="1221"/>
      <c r="G30" s="740">
        <v>494012.74</v>
      </c>
      <c r="H30" s="740">
        <v>196604</v>
      </c>
      <c r="I30" s="740">
        <v>520000</v>
      </c>
      <c r="J30" s="740">
        <v>170616.74</v>
      </c>
      <c r="K30" s="276" t="str">
        <f t="shared" si="0"/>
        <v>110123</v>
      </c>
    </row>
    <row r="31" spans="1:11" ht="10.9" customHeight="1">
      <c r="A31" s="1157">
        <v>1112010048</v>
      </c>
      <c r="B31" s="1219" t="s">
        <v>3425</v>
      </c>
      <c r="C31" s="1220"/>
      <c r="D31" s="1221"/>
      <c r="E31" s="1219" t="s">
        <v>4743</v>
      </c>
      <c r="F31" s="1221"/>
      <c r="G31" s="740">
        <v>150362.51</v>
      </c>
      <c r="H31" s="740">
        <v>7350711.2599999998</v>
      </c>
      <c r="I31" s="740">
        <v>7420899.9800000004</v>
      </c>
      <c r="J31" s="740">
        <v>80173.789999999994</v>
      </c>
      <c r="K31" s="276" t="str">
        <f t="shared" si="0"/>
        <v>110123</v>
      </c>
    </row>
    <row r="32" spans="1:11" ht="10.9" customHeight="1">
      <c r="A32" s="1157">
        <v>1112010049</v>
      </c>
      <c r="B32" s="1219" t="s">
        <v>1193</v>
      </c>
      <c r="C32" s="1220"/>
      <c r="D32" s="1221"/>
      <c r="E32" s="1219" t="s">
        <v>4744</v>
      </c>
      <c r="F32" s="1221"/>
      <c r="G32" s="1158">
        <v>886.21</v>
      </c>
      <c r="H32" s="1158">
        <v>0</v>
      </c>
      <c r="I32" s="1158">
        <v>0</v>
      </c>
      <c r="J32" s="1158">
        <v>886.21</v>
      </c>
      <c r="K32" s="276" t="str">
        <f t="shared" si="0"/>
        <v>110123</v>
      </c>
    </row>
    <row r="33" spans="1:11" ht="10.9" customHeight="1">
      <c r="A33" s="1157">
        <v>1112010050</v>
      </c>
      <c r="B33" s="1219" t="s">
        <v>1227</v>
      </c>
      <c r="C33" s="1220"/>
      <c r="D33" s="1221"/>
      <c r="E33" s="1219" t="s">
        <v>4745</v>
      </c>
      <c r="F33" s="1221"/>
      <c r="G33" s="740">
        <v>560391.99</v>
      </c>
      <c r="H33" s="740">
        <v>545039.35</v>
      </c>
      <c r="I33" s="740">
        <v>721908.93</v>
      </c>
      <c r="J33" s="740">
        <v>383522.41</v>
      </c>
      <c r="K33" s="276" t="str">
        <f t="shared" si="0"/>
        <v>110123</v>
      </c>
    </row>
    <row r="34" spans="1:11" ht="10.9" customHeight="1">
      <c r="A34" s="1157">
        <v>1112010051</v>
      </c>
      <c r="B34" s="1219" t="s">
        <v>1194</v>
      </c>
      <c r="C34" s="1220"/>
      <c r="D34" s="1221"/>
      <c r="E34" s="1219" t="s">
        <v>4746</v>
      </c>
      <c r="F34" s="1221"/>
      <c r="G34" s="740">
        <v>224723.73</v>
      </c>
      <c r="H34" s="740">
        <v>31122</v>
      </c>
      <c r="I34" s="740">
        <v>221131</v>
      </c>
      <c r="J34" s="740">
        <v>34714.730000000003</v>
      </c>
      <c r="K34" s="276" t="str">
        <f t="shared" si="0"/>
        <v>110123</v>
      </c>
    </row>
    <row r="35" spans="1:11" ht="10.9" customHeight="1">
      <c r="A35" s="1157">
        <v>1112010053</v>
      </c>
      <c r="B35" s="1219" t="s">
        <v>1195</v>
      </c>
      <c r="C35" s="1220"/>
      <c r="D35" s="1221"/>
      <c r="E35" s="1219" t="s">
        <v>4747</v>
      </c>
      <c r="F35" s="1221"/>
      <c r="G35" s="740">
        <v>132840.04</v>
      </c>
      <c r="H35" s="740">
        <v>172899</v>
      </c>
      <c r="I35" s="1158">
        <v>611.32000000000005</v>
      </c>
      <c r="J35" s="740">
        <v>305127.71999999997</v>
      </c>
      <c r="K35" s="276" t="str">
        <f t="shared" si="0"/>
        <v>110123</v>
      </c>
    </row>
    <row r="36" spans="1:11" ht="10.9" customHeight="1">
      <c r="A36" s="1157">
        <v>1112010054</v>
      </c>
      <c r="B36" s="1219" t="s">
        <v>1196</v>
      </c>
      <c r="C36" s="1220"/>
      <c r="D36" s="1221"/>
      <c r="E36" s="1219" t="s">
        <v>4748</v>
      </c>
      <c r="F36" s="1221"/>
      <c r="G36" s="740">
        <v>149967.20000000001</v>
      </c>
      <c r="H36" s="740">
        <v>13430.39</v>
      </c>
      <c r="I36" s="740">
        <v>154496.44</v>
      </c>
      <c r="J36" s="740">
        <v>8901.15</v>
      </c>
      <c r="K36" s="276" t="str">
        <f t="shared" si="0"/>
        <v>110123</v>
      </c>
    </row>
    <row r="37" spans="1:11" ht="10.9" customHeight="1">
      <c r="A37" s="1157">
        <v>1112010057</v>
      </c>
      <c r="B37" s="1219" t="s">
        <v>1614</v>
      </c>
      <c r="C37" s="1220"/>
      <c r="D37" s="1221"/>
      <c r="E37" s="1219" t="s">
        <v>4749</v>
      </c>
      <c r="F37" s="1221"/>
      <c r="G37" s="740">
        <v>1378</v>
      </c>
      <c r="H37" s="1158">
        <v>0</v>
      </c>
      <c r="I37" s="1158">
        <v>0</v>
      </c>
      <c r="J37" s="740">
        <v>1378</v>
      </c>
      <c r="K37" s="276" t="str">
        <f t="shared" si="0"/>
        <v>110123</v>
      </c>
    </row>
    <row r="38" spans="1:11" ht="10.9" customHeight="1">
      <c r="A38" s="1157">
        <v>1112010061</v>
      </c>
      <c r="B38" s="1219" t="s">
        <v>1536</v>
      </c>
      <c r="C38" s="1220"/>
      <c r="D38" s="1221"/>
      <c r="E38" s="1219" t="s">
        <v>4750</v>
      </c>
      <c r="F38" s="1221"/>
      <c r="G38" s="740">
        <v>208316.37</v>
      </c>
      <c r="H38" s="740">
        <v>160292</v>
      </c>
      <c r="I38" s="740">
        <v>232427.53</v>
      </c>
      <c r="J38" s="740">
        <v>136180.84</v>
      </c>
      <c r="K38" s="276" t="str">
        <f t="shared" si="0"/>
        <v>110123</v>
      </c>
    </row>
    <row r="39" spans="1:11" ht="10.9" customHeight="1">
      <c r="A39" s="1157">
        <v>1112010062</v>
      </c>
      <c r="B39" s="1219" t="s">
        <v>2806</v>
      </c>
      <c r="C39" s="1220"/>
      <c r="D39" s="1221"/>
      <c r="E39" s="1219" t="s">
        <v>4751</v>
      </c>
      <c r="F39" s="1221"/>
      <c r="G39" s="1158">
        <v>0.1</v>
      </c>
      <c r="H39" s="1158">
        <v>0</v>
      </c>
      <c r="I39" s="1158">
        <v>0</v>
      </c>
      <c r="J39" s="1158">
        <v>0.1</v>
      </c>
      <c r="K39" s="276" t="str">
        <f t="shared" si="0"/>
        <v>110123</v>
      </c>
    </row>
    <row r="40" spans="1:11" ht="10.9" customHeight="1">
      <c r="A40" s="1157">
        <v>1112010063</v>
      </c>
      <c r="B40" s="1219" t="s">
        <v>2807</v>
      </c>
      <c r="C40" s="1220"/>
      <c r="D40" s="1221"/>
      <c r="E40" s="1219" t="s">
        <v>4752</v>
      </c>
      <c r="F40" s="1221"/>
      <c r="G40" s="740">
        <v>3001.35</v>
      </c>
      <c r="H40" s="740">
        <v>5635000</v>
      </c>
      <c r="I40" s="740">
        <v>5634802.0199999996</v>
      </c>
      <c r="J40" s="740">
        <v>3199.33</v>
      </c>
      <c r="K40" s="276" t="str">
        <f t="shared" si="0"/>
        <v>110123</v>
      </c>
    </row>
    <row r="41" spans="1:11" ht="10.9" customHeight="1">
      <c r="A41" s="1157">
        <v>1112010064</v>
      </c>
      <c r="B41" s="1219" t="s">
        <v>4753</v>
      </c>
      <c r="C41" s="1220"/>
      <c r="D41" s="1221"/>
      <c r="E41" s="1219" t="s">
        <v>4754</v>
      </c>
      <c r="F41" s="1221"/>
      <c r="G41" s="740">
        <v>80019.28</v>
      </c>
      <c r="H41" s="740">
        <v>40021.03</v>
      </c>
      <c r="I41" s="1158">
        <v>0</v>
      </c>
      <c r="J41" s="740">
        <v>120040.31</v>
      </c>
      <c r="K41" s="276" t="str">
        <f t="shared" si="0"/>
        <v>110123</v>
      </c>
    </row>
    <row r="42" spans="1:11" ht="10.9" customHeight="1">
      <c r="A42" s="1157">
        <v>1112020001</v>
      </c>
      <c r="B42" s="1219" t="s">
        <v>3426</v>
      </c>
      <c r="C42" s="1220"/>
      <c r="D42" s="1221"/>
      <c r="E42" s="1219" t="s">
        <v>4755</v>
      </c>
      <c r="F42" s="1221"/>
      <c r="G42" s="740">
        <v>31358.73</v>
      </c>
      <c r="H42" s="1158">
        <v>242.12</v>
      </c>
      <c r="I42" s="1158">
        <v>0</v>
      </c>
      <c r="J42" s="740">
        <v>31600.85</v>
      </c>
      <c r="K42" s="276" t="str">
        <f t="shared" si="0"/>
        <v>110123</v>
      </c>
    </row>
    <row r="43" spans="1:11" ht="10.9" customHeight="1">
      <c r="A43" s="1157">
        <v>1112020008</v>
      </c>
      <c r="B43" s="1219" t="s">
        <v>361</v>
      </c>
      <c r="C43" s="1220"/>
      <c r="D43" s="1221"/>
      <c r="E43" s="1219" t="s">
        <v>4197</v>
      </c>
      <c r="F43" s="1221"/>
      <c r="G43" s="740">
        <v>-9942</v>
      </c>
      <c r="H43" s="1158">
        <v>0</v>
      </c>
      <c r="I43" s="1158">
        <v>0</v>
      </c>
      <c r="J43" s="740">
        <v>-9942</v>
      </c>
      <c r="K43" s="276" t="str">
        <f t="shared" si="0"/>
        <v>151219</v>
      </c>
    </row>
    <row r="44" spans="1:11" ht="10.9" customHeight="1">
      <c r="A44" s="1157">
        <v>1112020008</v>
      </c>
      <c r="B44" s="1219" t="s">
        <v>361</v>
      </c>
      <c r="C44" s="1220"/>
      <c r="D44" s="1221"/>
      <c r="E44" s="1219" t="s">
        <v>1495</v>
      </c>
      <c r="F44" s="1221"/>
      <c r="G44" s="740">
        <v>9942</v>
      </c>
      <c r="H44" s="1158">
        <v>0</v>
      </c>
      <c r="I44" s="1158">
        <v>0</v>
      </c>
      <c r="J44" s="740">
        <v>9942</v>
      </c>
      <c r="K44" s="276" t="str">
        <f t="shared" si="0"/>
        <v>151220</v>
      </c>
    </row>
    <row r="45" spans="1:11" ht="10.9" customHeight="1">
      <c r="A45" s="1157">
        <v>1112020010</v>
      </c>
      <c r="B45" s="1219" t="s">
        <v>362</v>
      </c>
      <c r="C45" s="1220"/>
      <c r="D45" s="1221"/>
      <c r="E45" s="1219" t="s">
        <v>1496</v>
      </c>
      <c r="F45" s="1221"/>
      <c r="G45" s="740">
        <v>11952.32</v>
      </c>
      <c r="H45" s="1158">
        <v>1.34</v>
      </c>
      <c r="I45" s="1158">
        <v>0</v>
      </c>
      <c r="J45" s="740">
        <v>11953.66</v>
      </c>
      <c r="K45" s="276" t="str">
        <f t="shared" si="0"/>
        <v>151219</v>
      </c>
    </row>
    <row r="46" spans="1:11" ht="10.9" customHeight="1">
      <c r="A46" s="1157">
        <v>1112020011</v>
      </c>
      <c r="B46" s="1219" t="s">
        <v>363</v>
      </c>
      <c r="C46" s="1220"/>
      <c r="D46" s="1221"/>
      <c r="E46" s="1219" t="s">
        <v>4756</v>
      </c>
      <c r="F46" s="1221"/>
      <c r="G46" s="740">
        <v>1453906.41</v>
      </c>
      <c r="H46" s="740">
        <v>49241872.880000003</v>
      </c>
      <c r="I46" s="740">
        <v>49117223.079999998</v>
      </c>
      <c r="J46" s="740">
        <v>1578556.21</v>
      </c>
      <c r="K46" s="276" t="str">
        <f t="shared" si="0"/>
        <v>110123</v>
      </c>
    </row>
    <row r="47" spans="1:11" ht="10.9" customHeight="1">
      <c r="A47" s="1157">
        <v>1112020013</v>
      </c>
      <c r="B47" s="1219" t="s">
        <v>364</v>
      </c>
      <c r="C47" s="1220"/>
      <c r="D47" s="1221"/>
      <c r="E47" s="1219" t="s">
        <v>1497</v>
      </c>
      <c r="F47" s="1221"/>
      <c r="G47" s="1158">
        <v>536.78</v>
      </c>
      <c r="H47" s="1158">
        <v>0</v>
      </c>
      <c r="I47" s="1158">
        <v>0</v>
      </c>
      <c r="J47" s="1158">
        <v>536.78</v>
      </c>
      <c r="K47" s="276" t="str">
        <f t="shared" si="0"/>
        <v>151220</v>
      </c>
    </row>
    <row r="48" spans="1:11" ht="10.9" customHeight="1">
      <c r="A48" s="1157">
        <v>1112020014</v>
      </c>
      <c r="B48" s="1219" t="s">
        <v>365</v>
      </c>
      <c r="C48" s="1220"/>
      <c r="D48" s="1221"/>
      <c r="E48" s="1219" t="s">
        <v>4757</v>
      </c>
      <c r="F48" s="1221"/>
      <c r="G48" s="740">
        <v>-96991.039999999994</v>
      </c>
      <c r="H48" s="740">
        <v>27764576.219999999</v>
      </c>
      <c r="I48" s="740">
        <v>27607263.760000002</v>
      </c>
      <c r="J48" s="740">
        <v>60321.42</v>
      </c>
      <c r="K48" s="276" t="str">
        <f t="shared" si="0"/>
        <v>110123</v>
      </c>
    </row>
    <row r="49" spans="1:11" ht="10.9" customHeight="1">
      <c r="A49" s="1157">
        <v>1112020015</v>
      </c>
      <c r="B49" s="1219" t="s">
        <v>3427</v>
      </c>
      <c r="C49" s="1220"/>
      <c r="D49" s="1221"/>
      <c r="E49" s="1219" t="s">
        <v>4758</v>
      </c>
      <c r="F49" s="1221"/>
      <c r="G49" s="1158">
        <v>445.22</v>
      </c>
      <c r="H49" s="1158">
        <v>0.91</v>
      </c>
      <c r="I49" s="1158">
        <v>0</v>
      </c>
      <c r="J49" s="1158">
        <v>446.13</v>
      </c>
      <c r="K49" s="276" t="str">
        <f t="shared" si="0"/>
        <v>110123</v>
      </c>
    </row>
    <row r="50" spans="1:11" ht="10.9" customHeight="1">
      <c r="A50" s="1157">
        <v>1112020016</v>
      </c>
      <c r="B50" s="1219" t="s">
        <v>1197</v>
      </c>
      <c r="C50" s="1220"/>
      <c r="D50" s="1221"/>
      <c r="E50" s="1219" t="s">
        <v>1498</v>
      </c>
      <c r="F50" s="1221"/>
      <c r="G50" s="740">
        <v>930868.95</v>
      </c>
      <c r="H50" s="1158">
        <v>219.21</v>
      </c>
      <c r="I50" s="740">
        <v>30560.63</v>
      </c>
      <c r="J50" s="740">
        <v>900527.53</v>
      </c>
      <c r="K50" s="276" t="str">
        <f t="shared" si="0"/>
        <v>151221</v>
      </c>
    </row>
    <row r="51" spans="1:11" ht="10.9" customHeight="1">
      <c r="A51" s="1157">
        <v>1112020017</v>
      </c>
      <c r="B51" s="1219" t="s">
        <v>1277</v>
      </c>
      <c r="C51" s="1220"/>
      <c r="D51" s="1221"/>
      <c r="E51" s="1219" t="s">
        <v>4759</v>
      </c>
      <c r="F51" s="1221"/>
      <c r="G51" s="1158">
        <v>0.1</v>
      </c>
      <c r="H51" s="1158">
        <v>0</v>
      </c>
      <c r="I51" s="1158">
        <v>0</v>
      </c>
      <c r="J51" s="1158">
        <v>0.1</v>
      </c>
      <c r="K51" s="276" t="str">
        <f t="shared" si="0"/>
        <v>110123</v>
      </c>
    </row>
    <row r="52" spans="1:11" ht="10.9" customHeight="1">
      <c r="A52" s="1157">
        <v>1112020018</v>
      </c>
      <c r="B52" s="1219" t="s">
        <v>1278</v>
      </c>
      <c r="C52" s="1220"/>
      <c r="D52" s="1221"/>
      <c r="E52" s="1219" t="s">
        <v>1499</v>
      </c>
      <c r="F52" s="1221"/>
      <c r="G52" s="740">
        <v>-9458809.8200000003</v>
      </c>
      <c r="H52" s="1158">
        <v>0</v>
      </c>
      <c r="I52" s="1158">
        <v>0</v>
      </c>
      <c r="J52" s="740">
        <v>-9458809.8200000003</v>
      </c>
      <c r="K52" s="276" t="str">
        <f t="shared" si="0"/>
        <v>151220</v>
      </c>
    </row>
    <row r="53" spans="1:11" ht="10.9" customHeight="1">
      <c r="A53" s="1157">
        <v>1112020018</v>
      </c>
      <c r="B53" s="1219" t="s">
        <v>1278</v>
      </c>
      <c r="C53" s="1220"/>
      <c r="D53" s="1221"/>
      <c r="E53" s="1219" t="s">
        <v>3629</v>
      </c>
      <c r="F53" s="1221"/>
      <c r="G53" s="740">
        <v>9461537.3000000007</v>
      </c>
      <c r="H53" s="1158">
        <v>0</v>
      </c>
      <c r="I53" s="1158">
        <v>0</v>
      </c>
      <c r="J53" s="740">
        <v>9461537.3000000007</v>
      </c>
      <c r="K53" s="276" t="str">
        <f t="shared" si="0"/>
        <v>151221</v>
      </c>
    </row>
    <row r="54" spans="1:11" ht="10.9" customHeight="1">
      <c r="A54" s="1157">
        <v>1112020019</v>
      </c>
      <c r="B54" s="1219" t="s">
        <v>1615</v>
      </c>
      <c r="C54" s="1220"/>
      <c r="D54" s="1221"/>
      <c r="E54" s="1219" t="s">
        <v>1628</v>
      </c>
      <c r="F54" s="1221"/>
      <c r="G54" s="740">
        <v>1632.46</v>
      </c>
      <c r="H54" s="740">
        <v>20202063.600000001</v>
      </c>
      <c r="I54" s="740">
        <v>20202315.73</v>
      </c>
      <c r="J54" s="740">
        <v>1380.33</v>
      </c>
      <c r="K54" s="276" t="str">
        <f t="shared" si="0"/>
        <v>151222</v>
      </c>
    </row>
    <row r="55" spans="1:11" ht="10.9" customHeight="1">
      <c r="A55" s="1157">
        <v>1112020020</v>
      </c>
      <c r="B55" s="1219" t="s">
        <v>1616</v>
      </c>
      <c r="C55" s="1220"/>
      <c r="D55" s="1221"/>
      <c r="E55" s="1219" t="s">
        <v>4760</v>
      </c>
      <c r="F55" s="1221"/>
      <c r="G55" s="740">
        <v>1532007.42</v>
      </c>
      <c r="H55" s="740">
        <v>2991768.04</v>
      </c>
      <c r="I55" s="740">
        <v>4495799</v>
      </c>
      <c r="J55" s="740">
        <v>27976.46</v>
      </c>
      <c r="K55" s="276" t="str">
        <f t="shared" si="0"/>
        <v>110123</v>
      </c>
    </row>
    <row r="56" spans="1:11" ht="10.9" customHeight="1">
      <c r="A56" s="1157">
        <v>1112020021</v>
      </c>
      <c r="B56" s="1219" t="s">
        <v>3725</v>
      </c>
      <c r="C56" s="1220"/>
      <c r="D56" s="1221"/>
      <c r="E56" s="1219" t="s">
        <v>4761</v>
      </c>
      <c r="F56" s="1221"/>
      <c r="G56" s="1158">
        <v>488.97</v>
      </c>
      <c r="H56" s="1158">
        <v>0</v>
      </c>
      <c r="I56" s="1158">
        <v>0</v>
      </c>
      <c r="J56" s="1158">
        <v>488.97</v>
      </c>
      <c r="K56" s="276" t="str">
        <f t="shared" si="0"/>
        <v>110123</v>
      </c>
    </row>
    <row r="57" spans="1:11" ht="10.9" customHeight="1">
      <c r="A57" s="1157">
        <v>1112020022</v>
      </c>
      <c r="B57" s="1219" t="s">
        <v>4198</v>
      </c>
      <c r="C57" s="1220"/>
      <c r="D57" s="1221"/>
      <c r="E57" s="1219" t="s">
        <v>4762</v>
      </c>
      <c r="F57" s="1221"/>
      <c r="G57" s="740">
        <v>10018.959999999999</v>
      </c>
      <c r="H57" s="740">
        <v>7807747.8799999999</v>
      </c>
      <c r="I57" s="740">
        <v>7807747.8799999999</v>
      </c>
      <c r="J57" s="740">
        <v>10018.959999999999</v>
      </c>
      <c r="K57" s="276" t="str">
        <f t="shared" si="0"/>
        <v>110123</v>
      </c>
    </row>
    <row r="58" spans="1:11" ht="10.9" customHeight="1">
      <c r="A58" s="1157">
        <v>1112020023</v>
      </c>
      <c r="B58" s="1219" t="s">
        <v>4763</v>
      </c>
      <c r="C58" s="1220"/>
      <c r="D58" s="1221"/>
      <c r="E58" s="1219" t="s">
        <v>4764</v>
      </c>
      <c r="F58" s="1221"/>
      <c r="G58" s="740">
        <v>107039390.61</v>
      </c>
      <c r="H58" s="740">
        <v>160153714.58000001</v>
      </c>
      <c r="I58" s="740">
        <v>240829790.55000001</v>
      </c>
      <c r="J58" s="740">
        <v>26363314.640000001</v>
      </c>
      <c r="K58" s="276" t="str">
        <f t="shared" si="0"/>
        <v>151223</v>
      </c>
    </row>
    <row r="59" spans="1:11" ht="10.9" customHeight="1">
      <c r="A59" s="1157">
        <v>1112030001</v>
      </c>
      <c r="B59" s="1219" t="s">
        <v>366</v>
      </c>
      <c r="C59" s="1220"/>
      <c r="D59" s="1221"/>
      <c r="E59" s="1219" t="s">
        <v>1629</v>
      </c>
      <c r="F59" s="1221"/>
      <c r="G59" s="740">
        <v>93276.19</v>
      </c>
      <c r="H59" s="1158">
        <v>17.670000000000002</v>
      </c>
      <c r="I59" s="1158">
        <v>0</v>
      </c>
      <c r="J59" s="740">
        <v>93293.86</v>
      </c>
      <c r="K59" s="276" t="str">
        <f t="shared" si="0"/>
        <v>110218</v>
      </c>
    </row>
    <row r="60" spans="1:11" ht="10.9" customHeight="1">
      <c r="A60" s="1157">
        <v>1112030004</v>
      </c>
      <c r="B60" s="1219" t="s">
        <v>367</v>
      </c>
      <c r="C60" s="1220"/>
      <c r="D60" s="1221"/>
      <c r="E60" s="1219" t="s">
        <v>1500</v>
      </c>
      <c r="F60" s="1221"/>
      <c r="G60" s="1158">
        <v>994.85</v>
      </c>
      <c r="H60" s="1158">
        <v>0</v>
      </c>
      <c r="I60" s="1158">
        <v>0</v>
      </c>
      <c r="J60" s="1158">
        <v>994.85</v>
      </c>
      <c r="K60" s="276" t="str">
        <f t="shared" si="0"/>
        <v>250817</v>
      </c>
    </row>
    <row r="61" spans="1:11" ht="10.9" customHeight="1">
      <c r="A61" s="1157">
        <v>1112030032</v>
      </c>
      <c r="B61" s="1219" t="s">
        <v>368</v>
      </c>
      <c r="C61" s="1220"/>
      <c r="D61" s="1221"/>
      <c r="E61" s="1219" t="s">
        <v>1501</v>
      </c>
      <c r="F61" s="1221"/>
      <c r="G61" s="740">
        <v>2331.5100000000002</v>
      </c>
      <c r="H61" s="1158">
        <v>0</v>
      </c>
      <c r="I61" s="1158">
        <v>0</v>
      </c>
      <c r="J61" s="740">
        <v>2331.5100000000002</v>
      </c>
      <c r="K61" s="276" t="str">
        <f t="shared" si="0"/>
        <v>151219</v>
      </c>
    </row>
    <row r="62" spans="1:11" ht="10.9" customHeight="1">
      <c r="A62" s="1157">
        <v>1112030046</v>
      </c>
      <c r="B62" s="1219" t="s">
        <v>3157</v>
      </c>
      <c r="C62" s="1220"/>
      <c r="D62" s="1221"/>
      <c r="E62" s="1219" t="s">
        <v>3158</v>
      </c>
      <c r="F62" s="1221"/>
      <c r="G62" s="1158">
        <v>86.5</v>
      </c>
      <c r="H62" s="740">
        <v>19672784.239999998</v>
      </c>
      <c r="I62" s="740">
        <v>19671492.07</v>
      </c>
      <c r="J62" s="740">
        <v>1378.67</v>
      </c>
      <c r="K62" s="276" t="str">
        <f t="shared" si="0"/>
        <v>151222</v>
      </c>
    </row>
    <row r="63" spans="1:11" ht="10.9" customHeight="1">
      <c r="A63" s="1157">
        <v>1113010001</v>
      </c>
      <c r="B63" s="1219" t="s">
        <v>1173</v>
      </c>
      <c r="C63" s="1220"/>
      <c r="D63" s="1221"/>
      <c r="E63" s="1219" t="s">
        <v>4765</v>
      </c>
      <c r="F63" s="1221"/>
      <c r="G63" s="740">
        <v>4081620.75</v>
      </c>
      <c r="H63" s="740">
        <v>116461.2</v>
      </c>
      <c r="I63" s="1158">
        <v>0</v>
      </c>
      <c r="J63" s="740">
        <v>4198081.95</v>
      </c>
      <c r="K63" s="276" t="str">
        <f t="shared" si="0"/>
        <v>110123</v>
      </c>
    </row>
    <row r="64" spans="1:11" s="997" customFormat="1" ht="10.9" customHeight="1">
      <c r="A64" s="1157">
        <v>1113010002</v>
      </c>
      <c r="B64" s="1219" t="s">
        <v>1276</v>
      </c>
      <c r="C64" s="1220"/>
      <c r="D64" s="1221"/>
      <c r="E64" s="1219" t="s">
        <v>4766</v>
      </c>
      <c r="F64" s="1221"/>
      <c r="G64" s="740">
        <v>83234.92</v>
      </c>
      <c r="H64" s="740">
        <v>11716.76</v>
      </c>
      <c r="I64" s="1158">
        <v>0</v>
      </c>
      <c r="J64" s="740">
        <v>94951.679999999993</v>
      </c>
      <c r="K64" s="997" t="str">
        <f t="shared" si="0"/>
        <v>110123</v>
      </c>
    </row>
    <row r="65" spans="1:11" s="997" customFormat="1" ht="10.9" customHeight="1">
      <c r="A65" s="1157">
        <v>1113010003</v>
      </c>
      <c r="B65" s="1219" t="s">
        <v>1487</v>
      </c>
      <c r="C65" s="1220"/>
      <c r="D65" s="1221"/>
      <c r="E65" s="1219" t="s">
        <v>4767</v>
      </c>
      <c r="F65" s="1221"/>
      <c r="G65" s="740">
        <v>1225712.19</v>
      </c>
      <c r="H65" s="740">
        <v>41559.379999999997</v>
      </c>
      <c r="I65" s="740">
        <v>356415.18</v>
      </c>
      <c r="J65" s="740">
        <v>910856.39</v>
      </c>
      <c r="K65" s="997" t="str">
        <f t="shared" si="0"/>
        <v>110123</v>
      </c>
    </row>
    <row r="66" spans="1:11" ht="10.9" customHeight="1">
      <c r="A66" s="1157">
        <v>1113010004</v>
      </c>
      <c r="B66" s="1219" t="s">
        <v>348</v>
      </c>
      <c r="C66" s="1220"/>
      <c r="D66" s="1221"/>
      <c r="E66" s="1219" t="s">
        <v>4768</v>
      </c>
      <c r="F66" s="1221"/>
      <c r="G66" s="740">
        <v>475901.18</v>
      </c>
      <c r="H66" s="740">
        <v>127414.47</v>
      </c>
      <c r="I66" s="740">
        <v>1416.36</v>
      </c>
      <c r="J66" s="740">
        <v>601899.29</v>
      </c>
      <c r="K66" s="276" t="str">
        <f t="shared" si="0"/>
        <v>110123</v>
      </c>
    </row>
    <row r="67" spans="1:11" ht="10.9" customHeight="1">
      <c r="A67" s="1157">
        <v>1113010005</v>
      </c>
      <c r="B67" s="1219" t="s">
        <v>358</v>
      </c>
      <c r="C67" s="1220"/>
      <c r="D67" s="1221"/>
      <c r="E67" s="1219" t="s">
        <v>4769</v>
      </c>
      <c r="F67" s="1221"/>
      <c r="G67" s="740">
        <v>319208.90000000002</v>
      </c>
      <c r="H67" s="740">
        <v>71469</v>
      </c>
      <c r="I67" s="1158">
        <v>0</v>
      </c>
      <c r="J67" s="740">
        <v>390677.9</v>
      </c>
      <c r="K67" s="276" t="str">
        <f t="shared" si="0"/>
        <v>110123</v>
      </c>
    </row>
    <row r="68" spans="1:11" ht="10.9" customHeight="1">
      <c r="A68" s="1157">
        <v>1113010006</v>
      </c>
      <c r="B68" s="1219" t="s">
        <v>1488</v>
      </c>
      <c r="C68" s="1220"/>
      <c r="D68" s="1221"/>
      <c r="E68" s="1219" t="s">
        <v>4770</v>
      </c>
      <c r="F68" s="1221"/>
      <c r="G68" s="740">
        <v>2178.0300000000002</v>
      </c>
      <c r="H68" s="1158">
        <v>0</v>
      </c>
      <c r="I68" s="1158">
        <v>0</v>
      </c>
      <c r="J68" s="740">
        <v>2178.0300000000002</v>
      </c>
      <c r="K68" s="276" t="str">
        <f t="shared" si="0"/>
        <v>110123</v>
      </c>
    </row>
    <row r="69" spans="1:11" ht="10.9" customHeight="1">
      <c r="A69" s="1157">
        <v>1113010007</v>
      </c>
      <c r="B69" s="1219" t="s">
        <v>369</v>
      </c>
      <c r="C69" s="1220"/>
      <c r="D69" s="1221"/>
      <c r="E69" s="1219" t="s">
        <v>4771</v>
      </c>
      <c r="F69" s="1221"/>
      <c r="G69" s="740">
        <v>12263.41</v>
      </c>
      <c r="H69" s="1158">
        <v>3.82</v>
      </c>
      <c r="I69" s="1158">
        <v>0</v>
      </c>
      <c r="J69" s="740">
        <v>12267.23</v>
      </c>
      <c r="K69" s="276" t="str">
        <f t="shared" si="0"/>
        <v>110123</v>
      </c>
    </row>
    <row r="70" spans="1:11" ht="10.9" customHeight="1">
      <c r="A70" s="1157">
        <v>1113010008</v>
      </c>
      <c r="B70" s="1219" t="s">
        <v>370</v>
      </c>
      <c r="C70" s="1220"/>
      <c r="D70" s="1221"/>
      <c r="E70" s="1219" t="s">
        <v>4772</v>
      </c>
      <c r="F70" s="1221"/>
      <c r="G70" s="740">
        <v>4496963.71</v>
      </c>
      <c r="H70" s="740">
        <v>1084.27</v>
      </c>
      <c r="I70" s="1158">
        <v>0</v>
      </c>
      <c r="J70" s="740">
        <v>4498047.9800000004</v>
      </c>
      <c r="K70" s="276" t="str">
        <f t="shared" si="0"/>
        <v>110123</v>
      </c>
    </row>
    <row r="71" spans="1:11" ht="10.9" customHeight="1">
      <c r="A71" s="1157">
        <v>1114010001</v>
      </c>
      <c r="B71" s="1219" t="s">
        <v>371</v>
      </c>
      <c r="C71" s="1220"/>
      <c r="D71" s="1221"/>
      <c r="E71" s="1219" t="s">
        <v>4773</v>
      </c>
      <c r="F71" s="1221"/>
      <c r="G71" s="740">
        <v>276725.65000000002</v>
      </c>
      <c r="H71" s="740">
        <v>2579.12</v>
      </c>
      <c r="I71" s="1158">
        <v>0</v>
      </c>
      <c r="J71" s="740">
        <v>279304.77</v>
      </c>
      <c r="K71" s="276" t="str">
        <f t="shared" si="0"/>
        <v>110123</v>
      </c>
    </row>
    <row r="72" spans="1:11" ht="10.9" customHeight="1">
      <c r="A72" s="1157">
        <v>1114010004</v>
      </c>
      <c r="B72" s="1219" t="s">
        <v>372</v>
      </c>
      <c r="C72" s="1220"/>
      <c r="D72" s="1221"/>
      <c r="E72" s="1219" t="s">
        <v>4774</v>
      </c>
      <c r="F72" s="1221"/>
      <c r="G72" s="740">
        <v>54504.959999999999</v>
      </c>
      <c r="H72" s="1158">
        <v>423.95</v>
      </c>
      <c r="I72" s="1158">
        <v>0</v>
      </c>
      <c r="J72" s="740">
        <v>54928.91</v>
      </c>
      <c r="K72" s="276" t="str">
        <f t="shared" si="0"/>
        <v>110123</v>
      </c>
    </row>
    <row r="73" spans="1:11" ht="10.9" customHeight="1">
      <c r="A73" s="1157">
        <v>1114010005</v>
      </c>
      <c r="B73" s="1219" t="s">
        <v>373</v>
      </c>
      <c r="C73" s="1220"/>
      <c r="D73" s="1221"/>
      <c r="E73" s="1219" t="s">
        <v>4775</v>
      </c>
      <c r="F73" s="1221"/>
      <c r="G73" s="740">
        <v>3220.74</v>
      </c>
      <c r="H73" s="1158">
        <v>0</v>
      </c>
      <c r="I73" s="1158">
        <v>0</v>
      </c>
      <c r="J73" s="740">
        <v>3220.74</v>
      </c>
      <c r="K73" s="276" t="str">
        <f t="shared" si="0"/>
        <v>110123</v>
      </c>
    </row>
    <row r="74" spans="1:11" ht="10.9" customHeight="1">
      <c r="A74" s="1157">
        <v>1114010006</v>
      </c>
      <c r="B74" s="1219" t="s">
        <v>4776</v>
      </c>
      <c r="C74" s="1220"/>
      <c r="D74" s="1221"/>
      <c r="E74" s="1219" t="s">
        <v>1502</v>
      </c>
      <c r="F74" s="1221"/>
      <c r="G74" s="740">
        <v>346565.01</v>
      </c>
      <c r="H74" s="740">
        <v>2836.89</v>
      </c>
      <c r="I74" s="1158">
        <v>0</v>
      </c>
      <c r="J74" s="740">
        <v>349401.9</v>
      </c>
      <c r="K74" s="276" t="str">
        <f t="shared" si="0"/>
        <v>151219</v>
      </c>
    </row>
    <row r="75" spans="1:11" ht="10.9" customHeight="1">
      <c r="A75" s="1157">
        <v>1114010007</v>
      </c>
      <c r="B75" s="1219" t="s">
        <v>4777</v>
      </c>
      <c r="C75" s="1220"/>
      <c r="D75" s="1221"/>
      <c r="E75" s="1219" t="s">
        <v>4778</v>
      </c>
      <c r="F75" s="1221"/>
      <c r="G75" s="740">
        <v>22181.13</v>
      </c>
      <c r="H75" s="1158">
        <v>172.56</v>
      </c>
      <c r="I75" s="1158">
        <v>0</v>
      </c>
      <c r="J75" s="740">
        <v>22353.69</v>
      </c>
      <c r="K75" s="276" t="str">
        <f t="shared" si="0"/>
        <v>110123</v>
      </c>
    </row>
    <row r="76" spans="1:11" ht="10.9" customHeight="1">
      <c r="A76" s="1157">
        <v>1114010008</v>
      </c>
      <c r="B76" s="1219" t="s">
        <v>4779</v>
      </c>
      <c r="C76" s="1220"/>
      <c r="D76" s="1221"/>
      <c r="E76" s="1219" t="s">
        <v>1503</v>
      </c>
      <c r="F76" s="1221"/>
      <c r="G76" s="740">
        <v>9574.2099999999991</v>
      </c>
      <c r="H76" s="1158">
        <v>78.38</v>
      </c>
      <c r="I76" s="1158">
        <v>0</v>
      </c>
      <c r="J76" s="740">
        <v>9652.59</v>
      </c>
      <c r="K76" s="276" t="str">
        <f t="shared" si="0"/>
        <v>151220</v>
      </c>
    </row>
    <row r="77" spans="1:11" ht="10.9" customHeight="1">
      <c r="A77" s="1157">
        <v>1114010009</v>
      </c>
      <c r="B77" s="1219" t="s">
        <v>4780</v>
      </c>
      <c r="C77" s="1220"/>
      <c r="D77" s="1221"/>
      <c r="E77" s="1219" t="s">
        <v>4781</v>
      </c>
      <c r="F77" s="1221"/>
      <c r="G77" s="740">
        <v>54558160.899999999</v>
      </c>
      <c r="H77" s="740">
        <v>25170574.850000001</v>
      </c>
      <c r="I77" s="740">
        <v>51500088.189999998</v>
      </c>
      <c r="J77" s="740">
        <v>28228647.559999999</v>
      </c>
      <c r="K77" s="276" t="str">
        <f t="shared" ref="K77:K140" si="1">MID(E77,58,6)</f>
        <v>110123</v>
      </c>
    </row>
    <row r="78" spans="1:11" ht="10.9" customHeight="1">
      <c r="A78" s="1157">
        <v>1114010012</v>
      </c>
      <c r="B78" s="1219" t="s">
        <v>4782</v>
      </c>
      <c r="C78" s="1220"/>
      <c r="D78" s="1221"/>
      <c r="E78" s="1219" t="s">
        <v>2461</v>
      </c>
      <c r="F78" s="1221"/>
      <c r="G78" s="740">
        <v>24172.26</v>
      </c>
      <c r="H78" s="1158">
        <v>206.89</v>
      </c>
      <c r="I78" s="1158">
        <v>0</v>
      </c>
      <c r="J78" s="740">
        <v>24379.15</v>
      </c>
      <c r="K78" s="276" t="str">
        <f t="shared" si="1"/>
        <v>151221</v>
      </c>
    </row>
    <row r="79" spans="1:11" ht="10.9" customHeight="1">
      <c r="A79" s="1157">
        <v>1114010013</v>
      </c>
      <c r="B79" s="1219" t="s">
        <v>4783</v>
      </c>
      <c r="C79" s="1220"/>
      <c r="D79" s="1221"/>
      <c r="E79" s="1219" t="s">
        <v>4784</v>
      </c>
      <c r="F79" s="1221"/>
      <c r="G79" s="740">
        <v>10652.78</v>
      </c>
      <c r="H79" s="1158">
        <v>82.84</v>
      </c>
      <c r="I79" s="1158">
        <v>0</v>
      </c>
      <c r="J79" s="740">
        <v>10735.62</v>
      </c>
      <c r="K79" s="276" t="str">
        <f t="shared" si="1"/>
        <v>110123</v>
      </c>
    </row>
    <row r="80" spans="1:11" ht="10.9" customHeight="1">
      <c r="A80" s="1157">
        <v>1114010014</v>
      </c>
      <c r="B80" s="1219" t="s">
        <v>1228</v>
      </c>
      <c r="C80" s="1220"/>
      <c r="D80" s="1221"/>
      <c r="E80" s="1219" t="s">
        <v>4785</v>
      </c>
      <c r="F80" s="1221"/>
      <c r="G80" s="740">
        <v>2940279.8</v>
      </c>
      <c r="H80" s="740">
        <v>22870.06</v>
      </c>
      <c r="I80" s="1158">
        <v>0</v>
      </c>
      <c r="J80" s="740">
        <v>2963149.86</v>
      </c>
      <c r="K80" s="276" t="str">
        <f t="shared" si="1"/>
        <v>110123</v>
      </c>
    </row>
    <row r="81" spans="1:11" ht="10.9" customHeight="1">
      <c r="A81" s="1157">
        <v>1114010016</v>
      </c>
      <c r="B81" s="1219" t="s">
        <v>4786</v>
      </c>
      <c r="C81" s="1220"/>
      <c r="D81" s="1221"/>
      <c r="E81" s="1219" t="s">
        <v>2172</v>
      </c>
      <c r="F81" s="1221"/>
      <c r="G81" s="740">
        <v>3216.11</v>
      </c>
      <c r="H81" s="1158">
        <v>27.1</v>
      </c>
      <c r="I81" s="1158">
        <v>0</v>
      </c>
      <c r="J81" s="740">
        <v>3243.21</v>
      </c>
      <c r="K81" s="276" t="str">
        <f t="shared" si="1"/>
        <v>151222</v>
      </c>
    </row>
    <row r="82" spans="1:11" ht="10.9" customHeight="1">
      <c r="A82" s="1157">
        <v>1114010017</v>
      </c>
      <c r="B82" s="1219" t="s">
        <v>4787</v>
      </c>
      <c r="C82" s="1220"/>
      <c r="D82" s="1221"/>
      <c r="E82" s="1219" t="s">
        <v>4788</v>
      </c>
      <c r="F82" s="1221"/>
      <c r="G82" s="740">
        <v>102895.7</v>
      </c>
      <c r="H82" s="1158">
        <v>842.28</v>
      </c>
      <c r="I82" s="1158">
        <v>0</v>
      </c>
      <c r="J82" s="740">
        <v>103737.98</v>
      </c>
      <c r="K82" s="276" t="str">
        <f t="shared" si="1"/>
        <v>110123</v>
      </c>
    </row>
    <row r="83" spans="1:11" ht="10.9" customHeight="1">
      <c r="A83" s="1157">
        <v>1114010018</v>
      </c>
      <c r="B83" s="1219" t="s">
        <v>4789</v>
      </c>
      <c r="C83" s="1220"/>
      <c r="D83" s="1221"/>
      <c r="E83" s="1219" t="s">
        <v>4790</v>
      </c>
      <c r="F83" s="1221"/>
      <c r="G83" s="1158">
        <v>931.04</v>
      </c>
      <c r="H83" s="1158">
        <v>7.62</v>
      </c>
      <c r="I83" s="1158">
        <v>0</v>
      </c>
      <c r="J83" s="1158">
        <v>938.66</v>
      </c>
      <c r="K83" s="276" t="str">
        <f t="shared" si="1"/>
        <v>110123</v>
      </c>
    </row>
    <row r="84" spans="1:11" ht="10.9" customHeight="1">
      <c r="A84" s="1157">
        <v>1114010019</v>
      </c>
      <c r="B84" s="1219" t="s">
        <v>4791</v>
      </c>
      <c r="C84" s="1220"/>
      <c r="D84" s="1221"/>
      <c r="E84" s="1219" t="s">
        <v>4792</v>
      </c>
      <c r="F84" s="1221"/>
      <c r="G84" s="740">
        <v>30200425.079999998</v>
      </c>
      <c r="H84" s="740">
        <v>5911560.6100000003</v>
      </c>
      <c r="I84" s="1158">
        <v>0</v>
      </c>
      <c r="J84" s="740">
        <v>36111985.689999998</v>
      </c>
      <c r="K84" s="276" t="str">
        <f t="shared" si="1"/>
        <v>110123</v>
      </c>
    </row>
    <row r="85" spans="1:11" ht="10.9" customHeight="1">
      <c r="A85" s="1157">
        <v>1114010020</v>
      </c>
      <c r="B85" s="1219" t="s">
        <v>4199</v>
      </c>
      <c r="C85" s="1220"/>
      <c r="D85" s="1221"/>
      <c r="E85" s="1219" t="s">
        <v>4200</v>
      </c>
      <c r="F85" s="1221"/>
      <c r="G85" s="740">
        <v>798681.08</v>
      </c>
      <c r="H85" s="1158">
        <v>0</v>
      </c>
      <c r="I85" s="1158">
        <v>0</v>
      </c>
      <c r="J85" s="740">
        <v>798681.08</v>
      </c>
      <c r="K85" s="276" t="str">
        <f t="shared" si="1"/>
        <v>151222</v>
      </c>
    </row>
    <row r="86" spans="1:11" ht="10.9" customHeight="1">
      <c r="A86" s="1157">
        <v>1114010020</v>
      </c>
      <c r="B86" s="1219" t="s">
        <v>4199</v>
      </c>
      <c r="C86" s="1220"/>
      <c r="D86" s="1221"/>
      <c r="E86" s="1219" t="s">
        <v>4793</v>
      </c>
      <c r="F86" s="1221"/>
      <c r="G86" s="740">
        <v>9090681.0500000007</v>
      </c>
      <c r="H86" s="740">
        <v>47228419.369999997</v>
      </c>
      <c r="I86" s="740">
        <v>49825072.979999997</v>
      </c>
      <c r="J86" s="740">
        <v>6494027.4400000004</v>
      </c>
      <c r="K86" s="276" t="str">
        <f t="shared" si="1"/>
        <v>151223</v>
      </c>
    </row>
    <row r="87" spans="1:11" ht="10.9" customHeight="1">
      <c r="A87" s="1157">
        <v>1114010022</v>
      </c>
      <c r="B87" s="1219" t="s">
        <v>4794</v>
      </c>
      <c r="C87" s="1220"/>
      <c r="D87" s="1221"/>
      <c r="E87" s="1219" t="s">
        <v>4795</v>
      </c>
      <c r="F87" s="1221"/>
      <c r="G87" s="740">
        <v>20073173.469999999</v>
      </c>
      <c r="H87" s="740">
        <v>166696.81</v>
      </c>
      <c r="I87" s="1158">
        <v>0</v>
      </c>
      <c r="J87" s="740">
        <v>20239870.280000001</v>
      </c>
      <c r="K87" s="276" t="str">
        <f t="shared" si="1"/>
        <v>250323</v>
      </c>
    </row>
    <row r="88" spans="1:11" ht="10.9" customHeight="1">
      <c r="A88" s="1157">
        <v>1114010023</v>
      </c>
      <c r="B88" s="1219" t="s">
        <v>4796</v>
      </c>
      <c r="C88" s="1220"/>
      <c r="D88" s="1221"/>
      <c r="E88" s="1219" t="s">
        <v>4797</v>
      </c>
      <c r="F88" s="1221"/>
      <c r="G88" s="740">
        <v>45615707.57</v>
      </c>
      <c r="H88" s="740">
        <v>4280203.75</v>
      </c>
      <c r="I88" s="740">
        <v>37500044.32</v>
      </c>
      <c r="J88" s="740">
        <v>12395867</v>
      </c>
      <c r="K88" s="276" t="str">
        <f t="shared" si="1"/>
        <v>250423</v>
      </c>
    </row>
    <row r="89" spans="1:11" ht="10.9" customHeight="1">
      <c r="A89" s="1157">
        <v>1114010024</v>
      </c>
      <c r="B89" s="1219" t="s">
        <v>4798</v>
      </c>
      <c r="C89" s="1220"/>
      <c r="D89" s="1221"/>
      <c r="E89" s="1219" t="s">
        <v>4799</v>
      </c>
      <c r="F89" s="1221"/>
      <c r="G89" s="740">
        <v>63214376.159999996</v>
      </c>
      <c r="H89" s="740">
        <v>491693.35</v>
      </c>
      <c r="I89" s="1158">
        <v>0</v>
      </c>
      <c r="J89" s="740">
        <v>63706069.509999998</v>
      </c>
      <c r="K89" s="276" t="str">
        <f t="shared" si="1"/>
        <v>120123</v>
      </c>
    </row>
    <row r="90" spans="1:11" ht="10.9" customHeight="1">
      <c r="A90" s="1157">
        <v>1114010025</v>
      </c>
      <c r="B90" s="1219" t="s">
        <v>4800</v>
      </c>
      <c r="C90" s="1220"/>
      <c r="D90" s="1221"/>
      <c r="E90" s="1219" t="s">
        <v>4801</v>
      </c>
      <c r="F90" s="1221"/>
      <c r="G90" s="740">
        <v>20179527.879999999</v>
      </c>
      <c r="H90" s="740">
        <v>164062184.02000001</v>
      </c>
      <c r="I90" s="740">
        <v>55000079.229999997</v>
      </c>
      <c r="J90" s="740">
        <v>129241632.67</v>
      </c>
      <c r="K90" s="276" t="str">
        <f t="shared" si="1"/>
        <v>151223</v>
      </c>
    </row>
    <row r="91" spans="1:11" ht="10.9" customHeight="1">
      <c r="A91" s="1157">
        <v>1115010001</v>
      </c>
      <c r="B91" s="1219" t="s">
        <v>1617</v>
      </c>
      <c r="C91" s="1220"/>
      <c r="D91" s="1221"/>
      <c r="E91" s="1219" t="s">
        <v>3959</v>
      </c>
      <c r="F91" s="1221"/>
      <c r="G91" s="740">
        <v>965034.7</v>
      </c>
      <c r="H91" s="1158">
        <v>364.22</v>
      </c>
      <c r="I91" s="740">
        <v>963714.48</v>
      </c>
      <c r="J91" s="740">
        <v>1684.44</v>
      </c>
      <c r="K91" s="276" t="str">
        <f t="shared" si="1"/>
        <v>250322</v>
      </c>
    </row>
    <row r="92" spans="1:11" ht="10.9" customHeight="1">
      <c r="A92" s="1157">
        <v>1115010003</v>
      </c>
      <c r="B92" s="1219" t="s">
        <v>4802</v>
      </c>
      <c r="C92" s="1220"/>
      <c r="D92" s="1221"/>
      <c r="E92" s="1219" t="s">
        <v>4803</v>
      </c>
      <c r="F92" s="1221"/>
      <c r="G92" s="740">
        <v>27325.919999999998</v>
      </c>
      <c r="H92" s="740">
        <v>10026348.039999999</v>
      </c>
      <c r="I92" s="1158">
        <v>0</v>
      </c>
      <c r="J92" s="740">
        <v>10053673.960000001</v>
      </c>
      <c r="K92" s="276" t="str">
        <f t="shared" si="1"/>
        <v>250323</v>
      </c>
    </row>
    <row r="93" spans="1:11" ht="10.9" customHeight="1">
      <c r="A93" s="1157">
        <v>1115010004</v>
      </c>
      <c r="B93" s="1219" t="s">
        <v>4804</v>
      </c>
      <c r="C93" s="1220"/>
      <c r="D93" s="1221"/>
      <c r="E93" s="1219" t="s">
        <v>4805</v>
      </c>
      <c r="F93" s="1221"/>
      <c r="G93" s="740">
        <v>4049869.34</v>
      </c>
      <c r="H93" s="740">
        <v>88715309.209999993</v>
      </c>
      <c r="I93" s="740">
        <v>45529992.719999999</v>
      </c>
      <c r="J93" s="740">
        <v>47235185.829999998</v>
      </c>
      <c r="K93" s="276" t="str">
        <f t="shared" si="1"/>
        <v>250423</v>
      </c>
    </row>
    <row r="94" spans="1:11" ht="10.9" customHeight="1">
      <c r="A94" s="1157">
        <v>1115010005</v>
      </c>
      <c r="B94" s="1219" t="s">
        <v>4806</v>
      </c>
      <c r="C94" s="1220"/>
      <c r="D94" s="1221"/>
      <c r="E94" s="1219" t="s">
        <v>4807</v>
      </c>
      <c r="F94" s="1221"/>
      <c r="G94" s="1158">
        <v>0.12</v>
      </c>
      <c r="H94" s="1158">
        <v>0</v>
      </c>
      <c r="I94" s="1158">
        <v>0</v>
      </c>
      <c r="J94" s="1158">
        <v>0.12</v>
      </c>
      <c r="K94" s="276" t="str">
        <f t="shared" si="1"/>
        <v>120123</v>
      </c>
    </row>
    <row r="95" spans="1:11" ht="10.9" customHeight="1">
      <c r="A95" s="1157">
        <v>1115020003</v>
      </c>
      <c r="B95" s="1219" t="s">
        <v>4165</v>
      </c>
      <c r="C95" s="1220"/>
      <c r="D95" s="1221"/>
      <c r="E95" s="1219" t="s">
        <v>4808</v>
      </c>
      <c r="F95" s="1221"/>
      <c r="G95" s="740">
        <v>37504957.609999999</v>
      </c>
      <c r="H95" s="740">
        <v>27857.17</v>
      </c>
      <c r="I95" s="1158">
        <v>0</v>
      </c>
      <c r="J95" s="740">
        <v>37532814.780000001</v>
      </c>
      <c r="K95" s="276" t="str">
        <f t="shared" si="1"/>
        <v>251423</v>
      </c>
    </row>
    <row r="96" spans="1:11" ht="10.9" customHeight="1">
      <c r="A96" s="1157">
        <v>1115020004</v>
      </c>
      <c r="B96" s="1219" t="s">
        <v>4809</v>
      </c>
      <c r="C96" s="1220"/>
      <c r="D96" s="1221"/>
      <c r="E96" s="1219" t="s">
        <v>4810</v>
      </c>
      <c r="F96" s="1221"/>
      <c r="G96" s="740">
        <v>1583937.31</v>
      </c>
      <c r="H96" s="1158">
        <v>27.21</v>
      </c>
      <c r="I96" s="740">
        <v>647255.16</v>
      </c>
      <c r="J96" s="740">
        <v>936709.36</v>
      </c>
      <c r="K96" s="276" t="str">
        <f t="shared" si="1"/>
        <v>250723</v>
      </c>
    </row>
    <row r="97" spans="1:11" ht="10.9" customHeight="1">
      <c r="A97" s="1157">
        <v>1116010001</v>
      </c>
      <c r="B97" s="1219" t="s">
        <v>374</v>
      </c>
      <c r="C97" s="1220"/>
      <c r="D97" s="1221"/>
      <c r="E97" s="1219" t="s">
        <v>4811</v>
      </c>
      <c r="F97" s="1221"/>
      <c r="G97" s="740">
        <v>26318.9</v>
      </c>
      <c r="H97" s="1158">
        <v>0</v>
      </c>
      <c r="I97" s="1158">
        <v>0</v>
      </c>
      <c r="J97" s="740">
        <v>26318.9</v>
      </c>
      <c r="K97" s="276" t="str">
        <f t="shared" si="1"/>
        <v>110123</v>
      </c>
    </row>
    <row r="98" spans="1:11" ht="10.9" customHeight="1">
      <c r="A98" s="1157">
        <v>1116010001</v>
      </c>
      <c r="B98" s="1219" t="s">
        <v>374</v>
      </c>
      <c r="C98" s="1220"/>
      <c r="D98" s="1221"/>
      <c r="E98" s="1219" t="s">
        <v>2173</v>
      </c>
      <c r="F98" s="1221"/>
      <c r="G98" s="740">
        <v>-26318.9</v>
      </c>
      <c r="H98" s="1158">
        <v>0</v>
      </c>
      <c r="I98" s="1158">
        <v>0</v>
      </c>
      <c r="J98" s="740">
        <v>-26318.9</v>
      </c>
      <c r="K98" s="276" t="str">
        <f t="shared" si="1"/>
        <v>151222</v>
      </c>
    </row>
    <row r="99" spans="1:11" ht="10.9" customHeight="1">
      <c r="A99" s="1157">
        <v>1123010001</v>
      </c>
      <c r="B99" s="1219" t="s">
        <v>376</v>
      </c>
      <c r="C99" s="1220"/>
      <c r="D99" s="1221"/>
      <c r="E99" s="1219" t="s">
        <v>4812</v>
      </c>
      <c r="F99" s="1221"/>
      <c r="G99" s="740">
        <v>24430511.079999998</v>
      </c>
      <c r="H99" s="1158">
        <v>0</v>
      </c>
      <c r="I99" s="740">
        <v>5589.48</v>
      </c>
      <c r="J99" s="740">
        <v>24424921.600000001</v>
      </c>
      <c r="K99" s="276" t="str">
        <f t="shared" si="1"/>
        <v>110123</v>
      </c>
    </row>
    <row r="100" spans="1:11" ht="10.9" customHeight="1">
      <c r="A100" s="1157">
        <v>1123010001</v>
      </c>
      <c r="B100" s="1219" t="s">
        <v>376</v>
      </c>
      <c r="C100" s="1220"/>
      <c r="D100" s="1221"/>
      <c r="E100" s="1219" t="s">
        <v>1630</v>
      </c>
      <c r="F100" s="1221"/>
      <c r="G100" s="1158">
        <v>0.64</v>
      </c>
      <c r="H100" s="1158">
        <v>0</v>
      </c>
      <c r="I100" s="1158">
        <v>0</v>
      </c>
      <c r="J100" s="1158">
        <v>0.64</v>
      </c>
      <c r="K100" s="276" t="str">
        <f t="shared" si="1"/>
        <v>110218</v>
      </c>
    </row>
    <row r="101" spans="1:11" ht="10.9" customHeight="1">
      <c r="A101" s="1157">
        <v>1123010001</v>
      </c>
      <c r="B101" s="1219" t="s">
        <v>376</v>
      </c>
      <c r="C101" s="1220"/>
      <c r="D101" s="1221"/>
      <c r="E101" s="1219" t="s">
        <v>1504</v>
      </c>
      <c r="F101" s="1221"/>
      <c r="G101" s="740">
        <v>157337.06</v>
      </c>
      <c r="H101" s="1158">
        <v>0</v>
      </c>
      <c r="I101" s="1158">
        <v>0</v>
      </c>
      <c r="J101" s="740">
        <v>157337.06</v>
      </c>
      <c r="K101" s="276" t="str">
        <f t="shared" si="1"/>
        <v>151221</v>
      </c>
    </row>
    <row r="102" spans="1:11" ht="10.9" customHeight="1">
      <c r="A102" s="1157">
        <v>1123010001</v>
      </c>
      <c r="B102" s="1219" t="s">
        <v>376</v>
      </c>
      <c r="C102" s="1220"/>
      <c r="D102" s="1221"/>
      <c r="E102" s="1219" t="s">
        <v>1631</v>
      </c>
      <c r="F102" s="1221"/>
      <c r="G102" s="740">
        <v>-15357.22</v>
      </c>
      <c r="H102" s="1158">
        <v>0</v>
      </c>
      <c r="I102" s="1158">
        <v>150.80000000000001</v>
      </c>
      <c r="J102" s="740">
        <v>-15508.02</v>
      </c>
      <c r="K102" s="276" t="str">
        <f t="shared" si="1"/>
        <v>151222</v>
      </c>
    </row>
    <row r="103" spans="1:11" ht="10.9" customHeight="1">
      <c r="A103" s="1157">
        <v>1123010001</v>
      </c>
      <c r="B103" s="1219" t="s">
        <v>376</v>
      </c>
      <c r="C103" s="1220"/>
      <c r="D103" s="1221"/>
      <c r="E103" s="1219" t="s">
        <v>4813</v>
      </c>
      <c r="F103" s="1221"/>
      <c r="G103" s="740">
        <v>-10816.48</v>
      </c>
      <c r="H103" s="740">
        <v>3630.9</v>
      </c>
      <c r="I103" s="1158">
        <v>726</v>
      </c>
      <c r="J103" s="740">
        <v>-7911.58</v>
      </c>
      <c r="K103" s="276" t="str">
        <f t="shared" si="1"/>
        <v>151223</v>
      </c>
    </row>
    <row r="104" spans="1:11" ht="10.9" customHeight="1">
      <c r="A104" s="1157">
        <v>1123010001</v>
      </c>
      <c r="B104" s="1219" t="s">
        <v>376</v>
      </c>
      <c r="C104" s="1220"/>
      <c r="D104" s="1221"/>
      <c r="E104" s="1219" t="s">
        <v>4202</v>
      </c>
      <c r="F104" s="1221"/>
      <c r="G104" s="1158">
        <v>11.6</v>
      </c>
      <c r="H104" s="1158">
        <v>0</v>
      </c>
      <c r="I104" s="1158">
        <v>11.6</v>
      </c>
      <c r="J104" s="1158">
        <v>0</v>
      </c>
      <c r="K104" s="276" t="str">
        <f t="shared" si="1"/>
        <v>250322</v>
      </c>
    </row>
    <row r="105" spans="1:11" ht="10.9" customHeight="1">
      <c r="A105" s="1157">
        <v>1123010001</v>
      </c>
      <c r="B105" s="1219" t="s">
        <v>376</v>
      </c>
      <c r="C105" s="1220"/>
      <c r="D105" s="1221"/>
      <c r="E105" s="1219" t="s">
        <v>4814</v>
      </c>
      <c r="F105" s="1221"/>
      <c r="G105" s="740">
        <v>-5543.08</v>
      </c>
      <c r="H105" s="740">
        <v>5589.48</v>
      </c>
      <c r="I105" s="740">
        <v>2068.14</v>
      </c>
      <c r="J105" s="740">
        <v>-2021.74</v>
      </c>
      <c r="K105" s="276" t="str">
        <f t="shared" si="1"/>
        <v>250423</v>
      </c>
    </row>
    <row r="106" spans="1:11" ht="10.9" customHeight="1">
      <c r="A106" s="1157">
        <v>1123010002</v>
      </c>
      <c r="B106" s="1219" t="s">
        <v>377</v>
      </c>
      <c r="C106" s="1220"/>
      <c r="D106" s="1221"/>
      <c r="E106" s="1219" t="s">
        <v>4815</v>
      </c>
      <c r="F106" s="1221"/>
      <c r="G106" s="740">
        <v>1720298.83</v>
      </c>
      <c r="H106" s="1158">
        <v>0</v>
      </c>
      <c r="I106" s="740">
        <v>148147</v>
      </c>
      <c r="J106" s="740">
        <v>1572151.83</v>
      </c>
      <c r="K106" s="276" t="str">
        <f t="shared" si="1"/>
        <v>110123</v>
      </c>
    </row>
    <row r="107" spans="1:11" ht="10.9" customHeight="1">
      <c r="A107" s="1157">
        <v>1123010003</v>
      </c>
      <c r="B107" s="1219" t="s">
        <v>1563</v>
      </c>
      <c r="C107" s="1220"/>
      <c r="D107" s="1221"/>
      <c r="E107" s="1219" t="s">
        <v>4816</v>
      </c>
      <c r="F107" s="1221"/>
      <c r="G107" s="740">
        <v>17547568.43</v>
      </c>
      <c r="H107" s="740">
        <v>20202063.600000001</v>
      </c>
      <c r="I107" s="740">
        <v>6492723.7599999998</v>
      </c>
      <c r="J107" s="740">
        <v>31256908.27</v>
      </c>
      <c r="K107" s="276" t="str">
        <f t="shared" si="1"/>
        <v>110123</v>
      </c>
    </row>
    <row r="108" spans="1:11" ht="10.9" customHeight="1">
      <c r="A108" s="1157">
        <v>1123010003</v>
      </c>
      <c r="B108" s="1219" t="s">
        <v>1563</v>
      </c>
      <c r="C108" s="1220"/>
      <c r="D108" s="1221"/>
      <c r="E108" s="1219" t="s">
        <v>1592</v>
      </c>
      <c r="F108" s="1221"/>
      <c r="G108" s="740">
        <v>22865173.850000001</v>
      </c>
      <c r="H108" s="1158">
        <v>0</v>
      </c>
      <c r="I108" s="1158">
        <v>0</v>
      </c>
      <c r="J108" s="740">
        <v>22865173.850000001</v>
      </c>
      <c r="K108" s="276" t="str">
        <f t="shared" si="1"/>
        <v>151220</v>
      </c>
    </row>
    <row r="109" spans="1:11" ht="10.9" customHeight="1">
      <c r="A109" s="1157">
        <v>1123010003</v>
      </c>
      <c r="B109" s="1219" t="s">
        <v>1563</v>
      </c>
      <c r="C109" s="1220"/>
      <c r="D109" s="1221"/>
      <c r="E109" s="1219" t="s">
        <v>1551</v>
      </c>
      <c r="F109" s="1221"/>
      <c r="G109" s="740">
        <v>-58913666.200000003</v>
      </c>
      <c r="H109" s="1158">
        <v>0</v>
      </c>
      <c r="I109" s="1158">
        <v>0</v>
      </c>
      <c r="J109" s="740">
        <v>-58913666.200000003</v>
      </c>
      <c r="K109" s="276" t="str">
        <f t="shared" si="1"/>
        <v>151221</v>
      </c>
    </row>
    <row r="110" spans="1:11" ht="10.9" customHeight="1">
      <c r="A110" s="1157">
        <v>1123010003</v>
      </c>
      <c r="B110" s="1219" t="s">
        <v>1563</v>
      </c>
      <c r="C110" s="1220"/>
      <c r="D110" s="1221"/>
      <c r="E110" s="1219" t="s">
        <v>1632</v>
      </c>
      <c r="F110" s="1221"/>
      <c r="G110" s="740">
        <v>19642230.260000002</v>
      </c>
      <c r="H110" s="740">
        <v>30560.63</v>
      </c>
      <c r="I110" s="740">
        <v>20202063.600000001</v>
      </c>
      <c r="J110" s="740">
        <v>-529272.71</v>
      </c>
      <c r="K110" s="276" t="str">
        <f t="shared" si="1"/>
        <v>151222</v>
      </c>
    </row>
    <row r="111" spans="1:11" ht="10.9" customHeight="1">
      <c r="A111" s="1192">
        <v>1123010003</v>
      </c>
      <c r="B111" s="1222" t="s">
        <v>1563</v>
      </c>
      <c r="C111" s="1223"/>
      <c r="D111" s="1224"/>
      <c r="E111" s="1222" t="s">
        <v>4817</v>
      </c>
      <c r="F111" s="1224"/>
      <c r="G111" s="1173">
        <v>-1141306.3400000001</v>
      </c>
      <c r="H111" s="1173">
        <v>6462163.1299999999</v>
      </c>
      <c r="I111" s="1193">
        <v>0</v>
      </c>
      <c r="J111" s="1173">
        <v>5320856.79</v>
      </c>
      <c r="K111" s="996" t="str">
        <f t="shared" si="1"/>
        <v>151223</v>
      </c>
    </row>
    <row r="112" spans="1:11" ht="10.9" customHeight="1">
      <c r="A112" s="1157">
        <v>1123010004</v>
      </c>
      <c r="B112" s="1219" t="s">
        <v>378</v>
      </c>
      <c r="C112" s="1220"/>
      <c r="D112" s="1221"/>
      <c r="E112" s="1219" t="s">
        <v>4818</v>
      </c>
      <c r="F112" s="1221"/>
      <c r="G112" s="740">
        <v>9539086.5500000007</v>
      </c>
      <c r="H112" s="1158">
        <v>0</v>
      </c>
      <c r="I112" s="1158">
        <v>0</v>
      </c>
      <c r="J112" s="740">
        <v>9539086.5500000007</v>
      </c>
      <c r="K112" s="276" t="str">
        <f t="shared" si="1"/>
        <v>110123</v>
      </c>
    </row>
    <row r="113" spans="1:11" ht="10.9" customHeight="1">
      <c r="A113" s="1157">
        <v>1123010004</v>
      </c>
      <c r="B113" s="1219" t="s">
        <v>378</v>
      </c>
      <c r="C113" s="1220"/>
      <c r="D113" s="1221"/>
      <c r="E113" s="1219" t="s">
        <v>2174</v>
      </c>
      <c r="F113" s="1221"/>
      <c r="G113" s="740">
        <v>-9517086.4399999995</v>
      </c>
      <c r="H113" s="1158">
        <v>0</v>
      </c>
      <c r="I113" s="1158">
        <v>0</v>
      </c>
      <c r="J113" s="740">
        <v>-9517086.4399999995</v>
      </c>
      <c r="K113" s="276" t="str">
        <f t="shared" si="1"/>
        <v>151221</v>
      </c>
    </row>
    <row r="114" spans="1:11" ht="10.9" customHeight="1">
      <c r="A114" s="1157">
        <v>1123010005</v>
      </c>
      <c r="B114" s="1219" t="s">
        <v>379</v>
      </c>
      <c r="C114" s="1220"/>
      <c r="D114" s="1221"/>
      <c r="E114" s="1219" t="s">
        <v>4819</v>
      </c>
      <c r="F114" s="1221"/>
      <c r="G114" s="740">
        <v>561465.5</v>
      </c>
      <c r="H114" s="1158">
        <v>0</v>
      </c>
      <c r="I114" s="1158">
        <v>0</v>
      </c>
      <c r="J114" s="740">
        <v>561465.5</v>
      </c>
      <c r="K114" s="276" t="str">
        <f t="shared" si="1"/>
        <v>110123</v>
      </c>
    </row>
    <row r="115" spans="1:11" ht="10.9" customHeight="1">
      <c r="A115" s="1157">
        <v>1123010006</v>
      </c>
      <c r="B115" s="1219" t="s">
        <v>380</v>
      </c>
      <c r="C115" s="1220"/>
      <c r="D115" s="1221"/>
      <c r="E115" s="1219" t="s">
        <v>4820</v>
      </c>
      <c r="F115" s="1221"/>
      <c r="G115" s="740">
        <v>-28723.26</v>
      </c>
      <c r="H115" s="1158">
        <v>0</v>
      </c>
      <c r="I115" s="1158">
        <v>392</v>
      </c>
      <c r="J115" s="740">
        <v>-29115.26</v>
      </c>
      <c r="K115" s="276" t="str">
        <f t="shared" si="1"/>
        <v>110123</v>
      </c>
    </row>
    <row r="116" spans="1:11" ht="10.9" customHeight="1">
      <c r="A116" s="1157">
        <v>1123010006</v>
      </c>
      <c r="B116" s="1219" t="s">
        <v>380</v>
      </c>
      <c r="C116" s="1220"/>
      <c r="D116" s="1221"/>
      <c r="E116" s="1219" t="s">
        <v>1505</v>
      </c>
      <c r="F116" s="1221"/>
      <c r="G116" s="740">
        <v>157263.67999999999</v>
      </c>
      <c r="H116" s="1158">
        <v>0</v>
      </c>
      <c r="I116" s="1158">
        <v>0</v>
      </c>
      <c r="J116" s="740">
        <v>157263.67999999999</v>
      </c>
      <c r="K116" s="276" t="str">
        <f t="shared" si="1"/>
        <v>151221</v>
      </c>
    </row>
    <row r="117" spans="1:11" ht="10.9" customHeight="1">
      <c r="A117" s="1157">
        <v>1123010006</v>
      </c>
      <c r="B117" s="1219" t="s">
        <v>380</v>
      </c>
      <c r="C117" s="1220"/>
      <c r="D117" s="1221"/>
      <c r="E117" s="1219" t="s">
        <v>1633</v>
      </c>
      <c r="F117" s="1221"/>
      <c r="G117" s="740">
        <v>27628.09</v>
      </c>
      <c r="H117" s="1158">
        <v>0</v>
      </c>
      <c r="I117" s="1158">
        <v>0</v>
      </c>
      <c r="J117" s="740">
        <v>27628.09</v>
      </c>
      <c r="K117" s="276" t="str">
        <f t="shared" si="1"/>
        <v>151222</v>
      </c>
    </row>
    <row r="118" spans="1:11" ht="10.9" customHeight="1">
      <c r="A118" s="1157">
        <v>1123010006</v>
      </c>
      <c r="B118" s="1219" t="s">
        <v>380</v>
      </c>
      <c r="C118" s="1220"/>
      <c r="D118" s="1221"/>
      <c r="E118" s="1219" t="s">
        <v>4821</v>
      </c>
      <c r="F118" s="1221"/>
      <c r="G118" s="740">
        <v>1403.92</v>
      </c>
      <c r="H118" s="1158">
        <v>302.93</v>
      </c>
      <c r="I118" s="1158">
        <v>0</v>
      </c>
      <c r="J118" s="740">
        <v>1706.85</v>
      </c>
      <c r="K118" s="276" t="str">
        <f t="shared" si="1"/>
        <v>151223</v>
      </c>
    </row>
    <row r="119" spans="1:11" ht="10.9" customHeight="1">
      <c r="A119" s="1157">
        <v>1123010007</v>
      </c>
      <c r="B119" s="1219" t="s">
        <v>381</v>
      </c>
      <c r="C119" s="1220"/>
      <c r="D119" s="1221"/>
      <c r="E119" s="1219" t="s">
        <v>4822</v>
      </c>
      <c r="F119" s="1221"/>
      <c r="G119" s="740">
        <v>28351.68</v>
      </c>
      <c r="H119" s="1158">
        <v>0</v>
      </c>
      <c r="I119" s="1158">
        <v>0</v>
      </c>
      <c r="J119" s="740">
        <v>28351.68</v>
      </c>
      <c r="K119" s="276" t="str">
        <f t="shared" si="1"/>
        <v>110123</v>
      </c>
    </row>
    <row r="120" spans="1:11" s="998" customFormat="1" ht="10.9" customHeight="1">
      <c r="A120" s="1157">
        <v>1123010008</v>
      </c>
      <c r="B120" s="1219" t="s">
        <v>382</v>
      </c>
      <c r="C120" s="1220"/>
      <c r="D120" s="1221"/>
      <c r="E120" s="1219" t="s">
        <v>4823</v>
      </c>
      <c r="F120" s="1221"/>
      <c r="G120" s="740">
        <v>28689</v>
      </c>
      <c r="H120" s="1158">
        <v>0</v>
      </c>
      <c r="I120" s="1158">
        <v>0</v>
      </c>
      <c r="J120" s="740">
        <v>28689</v>
      </c>
      <c r="K120" s="276" t="str">
        <f t="shared" si="1"/>
        <v>110123</v>
      </c>
    </row>
    <row r="121" spans="1:11" s="998" customFormat="1" ht="10.9" customHeight="1">
      <c r="A121" s="1157">
        <v>1123010009</v>
      </c>
      <c r="B121" s="1219" t="s">
        <v>383</v>
      </c>
      <c r="C121" s="1220"/>
      <c r="D121" s="1221"/>
      <c r="E121" s="1219" t="s">
        <v>4824</v>
      </c>
      <c r="F121" s="1221"/>
      <c r="G121" s="740">
        <v>544115.29</v>
      </c>
      <c r="H121" s="1158">
        <v>0</v>
      </c>
      <c r="I121" s="1158">
        <v>0</v>
      </c>
      <c r="J121" s="740">
        <v>544115.29</v>
      </c>
      <c r="K121" s="276" t="str">
        <f t="shared" si="1"/>
        <v>110123</v>
      </c>
    </row>
    <row r="122" spans="1:11" s="998" customFormat="1" ht="10.9" customHeight="1">
      <c r="A122" s="1157">
        <v>1123010012</v>
      </c>
      <c r="B122" s="1219" t="s">
        <v>1198</v>
      </c>
      <c r="C122" s="1220"/>
      <c r="D122" s="1221"/>
      <c r="E122" s="1219" t="s">
        <v>4825</v>
      </c>
      <c r="F122" s="1221"/>
      <c r="G122" s="740">
        <v>1433282.93</v>
      </c>
      <c r="H122" s="1158">
        <v>0</v>
      </c>
      <c r="I122" s="740">
        <v>127414.47</v>
      </c>
      <c r="J122" s="740">
        <v>1305868.46</v>
      </c>
      <c r="K122" s="276" t="str">
        <f t="shared" si="1"/>
        <v>110123</v>
      </c>
    </row>
    <row r="123" spans="1:11" s="998" customFormat="1" ht="14.25" customHeight="1">
      <c r="A123" s="1157">
        <v>1123010013</v>
      </c>
      <c r="B123" s="1219" t="s">
        <v>384</v>
      </c>
      <c r="C123" s="1220"/>
      <c r="D123" s="1221"/>
      <c r="E123" s="1219" t="s">
        <v>4826</v>
      </c>
      <c r="F123" s="1221"/>
      <c r="G123" s="740">
        <v>2428539.2799999998</v>
      </c>
      <c r="H123" s="1158">
        <v>0</v>
      </c>
      <c r="I123" s="740">
        <v>70283.39</v>
      </c>
      <c r="J123" s="740">
        <v>2358255.89</v>
      </c>
      <c r="K123" s="276" t="str">
        <f t="shared" si="1"/>
        <v>110123</v>
      </c>
    </row>
    <row r="124" spans="1:11" ht="10.9" customHeight="1">
      <c r="A124" s="1157">
        <v>1123010014</v>
      </c>
      <c r="B124" s="1219" t="s">
        <v>1112</v>
      </c>
      <c r="C124" s="1220"/>
      <c r="D124" s="1221"/>
      <c r="E124" s="1219" t="s">
        <v>4827</v>
      </c>
      <c r="F124" s="1221"/>
      <c r="G124" s="740">
        <v>7045559</v>
      </c>
      <c r="H124" s="740">
        <v>1495799</v>
      </c>
      <c r="I124" s="740">
        <v>2991598</v>
      </c>
      <c r="J124" s="740">
        <v>5549760</v>
      </c>
      <c r="K124" s="276" t="str">
        <f t="shared" si="1"/>
        <v>110123</v>
      </c>
    </row>
    <row r="125" spans="1:11" ht="10.9" customHeight="1">
      <c r="A125" s="1157">
        <v>1123010014</v>
      </c>
      <c r="B125" s="1219" t="s">
        <v>1112</v>
      </c>
      <c r="C125" s="1220"/>
      <c r="D125" s="1221"/>
      <c r="E125" s="1219" t="s">
        <v>1506</v>
      </c>
      <c r="F125" s="1221"/>
      <c r="G125" s="740">
        <v>35430580.700000003</v>
      </c>
      <c r="H125" s="1158">
        <v>0</v>
      </c>
      <c r="I125" s="1158">
        <v>0</v>
      </c>
      <c r="J125" s="740">
        <v>35430580.700000003</v>
      </c>
      <c r="K125" s="276" t="str">
        <f t="shared" si="1"/>
        <v>151220</v>
      </c>
    </row>
    <row r="126" spans="1:11" ht="10.9" customHeight="1">
      <c r="A126" s="1157">
        <v>1123010014</v>
      </c>
      <c r="B126" s="1219" t="s">
        <v>1112</v>
      </c>
      <c r="C126" s="1220"/>
      <c r="D126" s="1221"/>
      <c r="E126" s="1219" t="s">
        <v>1507</v>
      </c>
      <c r="F126" s="1221"/>
      <c r="G126" s="740">
        <v>156907450.53</v>
      </c>
      <c r="H126" s="1158">
        <v>0</v>
      </c>
      <c r="I126" s="1158">
        <v>0</v>
      </c>
      <c r="J126" s="740">
        <v>156907450.53</v>
      </c>
      <c r="K126" s="276" t="str">
        <f t="shared" si="1"/>
        <v>151221</v>
      </c>
    </row>
    <row r="127" spans="1:11" ht="10.9" customHeight="1">
      <c r="A127" s="1157">
        <v>1123010014</v>
      </c>
      <c r="B127" s="1219" t="s">
        <v>1112</v>
      </c>
      <c r="C127" s="1220"/>
      <c r="D127" s="1221"/>
      <c r="E127" s="1219" t="s">
        <v>2175</v>
      </c>
      <c r="F127" s="1221"/>
      <c r="G127" s="740">
        <v>282036904.30000001</v>
      </c>
      <c r="H127" s="1158">
        <v>0</v>
      </c>
      <c r="I127" s="1158">
        <v>0</v>
      </c>
      <c r="J127" s="740">
        <v>282036904.30000001</v>
      </c>
      <c r="K127" s="276" t="str">
        <f t="shared" si="1"/>
        <v>151222</v>
      </c>
    </row>
    <row r="128" spans="1:11" ht="10.9" customHeight="1">
      <c r="A128" s="1157">
        <v>1123010014</v>
      </c>
      <c r="B128" s="1219" t="s">
        <v>1112</v>
      </c>
      <c r="C128" s="1220"/>
      <c r="D128" s="1221"/>
      <c r="E128" s="1219" t="s">
        <v>4828</v>
      </c>
      <c r="F128" s="1221"/>
      <c r="G128" s="740">
        <v>20768693</v>
      </c>
      <c r="H128" s="740">
        <v>79463243.659999996</v>
      </c>
      <c r="I128" s="740">
        <v>96639289.659999996</v>
      </c>
      <c r="J128" s="740">
        <v>3592647</v>
      </c>
      <c r="K128" s="276" t="str">
        <f t="shared" si="1"/>
        <v>151223</v>
      </c>
    </row>
    <row r="129" spans="1:11" ht="10.9" customHeight="1">
      <c r="A129" s="1157">
        <v>1123010014</v>
      </c>
      <c r="B129" s="1219" t="s">
        <v>1112</v>
      </c>
      <c r="C129" s="1220"/>
      <c r="D129" s="1221"/>
      <c r="E129" s="1219" t="s">
        <v>4829</v>
      </c>
      <c r="F129" s="1221"/>
      <c r="G129" s="740">
        <v>43277172</v>
      </c>
      <c r="H129" s="1158">
        <v>0</v>
      </c>
      <c r="I129" s="1158">
        <v>0</v>
      </c>
      <c r="J129" s="740">
        <v>43277172</v>
      </c>
      <c r="K129" s="276" t="str">
        <f t="shared" si="1"/>
        <v>250322</v>
      </c>
    </row>
    <row r="130" spans="1:11" ht="10.9" customHeight="1">
      <c r="A130" s="1157">
        <v>1123010015</v>
      </c>
      <c r="B130" s="1219" t="s">
        <v>4705</v>
      </c>
      <c r="C130" s="1220"/>
      <c r="D130" s="1221"/>
      <c r="E130" s="1219" t="s">
        <v>4830</v>
      </c>
      <c r="F130" s="1221"/>
      <c r="G130" s="740">
        <v>-36075.06</v>
      </c>
      <c r="H130" s="1158">
        <v>0</v>
      </c>
      <c r="I130" s="740">
        <v>9166</v>
      </c>
      <c r="J130" s="740">
        <v>-45241.06</v>
      </c>
      <c r="K130" s="276" t="str">
        <f t="shared" si="1"/>
        <v>110123</v>
      </c>
    </row>
    <row r="131" spans="1:11" ht="10.9" customHeight="1">
      <c r="A131" s="1157">
        <v>1123010016</v>
      </c>
      <c r="B131" s="1219" t="s">
        <v>1280</v>
      </c>
      <c r="C131" s="1220"/>
      <c r="D131" s="1221"/>
      <c r="E131" s="1219" t="s">
        <v>4831</v>
      </c>
      <c r="F131" s="1221"/>
      <c r="G131" s="740">
        <v>481706.45</v>
      </c>
      <c r="H131" s="1158">
        <v>0</v>
      </c>
      <c r="I131" s="1158">
        <v>0</v>
      </c>
      <c r="J131" s="740">
        <v>481706.45</v>
      </c>
      <c r="K131" s="276" t="str">
        <f t="shared" si="1"/>
        <v>110123</v>
      </c>
    </row>
    <row r="132" spans="1:11" ht="10.9" customHeight="1">
      <c r="A132" s="1157">
        <v>1123010020</v>
      </c>
      <c r="B132" s="1219" t="s">
        <v>1134</v>
      </c>
      <c r="C132" s="1220"/>
      <c r="D132" s="1221"/>
      <c r="E132" s="1219" t="s">
        <v>4832</v>
      </c>
      <c r="F132" s="1221"/>
      <c r="G132" s="740">
        <v>39429.800000000003</v>
      </c>
      <c r="H132" s="1158">
        <v>0</v>
      </c>
      <c r="I132" s="1158">
        <v>0</v>
      </c>
      <c r="J132" s="740">
        <v>39429.800000000003</v>
      </c>
      <c r="K132" s="276" t="str">
        <f t="shared" si="1"/>
        <v>110123</v>
      </c>
    </row>
    <row r="133" spans="1:11" ht="10.9" customHeight="1">
      <c r="A133" s="1157">
        <v>1123010022</v>
      </c>
      <c r="B133" s="1219" t="s">
        <v>2176</v>
      </c>
      <c r="C133" s="1220"/>
      <c r="D133" s="1221"/>
      <c r="E133" s="1219" t="s">
        <v>4833</v>
      </c>
      <c r="F133" s="1221"/>
      <c r="G133" s="740">
        <v>-25831.17</v>
      </c>
      <c r="H133" s="1158">
        <v>0</v>
      </c>
      <c r="I133" s="1158">
        <v>0</v>
      </c>
      <c r="J133" s="740">
        <v>-25831.17</v>
      </c>
      <c r="K133" s="276" t="str">
        <f t="shared" si="1"/>
        <v>110123</v>
      </c>
    </row>
    <row r="134" spans="1:11" ht="10.5" customHeight="1">
      <c r="A134" s="1157">
        <v>1123010022</v>
      </c>
      <c r="B134" s="1219" t="s">
        <v>2176</v>
      </c>
      <c r="C134" s="1220"/>
      <c r="D134" s="1221"/>
      <c r="E134" s="1219" t="s">
        <v>3633</v>
      </c>
      <c r="F134" s="1221"/>
      <c r="G134" s="740">
        <v>9773.67</v>
      </c>
      <c r="H134" s="1158">
        <v>0</v>
      </c>
      <c r="I134" s="1158">
        <v>0</v>
      </c>
      <c r="J134" s="740">
        <v>9773.67</v>
      </c>
      <c r="K134" s="276" t="str">
        <f t="shared" si="1"/>
        <v>151222</v>
      </c>
    </row>
    <row r="135" spans="1:11" s="998" customFormat="1" ht="10.9" customHeight="1">
      <c r="A135" s="1157">
        <v>1123010023</v>
      </c>
      <c r="B135" s="1219" t="s">
        <v>1537</v>
      </c>
      <c r="C135" s="1220"/>
      <c r="D135" s="1221"/>
      <c r="E135" s="1219" t="s">
        <v>4834</v>
      </c>
      <c r="F135" s="1221"/>
      <c r="G135" s="740">
        <v>1094016.78</v>
      </c>
      <c r="H135" s="1158">
        <v>0</v>
      </c>
      <c r="I135" s="1158">
        <v>0</v>
      </c>
      <c r="J135" s="740">
        <v>1094016.78</v>
      </c>
      <c r="K135" s="276" t="str">
        <f t="shared" si="1"/>
        <v>110123</v>
      </c>
    </row>
    <row r="136" spans="1:11" s="998" customFormat="1" ht="10.9" customHeight="1">
      <c r="A136" s="1157">
        <v>1123010024</v>
      </c>
      <c r="B136" s="1219" t="s">
        <v>1489</v>
      </c>
      <c r="C136" s="1220"/>
      <c r="D136" s="1221"/>
      <c r="E136" s="1219" t="s">
        <v>4835</v>
      </c>
      <c r="F136" s="1221"/>
      <c r="G136" s="740">
        <v>155201</v>
      </c>
      <c r="H136" s="1158">
        <v>0</v>
      </c>
      <c r="I136" s="1158">
        <v>0</v>
      </c>
      <c r="J136" s="740">
        <v>155201</v>
      </c>
      <c r="K136" s="276" t="str">
        <f t="shared" si="1"/>
        <v>110123</v>
      </c>
    </row>
    <row r="137" spans="1:11" s="998" customFormat="1" ht="10.9" customHeight="1">
      <c r="A137" s="1157">
        <v>1123010025</v>
      </c>
      <c r="B137" s="1219" t="s">
        <v>4106</v>
      </c>
      <c r="C137" s="1220"/>
      <c r="D137" s="1221"/>
      <c r="E137" s="1219" t="s">
        <v>4836</v>
      </c>
      <c r="F137" s="1221"/>
      <c r="G137" s="740">
        <v>-26318.9</v>
      </c>
      <c r="H137" s="740">
        <v>7512711.6100000003</v>
      </c>
      <c r="I137" s="740">
        <v>7512711.6100000003</v>
      </c>
      <c r="J137" s="740">
        <v>-26318.9</v>
      </c>
      <c r="K137" s="276" t="str">
        <f t="shared" si="1"/>
        <v>110123</v>
      </c>
    </row>
    <row r="138" spans="1:11" s="998" customFormat="1" ht="10.9" customHeight="1">
      <c r="A138" s="1157">
        <v>1123010025</v>
      </c>
      <c r="B138" s="1219" t="s">
        <v>4106</v>
      </c>
      <c r="C138" s="1220"/>
      <c r="D138" s="1221"/>
      <c r="E138" s="1219" t="s">
        <v>4109</v>
      </c>
      <c r="F138" s="1221"/>
      <c r="G138" s="740">
        <v>5609712.4500000002</v>
      </c>
      <c r="H138" s="1158">
        <v>0</v>
      </c>
      <c r="I138" s="1158">
        <v>0</v>
      </c>
      <c r="J138" s="740">
        <v>5609712.4500000002</v>
      </c>
      <c r="K138" s="276" t="str">
        <f t="shared" si="1"/>
        <v>151221</v>
      </c>
    </row>
    <row r="139" spans="1:11" ht="10.9" customHeight="1">
      <c r="A139" s="1157">
        <v>1123010025</v>
      </c>
      <c r="B139" s="1219" t="s">
        <v>4106</v>
      </c>
      <c r="C139" s="1220"/>
      <c r="D139" s="1221"/>
      <c r="E139" s="1219" t="s">
        <v>4110</v>
      </c>
      <c r="F139" s="1221"/>
      <c r="G139" s="740">
        <v>47573725.399999999</v>
      </c>
      <c r="H139" s="1158">
        <v>0</v>
      </c>
      <c r="I139" s="1158">
        <v>0</v>
      </c>
      <c r="J139" s="740">
        <v>47573725.399999999</v>
      </c>
      <c r="K139" s="276" t="str">
        <f t="shared" si="1"/>
        <v>151222</v>
      </c>
    </row>
    <row r="140" spans="1:11" ht="10.9" customHeight="1">
      <c r="A140" s="1157">
        <v>1123010025</v>
      </c>
      <c r="B140" s="1219" t="s">
        <v>4106</v>
      </c>
      <c r="C140" s="1220"/>
      <c r="D140" s="1221"/>
      <c r="E140" s="1219" t="s">
        <v>4837</v>
      </c>
      <c r="F140" s="1221"/>
      <c r="G140" s="740">
        <v>-1585611.05</v>
      </c>
      <c r="H140" s="740">
        <v>7492649.2800000003</v>
      </c>
      <c r="I140" s="740">
        <v>7539030.5099999998</v>
      </c>
      <c r="J140" s="740">
        <v>-1631992.28</v>
      </c>
      <c r="K140" s="276" t="str">
        <f t="shared" si="1"/>
        <v>151223</v>
      </c>
    </row>
    <row r="141" spans="1:11" s="999" customFormat="1" ht="10.9" customHeight="1">
      <c r="A141" s="1157">
        <v>1123010026</v>
      </c>
      <c r="B141" s="1219" t="s">
        <v>4107</v>
      </c>
      <c r="C141" s="1220"/>
      <c r="D141" s="1221"/>
      <c r="E141" s="1219" t="s">
        <v>4838</v>
      </c>
      <c r="F141" s="1221"/>
      <c r="G141" s="740">
        <v>9223105.1799999997</v>
      </c>
      <c r="H141" s="1158">
        <v>0</v>
      </c>
      <c r="I141" s="1158">
        <v>0</v>
      </c>
      <c r="J141" s="740">
        <v>9223105.1799999997</v>
      </c>
      <c r="K141" s="276" t="str">
        <f t="shared" ref="K141:K204" si="2">MID(E141,58,6)</f>
        <v>110123</v>
      </c>
    </row>
    <row r="142" spans="1:11" ht="10.9" customHeight="1">
      <c r="A142" s="1157">
        <v>1123010027</v>
      </c>
      <c r="B142" s="1219" t="s">
        <v>4108</v>
      </c>
      <c r="C142" s="1220"/>
      <c r="D142" s="1221"/>
      <c r="E142" s="1219" t="s">
        <v>4839</v>
      </c>
      <c r="F142" s="1221"/>
      <c r="G142" s="740">
        <v>361645.6</v>
      </c>
      <c r="H142" s="1158">
        <v>0</v>
      </c>
      <c r="I142" s="1158">
        <v>0</v>
      </c>
      <c r="J142" s="740">
        <v>361645.6</v>
      </c>
      <c r="K142" s="276" t="str">
        <f t="shared" si="2"/>
        <v>110123</v>
      </c>
    </row>
    <row r="143" spans="1:11" ht="10.9" customHeight="1">
      <c r="A143" s="1157">
        <v>1123030003</v>
      </c>
      <c r="B143" s="1219" t="s">
        <v>403</v>
      </c>
      <c r="C143" s="1220"/>
      <c r="D143" s="1221"/>
      <c r="E143" s="1219" t="s">
        <v>4840</v>
      </c>
      <c r="F143" s="1221"/>
      <c r="G143" s="1158">
        <v>-356.73</v>
      </c>
      <c r="H143" s="1158">
        <v>565</v>
      </c>
      <c r="I143" s="1158">
        <v>561</v>
      </c>
      <c r="J143" s="1158">
        <v>-352.73</v>
      </c>
      <c r="K143" s="276" t="str">
        <f t="shared" si="2"/>
        <v>110123</v>
      </c>
    </row>
    <row r="144" spans="1:11" ht="10.9" customHeight="1">
      <c r="A144" s="1157">
        <v>1123030006</v>
      </c>
      <c r="B144" s="1219" t="s">
        <v>404</v>
      </c>
      <c r="C144" s="1220"/>
      <c r="D144" s="1221"/>
      <c r="E144" s="1219" t="s">
        <v>4841</v>
      </c>
      <c r="F144" s="1221"/>
      <c r="G144" s="740">
        <v>2588</v>
      </c>
      <c r="H144" s="1158">
        <v>0</v>
      </c>
      <c r="I144" s="1158">
        <v>0</v>
      </c>
      <c r="J144" s="740">
        <v>2588</v>
      </c>
      <c r="K144" s="276" t="str">
        <f t="shared" si="2"/>
        <v>110123</v>
      </c>
    </row>
    <row r="145" spans="1:11" ht="10.9" customHeight="1">
      <c r="A145" s="1157">
        <v>1123030007</v>
      </c>
      <c r="B145" s="1219" t="s">
        <v>405</v>
      </c>
      <c r="C145" s="1220"/>
      <c r="D145" s="1221"/>
      <c r="E145" s="1219" t="s">
        <v>4842</v>
      </c>
      <c r="F145" s="1221"/>
      <c r="G145" s="1158">
        <v>5</v>
      </c>
      <c r="H145" s="1158">
        <v>0</v>
      </c>
      <c r="I145" s="1158">
        <v>0</v>
      </c>
      <c r="J145" s="1158">
        <v>5</v>
      </c>
      <c r="K145" s="276" t="str">
        <f t="shared" si="2"/>
        <v>110123</v>
      </c>
    </row>
    <row r="146" spans="1:11" ht="10.9" customHeight="1">
      <c r="A146" s="1157">
        <v>1123030008</v>
      </c>
      <c r="B146" s="1219" t="s">
        <v>406</v>
      </c>
      <c r="C146" s="1220"/>
      <c r="D146" s="1221"/>
      <c r="E146" s="1219" t="s">
        <v>4843</v>
      </c>
      <c r="F146" s="1221"/>
      <c r="G146" s="740">
        <v>16181</v>
      </c>
      <c r="H146" s="1158">
        <v>0</v>
      </c>
      <c r="I146" s="1158">
        <v>0</v>
      </c>
      <c r="J146" s="740">
        <v>16181</v>
      </c>
      <c r="K146" s="276" t="str">
        <f t="shared" si="2"/>
        <v>110123</v>
      </c>
    </row>
    <row r="147" spans="1:11" s="998" customFormat="1" ht="10.9" customHeight="1">
      <c r="A147" s="1157">
        <v>1123030009</v>
      </c>
      <c r="B147" s="1219" t="s">
        <v>407</v>
      </c>
      <c r="C147" s="1220"/>
      <c r="D147" s="1221"/>
      <c r="E147" s="1219" t="s">
        <v>4844</v>
      </c>
      <c r="F147" s="1221"/>
      <c r="G147" s="1158">
        <v>0</v>
      </c>
      <c r="H147" s="740">
        <v>1068</v>
      </c>
      <c r="I147" s="1158">
        <v>0</v>
      </c>
      <c r="J147" s="740">
        <v>1068</v>
      </c>
      <c r="K147" s="276" t="str">
        <f t="shared" si="2"/>
        <v>110123</v>
      </c>
    </row>
    <row r="148" spans="1:11" ht="10.9" customHeight="1">
      <c r="A148" s="1157">
        <v>1123030010</v>
      </c>
      <c r="B148" s="1219" t="s">
        <v>408</v>
      </c>
      <c r="C148" s="1220"/>
      <c r="D148" s="1221"/>
      <c r="E148" s="1219" t="s">
        <v>4845</v>
      </c>
      <c r="F148" s="1221"/>
      <c r="G148" s="1158">
        <v>-606</v>
      </c>
      <c r="H148" s="1158">
        <v>0</v>
      </c>
      <c r="I148" s="1158">
        <v>0</v>
      </c>
      <c r="J148" s="1158">
        <v>-606</v>
      </c>
      <c r="K148" s="276" t="str">
        <f t="shared" si="2"/>
        <v>110123</v>
      </c>
    </row>
    <row r="149" spans="1:11" ht="10.9" customHeight="1">
      <c r="A149" s="1157">
        <v>1123030012</v>
      </c>
      <c r="B149" s="1219" t="s">
        <v>409</v>
      </c>
      <c r="C149" s="1220"/>
      <c r="D149" s="1221"/>
      <c r="E149" s="1219" t="s">
        <v>4846</v>
      </c>
      <c r="F149" s="1221"/>
      <c r="G149" s="740">
        <v>2780.5</v>
      </c>
      <c r="H149" s="1158">
        <v>0</v>
      </c>
      <c r="I149" s="1158">
        <v>0</v>
      </c>
      <c r="J149" s="740">
        <v>2780.5</v>
      </c>
      <c r="K149" s="276" t="str">
        <f t="shared" si="2"/>
        <v>110123</v>
      </c>
    </row>
    <row r="150" spans="1:11" ht="10.9" customHeight="1">
      <c r="A150" s="1157">
        <v>1123030015</v>
      </c>
      <c r="B150" s="1219" t="s">
        <v>410</v>
      </c>
      <c r="C150" s="1220"/>
      <c r="D150" s="1221"/>
      <c r="E150" s="1219" t="s">
        <v>4847</v>
      </c>
      <c r="F150" s="1221"/>
      <c r="G150" s="740">
        <v>288839.43</v>
      </c>
      <c r="H150" s="1158">
        <v>0</v>
      </c>
      <c r="I150" s="1158">
        <v>0</v>
      </c>
      <c r="J150" s="740">
        <v>288839.43</v>
      </c>
      <c r="K150" s="276" t="str">
        <f t="shared" si="2"/>
        <v>110123</v>
      </c>
    </row>
    <row r="151" spans="1:11" ht="10.9" customHeight="1">
      <c r="A151" s="1157">
        <v>1123030016</v>
      </c>
      <c r="B151" s="1219" t="s">
        <v>411</v>
      </c>
      <c r="C151" s="1220"/>
      <c r="D151" s="1221"/>
      <c r="E151" s="1219" t="s">
        <v>4848</v>
      </c>
      <c r="F151" s="1221"/>
      <c r="G151" s="1158">
        <v>-61.44</v>
      </c>
      <c r="H151" s="1158">
        <v>3.03</v>
      </c>
      <c r="I151" s="1158">
        <v>0</v>
      </c>
      <c r="J151" s="1158">
        <v>-58.41</v>
      </c>
      <c r="K151" s="276" t="str">
        <f t="shared" si="2"/>
        <v>110123</v>
      </c>
    </row>
    <row r="152" spans="1:11" ht="10.9" customHeight="1">
      <c r="A152" s="1157">
        <v>1123030018</v>
      </c>
      <c r="B152" s="1219" t="s">
        <v>412</v>
      </c>
      <c r="C152" s="1220"/>
      <c r="D152" s="1221"/>
      <c r="E152" s="1219" t="s">
        <v>4849</v>
      </c>
      <c r="F152" s="1221"/>
      <c r="G152" s="740">
        <v>2275.56</v>
      </c>
      <c r="H152" s="1158">
        <v>0</v>
      </c>
      <c r="I152" s="1158">
        <v>0</v>
      </c>
      <c r="J152" s="740">
        <v>2275.56</v>
      </c>
      <c r="K152" s="276" t="str">
        <f t="shared" si="2"/>
        <v>110123</v>
      </c>
    </row>
    <row r="153" spans="1:11" ht="10.9" customHeight="1">
      <c r="A153" s="1157">
        <v>1123030019</v>
      </c>
      <c r="B153" s="1219" t="s">
        <v>413</v>
      </c>
      <c r="C153" s="1220"/>
      <c r="D153" s="1221"/>
      <c r="E153" s="1219" t="s">
        <v>4850</v>
      </c>
      <c r="F153" s="1221"/>
      <c r="G153" s="740">
        <v>2920.88</v>
      </c>
      <c r="H153" s="1158">
        <v>0</v>
      </c>
      <c r="I153" s="1158">
        <v>0</v>
      </c>
      <c r="J153" s="740">
        <v>2920.88</v>
      </c>
      <c r="K153" s="276" t="str">
        <f t="shared" si="2"/>
        <v>110123</v>
      </c>
    </row>
    <row r="154" spans="1:11" ht="10.9" customHeight="1">
      <c r="A154" s="1157">
        <v>1123030020</v>
      </c>
      <c r="B154" s="1219" t="s">
        <v>414</v>
      </c>
      <c r="C154" s="1220"/>
      <c r="D154" s="1221"/>
      <c r="E154" s="1219" t="s">
        <v>4851</v>
      </c>
      <c r="F154" s="1221"/>
      <c r="G154" s="1158">
        <v>802.35</v>
      </c>
      <c r="H154" s="1158">
        <v>130.06</v>
      </c>
      <c r="I154" s="1158">
        <v>87.76</v>
      </c>
      <c r="J154" s="1158">
        <v>844.65</v>
      </c>
      <c r="K154" s="276" t="str">
        <f t="shared" si="2"/>
        <v>110123</v>
      </c>
    </row>
    <row r="155" spans="1:11" ht="10.9" customHeight="1">
      <c r="A155" s="1157">
        <v>1123030025</v>
      </c>
      <c r="B155" s="1219" t="s">
        <v>415</v>
      </c>
      <c r="C155" s="1220"/>
      <c r="D155" s="1221"/>
      <c r="E155" s="1219" t="s">
        <v>4852</v>
      </c>
      <c r="F155" s="1221"/>
      <c r="G155" s="1158">
        <v>133.13999999999999</v>
      </c>
      <c r="H155" s="740">
        <v>50009</v>
      </c>
      <c r="I155" s="740">
        <v>50112</v>
      </c>
      <c r="J155" s="1158">
        <v>30.14</v>
      </c>
      <c r="K155" s="276" t="str">
        <f t="shared" si="2"/>
        <v>110123</v>
      </c>
    </row>
    <row r="156" spans="1:11" ht="10.9" customHeight="1">
      <c r="A156" s="1157">
        <v>1123030026</v>
      </c>
      <c r="B156" s="1219" t="s">
        <v>416</v>
      </c>
      <c r="C156" s="1220"/>
      <c r="D156" s="1221"/>
      <c r="E156" s="1219" t="s">
        <v>4853</v>
      </c>
      <c r="F156" s="1221"/>
      <c r="G156" s="1158">
        <v>438</v>
      </c>
      <c r="H156" s="1158">
        <v>0</v>
      </c>
      <c r="I156" s="1158">
        <v>0</v>
      </c>
      <c r="J156" s="1158">
        <v>438</v>
      </c>
      <c r="K156" s="276" t="str">
        <f t="shared" si="2"/>
        <v>110123</v>
      </c>
    </row>
    <row r="157" spans="1:11" ht="10.9" customHeight="1">
      <c r="A157" s="1157">
        <v>1123030026</v>
      </c>
      <c r="B157" s="1219" t="s">
        <v>416</v>
      </c>
      <c r="C157" s="1220"/>
      <c r="D157" s="1221"/>
      <c r="E157" s="1219" t="s">
        <v>2784</v>
      </c>
      <c r="F157" s="1221"/>
      <c r="G157" s="740">
        <v>-1557.84</v>
      </c>
      <c r="H157" s="1158">
        <v>0</v>
      </c>
      <c r="I157" s="1158">
        <v>0</v>
      </c>
      <c r="J157" s="740">
        <v>-1557.84</v>
      </c>
      <c r="K157" s="276" t="str">
        <f t="shared" si="2"/>
        <v>151222</v>
      </c>
    </row>
    <row r="158" spans="1:11" ht="10.9" customHeight="1">
      <c r="A158" s="1157">
        <v>1123030028</v>
      </c>
      <c r="B158" s="1219" t="s">
        <v>417</v>
      </c>
      <c r="C158" s="1220"/>
      <c r="D158" s="1221"/>
      <c r="E158" s="1219" t="s">
        <v>4854</v>
      </c>
      <c r="F158" s="1221"/>
      <c r="G158" s="740">
        <v>144408.73000000001</v>
      </c>
      <c r="H158" s="1158">
        <v>0</v>
      </c>
      <c r="I158" s="1158">
        <v>0</v>
      </c>
      <c r="J158" s="740">
        <v>144408.73000000001</v>
      </c>
      <c r="K158" s="276" t="str">
        <f t="shared" si="2"/>
        <v>110123</v>
      </c>
    </row>
    <row r="159" spans="1:11" ht="10.9" customHeight="1">
      <c r="A159" s="1157">
        <v>1123030030</v>
      </c>
      <c r="B159" s="1219" t="s">
        <v>418</v>
      </c>
      <c r="C159" s="1220"/>
      <c r="D159" s="1221"/>
      <c r="E159" s="1219" t="s">
        <v>4855</v>
      </c>
      <c r="F159" s="1221"/>
      <c r="G159" s="740">
        <v>10980.49</v>
      </c>
      <c r="H159" s="1158">
        <v>0</v>
      </c>
      <c r="I159" s="1158">
        <v>0</v>
      </c>
      <c r="J159" s="740">
        <v>10980.49</v>
      </c>
      <c r="K159" s="276" t="str">
        <f t="shared" si="2"/>
        <v>110123</v>
      </c>
    </row>
    <row r="160" spans="1:11" ht="10.9" customHeight="1">
      <c r="A160" s="1157">
        <v>1123030031</v>
      </c>
      <c r="B160" s="1219" t="s">
        <v>419</v>
      </c>
      <c r="C160" s="1220"/>
      <c r="D160" s="1221"/>
      <c r="E160" s="1219" t="s">
        <v>4856</v>
      </c>
      <c r="F160" s="1221"/>
      <c r="G160" s="1158">
        <v>374</v>
      </c>
      <c r="H160" s="1158">
        <v>0</v>
      </c>
      <c r="I160" s="1158">
        <v>387</v>
      </c>
      <c r="J160" s="1158">
        <v>-13</v>
      </c>
      <c r="K160" s="276" t="str">
        <f t="shared" si="2"/>
        <v>110123</v>
      </c>
    </row>
    <row r="161" spans="1:11" ht="10.9" customHeight="1">
      <c r="A161" s="1157">
        <v>1123030032</v>
      </c>
      <c r="B161" s="1219" t="s">
        <v>420</v>
      </c>
      <c r="C161" s="1220"/>
      <c r="D161" s="1221"/>
      <c r="E161" s="1219" t="s">
        <v>4857</v>
      </c>
      <c r="F161" s="1221"/>
      <c r="G161" s="1158">
        <v>61.17</v>
      </c>
      <c r="H161" s="1158">
        <v>507</v>
      </c>
      <c r="I161" s="1158">
        <v>529</v>
      </c>
      <c r="J161" s="1158">
        <v>39.17</v>
      </c>
      <c r="K161" s="276" t="str">
        <f t="shared" si="2"/>
        <v>110123</v>
      </c>
    </row>
    <row r="162" spans="1:11" ht="10.9" customHeight="1">
      <c r="A162" s="1157">
        <v>1123030033</v>
      </c>
      <c r="B162" s="1219" t="s">
        <v>421</v>
      </c>
      <c r="C162" s="1220"/>
      <c r="D162" s="1221"/>
      <c r="E162" s="1219" t="s">
        <v>4858</v>
      </c>
      <c r="F162" s="1221"/>
      <c r="G162" s="1158">
        <v>-295.47000000000003</v>
      </c>
      <c r="H162" s="740">
        <v>68983.56</v>
      </c>
      <c r="I162" s="740">
        <v>55574.96</v>
      </c>
      <c r="J162" s="740">
        <v>13113.13</v>
      </c>
      <c r="K162" s="276" t="str">
        <f t="shared" si="2"/>
        <v>110123</v>
      </c>
    </row>
    <row r="163" spans="1:11" ht="10.9" customHeight="1">
      <c r="A163" s="1157">
        <v>1123030034</v>
      </c>
      <c r="B163" s="1219" t="s">
        <v>422</v>
      </c>
      <c r="C163" s="1220"/>
      <c r="D163" s="1221"/>
      <c r="E163" s="1219" t="s">
        <v>4859</v>
      </c>
      <c r="F163" s="1221"/>
      <c r="G163" s="1158">
        <v>14</v>
      </c>
      <c r="H163" s="1158">
        <v>0</v>
      </c>
      <c r="I163" s="1158">
        <v>0</v>
      </c>
      <c r="J163" s="1158">
        <v>14</v>
      </c>
      <c r="K163" s="276" t="str">
        <f t="shared" si="2"/>
        <v>110123</v>
      </c>
    </row>
    <row r="164" spans="1:11" ht="10.9" customHeight="1">
      <c r="A164" s="1157">
        <v>1123030035</v>
      </c>
      <c r="B164" s="1219" t="s">
        <v>423</v>
      </c>
      <c r="C164" s="1220"/>
      <c r="D164" s="1221"/>
      <c r="E164" s="1219" t="s">
        <v>4860</v>
      </c>
      <c r="F164" s="1221"/>
      <c r="G164" s="740">
        <v>5419</v>
      </c>
      <c r="H164" s="1158">
        <v>66</v>
      </c>
      <c r="I164" s="1158">
        <v>544</v>
      </c>
      <c r="J164" s="740">
        <v>4941</v>
      </c>
      <c r="K164" s="276" t="str">
        <f t="shared" si="2"/>
        <v>110123</v>
      </c>
    </row>
    <row r="165" spans="1:11" ht="10.9" customHeight="1">
      <c r="A165" s="1157">
        <v>1123030037</v>
      </c>
      <c r="B165" s="1219" t="s">
        <v>424</v>
      </c>
      <c r="C165" s="1220"/>
      <c r="D165" s="1221"/>
      <c r="E165" s="1219" t="s">
        <v>4861</v>
      </c>
      <c r="F165" s="1221"/>
      <c r="G165" s="740">
        <v>27399.85</v>
      </c>
      <c r="H165" s="1158">
        <v>309.51</v>
      </c>
      <c r="I165" s="1158">
        <v>304.72000000000003</v>
      </c>
      <c r="J165" s="740">
        <v>27404.639999999999</v>
      </c>
      <c r="K165" s="276" t="str">
        <f t="shared" si="2"/>
        <v>110123</v>
      </c>
    </row>
    <row r="166" spans="1:11" ht="10.9" customHeight="1">
      <c r="A166" s="1157">
        <v>1123030038</v>
      </c>
      <c r="B166" s="1219" t="s">
        <v>425</v>
      </c>
      <c r="C166" s="1220"/>
      <c r="D166" s="1221"/>
      <c r="E166" s="1219" t="s">
        <v>4862</v>
      </c>
      <c r="F166" s="1221"/>
      <c r="G166" s="1158">
        <v>91.5</v>
      </c>
      <c r="H166" s="1158">
        <v>809.16</v>
      </c>
      <c r="I166" s="1158">
        <v>0</v>
      </c>
      <c r="J166" s="1158">
        <v>900.66</v>
      </c>
      <c r="K166" s="276" t="str">
        <f t="shared" si="2"/>
        <v>110123</v>
      </c>
    </row>
    <row r="167" spans="1:11" ht="10.9" customHeight="1">
      <c r="A167" s="1157">
        <v>1123030039</v>
      </c>
      <c r="B167" s="1219" t="s">
        <v>426</v>
      </c>
      <c r="C167" s="1220"/>
      <c r="D167" s="1221"/>
      <c r="E167" s="1219" t="s">
        <v>4863</v>
      </c>
      <c r="F167" s="1221"/>
      <c r="G167" s="1158">
        <v>0.22</v>
      </c>
      <c r="H167" s="1158">
        <v>270</v>
      </c>
      <c r="I167" s="1158">
        <v>270</v>
      </c>
      <c r="J167" s="1158">
        <v>0.22</v>
      </c>
      <c r="K167" s="276" t="str">
        <f t="shared" si="2"/>
        <v>110123</v>
      </c>
    </row>
    <row r="168" spans="1:11" ht="10.9" customHeight="1">
      <c r="A168" s="1157">
        <v>1123030040</v>
      </c>
      <c r="B168" s="1219" t="s">
        <v>427</v>
      </c>
      <c r="C168" s="1220"/>
      <c r="D168" s="1221"/>
      <c r="E168" s="1219" t="s">
        <v>4864</v>
      </c>
      <c r="F168" s="1221"/>
      <c r="G168" s="1158">
        <v>203.54</v>
      </c>
      <c r="H168" s="1158">
        <v>24</v>
      </c>
      <c r="I168" s="1158">
        <v>0</v>
      </c>
      <c r="J168" s="1158">
        <v>227.54</v>
      </c>
      <c r="K168" s="276" t="str">
        <f t="shared" si="2"/>
        <v>110123</v>
      </c>
    </row>
    <row r="169" spans="1:11" ht="10.9" customHeight="1">
      <c r="A169" s="1157">
        <v>1123030041</v>
      </c>
      <c r="B169" s="1219" t="s">
        <v>428</v>
      </c>
      <c r="C169" s="1220"/>
      <c r="D169" s="1221"/>
      <c r="E169" s="1219" t="s">
        <v>4865</v>
      </c>
      <c r="F169" s="1221"/>
      <c r="G169" s="740">
        <v>1140</v>
      </c>
      <c r="H169" s="1158">
        <v>0</v>
      </c>
      <c r="I169" s="1158">
        <v>0</v>
      </c>
      <c r="J169" s="740">
        <v>1140</v>
      </c>
      <c r="K169" s="276" t="str">
        <f t="shared" si="2"/>
        <v>110123</v>
      </c>
    </row>
    <row r="170" spans="1:11" ht="10.9" customHeight="1">
      <c r="A170" s="1157">
        <v>1123030042</v>
      </c>
      <c r="B170" s="1219" t="s">
        <v>429</v>
      </c>
      <c r="C170" s="1220"/>
      <c r="D170" s="1221"/>
      <c r="E170" s="1219" t="s">
        <v>4866</v>
      </c>
      <c r="F170" s="1221"/>
      <c r="G170" s="1158">
        <v>45.72</v>
      </c>
      <c r="H170" s="1158">
        <v>0</v>
      </c>
      <c r="I170" s="1158">
        <v>0</v>
      </c>
      <c r="J170" s="1158">
        <v>45.72</v>
      </c>
      <c r="K170" s="276" t="str">
        <f t="shared" si="2"/>
        <v>110123</v>
      </c>
    </row>
    <row r="171" spans="1:11" ht="10.9" customHeight="1">
      <c r="A171" s="1157">
        <v>1123030043</v>
      </c>
      <c r="B171" s="1219" t="s">
        <v>430</v>
      </c>
      <c r="C171" s="1220"/>
      <c r="D171" s="1221"/>
      <c r="E171" s="1219" t="s">
        <v>4867</v>
      </c>
      <c r="F171" s="1221"/>
      <c r="G171" s="1158">
        <v>248.98</v>
      </c>
      <c r="H171" s="1158">
        <v>0</v>
      </c>
      <c r="I171" s="1158">
        <v>0</v>
      </c>
      <c r="J171" s="1158">
        <v>248.98</v>
      </c>
      <c r="K171" s="276" t="str">
        <f t="shared" si="2"/>
        <v>110123</v>
      </c>
    </row>
    <row r="172" spans="1:11" ht="10.9" customHeight="1">
      <c r="A172" s="1157">
        <v>1123030044</v>
      </c>
      <c r="B172" s="1219" t="s">
        <v>431</v>
      </c>
      <c r="C172" s="1220"/>
      <c r="D172" s="1221"/>
      <c r="E172" s="1219" t="s">
        <v>4868</v>
      </c>
      <c r="F172" s="1221"/>
      <c r="G172" s="1158">
        <v>0.31</v>
      </c>
      <c r="H172" s="1158">
        <v>28</v>
      </c>
      <c r="I172" s="1158">
        <v>28</v>
      </c>
      <c r="J172" s="1158">
        <v>0.31</v>
      </c>
      <c r="K172" s="276" t="str">
        <f t="shared" si="2"/>
        <v>110123</v>
      </c>
    </row>
    <row r="173" spans="1:11" ht="10.9" customHeight="1">
      <c r="A173" s="1157">
        <v>1123030045</v>
      </c>
      <c r="B173" s="1219" t="s">
        <v>432</v>
      </c>
      <c r="C173" s="1220"/>
      <c r="D173" s="1221"/>
      <c r="E173" s="1219" t="s">
        <v>4869</v>
      </c>
      <c r="F173" s="1221"/>
      <c r="G173" s="740">
        <v>1644</v>
      </c>
      <c r="H173" s="1158">
        <v>0</v>
      </c>
      <c r="I173" s="1158">
        <v>0</v>
      </c>
      <c r="J173" s="740">
        <v>1644</v>
      </c>
      <c r="K173" s="276" t="str">
        <f t="shared" si="2"/>
        <v>110123</v>
      </c>
    </row>
    <row r="174" spans="1:11" ht="10.9" customHeight="1">
      <c r="A174" s="1157">
        <v>1123030046</v>
      </c>
      <c r="B174" s="1219" t="s">
        <v>433</v>
      </c>
      <c r="C174" s="1220"/>
      <c r="D174" s="1221"/>
      <c r="E174" s="1219" t="s">
        <v>4870</v>
      </c>
      <c r="F174" s="1221"/>
      <c r="G174" s="1158">
        <v>-3</v>
      </c>
      <c r="H174" s="1158">
        <v>0</v>
      </c>
      <c r="I174" s="1158">
        <v>0</v>
      </c>
      <c r="J174" s="1158">
        <v>-3</v>
      </c>
      <c r="K174" s="276" t="str">
        <f t="shared" si="2"/>
        <v>110123</v>
      </c>
    </row>
    <row r="175" spans="1:11" ht="10.9" customHeight="1">
      <c r="A175" s="1157">
        <v>1123030047</v>
      </c>
      <c r="B175" s="1219" t="s">
        <v>434</v>
      </c>
      <c r="C175" s="1220"/>
      <c r="D175" s="1221"/>
      <c r="E175" s="1219" t="s">
        <v>4871</v>
      </c>
      <c r="F175" s="1221"/>
      <c r="G175" s="1158">
        <v>-1</v>
      </c>
      <c r="H175" s="1158">
        <v>0</v>
      </c>
      <c r="I175" s="1158">
        <v>0</v>
      </c>
      <c r="J175" s="1158">
        <v>-1</v>
      </c>
      <c r="K175" s="276" t="str">
        <f t="shared" si="2"/>
        <v>110123</v>
      </c>
    </row>
    <row r="176" spans="1:11" ht="10.9" customHeight="1">
      <c r="A176" s="1157">
        <v>1123030048</v>
      </c>
      <c r="B176" s="1219" t="s">
        <v>435</v>
      </c>
      <c r="C176" s="1220"/>
      <c r="D176" s="1221"/>
      <c r="E176" s="1219" t="s">
        <v>4872</v>
      </c>
      <c r="F176" s="1221"/>
      <c r="G176" s="1158">
        <v>-49.5</v>
      </c>
      <c r="H176" s="1158">
        <v>0</v>
      </c>
      <c r="I176" s="1158">
        <v>0</v>
      </c>
      <c r="J176" s="1158">
        <v>-49.5</v>
      </c>
      <c r="K176" s="276" t="str">
        <f t="shared" si="2"/>
        <v>110123</v>
      </c>
    </row>
    <row r="177" spans="1:11" ht="10.9" customHeight="1">
      <c r="A177" s="1157">
        <v>1123030049</v>
      </c>
      <c r="B177" s="1219" t="s">
        <v>436</v>
      </c>
      <c r="C177" s="1220"/>
      <c r="D177" s="1221"/>
      <c r="E177" s="1219" t="s">
        <v>4873</v>
      </c>
      <c r="F177" s="1221"/>
      <c r="G177" s="1158">
        <v>1</v>
      </c>
      <c r="H177" s="1158">
        <v>0</v>
      </c>
      <c r="I177" s="1158">
        <v>0</v>
      </c>
      <c r="J177" s="1158">
        <v>1</v>
      </c>
      <c r="K177" s="276" t="str">
        <f t="shared" si="2"/>
        <v>110123</v>
      </c>
    </row>
    <row r="178" spans="1:11" ht="10.9" customHeight="1">
      <c r="A178" s="1157">
        <v>1123030051</v>
      </c>
      <c r="B178" s="1219" t="s">
        <v>437</v>
      </c>
      <c r="C178" s="1220"/>
      <c r="D178" s="1221"/>
      <c r="E178" s="1219" t="s">
        <v>4874</v>
      </c>
      <c r="F178" s="1221"/>
      <c r="G178" s="740">
        <v>2243.9</v>
      </c>
      <c r="H178" s="1158">
        <v>45</v>
      </c>
      <c r="I178" s="1158">
        <v>0</v>
      </c>
      <c r="J178" s="740">
        <v>2288.9</v>
      </c>
      <c r="K178" s="276" t="str">
        <f t="shared" si="2"/>
        <v>110123</v>
      </c>
    </row>
    <row r="179" spans="1:11" ht="10.9" customHeight="1">
      <c r="A179" s="1157">
        <v>1123030054</v>
      </c>
      <c r="B179" s="1219" t="s">
        <v>438</v>
      </c>
      <c r="C179" s="1220"/>
      <c r="D179" s="1221"/>
      <c r="E179" s="1219" t="s">
        <v>4875</v>
      </c>
      <c r="F179" s="1221"/>
      <c r="G179" s="1158">
        <v>-502.04</v>
      </c>
      <c r="H179" s="740">
        <v>1350.22</v>
      </c>
      <c r="I179" s="740">
        <v>1349</v>
      </c>
      <c r="J179" s="1158">
        <v>-500.82</v>
      </c>
      <c r="K179" s="276" t="str">
        <f t="shared" si="2"/>
        <v>110123</v>
      </c>
    </row>
    <row r="180" spans="1:11" ht="10.9" customHeight="1">
      <c r="A180" s="1157">
        <v>1123030055</v>
      </c>
      <c r="B180" s="1219" t="s">
        <v>439</v>
      </c>
      <c r="C180" s="1220"/>
      <c r="D180" s="1221"/>
      <c r="E180" s="1219" t="s">
        <v>4876</v>
      </c>
      <c r="F180" s="1221"/>
      <c r="G180" s="1158">
        <v>575.1</v>
      </c>
      <c r="H180" s="740">
        <v>25012</v>
      </c>
      <c r="I180" s="740">
        <v>25012</v>
      </c>
      <c r="J180" s="1158">
        <v>575.1</v>
      </c>
      <c r="K180" s="276" t="str">
        <f t="shared" si="2"/>
        <v>110123</v>
      </c>
    </row>
    <row r="181" spans="1:11" ht="10.9" customHeight="1">
      <c r="A181" s="1157">
        <v>1123030055</v>
      </c>
      <c r="B181" s="1219" t="s">
        <v>439</v>
      </c>
      <c r="C181" s="1220"/>
      <c r="D181" s="1221"/>
      <c r="E181" s="1219" t="s">
        <v>2785</v>
      </c>
      <c r="F181" s="1221"/>
      <c r="G181" s="1158">
        <v>-999</v>
      </c>
      <c r="H181" s="1158">
        <v>0</v>
      </c>
      <c r="I181" s="1158">
        <v>0</v>
      </c>
      <c r="J181" s="1158">
        <v>-999</v>
      </c>
      <c r="K181" s="276" t="str">
        <f t="shared" si="2"/>
        <v>151222</v>
      </c>
    </row>
    <row r="182" spans="1:11" ht="10.9" customHeight="1">
      <c r="A182" s="1157">
        <v>1123030057</v>
      </c>
      <c r="B182" s="1219" t="s">
        <v>440</v>
      </c>
      <c r="C182" s="1220"/>
      <c r="D182" s="1221"/>
      <c r="E182" s="1219" t="s">
        <v>4877</v>
      </c>
      <c r="F182" s="1221"/>
      <c r="G182" s="1158">
        <v>988</v>
      </c>
      <c r="H182" s="1158">
        <v>1</v>
      </c>
      <c r="I182" s="1158">
        <v>0</v>
      </c>
      <c r="J182" s="1158">
        <v>989</v>
      </c>
      <c r="K182" s="276" t="str">
        <f t="shared" si="2"/>
        <v>110123</v>
      </c>
    </row>
    <row r="183" spans="1:11" ht="10.9" customHeight="1">
      <c r="A183" s="1157">
        <v>1123030059</v>
      </c>
      <c r="B183" s="1219" t="s">
        <v>441</v>
      </c>
      <c r="C183" s="1220"/>
      <c r="D183" s="1221"/>
      <c r="E183" s="1219" t="s">
        <v>4878</v>
      </c>
      <c r="F183" s="1221"/>
      <c r="G183" s="1158">
        <v>-746</v>
      </c>
      <c r="H183" s="1158">
        <v>0</v>
      </c>
      <c r="I183" s="1158">
        <v>0</v>
      </c>
      <c r="J183" s="1158">
        <v>-746</v>
      </c>
      <c r="K183" s="276" t="str">
        <f t="shared" si="2"/>
        <v>110123</v>
      </c>
    </row>
    <row r="184" spans="1:11" ht="10.9" customHeight="1">
      <c r="A184" s="1157">
        <v>1123030060</v>
      </c>
      <c r="B184" s="1219" t="s">
        <v>442</v>
      </c>
      <c r="C184" s="1220"/>
      <c r="D184" s="1221"/>
      <c r="E184" s="1219" t="s">
        <v>4879</v>
      </c>
      <c r="F184" s="1221"/>
      <c r="G184" s="1158">
        <v>28</v>
      </c>
      <c r="H184" s="1158">
        <v>4</v>
      </c>
      <c r="I184" s="1158">
        <v>0</v>
      </c>
      <c r="J184" s="1158">
        <v>32</v>
      </c>
      <c r="K184" s="276" t="str">
        <f t="shared" si="2"/>
        <v>110123</v>
      </c>
    </row>
    <row r="185" spans="1:11" ht="10.9" customHeight="1">
      <c r="A185" s="1157">
        <v>1123030061</v>
      </c>
      <c r="B185" s="1219" t="s">
        <v>443</v>
      </c>
      <c r="C185" s="1220"/>
      <c r="D185" s="1221"/>
      <c r="E185" s="1219" t="s">
        <v>4880</v>
      </c>
      <c r="F185" s="1221"/>
      <c r="G185" s="1158">
        <v>431</v>
      </c>
      <c r="H185" s="1158">
        <v>0</v>
      </c>
      <c r="I185" s="1158">
        <v>0</v>
      </c>
      <c r="J185" s="1158">
        <v>431</v>
      </c>
      <c r="K185" s="276" t="str">
        <f t="shared" si="2"/>
        <v>110123</v>
      </c>
    </row>
    <row r="186" spans="1:11" ht="10.9" customHeight="1">
      <c r="A186" s="1157">
        <v>1123030064</v>
      </c>
      <c r="B186" s="1219" t="s">
        <v>444</v>
      </c>
      <c r="C186" s="1220"/>
      <c r="D186" s="1221"/>
      <c r="E186" s="1219" t="s">
        <v>4881</v>
      </c>
      <c r="F186" s="1221"/>
      <c r="G186" s="1158">
        <v>94.95</v>
      </c>
      <c r="H186" s="1158">
        <v>0</v>
      </c>
      <c r="I186" s="1158">
        <v>0</v>
      </c>
      <c r="J186" s="1158">
        <v>94.95</v>
      </c>
      <c r="K186" s="276" t="str">
        <f t="shared" si="2"/>
        <v>110123</v>
      </c>
    </row>
    <row r="187" spans="1:11" ht="10.9" customHeight="1">
      <c r="A187" s="1157">
        <v>1123030066</v>
      </c>
      <c r="B187" s="1219" t="s">
        <v>445</v>
      </c>
      <c r="C187" s="1220"/>
      <c r="D187" s="1221"/>
      <c r="E187" s="1219" t="s">
        <v>4882</v>
      </c>
      <c r="F187" s="1221"/>
      <c r="G187" s="1158">
        <v>969</v>
      </c>
      <c r="H187" s="1158">
        <v>143</v>
      </c>
      <c r="I187" s="1158">
        <v>0</v>
      </c>
      <c r="J187" s="740">
        <v>1112</v>
      </c>
      <c r="K187" s="276" t="str">
        <f t="shared" si="2"/>
        <v>110123</v>
      </c>
    </row>
    <row r="188" spans="1:11" ht="10.9" customHeight="1">
      <c r="A188" s="1157">
        <v>1123030071</v>
      </c>
      <c r="B188" s="1219" t="s">
        <v>446</v>
      </c>
      <c r="C188" s="1220"/>
      <c r="D188" s="1221"/>
      <c r="E188" s="1219" t="s">
        <v>4883</v>
      </c>
      <c r="F188" s="1221"/>
      <c r="G188" s="740">
        <v>1175.73</v>
      </c>
      <c r="H188" s="740">
        <v>35883.58</v>
      </c>
      <c r="I188" s="740">
        <v>35851.1</v>
      </c>
      <c r="J188" s="740">
        <v>1208.21</v>
      </c>
      <c r="K188" s="276" t="str">
        <f t="shared" si="2"/>
        <v>110123</v>
      </c>
    </row>
    <row r="189" spans="1:11" ht="10.9" customHeight="1">
      <c r="A189" s="1157">
        <v>1123030072</v>
      </c>
      <c r="B189" s="1219" t="s">
        <v>4203</v>
      </c>
      <c r="C189" s="1220"/>
      <c r="D189" s="1221"/>
      <c r="E189" s="1219" t="s">
        <v>4884</v>
      </c>
      <c r="F189" s="1221"/>
      <c r="G189" s="1158">
        <v>172</v>
      </c>
      <c r="H189" s="1158">
        <v>113.91</v>
      </c>
      <c r="I189" s="1158">
        <v>111.91</v>
      </c>
      <c r="J189" s="1158">
        <v>174</v>
      </c>
      <c r="K189" s="276" t="str">
        <f t="shared" si="2"/>
        <v>110123</v>
      </c>
    </row>
    <row r="190" spans="1:11" ht="10.9" customHeight="1">
      <c r="A190" s="1157">
        <v>1123030073</v>
      </c>
      <c r="B190" s="1219" t="s">
        <v>447</v>
      </c>
      <c r="C190" s="1220"/>
      <c r="D190" s="1221"/>
      <c r="E190" s="1219" t="s">
        <v>4885</v>
      </c>
      <c r="F190" s="1221"/>
      <c r="G190" s="1158">
        <v>-1</v>
      </c>
      <c r="H190" s="1158">
        <v>0</v>
      </c>
      <c r="I190" s="1158">
        <v>0</v>
      </c>
      <c r="J190" s="1158">
        <v>-1</v>
      </c>
      <c r="K190" s="276" t="str">
        <f t="shared" si="2"/>
        <v>110123</v>
      </c>
    </row>
    <row r="191" spans="1:11" ht="10.9" customHeight="1">
      <c r="A191" s="1157">
        <v>1123030077</v>
      </c>
      <c r="B191" s="1219" t="s">
        <v>448</v>
      </c>
      <c r="C191" s="1220"/>
      <c r="D191" s="1221"/>
      <c r="E191" s="1219" t="s">
        <v>4886</v>
      </c>
      <c r="F191" s="1221"/>
      <c r="G191" s="740">
        <v>27495.84</v>
      </c>
      <c r="H191" s="1158">
        <v>0</v>
      </c>
      <c r="I191" s="1158">
        <v>0</v>
      </c>
      <c r="J191" s="740">
        <v>27495.84</v>
      </c>
      <c r="K191" s="276" t="str">
        <f t="shared" si="2"/>
        <v>110123</v>
      </c>
    </row>
    <row r="192" spans="1:11" ht="10.9" customHeight="1">
      <c r="A192" s="1157">
        <v>1123030077</v>
      </c>
      <c r="B192" s="1219" t="s">
        <v>448</v>
      </c>
      <c r="C192" s="1220"/>
      <c r="D192" s="1221"/>
      <c r="E192" s="1219" t="s">
        <v>1508</v>
      </c>
      <c r="F192" s="1221"/>
      <c r="G192" s="1158">
        <v>-490</v>
      </c>
      <c r="H192" s="1158">
        <v>0</v>
      </c>
      <c r="I192" s="1158">
        <v>0</v>
      </c>
      <c r="J192" s="1158">
        <v>-490</v>
      </c>
      <c r="K192" s="276" t="str">
        <f t="shared" si="2"/>
        <v>151221</v>
      </c>
    </row>
    <row r="193" spans="1:11" ht="10.9" customHeight="1">
      <c r="A193" s="1157">
        <v>1123030080</v>
      </c>
      <c r="B193" s="1219" t="s">
        <v>449</v>
      </c>
      <c r="C193" s="1220"/>
      <c r="D193" s="1221"/>
      <c r="E193" s="1219" t="s">
        <v>4887</v>
      </c>
      <c r="F193" s="1221"/>
      <c r="G193" s="740">
        <v>-8986.89</v>
      </c>
      <c r="H193" s="1158">
        <v>0</v>
      </c>
      <c r="I193" s="1158">
        <v>0</v>
      </c>
      <c r="J193" s="740">
        <v>-8986.89</v>
      </c>
      <c r="K193" s="276" t="str">
        <f t="shared" si="2"/>
        <v>110123</v>
      </c>
    </row>
    <row r="194" spans="1:11" ht="10.9" customHeight="1">
      <c r="A194" s="1157">
        <v>1123030081</v>
      </c>
      <c r="B194" s="1219" t="s">
        <v>450</v>
      </c>
      <c r="C194" s="1220"/>
      <c r="D194" s="1221"/>
      <c r="E194" s="1219" t="s">
        <v>4888</v>
      </c>
      <c r="F194" s="1221"/>
      <c r="G194" s="740">
        <v>9995.68</v>
      </c>
      <c r="H194" s="1158">
        <v>1</v>
      </c>
      <c r="I194" s="1158">
        <v>210.45</v>
      </c>
      <c r="J194" s="740">
        <v>9786.23</v>
      </c>
      <c r="K194" s="276" t="str">
        <f t="shared" si="2"/>
        <v>110123</v>
      </c>
    </row>
    <row r="195" spans="1:11" ht="10.9" customHeight="1">
      <c r="A195" s="1157">
        <v>1123030082</v>
      </c>
      <c r="B195" s="1219" t="s">
        <v>451</v>
      </c>
      <c r="C195" s="1220"/>
      <c r="D195" s="1221"/>
      <c r="E195" s="1219" t="s">
        <v>4889</v>
      </c>
      <c r="F195" s="1221"/>
      <c r="G195" s="740">
        <v>1583.08</v>
      </c>
      <c r="H195" s="1158">
        <v>574</v>
      </c>
      <c r="I195" s="1158">
        <v>577</v>
      </c>
      <c r="J195" s="740">
        <v>1580.08</v>
      </c>
      <c r="K195" s="276" t="str">
        <f t="shared" si="2"/>
        <v>110123</v>
      </c>
    </row>
    <row r="196" spans="1:11" ht="10.9" customHeight="1">
      <c r="A196" s="1157">
        <v>1123030082</v>
      </c>
      <c r="B196" s="1219" t="s">
        <v>451</v>
      </c>
      <c r="C196" s="1220"/>
      <c r="D196" s="1221"/>
      <c r="E196" s="1219" t="s">
        <v>1509</v>
      </c>
      <c r="F196" s="1221"/>
      <c r="G196" s="1158">
        <v>-489</v>
      </c>
      <c r="H196" s="1158">
        <v>0</v>
      </c>
      <c r="I196" s="1158">
        <v>0</v>
      </c>
      <c r="J196" s="1158">
        <v>-489</v>
      </c>
      <c r="K196" s="276" t="str">
        <f t="shared" si="2"/>
        <v>151221</v>
      </c>
    </row>
    <row r="197" spans="1:11" ht="10.9" customHeight="1">
      <c r="A197" s="1157">
        <v>1123030082</v>
      </c>
      <c r="B197" s="1219" t="s">
        <v>451</v>
      </c>
      <c r="C197" s="1220"/>
      <c r="D197" s="1221"/>
      <c r="E197" s="1219" t="s">
        <v>2860</v>
      </c>
      <c r="F197" s="1221"/>
      <c r="G197" s="1158">
        <v>-779.43</v>
      </c>
      <c r="H197" s="1158">
        <v>0</v>
      </c>
      <c r="I197" s="1158">
        <v>0</v>
      </c>
      <c r="J197" s="1158">
        <v>-779.43</v>
      </c>
      <c r="K197" s="276" t="str">
        <f t="shared" si="2"/>
        <v>151222</v>
      </c>
    </row>
    <row r="198" spans="1:11" ht="10.9" customHeight="1">
      <c r="A198" s="1157">
        <v>1123030083</v>
      </c>
      <c r="B198" s="1219" t="s">
        <v>452</v>
      </c>
      <c r="C198" s="1220"/>
      <c r="D198" s="1221"/>
      <c r="E198" s="1219" t="s">
        <v>4890</v>
      </c>
      <c r="F198" s="1221"/>
      <c r="G198" s="740">
        <v>4583.28</v>
      </c>
      <c r="H198" s="1158">
        <v>50</v>
      </c>
      <c r="I198" s="1158">
        <v>0</v>
      </c>
      <c r="J198" s="740">
        <v>4633.28</v>
      </c>
      <c r="K198" s="276" t="str">
        <f t="shared" si="2"/>
        <v>110123</v>
      </c>
    </row>
    <row r="199" spans="1:11" ht="10.9" customHeight="1">
      <c r="A199" s="1157">
        <v>1123030084</v>
      </c>
      <c r="B199" s="1219" t="s">
        <v>453</v>
      </c>
      <c r="C199" s="1220"/>
      <c r="D199" s="1221"/>
      <c r="E199" s="1219" t="s">
        <v>4891</v>
      </c>
      <c r="F199" s="1221"/>
      <c r="G199" s="740">
        <v>5158.4399999999996</v>
      </c>
      <c r="H199" s="1158">
        <v>142</v>
      </c>
      <c r="I199" s="1158">
        <v>0</v>
      </c>
      <c r="J199" s="740">
        <v>5300.44</v>
      </c>
      <c r="K199" s="276" t="str">
        <f t="shared" si="2"/>
        <v>110123</v>
      </c>
    </row>
    <row r="200" spans="1:11" ht="10.9" customHeight="1">
      <c r="A200" s="1157">
        <v>1123030085</v>
      </c>
      <c r="B200" s="1219" t="s">
        <v>454</v>
      </c>
      <c r="C200" s="1220"/>
      <c r="D200" s="1221"/>
      <c r="E200" s="1219" t="s">
        <v>4892</v>
      </c>
      <c r="F200" s="1221"/>
      <c r="G200" s="1158">
        <v>-606.11</v>
      </c>
      <c r="H200" s="1158">
        <v>496</v>
      </c>
      <c r="I200" s="1158">
        <v>497</v>
      </c>
      <c r="J200" s="1158">
        <v>-607.11</v>
      </c>
      <c r="K200" s="276" t="str">
        <f t="shared" si="2"/>
        <v>110123</v>
      </c>
    </row>
    <row r="201" spans="1:11" ht="10.9" customHeight="1">
      <c r="A201" s="1157">
        <v>1123030087</v>
      </c>
      <c r="B201" s="1219" t="s">
        <v>456</v>
      </c>
      <c r="C201" s="1220"/>
      <c r="D201" s="1221"/>
      <c r="E201" s="1219" t="s">
        <v>4893</v>
      </c>
      <c r="F201" s="1221"/>
      <c r="G201" s="1158">
        <v>17</v>
      </c>
      <c r="H201" s="1158">
        <v>477</v>
      </c>
      <c r="I201" s="1158">
        <v>477</v>
      </c>
      <c r="J201" s="1158">
        <v>17</v>
      </c>
      <c r="K201" s="276" t="str">
        <f t="shared" si="2"/>
        <v>110123</v>
      </c>
    </row>
    <row r="202" spans="1:11" ht="10.9" customHeight="1">
      <c r="A202" s="1157">
        <v>1123030088</v>
      </c>
      <c r="B202" s="1219" t="s">
        <v>1558</v>
      </c>
      <c r="C202" s="1220"/>
      <c r="D202" s="1221"/>
      <c r="E202" s="1219" t="s">
        <v>4894</v>
      </c>
      <c r="F202" s="1221"/>
      <c r="G202" s="1158">
        <v>1</v>
      </c>
      <c r="H202" s="1158">
        <v>2</v>
      </c>
      <c r="I202" s="1158">
        <v>1</v>
      </c>
      <c r="J202" s="1158">
        <v>2</v>
      </c>
      <c r="K202" s="276" t="str">
        <f t="shared" si="2"/>
        <v>110123</v>
      </c>
    </row>
    <row r="203" spans="1:11" ht="10.9" customHeight="1">
      <c r="A203" s="1157">
        <v>1123030089</v>
      </c>
      <c r="B203" s="1219" t="s">
        <v>457</v>
      </c>
      <c r="C203" s="1220"/>
      <c r="D203" s="1221"/>
      <c r="E203" s="1219" t="s">
        <v>4895</v>
      </c>
      <c r="F203" s="1221"/>
      <c r="G203" s="1158">
        <v>-444.6</v>
      </c>
      <c r="H203" s="1158">
        <v>0</v>
      </c>
      <c r="I203" s="1158">
        <v>0</v>
      </c>
      <c r="J203" s="1158">
        <v>-444.6</v>
      </c>
      <c r="K203" s="276" t="str">
        <f t="shared" si="2"/>
        <v>110123</v>
      </c>
    </row>
    <row r="204" spans="1:11" ht="10.9" customHeight="1">
      <c r="A204" s="1157">
        <v>1123030091</v>
      </c>
      <c r="B204" s="1219" t="s">
        <v>458</v>
      </c>
      <c r="C204" s="1220"/>
      <c r="D204" s="1221"/>
      <c r="E204" s="1219" t="s">
        <v>4896</v>
      </c>
      <c r="F204" s="1221"/>
      <c r="G204" s="1158">
        <v>40</v>
      </c>
      <c r="H204" s="1158">
        <v>0</v>
      </c>
      <c r="I204" s="1158">
        <v>0</v>
      </c>
      <c r="J204" s="1158">
        <v>40</v>
      </c>
      <c r="K204" s="276" t="str">
        <f t="shared" si="2"/>
        <v>110123</v>
      </c>
    </row>
    <row r="205" spans="1:11" ht="10.9" customHeight="1">
      <c r="A205" s="1157">
        <v>1123030093</v>
      </c>
      <c r="B205" s="1219" t="s">
        <v>459</v>
      </c>
      <c r="C205" s="1220"/>
      <c r="D205" s="1221"/>
      <c r="E205" s="1219" t="s">
        <v>4897</v>
      </c>
      <c r="F205" s="1221"/>
      <c r="G205" s="1158">
        <v>33</v>
      </c>
      <c r="H205" s="1158">
        <v>0</v>
      </c>
      <c r="I205" s="1158">
        <v>0</v>
      </c>
      <c r="J205" s="1158">
        <v>33</v>
      </c>
      <c r="K205" s="276" t="str">
        <f t="shared" ref="K205:K268" si="3">MID(E205,58,6)</f>
        <v>110123</v>
      </c>
    </row>
    <row r="206" spans="1:11" ht="10.9" customHeight="1">
      <c r="A206" s="1157">
        <v>1123030095</v>
      </c>
      <c r="B206" s="1219" t="s">
        <v>460</v>
      </c>
      <c r="C206" s="1220"/>
      <c r="D206" s="1221"/>
      <c r="E206" s="1219" t="s">
        <v>4898</v>
      </c>
      <c r="F206" s="1221"/>
      <c r="G206" s="1158">
        <v>1</v>
      </c>
      <c r="H206" s="1158">
        <v>0</v>
      </c>
      <c r="I206" s="1158">
        <v>0</v>
      </c>
      <c r="J206" s="1158">
        <v>1</v>
      </c>
      <c r="K206" s="276" t="str">
        <f t="shared" si="3"/>
        <v>110123</v>
      </c>
    </row>
    <row r="207" spans="1:11" ht="10.9" customHeight="1">
      <c r="A207" s="1157">
        <v>1123030096</v>
      </c>
      <c r="B207" s="1219" t="s">
        <v>461</v>
      </c>
      <c r="C207" s="1220"/>
      <c r="D207" s="1221"/>
      <c r="E207" s="1219" t="s">
        <v>4899</v>
      </c>
      <c r="F207" s="1221"/>
      <c r="G207" s="1158">
        <v>337.93</v>
      </c>
      <c r="H207" s="1158">
        <v>0</v>
      </c>
      <c r="I207" s="1158">
        <v>0</v>
      </c>
      <c r="J207" s="1158">
        <v>337.93</v>
      </c>
      <c r="K207" s="276" t="str">
        <f t="shared" si="3"/>
        <v>110123</v>
      </c>
    </row>
    <row r="208" spans="1:11" ht="10.9" customHeight="1">
      <c r="A208" s="1157">
        <v>1123030097</v>
      </c>
      <c r="B208" s="1219" t="s">
        <v>462</v>
      </c>
      <c r="C208" s="1220"/>
      <c r="D208" s="1221"/>
      <c r="E208" s="1219" t="s">
        <v>4900</v>
      </c>
      <c r="F208" s="1221"/>
      <c r="G208" s="1158">
        <v>634.27</v>
      </c>
      <c r="H208" s="1158">
        <v>0</v>
      </c>
      <c r="I208" s="1158">
        <v>0</v>
      </c>
      <c r="J208" s="1158">
        <v>634.27</v>
      </c>
      <c r="K208" s="276" t="str">
        <f t="shared" si="3"/>
        <v>110123</v>
      </c>
    </row>
    <row r="209" spans="1:11" ht="10.9" customHeight="1">
      <c r="A209" s="1157">
        <v>1123030098</v>
      </c>
      <c r="B209" s="1219" t="s">
        <v>463</v>
      </c>
      <c r="C209" s="1220"/>
      <c r="D209" s="1221"/>
      <c r="E209" s="1219" t="s">
        <v>4901</v>
      </c>
      <c r="F209" s="1221"/>
      <c r="G209" s="740">
        <v>2777</v>
      </c>
      <c r="H209" s="1158">
        <v>528</v>
      </c>
      <c r="I209" s="1158">
        <v>539</v>
      </c>
      <c r="J209" s="740">
        <v>2766</v>
      </c>
      <c r="K209" s="276" t="str">
        <f t="shared" si="3"/>
        <v>110123</v>
      </c>
    </row>
    <row r="210" spans="1:11" ht="10.9" customHeight="1">
      <c r="A210" s="1157">
        <v>1123030098</v>
      </c>
      <c r="B210" s="1219" t="s">
        <v>463</v>
      </c>
      <c r="C210" s="1220"/>
      <c r="D210" s="1221"/>
      <c r="E210" s="1219" t="s">
        <v>2786</v>
      </c>
      <c r="F210" s="1221"/>
      <c r="G210" s="740">
        <v>-1509</v>
      </c>
      <c r="H210" s="1158">
        <v>0</v>
      </c>
      <c r="I210" s="1158">
        <v>0</v>
      </c>
      <c r="J210" s="740">
        <v>-1509</v>
      </c>
      <c r="K210" s="276" t="str">
        <f t="shared" si="3"/>
        <v>151222</v>
      </c>
    </row>
    <row r="211" spans="1:11" ht="10.9" customHeight="1">
      <c r="A211" s="1157">
        <v>1123030100</v>
      </c>
      <c r="B211" s="1219" t="s">
        <v>464</v>
      </c>
      <c r="C211" s="1220"/>
      <c r="D211" s="1221"/>
      <c r="E211" s="1219" t="s">
        <v>4902</v>
      </c>
      <c r="F211" s="1221"/>
      <c r="G211" s="740">
        <v>-1383</v>
      </c>
      <c r="H211" s="1158">
        <v>0</v>
      </c>
      <c r="I211" s="1158">
        <v>0</v>
      </c>
      <c r="J211" s="740">
        <v>-1383</v>
      </c>
      <c r="K211" s="276" t="str">
        <f t="shared" si="3"/>
        <v>110123</v>
      </c>
    </row>
    <row r="212" spans="1:11" ht="10.9" customHeight="1">
      <c r="A212" s="1157">
        <v>1123030101</v>
      </c>
      <c r="B212" s="1219" t="s">
        <v>465</v>
      </c>
      <c r="C212" s="1220"/>
      <c r="D212" s="1221"/>
      <c r="E212" s="1219" t="s">
        <v>4903</v>
      </c>
      <c r="F212" s="1221"/>
      <c r="G212" s="1158">
        <v>4</v>
      </c>
      <c r="H212" s="1158">
        <v>0</v>
      </c>
      <c r="I212" s="1158">
        <v>4</v>
      </c>
      <c r="J212" s="1158">
        <v>0</v>
      </c>
      <c r="K212" s="276" t="str">
        <f t="shared" si="3"/>
        <v>110123</v>
      </c>
    </row>
    <row r="213" spans="1:11" ht="10.9" customHeight="1">
      <c r="A213" s="1157">
        <v>1123030102</v>
      </c>
      <c r="B213" s="1219" t="s">
        <v>466</v>
      </c>
      <c r="C213" s="1220"/>
      <c r="D213" s="1221"/>
      <c r="E213" s="1219" t="s">
        <v>4904</v>
      </c>
      <c r="F213" s="1221"/>
      <c r="G213" s="1158">
        <v>875</v>
      </c>
      <c r="H213" s="1158">
        <v>0</v>
      </c>
      <c r="I213" s="1158">
        <v>0</v>
      </c>
      <c r="J213" s="1158">
        <v>875</v>
      </c>
      <c r="K213" s="276" t="str">
        <f t="shared" si="3"/>
        <v>110123</v>
      </c>
    </row>
    <row r="214" spans="1:11" ht="10.9" customHeight="1">
      <c r="A214" s="1157">
        <v>1123030103</v>
      </c>
      <c r="B214" s="1219" t="s">
        <v>467</v>
      </c>
      <c r="C214" s="1220"/>
      <c r="D214" s="1221"/>
      <c r="E214" s="1219" t="s">
        <v>4905</v>
      </c>
      <c r="F214" s="1221"/>
      <c r="G214" s="740">
        <v>1085.26</v>
      </c>
      <c r="H214" s="1158">
        <v>0</v>
      </c>
      <c r="I214" s="1158">
        <v>0</v>
      </c>
      <c r="J214" s="740">
        <v>1085.26</v>
      </c>
      <c r="K214" s="276" t="str">
        <f t="shared" si="3"/>
        <v>110123</v>
      </c>
    </row>
    <row r="215" spans="1:11" ht="10.9" customHeight="1">
      <c r="A215" s="1157">
        <v>1123030109</v>
      </c>
      <c r="B215" s="1219" t="s">
        <v>4204</v>
      </c>
      <c r="C215" s="1220"/>
      <c r="D215" s="1221"/>
      <c r="E215" s="1219" t="s">
        <v>4906</v>
      </c>
      <c r="F215" s="1221"/>
      <c r="G215" s="1158">
        <v>50</v>
      </c>
      <c r="H215" s="1158">
        <v>500.35</v>
      </c>
      <c r="I215" s="1158">
        <v>550</v>
      </c>
      <c r="J215" s="1158">
        <v>0.35</v>
      </c>
      <c r="K215" s="276" t="str">
        <f t="shared" si="3"/>
        <v>110123</v>
      </c>
    </row>
    <row r="216" spans="1:11" ht="10.9" customHeight="1">
      <c r="A216" s="1157">
        <v>1123030110</v>
      </c>
      <c r="B216" s="1219" t="s">
        <v>2808</v>
      </c>
      <c r="C216" s="1220"/>
      <c r="D216" s="1221"/>
      <c r="E216" s="1219" t="s">
        <v>4907</v>
      </c>
      <c r="F216" s="1221"/>
      <c r="G216" s="1158">
        <v>2</v>
      </c>
      <c r="H216" s="1158">
        <v>0</v>
      </c>
      <c r="I216" s="1158">
        <v>0</v>
      </c>
      <c r="J216" s="1158">
        <v>2</v>
      </c>
      <c r="K216" s="276" t="str">
        <f t="shared" si="3"/>
        <v>110123</v>
      </c>
    </row>
    <row r="217" spans="1:11" ht="10.9" customHeight="1">
      <c r="A217" s="1157">
        <v>1123030112</v>
      </c>
      <c r="B217" s="1219" t="s">
        <v>1559</v>
      </c>
      <c r="C217" s="1220"/>
      <c r="D217" s="1221"/>
      <c r="E217" s="1219" t="s">
        <v>4908</v>
      </c>
      <c r="F217" s="1221"/>
      <c r="G217" s="1158">
        <v>0</v>
      </c>
      <c r="H217" s="1158">
        <v>10.27</v>
      </c>
      <c r="I217" s="1158">
        <v>0</v>
      </c>
      <c r="J217" s="1158">
        <v>10.27</v>
      </c>
      <c r="K217" s="276" t="str">
        <f t="shared" si="3"/>
        <v>110123</v>
      </c>
    </row>
    <row r="218" spans="1:11" ht="10.9" customHeight="1">
      <c r="A218" s="1157">
        <v>1123030113</v>
      </c>
      <c r="B218" s="1219" t="s">
        <v>1135</v>
      </c>
      <c r="C218" s="1220"/>
      <c r="D218" s="1221"/>
      <c r="E218" s="1219" t="s">
        <v>4909</v>
      </c>
      <c r="F218" s="1221"/>
      <c r="G218" s="1158">
        <v>-896</v>
      </c>
      <c r="H218" s="1158">
        <v>0</v>
      </c>
      <c r="I218" s="1158">
        <v>0</v>
      </c>
      <c r="J218" s="1158">
        <v>-896</v>
      </c>
      <c r="K218" s="276" t="str">
        <f t="shared" si="3"/>
        <v>110123</v>
      </c>
    </row>
    <row r="219" spans="1:11" ht="10.9" customHeight="1">
      <c r="A219" s="1157">
        <v>1123030114</v>
      </c>
      <c r="B219" s="1219" t="s">
        <v>1136</v>
      </c>
      <c r="C219" s="1220"/>
      <c r="D219" s="1221"/>
      <c r="E219" s="1219" t="s">
        <v>4910</v>
      </c>
      <c r="F219" s="1221"/>
      <c r="G219" s="1158">
        <v>157.19</v>
      </c>
      <c r="H219" s="1158">
        <v>22</v>
      </c>
      <c r="I219" s="1158">
        <v>0</v>
      </c>
      <c r="J219" s="1158">
        <v>179.19</v>
      </c>
      <c r="K219" s="276" t="str">
        <f t="shared" si="3"/>
        <v>110123</v>
      </c>
    </row>
    <row r="220" spans="1:11" ht="10.9" customHeight="1">
      <c r="A220" s="1157">
        <v>1123030115</v>
      </c>
      <c r="B220" s="1219" t="s">
        <v>1137</v>
      </c>
      <c r="C220" s="1220"/>
      <c r="D220" s="1221"/>
      <c r="E220" s="1219" t="s">
        <v>4911</v>
      </c>
      <c r="F220" s="1221"/>
      <c r="G220" s="1158">
        <v>-7</v>
      </c>
      <c r="H220" s="1158">
        <v>800</v>
      </c>
      <c r="I220" s="1158">
        <v>800</v>
      </c>
      <c r="J220" s="1158">
        <v>-7</v>
      </c>
      <c r="K220" s="276" t="str">
        <f t="shared" si="3"/>
        <v>110123</v>
      </c>
    </row>
    <row r="221" spans="1:11" ht="10.9" customHeight="1">
      <c r="A221" s="1157">
        <v>1123030116</v>
      </c>
      <c r="B221" s="1219" t="s">
        <v>1479</v>
      </c>
      <c r="C221" s="1220"/>
      <c r="D221" s="1221"/>
      <c r="E221" s="1219" t="s">
        <v>4912</v>
      </c>
      <c r="F221" s="1221"/>
      <c r="G221" s="1158">
        <v>0.02</v>
      </c>
      <c r="H221" s="1158">
        <v>0</v>
      </c>
      <c r="I221" s="1158">
        <v>0</v>
      </c>
      <c r="J221" s="1158">
        <v>0.02</v>
      </c>
      <c r="K221" s="276" t="str">
        <f t="shared" si="3"/>
        <v>110123</v>
      </c>
    </row>
    <row r="222" spans="1:11" ht="10.9" customHeight="1">
      <c r="A222" s="1157">
        <v>1123030117</v>
      </c>
      <c r="B222" s="1219" t="s">
        <v>1231</v>
      </c>
      <c r="C222" s="1220"/>
      <c r="D222" s="1221"/>
      <c r="E222" s="1219" t="s">
        <v>4913</v>
      </c>
      <c r="F222" s="1221"/>
      <c r="G222" s="1158">
        <v>8</v>
      </c>
      <c r="H222" s="1158">
        <v>0</v>
      </c>
      <c r="I222" s="1158">
        <v>0</v>
      </c>
      <c r="J222" s="1158">
        <v>8</v>
      </c>
      <c r="K222" s="276" t="str">
        <f t="shared" si="3"/>
        <v>110123</v>
      </c>
    </row>
    <row r="223" spans="1:11" ht="10.9" customHeight="1">
      <c r="A223" s="1157">
        <v>1123030118</v>
      </c>
      <c r="B223" s="1219" t="s">
        <v>1560</v>
      </c>
      <c r="C223" s="1220"/>
      <c r="D223" s="1221"/>
      <c r="E223" s="1219" t="s">
        <v>4914</v>
      </c>
      <c r="F223" s="1221"/>
      <c r="G223" s="1158">
        <v>1</v>
      </c>
      <c r="H223" s="1158">
        <v>0</v>
      </c>
      <c r="I223" s="1158">
        <v>0</v>
      </c>
      <c r="J223" s="1158">
        <v>1</v>
      </c>
      <c r="K223" s="276" t="str">
        <f t="shared" si="3"/>
        <v>110123</v>
      </c>
    </row>
    <row r="224" spans="1:11" ht="10.9" customHeight="1">
      <c r="A224" s="1157">
        <v>1123030119</v>
      </c>
      <c r="B224" s="1219" t="s">
        <v>1232</v>
      </c>
      <c r="C224" s="1220"/>
      <c r="D224" s="1221"/>
      <c r="E224" s="1219" t="s">
        <v>4915</v>
      </c>
      <c r="F224" s="1221"/>
      <c r="G224" s="1158">
        <v>-375</v>
      </c>
      <c r="H224" s="1158">
        <v>0</v>
      </c>
      <c r="I224" s="1158">
        <v>0</v>
      </c>
      <c r="J224" s="1158">
        <v>-375</v>
      </c>
      <c r="K224" s="276" t="str">
        <f t="shared" si="3"/>
        <v>110123</v>
      </c>
    </row>
    <row r="225" spans="1:11" ht="10.9" customHeight="1">
      <c r="A225" s="1157">
        <v>1123030123</v>
      </c>
      <c r="B225" s="1219" t="s">
        <v>1579</v>
      </c>
      <c r="C225" s="1220"/>
      <c r="D225" s="1221"/>
      <c r="E225" s="1219" t="s">
        <v>4916</v>
      </c>
      <c r="F225" s="1221"/>
      <c r="G225" s="1158">
        <v>1</v>
      </c>
      <c r="H225" s="740">
        <v>51062</v>
      </c>
      <c r="I225" s="740">
        <v>50717</v>
      </c>
      <c r="J225" s="1158">
        <v>346</v>
      </c>
      <c r="K225" s="276" t="str">
        <f t="shared" si="3"/>
        <v>110123</v>
      </c>
    </row>
    <row r="226" spans="1:11" ht="10.9" customHeight="1">
      <c r="A226" s="1157">
        <v>1123030124</v>
      </c>
      <c r="B226" s="1219" t="s">
        <v>1580</v>
      </c>
      <c r="C226" s="1220"/>
      <c r="D226" s="1221"/>
      <c r="E226" s="1219" t="s">
        <v>4917</v>
      </c>
      <c r="F226" s="1221"/>
      <c r="G226" s="1158">
        <v>-238.87</v>
      </c>
      <c r="H226" s="740">
        <v>8145.15</v>
      </c>
      <c r="I226" s="740">
        <v>8149.82</v>
      </c>
      <c r="J226" s="1158">
        <v>-243.54</v>
      </c>
      <c r="K226" s="276" t="str">
        <f t="shared" si="3"/>
        <v>110123</v>
      </c>
    </row>
    <row r="227" spans="1:11" ht="10.9" customHeight="1">
      <c r="A227" s="1157">
        <v>1123030126</v>
      </c>
      <c r="B227" s="1219" t="s">
        <v>1582</v>
      </c>
      <c r="C227" s="1220"/>
      <c r="D227" s="1221"/>
      <c r="E227" s="1219" t="s">
        <v>4918</v>
      </c>
      <c r="F227" s="1221"/>
      <c r="G227" s="1158">
        <v>64</v>
      </c>
      <c r="H227" s="1158">
        <v>0</v>
      </c>
      <c r="I227" s="1158">
        <v>0</v>
      </c>
      <c r="J227" s="1158">
        <v>64</v>
      </c>
      <c r="K227" s="276" t="str">
        <f t="shared" si="3"/>
        <v>110123</v>
      </c>
    </row>
    <row r="228" spans="1:11" ht="10.9" customHeight="1">
      <c r="A228" s="1157">
        <v>1123030132</v>
      </c>
      <c r="B228" s="1219" t="s">
        <v>1583</v>
      </c>
      <c r="C228" s="1220"/>
      <c r="D228" s="1221"/>
      <c r="E228" s="1219" t="s">
        <v>4919</v>
      </c>
      <c r="F228" s="1221"/>
      <c r="G228" s="1158">
        <v>2.72</v>
      </c>
      <c r="H228" s="1158">
        <v>57</v>
      </c>
      <c r="I228" s="1158">
        <v>50</v>
      </c>
      <c r="J228" s="1158">
        <v>9.7200000000000006</v>
      </c>
      <c r="K228" s="276" t="str">
        <f t="shared" si="3"/>
        <v>110123</v>
      </c>
    </row>
    <row r="229" spans="1:11" ht="10.9" customHeight="1">
      <c r="A229" s="1157">
        <v>1123030136</v>
      </c>
      <c r="B229" s="1219" t="s">
        <v>1587</v>
      </c>
      <c r="C229" s="1220"/>
      <c r="D229" s="1221"/>
      <c r="E229" s="1219" t="s">
        <v>4920</v>
      </c>
      <c r="F229" s="1221"/>
      <c r="G229" s="1158">
        <v>60.45</v>
      </c>
      <c r="H229" s="1158">
        <v>121.6</v>
      </c>
      <c r="I229" s="1158">
        <v>84.45</v>
      </c>
      <c r="J229" s="1158">
        <v>97.6</v>
      </c>
      <c r="K229" s="276" t="str">
        <f t="shared" si="3"/>
        <v>110123</v>
      </c>
    </row>
    <row r="230" spans="1:11" ht="10.9" customHeight="1">
      <c r="A230" s="1157">
        <v>1123030137</v>
      </c>
      <c r="B230" s="1219" t="s">
        <v>1585</v>
      </c>
      <c r="C230" s="1220"/>
      <c r="D230" s="1221"/>
      <c r="E230" s="1219" t="s">
        <v>4921</v>
      </c>
      <c r="F230" s="1221"/>
      <c r="G230" s="1158">
        <v>-4.13</v>
      </c>
      <c r="H230" s="1158">
        <v>0</v>
      </c>
      <c r="I230" s="1158">
        <v>0</v>
      </c>
      <c r="J230" s="1158">
        <v>-4.13</v>
      </c>
      <c r="K230" s="276" t="str">
        <f t="shared" si="3"/>
        <v>110123</v>
      </c>
    </row>
    <row r="231" spans="1:11" ht="10.9" customHeight="1">
      <c r="A231" s="1157">
        <v>1123030138</v>
      </c>
      <c r="B231" s="1219" t="s">
        <v>1586</v>
      </c>
      <c r="C231" s="1220"/>
      <c r="D231" s="1221"/>
      <c r="E231" s="1219" t="s">
        <v>4922</v>
      </c>
      <c r="F231" s="1221"/>
      <c r="G231" s="1158">
        <v>5</v>
      </c>
      <c r="H231" s="1158">
        <v>104.5</v>
      </c>
      <c r="I231" s="1158">
        <v>0</v>
      </c>
      <c r="J231" s="1158">
        <v>109.5</v>
      </c>
      <c r="K231" s="276" t="str">
        <f t="shared" si="3"/>
        <v>110123</v>
      </c>
    </row>
    <row r="232" spans="1:11" ht="10.9" customHeight="1">
      <c r="A232" s="1157">
        <v>1123030142</v>
      </c>
      <c r="B232" s="1219" t="s">
        <v>4205</v>
      </c>
      <c r="C232" s="1220"/>
      <c r="D232" s="1221"/>
      <c r="E232" s="1219" t="s">
        <v>4923</v>
      </c>
      <c r="F232" s="1221"/>
      <c r="G232" s="1158">
        <v>5</v>
      </c>
      <c r="H232" s="1158">
        <v>0</v>
      </c>
      <c r="I232" s="1158">
        <v>0</v>
      </c>
      <c r="J232" s="1158">
        <v>5</v>
      </c>
      <c r="K232" s="276" t="str">
        <f t="shared" si="3"/>
        <v>110123</v>
      </c>
    </row>
    <row r="233" spans="1:11" ht="10.9" customHeight="1">
      <c r="A233" s="1157">
        <v>1123030143</v>
      </c>
      <c r="B233" s="1219" t="s">
        <v>1588</v>
      </c>
      <c r="C233" s="1220"/>
      <c r="D233" s="1221"/>
      <c r="E233" s="1219" t="s">
        <v>4924</v>
      </c>
      <c r="F233" s="1221"/>
      <c r="G233" s="1158">
        <v>4</v>
      </c>
      <c r="H233" s="1158">
        <v>0</v>
      </c>
      <c r="I233" s="1158">
        <v>0</v>
      </c>
      <c r="J233" s="1158">
        <v>4</v>
      </c>
      <c r="K233" s="276" t="str">
        <f t="shared" si="3"/>
        <v>110123</v>
      </c>
    </row>
    <row r="234" spans="1:11" ht="10.9" customHeight="1">
      <c r="A234" s="1157">
        <v>1123030144</v>
      </c>
      <c r="B234" s="1219" t="s">
        <v>1622</v>
      </c>
      <c r="C234" s="1220"/>
      <c r="D234" s="1221"/>
      <c r="E234" s="1219" t="s">
        <v>4925</v>
      </c>
      <c r="F234" s="1221"/>
      <c r="G234" s="1158">
        <v>565.5</v>
      </c>
      <c r="H234" s="1158">
        <v>7</v>
      </c>
      <c r="I234" s="1158">
        <v>68.5</v>
      </c>
      <c r="J234" s="1158">
        <v>504</v>
      </c>
      <c r="K234" s="276" t="str">
        <f t="shared" si="3"/>
        <v>110123</v>
      </c>
    </row>
    <row r="235" spans="1:11" ht="10.9" customHeight="1">
      <c r="A235" s="1157">
        <v>1123030145</v>
      </c>
      <c r="B235" s="1219" t="s">
        <v>1623</v>
      </c>
      <c r="C235" s="1220"/>
      <c r="D235" s="1221"/>
      <c r="E235" s="1219" t="s">
        <v>4926</v>
      </c>
      <c r="F235" s="1221"/>
      <c r="G235" s="1158">
        <v>2</v>
      </c>
      <c r="H235" s="1158">
        <v>0</v>
      </c>
      <c r="I235" s="1158">
        <v>0</v>
      </c>
      <c r="J235" s="1158">
        <v>2</v>
      </c>
      <c r="K235" s="276" t="str">
        <f t="shared" si="3"/>
        <v>110123</v>
      </c>
    </row>
    <row r="236" spans="1:11" ht="10.9" customHeight="1">
      <c r="A236" s="1157">
        <v>1123030149</v>
      </c>
      <c r="B236" s="1219" t="s">
        <v>1589</v>
      </c>
      <c r="C236" s="1220"/>
      <c r="D236" s="1221"/>
      <c r="E236" s="1219" t="s">
        <v>4927</v>
      </c>
      <c r="F236" s="1221"/>
      <c r="G236" s="1158">
        <v>373</v>
      </c>
      <c r="H236" s="1158">
        <v>0</v>
      </c>
      <c r="I236" s="1158">
        <v>375</v>
      </c>
      <c r="J236" s="1158">
        <v>-2</v>
      </c>
      <c r="K236" s="276" t="str">
        <f t="shared" si="3"/>
        <v>110123</v>
      </c>
    </row>
    <row r="237" spans="1:11" ht="10.9" customHeight="1">
      <c r="A237" s="1157">
        <v>1123030151</v>
      </c>
      <c r="B237" s="1219" t="s">
        <v>4206</v>
      </c>
      <c r="C237" s="1220"/>
      <c r="D237" s="1221"/>
      <c r="E237" s="1219" t="s">
        <v>4928</v>
      </c>
      <c r="F237" s="1221"/>
      <c r="G237" s="1158">
        <v>266</v>
      </c>
      <c r="H237" s="1158">
        <v>199</v>
      </c>
      <c r="I237" s="1158">
        <v>67</v>
      </c>
      <c r="J237" s="1158">
        <v>398</v>
      </c>
      <c r="K237" s="276" t="str">
        <f t="shared" si="3"/>
        <v>110123</v>
      </c>
    </row>
    <row r="238" spans="1:11" ht="10.9" customHeight="1">
      <c r="A238" s="1157">
        <v>1123030154</v>
      </c>
      <c r="B238" s="1219" t="s">
        <v>4209</v>
      </c>
      <c r="C238" s="1220"/>
      <c r="D238" s="1221"/>
      <c r="E238" s="1219" t="s">
        <v>4929</v>
      </c>
      <c r="F238" s="1221"/>
      <c r="G238" s="1158">
        <v>5</v>
      </c>
      <c r="H238" s="1158">
        <v>0</v>
      </c>
      <c r="I238" s="1158">
        <v>5</v>
      </c>
      <c r="J238" s="1158">
        <v>0</v>
      </c>
      <c r="K238" s="276" t="str">
        <f t="shared" si="3"/>
        <v>110123</v>
      </c>
    </row>
    <row r="239" spans="1:11" ht="10.9" customHeight="1">
      <c r="A239" s="1157">
        <v>1123030156</v>
      </c>
      <c r="B239" s="1219" t="s">
        <v>4210</v>
      </c>
      <c r="C239" s="1220"/>
      <c r="D239" s="1221"/>
      <c r="E239" s="1219" t="s">
        <v>4930</v>
      </c>
      <c r="F239" s="1221"/>
      <c r="G239" s="1158">
        <v>948.96</v>
      </c>
      <c r="H239" s="1158">
        <v>-948.96</v>
      </c>
      <c r="I239" s="1158">
        <v>0</v>
      </c>
      <c r="J239" s="1158">
        <v>0</v>
      </c>
      <c r="K239" s="276" t="str">
        <f t="shared" si="3"/>
        <v>110123</v>
      </c>
    </row>
    <row r="240" spans="1:11" ht="10.9" customHeight="1">
      <c r="A240" s="1157">
        <v>1123030159</v>
      </c>
      <c r="B240" s="1219" t="s">
        <v>4211</v>
      </c>
      <c r="C240" s="1220"/>
      <c r="D240" s="1221"/>
      <c r="E240" s="1219" t="s">
        <v>4931</v>
      </c>
      <c r="F240" s="1221"/>
      <c r="G240" s="1158">
        <v>9</v>
      </c>
      <c r="H240" s="1158">
        <v>0</v>
      </c>
      <c r="I240" s="1158">
        <v>0</v>
      </c>
      <c r="J240" s="1158">
        <v>9</v>
      </c>
      <c r="K240" s="276" t="str">
        <f t="shared" si="3"/>
        <v>110123</v>
      </c>
    </row>
    <row r="241" spans="1:11" ht="10.9" customHeight="1">
      <c r="A241" s="1157">
        <v>1123030161</v>
      </c>
      <c r="B241" s="1219" t="s">
        <v>4212</v>
      </c>
      <c r="C241" s="1220"/>
      <c r="D241" s="1221"/>
      <c r="E241" s="1219" t="s">
        <v>4932</v>
      </c>
      <c r="F241" s="1221"/>
      <c r="G241" s="1158">
        <v>12</v>
      </c>
      <c r="H241" s="740">
        <v>6529.5</v>
      </c>
      <c r="I241" s="740">
        <v>6541.5</v>
      </c>
      <c r="J241" s="1158">
        <v>0</v>
      </c>
      <c r="K241" s="276" t="str">
        <f t="shared" si="3"/>
        <v>110123</v>
      </c>
    </row>
    <row r="242" spans="1:11" ht="10.9" customHeight="1">
      <c r="A242" s="1157">
        <v>1123030162</v>
      </c>
      <c r="B242" s="1219" t="s">
        <v>4709</v>
      </c>
      <c r="C242" s="1220"/>
      <c r="D242" s="1221"/>
      <c r="E242" s="1219" t="s">
        <v>4933</v>
      </c>
      <c r="F242" s="1221"/>
      <c r="G242" s="1158">
        <v>46.56</v>
      </c>
      <c r="H242" s="740">
        <v>21476</v>
      </c>
      <c r="I242" s="740">
        <v>21475</v>
      </c>
      <c r="J242" s="1158">
        <v>47.56</v>
      </c>
      <c r="K242" s="276" t="str">
        <f t="shared" si="3"/>
        <v>110123</v>
      </c>
    </row>
    <row r="243" spans="1:11" ht="10.9" customHeight="1">
      <c r="A243" s="1157">
        <v>1123030163</v>
      </c>
      <c r="B243" s="1219" t="s">
        <v>4213</v>
      </c>
      <c r="C243" s="1220"/>
      <c r="D243" s="1221"/>
      <c r="E243" s="1219" t="s">
        <v>4934</v>
      </c>
      <c r="F243" s="1221"/>
      <c r="G243" s="1158">
        <v>257</v>
      </c>
      <c r="H243" s="1158">
        <v>0</v>
      </c>
      <c r="I243" s="1158">
        <v>257</v>
      </c>
      <c r="J243" s="1158">
        <v>0</v>
      </c>
      <c r="K243" s="276" t="str">
        <f t="shared" si="3"/>
        <v>110123</v>
      </c>
    </row>
    <row r="244" spans="1:11" ht="10.9" customHeight="1">
      <c r="A244" s="1157">
        <v>1123030166</v>
      </c>
      <c r="B244" s="1219" t="s">
        <v>4214</v>
      </c>
      <c r="C244" s="1220"/>
      <c r="D244" s="1221"/>
      <c r="E244" s="1219" t="s">
        <v>4935</v>
      </c>
      <c r="F244" s="1221"/>
      <c r="G244" s="1158">
        <v>97</v>
      </c>
      <c r="H244" s="1158">
        <v>0</v>
      </c>
      <c r="I244" s="1158">
        <v>0</v>
      </c>
      <c r="J244" s="1158">
        <v>97</v>
      </c>
      <c r="K244" s="276" t="str">
        <f t="shared" si="3"/>
        <v>110123</v>
      </c>
    </row>
    <row r="245" spans="1:11" ht="10.9" customHeight="1">
      <c r="A245" s="1157">
        <v>1123030168</v>
      </c>
      <c r="B245" s="1219" t="s">
        <v>4215</v>
      </c>
      <c r="C245" s="1220"/>
      <c r="D245" s="1221"/>
      <c r="E245" s="1219" t="s">
        <v>4936</v>
      </c>
      <c r="F245" s="1221"/>
      <c r="G245" s="1158">
        <v>4.08</v>
      </c>
      <c r="H245" s="1158">
        <v>0</v>
      </c>
      <c r="I245" s="1158">
        <v>0</v>
      </c>
      <c r="J245" s="1158">
        <v>4.08</v>
      </c>
      <c r="K245" s="276" t="str">
        <f t="shared" si="3"/>
        <v>110123</v>
      </c>
    </row>
    <row r="246" spans="1:11" ht="10.9" customHeight="1">
      <c r="A246" s="1157">
        <v>1123030169</v>
      </c>
      <c r="B246" s="1219" t="s">
        <v>4216</v>
      </c>
      <c r="C246" s="1220"/>
      <c r="D246" s="1221"/>
      <c r="E246" s="1219" t="s">
        <v>4937</v>
      </c>
      <c r="F246" s="1221"/>
      <c r="G246" s="740">
        <v>1645</v>
      </c>
      <c r="H246" s="740">
        <v>1884</v>
      </c>
      <c r="I246" s="740">
        <v>1501</v>
      </c>
      <c r="J246" s="740">
        <v>2028</v>
      </c>
      <c r="K246" s="276" t="str">
        <f t="shared" si="3"/>
        <v>110123</v>
      </c>
    </row>
    <row r="247" spans="1:11" ht="10.9" customHeight="1">
      <c r="A247" s="1157">
        <v>1123030170</v>
      </c>
      <c r="B247" s="1219" t="s">
        <v>4938</v>
      </c>
      <c r="C247" s="1220"/>
      <c r="D247" s="1221"/>
      <c r="E247" s="1219" t="s">
        <v>4939</v>
      </c>
      <c r="F247" s="1221"/>
      <c r="G247" s="1158">
        <v>2.1</v>
      </c>
      <c r="H247" s="1158">
        <v>0</v>
      </c>
      <c r="I247" s="1158">
        <v>2.1</v>
      </c>
      <c r="J247" s="1158">
        <v>0</v>
      </c>
      <c r="K247" s="276" t="str">
        <f t="shared" si="3"/>
        <v>110123</v>
      </c>
    </row>
    <row r="248" spans="1:11" ht="10.9" customHeight="1">
      <c r="A248" s="1157">
        <v>1123030172</v>
      </c>
      <c r="B248" s="1219" t="s">
        <v>4940</v>
      </c>
      <c r="C248" s="1220"/>
      <c r="D248" s="1221"/>
      <c r="E248" s="1219" t="s">
        <v>4941</v>
      </c>
      <c r="F248" s="1221"/>
      <c r="G248" s="1158">
        <v>9.08</v>
      </c>
      <c r="H248" s="740">
        <v>2452.5100000000002</v>
      </c>
      <c r="I248" s="740">
        <v>2461.59</v>
      </c>
      <c r="J248" s="1158">
        <v>0</v>
      </c>
      <c r="K248" s="276" t="str">
        <f t="shared" si="3"/>
        <v>110123</v>
      </c>
    </row>
    <row r="249" spans="1:11" ht="10.9" customHeight="1">
      <c r="A249" s="1157">
        <v>1123030173</v>
      </c>
      <c r="B249" s="1219" t="s">
        <v>4942</v>
      </c>
      <c r="C249" s="1220"/>
      <c r="D249" s="1221"/>
      <c r="E249" s="1219" t="s">
        <v>4943</v>
      </c>
      <c r="F249" s="1221"/>
      <c r="G249" s="1158">
        <v>1</v>
      </c>
      <c r="H249" s="1158">
        <v>0</v>
      </c>
      <c r="I249" s="1158">
        <v>1</v>
      </c>
      <c r="J249" s="1158">
        <v>0</v>
      </c>
      <c r="K249" s="276" t="str">
        <f t="shared" si="3"/>
        <v>110123</v>
      </c>
    </row>
    <row r="250" spans="1:11" ht="10.9" customHeight="1">
      <c r="A250" s="1157">
        <v>1123030175</v>
      </c>
      <c r="B250" s="1219" t="s">
        <v>4944</v>
      </c>
      <c r="C250" s="1220"/>
      <c r="D250" s="1221"/>
      <c r="E250" s="1219" t="s">
        <v>4945</v>
      </c>
      <c r="F250" s="1221"/>
      <c r="G250" s="1158">
        <v>27.33</v>
      </c>
      <c r="H250" s="740">
        <v>145729.75</v>
      </c>
      <c r="I250" s="740">
        <v>132998.41</v>
      </c>
      <c r="J250" s="740">
        <v>12758.67</v>
      </c>
      <c r="K250" s="276" t="str">
        <f t="shared" si="3"/>
        <v>110123</v>
      </c>
    </row>
    <row r="251" spans="1:11" ht="10.9" customHeight="1">
      <c r="A251" s="1157">
        <v>1123040001</v>
      </c>
      <c r="B251" s="1219" t="s">
        <v>468</v>
      </c>
      <c r="C251" s="1220"/>
      <c r="D251" s="1221"/>
      <c r="E251" s="1219" t="s">
        <v>4946</v>
      </c>
      <c r="F251" s="1221"/>
      <c r="G251" s="740">
        <v>2979755.23</v>
      </c>
      <c r="H251" s="740">
        <v>24375</v>
      </c>
      <c r="I251" s="740">
        <v>5875</v>
      </c>
      <c r="J251" s="740">
        <v>2998255.23</v>
      </c>
      <c r="K251" s="276" t="str">
        <f t="shared" si="3"/>
        <v>110123</v>
      </c>
    </row>
    <row r="252" spans="1:11" ht="10.9" customHeight="1">
      <c r="A252" s="1157">
        <v>1123040001</v>
      </c>
      <c r="B252" s="1219" t="s">
        <v>468</v>
      </c>
      <c r="C252" s="1220"/>
      <c r="D252" s="1221"/>
      <c r="E252" s="1219" t="s">
        <v>1634</v>
      </c>
      <c r="F252" s="1221"/>
      <c r="G252" s="740">
        <v>-52812.79</v>
      </c>
      <c r="H252" s="1158">
        <v>0</v>
      </c>
      <c r="I252" s="1158">
        <v>0</v>
      </c>
      <c r="J252" s="740">
        <v>-52812.79</v>
      </c>
      <c r="K252" s="276" t="str">
        <f t="shared" si="3"/>
        <v>151222</v>
      </c>
    </row>
    <row r="253" spans="1:11" ht="10.9" customHeight="1">
      <c r="A253" s="1157">
        <v>1123040001</v>
      </c>
      <c r="B253" s="1219" t="s">
        <v>468</v>
      </c>
      <c r="C253" s="1220"/>
      <c r="D253" s="1221"/>
      <c r="E253" s="1219" t="s">
        <v>4947</v>
      </c>
      <c r="F253" s="1221"/>
      <c r="G253" s="740">
        <v>-143247.91</v>
      </c>
      <c r="H253" s="740">
        <v>355500</v>
      </c>
      <c r="I253" s="740">
        <v>473653.71</v>
      </c>
      <c r="J253" s="740">
        <v>-261401.62</v>
      </c>
      <c r="K253" s="276" t="str">
        <f t="shared" si="3"/>
        <v>151223</v>
      </c>
    </row>
    <row r="254" spans="1:11" ht="10.9" customHeight="1">
      <c r="A254" s="1157">
        <v>1123040001</v>
      </c>
      <c r="B254" s="1219" t="s">
        <v>468</v>
      </c>
      <c r="C254" s="1220"/>
      <c r="D254" s="1221"/>
      <c r="E254" s="1219" t="s">
        <v>4948</v>
      </c>
      <c r="F254" s="1221"/>
      <c r="G254" s="740">
        <v>-21900</v>
      </c>
      <c r="H254" s="1158">
        <v>0</v>
      </c>
      <c r="I254" s="740">
        <v>13050</v>
      </c>
      <c r="J254" s="740">
        <v>-34950</v>
      </c>
      <c r="K254" s="276" t="str">
        <f t="shared" si="3"/>
        <v>250423</v>
      </c>
    </row>
    <row r="255" spans="1:11" ht="10.9" customHeight="1">
      <c r="A255" s="1157">
        <v>1123040002</v>
      </c>
      <c r="B255" s="1219" t="s">
        <v>469</v>
      </c>
      <c r="C255" s="1220"/>
      <c r="D255" s="1221"/>
      <c r="E255" s="1219" t="s">
        <v>4949</v>
      </c>
      <c r="F255" s="1221"/>
      <c r="G255" s="1158">
        <v>0</v>
      </c>
      <c r="H255" s="740">
        <v>65000</v>
      </c>
      <c r="I255" s="1158">
        <v>0</v>
      </c>
      <c r="J255" s="740">
        <v>65000</v>
      </c>
      <c r="K255" s="276" t="str">
        <f t="shared" si="3"/>
        <v>110123</v>
      </c>
    </row>
    <row r="256" spans="1:11" ht="10.9" customHeight="1">
      <c r="A256" s="1157">
        <v>1123040002</v>
      </c>
      <c r="B256" s="1219" t="s">
        <v>469</v>
      </c>
      <c r="C256" s="1220"/>
      <c r="D256" s="1221"/>
      <c r="E256" s="1219" t="s">
        <v>4950</v>
      </c>
      <c r="F256" s="1221"/>
      <c r="G256" s="740">
        <v>34000</v>
      </c>
      <c r="H256" s="1158">
        <v>0</v>
      </c>
      <c r="I256" s="1158">
        <v>0</v>
      </c>
      <c r="J256" s="740">
        <v>34000</v>
      </c>
      <c r="K256" s="276" t="str">
        <f t="shared" si="3"/>
        <v>110123</v>
      </c>
    </row>
    <row r="257" spans="1:11" ht="10.9" customHeight="1">
      <c r="A257" s="1157">
        <v>1123040002</v>
      </c>
      <c r="B257" s="1219" t="s">
        <v>469</v>
      </c>
      <c r="C257" s="1220"/>
      <c r="D257" s="1221"/>
      <c r="E257" s="1219" t="s">
        <v>4951</v>
      </c>
      <c r="F257" s="1221"/>
      <c r="G257" s="740">
        <v>8000</v>
      </c>
      <c r="H257" s="1158">
        <v>0</v>
      </c>
      <c r="I257" s="1158">
        <v>0</v>
      </c>
      <c r="J257" s="740">
        <v>8000</v>
      </c>
      <c r="K257" s="276" t="str">
        <f t="shared" si="3"/>
        <v>110123</v>
      </c>
    </row>
    <row r="258" spans="1:11" ht="10.9" customHeight="1">
      <c r="A258" s="1157">
        <v>1123040002</v>
      </c>
      <c r="B258" s="1219" t="s">
        <v>469</v>
      </c>
      <c r="C258" s="1220"/>
      <c r="D258" s="1221"/>
      <c r="E258" s="1219" t="s">
        <v>4952</v>
      </c>
      <c r="F258" s="1221"/>
      <c r="G258" s="740">
        <v>3584.14</v>
      </c>
      <c r="H258" s="1158">
        <v>0</v>
      </c>
      <c r="I258" s="740">
        <v>3584.14</v>
      </c>
      <c r="J258" s="1158">
        <v>0</v>
      </c>
      <c r="K258" s="276" t="str">
        <f t="shared" si="3"/>
        <v>110123</v>
      </c>
    </row>
    <row r="259" spans="1:11" ht="10.9" customHeight="1">
      <c r="A259" s="1157">
        <v>1123040002</v>
      </c>
      <c r="B259" s="1219" t="s">
        <v>469</v>
      </c>
      <c r="C259" s="1220"/>
      <c r="D259" s="1221"/>
      <c r="E259" s="1219" t="s">
        <v>4953</v>
      </c>
      <c r="F259" s="1221"/>
      <c r="G259" s="1158">
        <v>499.4</v>
      </c>
      <c r="H259" s="740">
        <v>7000</v>
      </c>
      <c r="I259" s="1158">
        <v>499.4</v>
      </c>
      <c r="J259" s="740">
        <v>7000</v>
      </c>
      <c r="K259" s="276" t="str">
        <f t="shared" si="3"/>
        <v>110123</v>
      </c>
    </row>
    <row r="260" spans="1:11" ht="10.9" customHeight="1">
      <c r="A260" s="1157">
        <v>1123040002</v>
      </c>
      <c r="B260" s="1219" t="s">
        <v>469</v>
      </c>
      <c r="C260" s="1220"/>
      <c r="D260" s="1221"/>
      <c r="E260" s="1219" t="s">
        <v>4954</v>
      </c>
      <c r="F260" s="1221"/>
      <c r="G260" s="1158">
        <v>0</v>
      </c>
      <c r="H260" s="740">
        <v>15225.22</v>
      </c>
      <c r="I260" s="1158">
        <v>-774.78</v>
      </c>
      <c r="J260" s="740">
        <v>16000</v>
      </c>
      <c r="K260" s="276" t="str">
        <f t="shared" si="3"/>
        <v>110123</v>
      </c>
    </row>
    <row r="261" spans="1:11" ht="10.9" customHeight="1">
      <c r="A261" s="1157">
        <v>1123040002</v>
      </c>
      <c r="B261" s="1219" t="s">
        <v>469</v>
      </c>
      <c r="C261" s="1220"/>
      <c r="D261" s="1221"/>
      <c r="E261" s="1219" t="s">
        <v>4955</v>
      </c>
      <c r="F261" s="1221"/>
      <c r="G261" s="740">
        <v>5300</v>
      </c>
      <c r="H261" s="1158">
        <v>0</v>
      </c>
      <c r="I261" s="740">
        <v>5300</v>
      </c>
      <c r="J261" s="1158">
        <v>0</v>
      </c>
      <c r="K261" s="276" t="str">
        <f t="shared" si="3"/>
        <v>110123</v>
      </c>
    </row>
    <row r="262" spans="1:11" ht="10.9" customHeight="1">
      <c r="A262" s="1157">
        <v>1123040002</v>
      </c>
      <c r="B262" s="1219" t="s">
        <v>469</v>
      </c>
      <c r="C262" s="1220"/>
      <c r="D262" s="1221"/>
      <c r="E262" s="1219" t="s">
        <v>4956</v>
      </c>
      <c r="F262" s="1221"/>
      <c r="G262" s="740">
        <v>13600</v>
      </c>
      <c r="H262" s="1158">
        <v>0</v>
      </c>
      <c r="I262" s="740">
        <v>13600</v>
      </c>
      <c r="J262" s="1158">
        <v>0</v>
      </c>
      <c r="K262" s="276" t="str">
        <f t="shared" si="3"/>
        <v>110123</v>
      </c>
    </row>
    <row r="263" spans="1:11" ht="10.9" customHeight="1">
      <c r="A263" s="1157">
        <v>1123040002</v>
      </c>
      <c r="B263" s="1219" t="s">
        <v>469</v>
      </c>
      <c r="C263" s="1220"/>
      <c r="D263" s="1221"/>
      <c r="E263" s="1219" t="s">
        <v>4957</v>
      </c>
      <c r="F263" s="1221"/>
      <c r="G263" s="740">
        <v>21954</v>
      </c>
      <c r="H263" s="1158">
        <v>0</v>
      </c>
      <c r="I263" s="1158">
        <v>0</v>
      </c>
      <c r="J263" s="740">
        <v>21954</v>
      </c>
      <c r="K263" s="276" t="str">
        <f t="shared" si="3"/>
        <v>110123</v>
      </c>
    </row>
    <row r="264" spans="1:11" ht="10.9" customHeight="1">
      <c r="A264" s="1157">
        <v>1123040002</v>
      </c>
      <c r="B264" s="1219" t="s">
        <v>469</v>
      </c>
      <c r="C264" s="1220"/>
      <c r="D264" s="1221"/>
      <c r="E264" s="1219" t="s">
        <v>4958</v>
      </c>
      <c r="F264" s="1221"/>
      <c r="G264" s="740">
        <v>73133</v>
      </c>
      <c r="H264" s="740">
        <v>5300</v>
      </c>
      <c r="I264" s="740">
        <v>58342.05</v>
      </c>
      <c r="J264" s="740">
        <v>20090.95</v>
      </c>
      <c r="K264" s="276" t="str">
        <f t="shared" si="3"/>
        <v>110123</v>
      </c>
    </row>
    <row r="265" spans="1:11" ht="10.9" customHeight="1">
      <c r="A265" s="1157">
        <v>1123040002</v>
      </c>
      <c r="B265" s="1219" t="s">
        <v>469</v>
      </c>
      <c r="C265" s="1220"/>
      <c r="D265" s="1221"/>
      <c r="E265" s="1219" t="s">
        <v>4959</v>
      </c>
      <c r="F265" s="1221"/>
      <c r="G265" s="740">
        <v>83874.649999999994</v>
      </c>
      <c r="H265" s="740">
        <v>64050.85</v>
      </c>
      <c r="I265" s="740">
        <v>64197.54</v>
      </c>
      <c r="J265" s="740">
        <v>83727.960000000006</v>
      </c>
      <c r="K265" s="276" t="str">
        <f t="shared" si="3"/>
        <v>110123</v>
      </c>
    </row>
    <row r="266" spans="1:11" ht="10.9" customHeight="1">
      <c r="A266" s="1157">
        <v>1123040002</v>
      </c>
      <c r="B266" s="1219" t="s">
        <v>469</v>
      </c>
      <c r="C266" s="1220"/>
      <c r="D266" s="1221"/>
      <c r="E266" s="1219" t="s">
        <v>4960</v>
      </c>
      <c r="F266" s="1221"/>
      <c r="G266" s="1158">
        <v>0</v>
      </c>
      <c r="H266" s="740">
        <v>8000</v>
      </c>
      <c r="I266" s="1158">
        <v>0</v>
      </c>
      <c r="J266" s="740">
        <v>8000</v>
      </c>
      <c r="K266" s="276" t="str">
        <f t="shared" si="3"/>
        <v>110123</v>
      </c>
    </row>
    <row r="267" spans="1:11" ht="10.9" customHeight="1">
      <c r="A267" s="1157">
        <v>1123040002</v>
      </c>
      <c r="B267" s="1219" t="s">
        <v>469</v>
      </c>
      <c r="C267" s="1220"/>
      <c r="D267" s="1221"/>
      <c r="E267" s="1219" t="s">
        <v>4961</v>
      </c>
      <c r="F267" s="1221"/>
      <c r="G267" s="1158">
        <v>0</v>
      </c>
      <c r="H267" s="740">
        <v>80000</v>
      </c>
      <c r="I267" s="1158">
        <v>0</v>
      </c>
      <c r="J267" s="740">
        <v>80000</v>
      </c>
      <c r="K267" s="276" t="str">
        <f t="shared" si="3"/>
        <v>110123</v>
      </c>
    </row>
    <row r="268" spans="1:11" ht="10.9" customHeight="1">
      <c r="A268" s="1157">
        <v>1123040002</v>
      </c>
      <c r="B268" s="1219" t="s">
        <v>469</v>
      </c>
      <c r="C268" s="1220"/>
      <c r="D268" s="1221"/>
      <c r="E268" s="1219" t="s">
        <v>4962</v>
      </c>
      <c r="F268" s="1221"/>
      <c r="G268" s="740">
        <v>6500</v>
      </c>
      <c r="H268" s="1158">
        <v>0</v>
      </c>
      <c r="I268" s="1158">
        <v>0</v>
      </c>
      <c r="J268" s="740">
        <v>6500</v>
      </c>
      <c r="K268" s="276" t="str">
        <f t="shared" si="3"/>
        <v>110123</v>
      </c>
    </row>
    <row r="269" spans="1:11" ht="10.9" customHeight="1">
      <c r="A269" s="1157">
        <v>1123050001</v>
      </c>
      <c r="B269" s="1219" t="s">
        <v>470</v>
      </c>
      <c r="C269" s="1220"/>
      <c r="D269" s="1221"/>
      <c r="E269" s="1219" t="s">
        <v>4963</v>
      </c>
      <c r="F269" s="1221"/>
      <c r="G269" s="740">
        <v>8451957.9900000002</v>
      </c>
      <c r="H269" s="740">
        <v>74574</v>
      </c>
      <c r="I269" s="1158">
        <v>0</v>
      </c>
      <c r="J269" s="740">
        <v>8526531.9900000002</v>
      </c>
      <c r="K269" s="276" t="str">
        <f t="shared" ref="K269:K332" si="4">MID(E269,58,6)</f>
        <v>110123</v>
      </c>
    </row>
    <row r="270" spans="1:11" ht="10.9" customHeight="1">
      <c r="A270" s="1157">
        <v>1123050003</v>
      </c>
      <c r="B270" s="1219" t="s">
        <v>3726</v>
      </c>
      <c r="C270" s="1220"/>
      <c r="D270" s="1221"/>
      <c r="E270" s="1219" t="s">
        <v>4964</v>
      </c>
      <c r="F270" s="1221"/>
      <c r="G270" s="740">
        <v>2887500</v>
      </c>
      <c r="H270" s="1158">
        <v>0</v>
      </c>
      <c r="I270" s="1158">
        <v>0</v>
      </c>
      <c r="J270" s="740">
        <v>2887500</v>
      </c>
      <c r="K270" s="276" t="str">
        <f t="shared" si="4"/>
        <v>110123</v>
      </c>
    </row>
    <row r="271" spans="1:11" ht="10.9" customHeight="1">
      <c r="A271" s="1157">
        <v>1125010001</v>
      </c>
      <c r="B271" s="1219" t="s">
        <v>510</v>
      </c>
      <c r="C271" s="1220"/>
      <c r="D271" s="1221"/>
      <c r="E271" s="1219" t="s">
        <v>4965</v>
      </c>
      <c r="F271" s="1221"/>
      <c r="G271" s="740">
        <v>40000</v>
      </c>
      <c r="H271" s="1158">
        <v>0</v>
      </c>
      <c r="I271" s="1158">
        <v>0</v>
      </c>
      <c r="J271" s="740">
        <v>40000</v>
      </c>
      <c r="K271" s="276" t="str">
        <f t="shared" si="4"/>
        <v>110123</v>
      </c>
    </row>
    <row r="272" spans="1:11" ht="10.9" customHeight="1">
      <c r="A272" s="1157">
        <v>1125010001</v>
      </c>
      <c r="B272" s="1219" t="s">
        <v>510</v>
      </c>
      <c r="C272" s="1220"/>
      <c r="D272" s="1221"/>
      <c r="E272" s="1219" t="s">
        <v>4966</v>
      </c>
      <c r="F272" s="1221"/>
      <c r="G272" s="1158">
        <v>0</v>
      </c>
      <c r="H272" s="740">
        <v>15000</v>
      </c>
      <c r="I272" s="1158">
        <v>0</v>
      </c>
      <c r="J272" s="740">
        <v>15000</v>
      </c>
      <c r="K272" s="276" t="str">
        <f t="shared" si="4"/>
        <v>110123</v>
      </c>
    </row>
    <row r="273" spans="1:11" ht="10.9" customHeight="1">
      <c r="A273" s="1157">
        <v>1125010001</v>
      </c>
      <c r="B273" s="1219" t="s">
        <v>510</v>
      </c>
      <c r="C273" s="1220"/>
      <c r="D273" s="1221"/>
      <c r="E273" s="1219" t="s">
        <v>4967</v>
      </c>
      <c r="F273" s="1221"/>
      <c r="G273" s="740">
        <v>10000</v>
      </c>
      <c r="H273" s="1158">
        <v>0</v>
      </c>
      <c r="I273" s="1158">
        <v>0</v>
      </c>
      <c r="J273" s="740">
        <v>10000</v>
      </c>
      <c r="K273" s="276" t="str">
        <f t="shared" si="4"/>
        <v>110123</v>
      </c>
    </row>
    <row r="274" spans="1:11" ht="10.9" customHeight="1">
      <c r="A274" s="1157">
        <v>1125010001</v>
      </c>
      <c r="B274" s="1219" t="s">
        <v>510</v>
      </c>
      <c r="C274" s="1220"/>
      <c r="D274" s="1221"/>
      <c r="E274" s="1219" t="s">
        <v>4968</v>
      </c>
      <c r="F274" s="1221"/>
      <c r="G274" s="740">
        <v>135000</v>
      </c>
      <c r="H274" s="1158">
        <v>0</v>
      </c>
      <c r="I274" s="1158">
        <v>0</v>
      </c>
      <c r="J274" s="740">
        <v>135000</v>
      </c>
      <c r="K274" s="276" t="str">
        <f t="shared" si="4"/>
        <v>110123</v>
      </c>
    </row>
    <row r="275" spans="1:11" ht="10.9" customHeight="1">
      <c r="A275" s="1157">
        <v>1125010001</v>
      </c>
      <c r="B275" s="1219" t="s">
        <v>510</v>
      </c>
      <c r="C275" s="1220"/>
      <c r="D275" s="1221"/>
      <c r="E275" s="1219" t="s">
        <v>4969</v>
      </c>
      <c r="F275" s="1221"/>
      <c r="G275" s="1158">
        <v>0</v>
      </c>
      <c r="H275" s="740">
        <v>100000</v>
      </c>
      <c r="I275" s="1158">
        <v>0</v>
      </c>
      <c r="J275" s="740">
        <v>100000</v>
      </c>
      <c r="K275" s="276" t="str">
        <f t="shared" si="4"/>
        <v>110123</v>
      </c>
    </row>
    <row r="276" spans="1:11" ht="10.9" customHeight="1">
      <c r="A276" s="1157">
        <v>1125010001</v>
      </c>
      <c r="B276" s="1219" t="s">
        <v>510</v>
      </c>
      <c r="C276" s="1220"/>
      <c r="D276" s="1221"/>
      <c r="E276" s="1219" t="s">
        <v>4970</v>
      </c>
      <c r="F276" s="1221"/>
      <c r="G276" s="740">
        <v>5000</v>
      </c>
      <c r="H276" s="1158">
        <v>0</v>
      </c>
      <c r="I276" s="1158">
        <v>0</v>
      </c>
      <c r="J276" s="740">
        <v>5000</v>
      </c>
      <c r="K276" s="276" t="str">
        <f t="shared" si="4"/>
        <v>110123</v>
      </c>
    </row>
    <row r="277" spans="1:11" ht="10.9" customHeight="1">
      <c r="A277" s="1157">
        <v>1125010001</v>
      </c>
      <c r="B277" s="1219" t="s">
        <v>510</v>
      </c>
      <c r="C277" s="1220"/>
      <c r="D277" s="1221"/>
      <c r="E277" s="1219" t="s">
        <v>4971</v>
      </c>
      <c r="F277" s="1221"/>
      <c r="G277" s="1158">
        <v>0</v>
      </c>
      <c r="H277" s="740">
        <v>20000</v>
      </c>
      <c r="I277" s="1158">
        <v>0</v>
      </c>
      <c r="J277" s="740">
        <v>20000</v>
      </c>
      <c r="K277" s="276" t="str">
        <f t="shared" si="4"/>
        <v>110123</v>
      </c>
    </row>
    <row r="278" spans="1:11" ht="10.9" customHeight="1">
      <c r="A278" s="1157">
        <v>1125010001</v>
      </c>
      <c r="B278" s="1219" t="s">
        <v>510</v>
      </c>
      <c r="C278" s="1220"/>
      <c r="D278" s="1221"/>
      <c r="E278" s="1219" t="s">
        <v>4972</v>
      </c>
      <c r="F278" s="1221"/>
      <c r="G278" s="740">
        <v>5000</v>
      </c>
      <c r="H278" s="1158">
        <v>0</v>
      </c>
      <c r="I278" s="1158">
        <v>0</v>
      </c>
      <c r="J278" s="740">
        <v>5000</v>
      </c>
      <c r="K278" s="276" t="str">
        <f t="shared" si="4"/>
        <v>110123</v>
      </c>
    </row>
    <row r="279" spans="1:11" ht="10.9" customHeight="1">
      <c r="A279" s="1157">
        <v>1125010001</v>
      </c>
      <c r="B279" s="1219" t="s">
        <v>510</v>
      </c>
      <c r="C279" s="1220"/>
      <c r="D279" s="1221"/>
      <c r="E279" s="1219" t="s">
        <v>4973</v>
      </c>
      <c r="F279" s="1221"/>
      <c r="G279" s="740">
        <v>45000</v>
      </c>
      <c r="H279" s="1158">
        <v>0</v>
      </c>
      <c r="I279" s="1158">
        <v>0</v>
      </c>
      <c r="J279" s="740">
        <v>45000</v>
      </c>
      <c r="K279" s="276" t="str">
        <f t="shared" si="4"/>
        <v>110123</v>
      </c>
    </row>
    <row r="280" spans="1:11" ht="10.9" customHeight="1">
      <c r="A280" s="1157">
        <v>1125010001</v>
      </c>
      <c r="B280" s="1219" t="s">
        <v>510</v>
      </c>
      <c r="C280" s="1220"/>
      <c r="D280" s="1221"/>
      <c r="E280" s="1219" t="s">
        <v>4974</v>
      </c>
      <c r="F280" s="1221"/>
      <c r="G280" s="740">
        <v>15000</v>
      </c>
      <c r="H280" s="1158">
        <v>0</v>
      </c>
      <c r="I280" s="1158">
        <v>0</v>
      </c>
      <c r="J280" s="740">
        <v>15000</v>
      </c>
      <c r="K280" s="276" t="str">
        <f t="shared" si="4"/>
        <v>110123</v>
      </c>
    </row>
    <row r="281" spans="1:11" ht="10.9" customHeight="1">
      <c r="A281" s="1157">
        <v>1125010001</v>
      </c>
      <c r="B281" s="1219" t="s">
        <v>510</v>
      </c>
      <c r="C281" s="1220"/>
      <c r="D281" s="1221"/>
      <c r="E281" s="1219" t="s">
        <v>4975</v>
      </c>
      <c r="F281" s="1221"/>
      <c r="G281" s="740">
        <v>15000</v>
      </c>
      <c r="H281" s="1158">
        <v>0</v>
      </c>
      <c r="I281" s="1158">
        <v>0</v>
      </c>
      <c r="J281" s="740">
        <v>15000</v>
      </c>
      <c r="K281" s="276" t="str">
        <f t="shared" si="4"/>
        <v>110123</v>
      </c>
    </row>
    <row r="282" spans="1:11" ht="10.9" customHeight="1">
      <c r="A282" s="1157">
        <v>1125010001</v>
      </c>
      <c r="B282" s="1219" t="s">
        <v>510</v>
      </c>
      <c r="C282" s="1220"/>
      <c r="D282" s="1221"/>
      <c r="E282" s="1219" t="s">
        <v>4976</v>
      </c>
      <c r="F282" s="1221"/>
      <c r="G282" s="1158">
        <v>0</v>
      </c>
      <c r="H282" s="740">
        <v>5000</v>
      </c>
      <c r="I282" s="1158">
        <v>0</v>
      </c>
      <c r="J282" s="740">
        <v>5000</v>
      </c>
      <c r="K282" s="276" t="str">
        <f t="shared" si="4"/>
        <v>110123</v>
      </c>
    </row>
    <row r="283" spans="1:11" ht="10.9" customHeight="1">
      <c r="A283" s="1157">
        <v>1125010001</v>
      </c>
      <c r="B283" s="1219" t="s">
        <v>510</v>
      </c>
      <c r="C283" s="1220"/>
      <c r="D283" s="1221"/>
      <c r="E283" s="1219" t="s">
        <v>4977</v>
      </c>
      <c r="F283" s="1221"/>
      <c r="G283" s="1158">
        <v>0</v>
      </c>
      <c r="H283" s="740">
        <v>6000</v>
      </c>
      <c r="I283" s="1158">
        <v>0</v>
      </c>
      <c r="J283" s="740">
        <v>6000</v>
      </c>
      <c r="K283" s="276" t="str">
        <f t="shared" si="4"/>
        <v>110123</v>
      </c>
    </row>
    <row r="284" spans="1:11" ht="10.9" customHeight="1">
      <c r="A284" s="1157">
        <v>1125010001</v>
      </c>
      <c r="B284" s="1219" t="s">
        <v>510</v>
      </c>
      <c r="C284" s="1220"/>
      <c r="D284" s="1221"/>
      <c r="E284" s="1219" t="s">
        <v>4978</v>
      </c>
      <c r="F284" s="1221"/>
      <c r="G284" s="740">
        <v>10000</v>
      </c>
      <c r="H284" s="1158">
        <v>0</v>
      </c>
      <c r="I284" s="1158">
        <v>0</v>
      </c>
      <c r="J284" s="740">
        <v>10000</v>
      </c>
      <c r="K284" s="276" t="str">
        <f t="shared" si="4"/>
        <v>110123</v>
      </c>
    </row>
    <row r="285" spans="1:11" ht="10.9" customHeight="1">
      <c r="A285" s="1157">
        <v>1125010001</v>
      </c>
      <c r="B285" s="1219" t="s">
        <v>510</v>
      </c>
      <c r="C285" s="1220"/>
      <c r="D285" s="1221"/>
      <c r="E285" s="1219" t="s">
        <v>4979</v>
      </c>
      <c r="F285" s="1221"/>
      <c r="G285" s="740">
        <v>9000</v>
      </c>
      <c r="H285" s="1158">
        <v>0</v>
      </c>
      <c r="I285" s="1158">
        <v>0</v>
      </c>
      <c r="J285" s="740">
        <v>9000</v>
      </c>
      <c r="K285" s="276" t="str">
        <f t="shared" si="4"/>
        <v>110123</v>
      </c>
    </row>
    <row r="286" spans="1:11" ht="10.9" customHeight="1">
      <c r="A286" s="1157">
        <v>1125010001</v>
      </c>
      <c r="B286" s="1219" t="s">
        <v>510</v>
      </c>
      <c r="C286" s="1220"/>
      <c r="D286" s="1221"/>
      <c r="E286" s="1219" t="s">
        <v>4980</v>
      </c>
      <c r="F286" s="1221"/>
      <c r="G286" s="740">
        <v>10000</v>
      </c>
      <c r="H286" s="1158">
        <v>0</v>
      </c>
      <c r="I286" s="1158">
        <v>0</v>
      </c>
      <c r="J286" s="740">
        <v>10000</v>
      </c>
      <c r="K286" s="276" t="str">
        <f t="shared" si="4"/>
        <v>110123</v>
      </c>
    </row>
    <row r="287" spans="1:11" ht="10.9" customHeight="1">
      <c r="A287" s="1157">
        <v>1125010001</v>
      </c>
      <c r="B287" s="1219" t="s">
        <v>510</v>
      </c>
      <c r="C287" s="1220"/>
      <c r="D287" s="1221"/>
      <c r="E287" s="1219" t="s">
        <v>4981</v>
      </c>
      <c r="F287" s="1221"/>
      <c r="G287" s="1158">
        <v>0</v>
      </c>
      <c r="H287" s="740">
        <v>4000</v>
      </c>
      <c r="I287" s="1158">
        <v>0</v>
      </c>
      <c r="J287" s="740">
        <v>4000</v>
      </c>
      <c r="K287" s="276" t="str">
        <f t="shared" si="4"/>
        <v>110123</v>
      </c>
    </row>
    <row r="288" spans="1:11" ht="10.9" customHeight="1">
      <c r="A288" s="1157">
        <v>1125010001</v>
      </c>
      <c r="B288" s="1219" t="s">
        <v>510</v>
      </c>
      <c r="C288" s="1220"/>
      <c r="D288" s="1221"/>
      <c r="E288" s="1219" t="s">
        <v>4982</v>
      </c>
      <c r="F288" s="1221"/>
      <c r="G288" s="740">
        <v>6000</v>
      </c>
      <c r="H288" s="1158">
        <v>0</v>
      </c>
      <c r="I288" s="1158">
        <v>0</v>
      </c>
      <c r="J288" s="740">
        <v>6000</v>
      </c>
      <c r="K288" s="276" t="str">
        <f t="shared" si="4"/>
        <v>110123</v>
      </c>
    </row>
    <row r="289" spans="1:11" ht="10.9" customHeight="1">
      <c r="A289" s="1157">
        <v>1131010001</v>
      </c>
      <c r="B289" s="1219" t="s">
        <v>511</v>
      </c>
      <c r="C289" s="1220"/>
      <c r="D289" s="1221"/>
      <c r="E289" s="1219" t="s">
        <v>4983</v>
      </c>
      <c r="F289" s="1221"/>
      <c r="G289" s="740">
        <v>2674583.0299999998</v>
      </c>
      <c r="H289" s="740">
        <v>30904.720000000001</v>
      </c>
      <c r="I289" s="740">
        <v>2428109</v>
      </c>
      <c r="J289" s="740">
        <v>277378.75</v>
      </c>
      <c r="K289" s="276" t="str">
        <f t="shared" si="4"/>
        <v>110123</v>
      </c>
    </row>
    <row r="290" spans="1:11" ht="10.9" customHeight="1">
      <c r="A290" s="1157">
        <v>1131010001</v>
      </c>
      <c r="B290" s="1219" t="s">
        <v>511</v>
      </c>
      <c r="C290" s="1220"/>
      <c r="D290" s="1221"/>
      <c r="E290" s="1219" t="s">
        <v>1510</v>
      </c>
      <c r="F290" s="1221"/>
      <c r="G290" s="740">
        <v>736126.05</v>
      </c>
      <c r="H290" s="1158">
        <v>0</v>
      </c>
      <c r="I290" s="1158">
        <v>0</v>
      </c>
      <c r="J290" s="740">
        <v>736126.05</v>
      </c>
      <c r="K290" s="276" t="str">
        <f t="shared" si="4"/>
        <v>151219</v>
      </c>
    </row>
    <row r="291" spans="1:11" ht="10.9" customHeight="1">
      <c r="A291" s="1157">
        <v>1131010001</v>
      </c>
      <c r="B291" s="1219" t="s">
        <v>511</v>
      </c>
      <c r="C291" s="1220"/>
      <c r="D291" s="1221"/>
      <c r="E291" s="1219" t="s">
        <v>1511</v>
      </c>
      <c r="F291" s="1221"/>
      <c r="G291" s="740">
        <v>1146</v>
      </c>
      <c r="H291" s="1158">
        <v>0</v>
      </c>
      <c r="I291" s="1158">
        <v>0</v>
      </c>
      <c r="J291" s="740">
        <v>1146</v>
      </c>
      <c r="K291" s="276" t="str">
        <f t="shared" si="4"/>
        <v>151220</v>
      </c>
    </row>
    <row r="292" spans="1:11" ht="10.9" customHeight="1">
      <c r="A292" s="1157">
        <v>1151030001</v>
      </c>
      <c r="B292" s="1219" t="s">
        <v>1593</v>
      </c>
      <c r="C292" s="1220"/>
      <c r="D292" s="1221"/>
      <c r="E292" s="1219" t="s">
        <v>4984</v>
      </c>
      <c r="F292" s="1221"/>
      <c r="G292" s="740">
        <v>561875</v>
      </c>
      <c r="H292" s="1158">
        <v>0</v>
      </c>
      <c r="I292" s="1158">
        <v>0</v>
      </c>
      <c r="J292" s="740">
        <v>561875</v>
      </c>
      <c r="K292" s="276" t="str">
        <f t="shared" si="4"/>
        <v>110123</v>
      </c>
    </row>
    <row r="293" spans="1:11" ht="10.9" customHeight="1">
      <c r="A293" s="1157">
        <v>1231010001</v>
      </c>
      <c r="B293" s="1219" t="s">
        <v>512</v>
      </c>
      <c r="C293" s="1220"/>
      <c r="D293" s="1221"/>
      <c r="E293" s="1219" t="s">
        <v>4985</v>
      </c>
      <c r="F293" s="1221"/>
      <c r="G293" s="740">
        <v>2132870703.53</v>
      </c>
      <c r="H293" s="1158">
        <v>0</v>
      </c>
      <c r="I293" s="1158">
        <v>0</v>
      </c>
      <c r="J293" s="740">
        <v>2132870703.53</v>
      </c>
      <c r="K293" s="276" t="str">
        <f t="shared" si="4"/>
        <v>110123</v>
      </c>
    </row>
    <row r="294" spans="1:11" ht="10.9" customHeight="1">
      <c r="A294" s="1157">
        <v>1231010002</v>
      </c>
      <c r="B294" s="1219" t="s">
        <v>513</v>
      </c>
      <c r="C294" s="1220"/>
      <c r="D294" s="1221"/>
      <c r="E294" s="1219" t="s">
        <v>4986</v>
      </c>
      <c r="F294" s="1221"/>
      <c r="G294" s="740">
        <v>9634008.9000000004</v>
      </c>
      <c r="H294" s="1158">
        <v>0</v>
      </c>
      <c r="I294" s="1158">
        <v>0</v>
      </c>
      <c r="J294" s="740">
        <v>9634008.9000000004</v>
      </c>
      <c r="K294" s="276" t="str">
        <f t="shared" si="4"/>
        <v>110123</v>
      </c>
    </row>
    <row r="295" spans="1:11" ht="10.9" customHeight="1">
      <c r="A295" s="1157">
        <v>1233010001</v>
      </c>
      <c r="B295" s="1219" t="s">
        <v>514</v>
      </c>
      <c r="C295" s="1220"/>
      <c r="D295" s="1221"/>
      <c r="E295" s="1219" t="s">
        <v>4987</v>
      </c>
      <c r="F295" s="1221"/>
      <c r="G295" s="740">
        <v>223575169.22999999</v>
      </c>
      <c r="H295" s="1158">
        <v>0</v>
      </c>
      <c r="I295" s="1158">
        <v>0</v>
      </c>
      <c r="J295" s="740">
        <v>223575169.22999999</v>
      </c>
      <c r="K295" s="276" t="str">
        <f t="shared" si="4"/>
        <v>110123</v>
      </c>
    </row>
    <row r="296" spans="1:11" ht="10.9" customHeight="1">
      <c r="A296" s="1157">
        <v>1233010002</v>
      </c>
      <c r="B296" s="1219" t="s">
        <v>515</v>
      </c>
      <c r="C296" s="1220"/>
      <c r="D296" s="1221"/>
      <c r="E296" s="1219" t="s">
        <v>4988</v>
      </c>
      <c r="F296" s="1221"/>
      <c r="G296" s="740">
        <v>89955439.560000002</v>
      </c>
      <c r="H296" s="1158">
        <v>0</v>
      </c>
      <c r="I296" s="1158">
        <v>0</v>
      </c>
      <c r="J296" s="740">
        <v>89955439.560000002</v>
      </c>
      <c r="K296" s="276" t="str">
        <f t="shared" si="4"/>
        <v>110123</v>
      </c>
    </row>
    <row r="297" spans="1:11" ht="10.9" customHeight="1">
      <c r="A297" s="1157">
        <v>1233020001</v>
      </c>
      <c r="B297" s="1219" t="s">
        <v>516</v>
      </c>
      <c r="C297" s="1220"/>
      <c r="D297" s="1221"/>
      <c r="E297" s="1219" t="s">
        <v>4989</v>
      </c>
      <c r="F297" s="1221"/>
      <c r="G297" s="740">
        <v>190267771.19</v>
      </c>
      <c r="H297" s="1158">
        <v>0</v>
      </c>
      <c r="I297" s="1158">
        <v>0</v>
      </c>
      <c r="J297" s="740">
        <v>190267771.19</v>
      </c>
      <c r="K297" s="276" t="str">
        <f t="shared" si="4"/>
        <v>110123</v>
      </c>
    </row>
    <row r="298" spans="1:11" ht="10.9" customHeight="1">
      <c r="A298" s="1157">
        <v>1233020002</v>
      </c>
      <c r="B298" s="1219" t="s">
        <v>517</v>
      </c>
      <c r="C298" s="1220"/>
      <c r="D298" s="1221"/>
      <c r="E298" s="1219" t="s">
        <v>4990</v>
      </c>
      <c r="F298" s="1221"/>
      <c r="G298" s="740">
        <v>2319555.9900000002</v>
      </c>
      <c r="H298" s="1158">
        <v>0</v>
      </c>
      <c r="I298" s="1158">
        <v>0</v>
      </c>
      <c r="J298" s="740">
        <v>2319555.9900000002</v>
      </c>
      <c r="K298" s="276" t="str">
        <f t="shared" si="4"/>
        <v>110123</v>
      </c>
    </row>
    <row r="299" spans="1:11" ht="10.9" customHeight="1">
      <c r="A299" s="1157">
        <v>1233020003</v>
      </c>
      <c r="B299" s="1219" t="s">
        <v>1138</v>
      </c>
      <c r="C299" s="1220"/>
      <c r="D299" s="1221"/>
      <c r="E299" s="1219" t="s">
        <v>4991</v>
      </c>
      <c r="F299" s="1221"/>
      <c r="G299" s="740">
        <v>7200194.0999999996</v>
      </c>
      <c r="H299" s="1158">
        <v>0</v>
      </c>
      <c r="I299" s="1158">
        <v>0</v>
      </c>
      <c r="J299" s="740">
        <v>7200194.0999999996</v>
      </c>
      <c r="K299" s="276" t="str">
        <f t="shared" si="4"/>
        <v>110123</v>
      </c>
    </row>
    <row r="300" spans="1:11" ht="10.9" customHeight="1">
      <c r="A300" s="1157">
        <v>1233020004</v>
      </c>
      <c r="B300" s="1219" t="s">
        <v>1466</v>
      </c>
      <c r="C300" s="1220"/>
      <c r="D300" s="1221"/>
      <c r="E300" s="1219" t="s">
        <v>4992</v>
      </c>
      <c r="F300" s="1221"/>
      <c r="G300" s="740">
        <v>3999999.99</v>
      </c>
      <c r="H300" s="1158">
        <v>0</v>
      </c>
      <c r="I300" s="1158">
        <v>0</v>
      </c>
      <c r="J300" s="740">
        <v>3999999.99</v>
      </c>
      <c r="K300" s="276" t="str">
        <f t="shared" si="4"/>
        <v>110123</v>
      </c>
    </row>
    <row r="301" spans="1:11" ht="10.9" customHeight="1">
      <c r="A301" s="1157">
        <v>1235020006</v>
      </c>
      <c r="B301" s="1219" t="s">
        <v>518</v>
      </c>
      <c r="C301" s="1220"/>
      <c r="D301" s="1221"/>
      <c r="E301" s="1219" t="s">
        <v>4993</v>
      </c>
      <c r="F301" s="1221"/>
      <c r="G301" s="740">
        <v>2337000.19</v>
      </c>
      <c r="H301" s="1158">
        <v>0</v>
      </c>
      <c r="I301" s="1158">
        <v>0</v>
      </c>
      <c r="J301" s="740">
        <v>2337000.19</v>
      </c>
      <c r="K301" s="276" t="str">
        <f t="shared" si="4"/>
        <v>110123</v>
      </c>
    </row>
    <row r="302" spans="1:11" ht="10.9" customHeight="1">
      <c r="A302" s="1157">
        <v>1235030005</v>
      </c>
      <c r="B302" s="1219" t="s">
        <v>521</v>
      </c>
      <c r="C302" s="1220"/>
      <c r="D302" s="1221"/>
      <c r="E302" s="1219" t="s">
        <v>4994</v>
      </c>
      <c r="F302" s="1221"/>
      <c r="G302" s="740">
        <v>15080000</v>
      </c>
      <c r="H302" s="1158">
        <v>0</v>
      </c>
      <c r="I302" s="1158">
        <v>0</v>
      </c>
      <c r="J302" s="740">
        <v>15080000</v>
      </c>
      <c r="K302" s="276" t="str">
        <f t="shared" si="4"/>
        <v>110123</v>
      </c>
    </row>
    <row r="303" spans="1:11" ht="10.9" customHeight="1">
      <c r="A303" s="1157">
        <v>1235030005</v>
      </c>
      <c r="B303" s="1219" t="s">
        <v>521</v>
      </c>
      <c r="C303" s="1220"/>
      <c r="D303" s="1221"/>
      <c r="E303" s="1219" t="s">
        <v>1512</v>
      </c>
      <c r="F303" s="1221"/>
      <c r="G303" s="740">
        <v>7728500</v>
      </c>
      <c r="H303" s="1158">
        <v>0</v>
      </c>
      <c r="I303" s="1158">
        <v>0</v>
      </c>
      <c r="J303" s="740">
        <v>7728500</v>
      </c>
      <c r="K303" s="276" t="str">
        <f t="shared" si="4"/>
        <v>151220</v>
      </c>
    </row>
    <row r="304" spans="1:11" ht="10.9" customHeight="1">
      <c r="A304" s="1157">
        <v>1235030005</v>
      </c>
      <c r="B304" s="1219" t="s">
        <v>521</v>
      </c>
      <c r="C304" s="1220"/>
      <c r="D304" s="1221"/>
      <c r="E304" s="1219" t="s">
        <v>1513</v>
      </c>
      <c r="F304" s="1221"/>
      <c r="G304" s="740">
        <v>54099500</v>
      </c>
      <c r="H304" s="1158">
        <v>0</v>
      </c>
      <c r="I304" s="1158">
        <v>0</v>
      </c>
      <c r="J304" s="740">
        <v>54099500</v>
      </c>
      <c r="K304" s="276" t="str">
        <f t="shared" si="4"/>
        <v>151220</v>
      </c>
    </row>
    <row r="305" spans="1:11" ht="10.9" customHeight="1">
      <c r="A305" s="1157">
        <v>1235030005</v>
      </c>
      <c r="B305" s="1219" t="s">
        <v>521</v>
      </c>
      <c r="C305" s="1220"/>
      <c r="D305" s="1221"/>
      <c r="E305" s="1219" t="s">
        <v>1514</v>
      </c>
      <c r="F305" s="1221"/>
      <c r="G305" s="740">
        <v>90480000</v>
      </c>
      <c r="H305" s="1158">
        <v>0</v>
      </c>
      <c r="I305" s="1158">
        <v>0</v>
      </c>
      <c r="J305" s="740">
        <v>90480000</v>
      </c>
      <c r="K305" s="276" t="str">
        <f t="shared" si="4"/>
        <v>151219</v>
      </c>
    </row>
    <row r="306" spans="1:11" ht="10.9" customHeight="1">
      <c r="A306" s="1157">
        <v>1235030005</v>
      </c>
      <c r="B306" s="1219" t="s">
        <v>521</v>
      </c>
      <c r="C306" s="1220"/>
      <c r="D306" s="1221"/>
      <c r="E306" s="1219" t="s">
        <v>1542</v>
      </c>
      <c r="F306" s="1221"/>
      <c r="G306" s="740">
        <v>181157445.56</v>
      </c>
      <c r="H306" s="1158">
        <v>0</v>
      </c>
      <c r="I306" s="1158">
        <v>0</v>
      </c>
      <c r="J306" s="740">
        <v>181157445.56</v>
      </c>
      <c r="K306" s="276" t="str">
        <f t="shared" si="4"/>
        <v>151220</v>
      </c>
    </row>
    <row r="307" spans="1:11" ht="10.9" customHeight="1">
      <c r="A307" s="1157">
        <v>1235030005</v>
      </c>
      <c r="B307" s="1219" t="s">
        <v>521</v>
      </c>
      <c r="C307" s="1220"/>
      <c r="D307" s="1221"/>
      <c r="E307" s="1219" t="s">
        <v>1594</v>
      </c>
      <c r="F307" s="1221"/>
      <c r="G307" s="740">
        <v>29614554.440000001</v>
      </c>
      <c r="H307" s="1158">
        <v>0</v>
      </c>
      <c r="I307" s="1158">
        <v>0</v>
      </c>
      <c r="J307" s="740">
        <v>29614554.440000001</v>
      </c>
      <c r="K307" s="276" t="str">
        <f t="shared" si="4"/>
        <v>151221</v>
      </c>
    </row>
    <row r="308" spans="1:11" ht="10.9" customHeight="1">
      <c r="A308" s="1157">
        <v>1235040001</v>
      </c>
      <c r="B308" s="1219" t="s">
        <v>522</v>
      </c>
      <c r="C308" s="1220"/>
      <c r="D308" s="1221"/>
      <c r="E308" s="1219" t="s">
        <v>4995</v>
      </c>
      <c r="F308" s="1221"/>
      <c r="G308" s="1158">
        <v>0</v>
      </c>
      <c r="H308" s="740">
        <v>2102.5300000000002</v>
      </c>
      <c r="I308" s="1158">
        <v>0</v>
      </c>
      <c r="J308" s="740">
        <v>2102.5300000000002</v>
      </c>
      <c r="K308" s="276" t="str">
        <f t="shared" si="4"/>
        <v>151222</v>
      </c>
    </row>
    <row r="309" spans="1:11" ht="10.9" customHeight="1">
      <c r="A309" s="1157">
        <v>1235040001</v>
      </c>
      <c r="B309" s="1219" t="s">
        <v>522</v>
      </c>
      <c r="C309" s="1220"/>
      <c r="D309" s="1221"/>
      <c r="E309" s="1219" t="s">
        <v>4132</v>
      </c>
      <c r="F309" s="1221"/>
      <c r="G309" s="740">
        <v>33042.230000000003</v>
      </c>
      <c r="H309" s="740">
        <v>65445.32</v>
      </c>
      <c r="I309" s="1158">
        <v>0</v>
      </c>
      <c r="J309" s="740">
        <v>98487.55</v>
      </c>
      <c r="K309" s="276" t="str">
        <f t="shared" si="4"/>
        <v>151222</v>
      </c>
    </row>
    <row r="310" spans="1:11" ht="10.9" customHeight="1">
      <c r="A310" s="1157">
        <v>1235040001</v>
      </c>
      <c r="B310" s="1219" t="s">
        <v>522</v>
      </c>
      <c r="C310" s="1220"/>
      <c r="D310" s="1221"/>
      <c r="E310" s="1219" t="s">
        <v>4217</v>
      </c>
      <c r="F310" s="1221"/>
      <c r="G310" s="740">
        <v>77164.02</v>
      </c>
      <c r="H310" s="1158">
        <v>0</v>
      </c>
      <c r="I310" s="1158">
        <v>0</v>
      </c>
      <c r="J310" s="740">
        <v>77164.02</v>
      </c>
      <c r="K310" s="276" t="str">
        <f t="shared" si="4"/>
        <v>151222</v>
      </c>
    </row>
    <row r="311" spans="1:11" ht="10.9" customHeight="1">
      <c r="A311" s="1157">
        <v>1235040002</v>
      </c>
      <c r="B311" s="1219" t="s">
        <v>1131</v>
      </c>
      <c r="C311" s="1220"/>
      <c r="D311" s="1221"/>
      <c r="E311" s="1219" t="s">
        <v>3960</v>
      </c>
      <c r="F311" s="1221"/>
      <c r="G311" s="740">
        <v>541694.06000000006</v>
      </c>
      <c r="H311" s="1158">
        <v>0</v>
      </c>
      <c r="I311" s="1158">
        <v>0</v>
      </c>
      <c r="J311" s="740">
        <v>541694.06000000006</v>
      </c>
      <c r="K311" s="276" t="str">
        <f t="shared" si="4"/>
        <v>151222</v>
      </c>
    </row>
    <row r="312" spans="1:11" ht="10.9" customHeight="1">
      <c r="A312" s="1157">
        <v>1235040002</v>
      </c>
      <c r="B312" s="1219" t="s">
        <v>1131</v>
      </c>
      <c r="C312" s="1220"/>
      <c r="D312" s="1221"/>
      <c r="E312" s="1219" t="s">
        <v>3432</v>
      </c>
      <c r="F312" s="1221"/>
      <c r="G312" s="740">
        <v>3855799.49</v>
      </c>
      <c r="H312" s="1158">
        <v>0</v>
      </c>
      <c r="I312" s="1158">
        <v>0</v>
      </c>
      <c r="J312" s="740">
        <v>3855799.49</v>
      </c>
      <c r="K312" s="276" t="str">
        <f t="shared" si="4"/>
        <v>151222</v>
      </c>
    </row>
    <row r="313" spans="1:11" ht="10.9" customHeight="1">
      <c r="A313" s="1157">
        <v>1235040002</v>
      </c>
      <c r="B313" s="1219" t="s">
        <v>1131</v>
      </c>
      <c r="C313" s="1220"/>
      <c r="D313" s="1221"/>
      <c r="E313" s="1219" t="s">
        <v>3433</v>
      </c>
      <c r="F313" s="1221"/>
      <c r="G313" s="740">
        <v>14235451.560000001</v>
      </c>
      <c r="H313" s="1158">
        <v>0</v>
      </c>
      <c r="I313" s="1158">
        <v>0</v>
      </c>
      <c r="J313" s="740">
        <v>14235451.560000001</v>
      </c>
      <c r="K313" s="276" t="str">
        <f t="shared" si="4"/>
        <v>151222</v>
      </c>
    </row>
    <row r="314" spans="1:11" ht="10.9" customHeight="1">
      <c r="A314" s="1157">
        <v>1235040002</v>
      </c>
      <c r="B314" s="1219" t="s">
        <v>1131</v>
      </c>
      <c r="C314" s="1220"/>
      <c r="D314" s="1221"/>
      <c r="E314" s="1219" t="s">
        <v>4218</v>
      </c>
      <c r="F314" s="1221"/>
      <c r="G314" s="740">
        <v>507277.28</v>
      </c>
      <c r="H314" s="1158">
        <v>0</v>
      </c>
      <c r="I314" s="1158">
        <v>0</v>
      </c>
      <c r="J314" s="740">
        <v>507277.28</v>
      </c>
      <c r="K314" s="276" t="str">
        <f t="shared" si="4"/>
        <v>151222</v>
      </c>
    </row>
    <row r="315" spans="1:11" ht="10.9" customHeight="1">
      <c r="A315" s="1157">
        <v>1235040002</v>
      </c>
      <c r="B315" s="1219" t="s">
        <v>1131</v>
      </c>
      <c r="C315" s="1220"/>
      <c r="D315" s="1221"/>
      <c r="E315" s="1219" t="s">
        <v>4219</v>
      </c>
      <c r="F315" s="1221"/>
      <c r="G315" s="740">
        <v>4371176.96</v>
      </c>
      <c r="H315" s="1158">
        <v>0</v>
      </c>
      <c r="I315" s="1158">
        <v>0</v>
      </c>
      <c r="J315" s="740">
        <v>4371176.96</v>
      </c>
      <c r="K315" s="276" t="str">
        <f t="shared" si="4"/>
        <v>151222</v>
      </c>
    </row>
    <row r="316" spans="1:11" ht="10.9" customHeight="1">
      <c r="A316" s="1157">
        <v>1235040002</v>
      </c>
      <c r="B316" s="1219" t="s">
        <v>1131</v>
      </c>
      <c r="C316" s="1220"/>
      <c r="D316" s="1221"/>
      <c r="E316" s="1219" t="s">
        <v>3961</v>
      </c>
      <c r="F316" s="1221"/>
      <c r="G316" s="740">
        <v>79116.639999999999</v>
      </c>
      <c r="H316" s="1158">
        <v>0</v>
      </c>
      <c r="I316" s="1158">
        <v>0</v>
      </c>
      <c r="J316" s="740">
        <v>79116.639999999999</v>
      </c>
      <c r="K316" s="276" t="str">
        <f t="shared" si="4"/>
        <v>151222</v>
      </c>
    </row>
    <row r="317" spans="1:11" ht="10.9" customHeight="1">
      <c r="A317" s="1157">
        <v>1235040002</v>
      </c>
      <c r="B317" s="1219" t="s">
        <v>1131</v>
      </c>
      <c r="C317" s="1220"/>
      <c r="D317" s="1221"/>
      <c r="E317" s="1219" t="s">
        <v>3434</v>
      </c>
      <c r="F317" s="1221"/>
      <c r="G317" s="740">
        <v>32262.17</v>
      </c>
      <c r="H317" s="1158">
        <v>0</v>
      </c>
      <c r="I317" s="1158">
        <v>0</v>
      </c>
      <c r="J317" s="740">
        <v>32262.17</v>
      </c>
      <c r="K317" s="276" t="str">
        <f t="shared" si="4"/>
        <v>151222</v>
      </c>
    </row>
    <row r="318" spans="1:11" ht="10.9" customHeight="1">
      <c r="A318" s="1157">
        <v>1235040002</v>
      </c>
      <c r="B318" s="1219" t="s">
        <v>1131</v>
      </c>
      <c r="C318" s="1220"/>
      <c r="D318" s="1221"/>
      <c r="E318" s="1219" t="s">
        <v>4220</v>
      </c>
      <c r="F318" s="1221"/>
      <c r="G318" s="740">
        <v>8411.1299999999992</v>
      </c>
      <c r="H318" s="1158">
        <v>0</v>
      </c>
      <c r="I318" s="1158">
        <v>0</v>
      </c>
      <c r="J318" s="740">
        <v>8411.1299999999992</v>
      </c>
      <c r="K318" s="276" t="str">
        <f t="shared" si="4"/>
        <v>151222</v>
      </c>
    </row>
    <row r="319" spans="1:11" ht="10.9" customHeight="1">
      <c r="A319" s="1157">
        <v>1235040002</v>
      </c>
      <c r="B319" s="1219" t="s">
        <v>1131</v>
      </c>
      <c r="C319" s="1220"/>
      <c r="D319" s="1221"/>
      <c r="E319" s="1219" t="s">
        <v>4221</v>
      </c>
      <c r="F319" s="1221"/>
      <c r="G319" s="740">
        <v>272250.07</v>
      </c>
      <c r="H319" s="1158">
        <v>0</v>
      </c>
      <c r="I319" s="1158">
        <v>0</v>
      </c>
      <c r="J319" s="740">
        <v>272250.07</v>
      </c>
      <c r="K319" s="276" t="str">
        <f t="shared" si="4"/>
        <v>110222</v>
      </c>
    </row>
    <row r="320" spans="1:11" ht="10.9" customHeight="1">
      <c r="A320" s="1157">
        <v>1235040002</v>
      </c>
      <c r="B320" s="1219" t="s">
        <v>1131</v>
      </c>
      <c r="C320" s="1220"/>
      <c r="D320" s="1221"/>
      <c r="E320" s="1219" t="s">
        <v>4133</v>
      </c>
      <c r="F320" s="1221"/>
      <c r="G320" s="740">
        <v>21860.560000000001</v>
      </c>
      <c r="H320" s="740">
        <v>46991.59</v>
      </c>
      <c r="I320" s="1158">
        <v>0</v>
      </c>
      <c r="J320" s="740">
        <v>68852.149999999994</v>
      </c>
      <c r="K320" s="276" t="str">
        <f t="shared" si="4"/>
        <v>110222</v>
      </c>
    </row>
    <row r="321" spans="1:11" ht="10.9" customHeight="1">
      <c r="A321" s="1157">
        <v>1235040002</v>
      </c>
      <c r="B321" s="1219" t="s">
        <v>1131</v>
      </c>
      <c r="C321" s="1220"/>
      <c r="D321" s="1221"/>
      <c r="E321" s="1219" t="s">
        <v>4222</v>
      </c>
      <c r="F321" s="1221"/>
      <c r="G321" s="740">
        <v>29293.64</v>
      </c>
      <c r="H321" s="740">
        <v>64705.55</v>
      </c>
      <c r="I321" s="1158">
        <v>0</v>
      </c>
      <c r="J321" s="740">
        <v>93999.19</v>
      </c>
      <c r="K321" s="276" t="str">
        <f t="shared" si="4"/>
        <v>110222</v>
      </c>
    </row>
    <row r="322" spans="1:11" ht="10.9" customHeight="1">
      <c r="A322" s="1157">
        <v>1235040002</v>
      </c>
      <c r="B322" s="1219" t="s">
        <v>1131</v>
      </c>
      <c r="C322" s="1220"/>
      <c r="D322" s="1221"/>
      <c r="E322" s="1219" t="s">
        <v>4996</v>
      </c>
      <c r="F322" s="1221"/>
      <c r="G322" s="740">
        <v>2135367</v>
      </c>
      <c r="H322" s="1158">
        <v>0</v>
      </c>
      <c r="I322" s="1158">
        <v>0</v>
      </c>
      <c r="J322" s="740">
        <v>2135367</v>
      </c>
      <c r="K322" s="276" t="str">
        <f t="shared" si="4"/>
        <v>151222</v>
      </c>
    </row>
    <row r="323" spans="1:11" ht="10.9" customHeight="1">
      <c r="A323" s="1157">
        <v>1235040002</v>
      </c>
      <c r="B323" s="1219" t="s">
        <v>1131</v>
      </c>
      <c r="C323" s="1220"/>
      <c r="D323" s="1221"/>
      <c r="E323" s="1219" t="s">
        <v>4223</v>
      </c>
      <c r="F323" s="1221"/>
      <c r="G323" s="740">
        <v>2428643.4700000002</v>
      </c>
      <c r="H323" s="1158">
        <v>0</v>
      </c>
      <c r="I323" s="1158">
        <v>0</v>
      </c>
      <c r="J323" s="740">
        <v>2428643.4700000002</v>
      </c>
      <c r="K323" s="276" t="str">
        <f t="shared" si="4"/>
        <v>151222</v>
      </c>
    </row>
    <row r="324" spans="1:11" ht="10.9" customHeight="1">
      <c r="A324" s="1157">
        <v>1235040002</v>
      </c>
      <c r="B324" s="1219" t="s">
        <v>1131</v>
      </c>
      <c r="C324" s="1220"/>
      <c r="D324" s="1221"/>
      <c r="E324" s="1219" t="s">
        <v>4134</v>
      </c>
      <c r="F324" s="1221"/>
      <c r="G324" s="740">
        <v>89559.21</v>
      </c>
      <c r="H324" s="740">
        <v>192517</v>
      </c>
      <c r="I324" s="1158">
        <v>0</v>
      </c>
      <c r="J324" s="740">
        <v>282076.21000000002</v>
      </c>
      <c r="K324" s="276" t="str">
        <f t="shared" si="4"/>
        <v>151222</v>
      </c>
    </row>
    <row r="325" spans="1:11" ht="10.9" customHeight="1">
      <c r="A325" s="1157">
        <v>1235040002</v>
      </c>
      <c r="B325" s="1219" t="s">
        <v>1131</v>
      </c>
      <c r="C325" s="1220"/>
      <c r="D325" s="1221"/>
      <c r="E325" s="1219" t="s">
        <v>4224</v>
      </c>
      <c r="F325" s="1221"/>
      <c r="G325" s="740">
        <v>530814.23</v>
      </c>
      <c r="H325" s="740">
        <v>1172494.27</v>
      </c>
      <c r="I325" s="1158">
        <v>0</v>
      </c>
      <c r="J325" s="740">
        <v>1703308.5</v>
      </c>
      <c r="K325" s="276" t="str">
        <f t="shared" si="4"/>
        <v>151222</v>
      </c>
    </row>
    <row r="326" spans="1:11" ht="10.9" customHeight="1">
      <c r="A326" s="1157">
        <v>1235040002</v>
      </c>
      <c r="B326" s="1219" t="s">
        <v>1131</v>
      </c>
      <c r="C326" s="1220"/>
      <c r="D326" s="1221"/>
      <c r="E326" s="1219" t="s">
        <v>3962</v>
      </c>
      <c r="F326" s="1221"/>
      <c r="G326" s="740">
        <v>19779292.300000001</v>
      </c>
      <c r="H326" s="1158">
        <v>-983.14</v>
      </c>
      <c r="I326" s="1158">
        <v>0</v>
      </c>
      <c r="J326" s="740">
        <v>19778309.16</v>
      </c>
      <c r="K326" s="276" t="str">
        <f t="shared" si="4"/>
        <v>151222</v>
      </c>
    </row>
    <row r="327" spans="1:11" ht="10.9" customHeight="1">
      <c r="A327" s="1157">
        <v>1235040006</v>
      </c>
      <c r="B327" s="1219" t="s">
        <v>519</v>
      </c>
      <c r="C327" s="1220"/>
      <c r="D327" s="1221"/>
      <c r="E327" s="1219" t="s">
        <v>4997</v>
      </c>
      <c r="F327" s="1221"/>
      <c r="G327" s="740">
        <v>626697.25</v>
      </c>
      <c r="H327" s="1158">
        <v>0</v>
      </c>
      <c r="I327" s="1158">
        <v>0</v>
      </c>
      <c r="J327" s="740">
        <v>626697.25</v>
      </c>
      <c r="K327" s="276" t="str">
        <f t="shared" si="4"/>
        <v>151222</v>
      </c>
    </row>
    <row r="328" spans="1:11" ht="10.9" customHeight="1">
      <c r="A328" s="1157">
        <v>1235040006</v>
      </c>
      <c r="B328" s="1219" t="s">
        <v>519</v>
      </c>
      <c r="C328" s="1220"/>
      <c r="D328" s="1221"/>
      <c r="E328" s="1219" t="s">
        <v>4225</v>
      </c>
      <c r="F328" s="1221"/>
      <c r="G328" s="740">
        <v>15694.25</v>
      </c>
      <c r="H328" s="1158">
        <v>0</v>
      </c>
      <c r="I328" s="1158">
        <v>0</v>
      </c>
      <c r="J328" s="740">
        <v>15694.25</v>
      </c>
      <c r="K328" s="276" t="str">
        <f t="shared" si="4"/>
        <v>151222</v>
      </c>
    </row>
    <row r="329" spans="1:11" ht="10.9" customHeight="1">
      <c r="A329" s="1157">
        <v>1235040007</v>
      </c>
      <c r="B329" s="1219" t="s">
        <v>520</v>
      </c>
      <c r="C329" s="1220"/>
      <c r="D329" s="1221"/>
      <c r="E329" s="1219" t="s">
        <v>4226</v>
      </c>
      <c r="F329" s="1221"/>
      <c r="G329" s="740">
        <v>819085.38</v>
      </c>
      <c r="H329" s="740">
        <v>178429.56</v>
      </c>
      <c r="I329" s="1158">
        <v>0</v>
      </c>
      <c r="J329" s="740">
        <v>997514.94</v>
      </c>
      <c r="K329" s="276" t="str">
        <f t="shared" si="4"/>
        <v>151222</v>
      </c>
    </row>
    <row r="330" spans="1:11" ht="10.9" customHeight="1">
      <c r="A330" s="1157">
        <v>1235040007</v>
      </c>
      <c r="B330" s="1219" t="s">
        <v>520</v>
      </c>
      <c r="C330" s="1220"/>
      <c r="D330" s="1221"/>
      <c r="E330" s="1219" t="s">
        <v>4227</v>
      </c>
      <c r="F330" s="1221"/>
      <c r="G330" s="740">
        <v>960496.89</v>
      </c>
      <c r="H330" s="1158">
        <v>0</v>
      </c>
      <c r="I330" s="1158">
        <v>0</v>
      </c>
      <c r="J330" s="740">
        <v>960496.89</v>
      </c>
      <c r="K330" s="276" t="str">
        <f t="shared" si="4"/>
        <v>151222</v>
      </c>
    </row>
    <row r="331" spans="1:11" ht="10.9" customHeight="1">
      <c r="A331" s="1157">
        <v>1235040007</v>
      </c>
      <c r="B331" s="1219" t="s">
        <v>520</v>
      </c>
      <c r="C331" s="1220"/>
      <c r="D331" s="1221"/>
      <c r="E331" s="1219" t="s">
        <v>4135</v>
      </c>
      <c r="F331" s="1221"/>
      <c r="G331" s="740">
        <v>27088.93</v>
      </c>
      <c r="H331" s="740">
        <v>9916.15</v>
      </c>
      <c r="I331" s="1158">
        <v>0</v>
      </c>
      <c r="J331" s="740">
        <v>37005.08</v>
      </c>
      <c r="K331" s="276" t="str">
        <f t="shared" si="4"/>
        <v>151222</v>
      </c>
    </row>
    <row r="332" spans="1:11" ht="10.9" customHeight="1">
      <c r="A332" s="1157">
        <v>1235040007</v>
      </c>
      <c r="B332" s="1219" t="s">
        <v>520</v>
      </c>
      <c r="C332" s="1220"/>
      <c r="D332" s="1221"/>
      <c r="E332" s="1219" t="s">
        <v>4228</v>
      </c>
      <c r="F332" s="1221"/>
      <c r="G332" s="740">
        <v>71157.119999999995</v>
      </c>
      <c r="H332" s="1158">
        <v>0</v>
      </c>
      <c r="I332" s="1158">
        <v>0</v>
      </c>
      <c r="J332" s="740">
        <v>71157.119999999995</v>
      </c>
      <c r="K332" s="276" t="str">
        <f t="shared" si="4"/>
        <v>151222</v>
      </c>
    </row>
    <row r="333" spans="1:11" ht="10.9" customHeight="1">
      <c r="A333" s="1157">
        <v>1235040009</v>
      </c>
      <c r="B333" s="1219" t="s">
        <v>523</v>
      </c>
      <c r="C333" s="1220"/>
      <c r="D333" s="1221"/>
      <c r="E333" s="1219" t="s">
        <v>4998</v>
      </c>
      <c r="F333" s="1221"/>
      <c r="G333" s="740">
        <v>274226.5</v>
      </c>
      <c r="H333" s="1158">
        <v>0</v>
      </c>
      <c r="I333" s="1158">
        <v>0</v>
      </c>
      <c r="J333" s="740">
        <v>274226.5</v>
      </c>
      <c r="K333" s="276" t="str">
        <f t="shared" ref="K333:K396" si="5">MID(E333,58,6)</f>
        <v>110123</v>
      </c>
    </row>
    <row r="334" spans="1:11" ht="10.9" customHeight="1">
      <c r="A334" s="1157">
        <v>1235040011</v>
      </c>
      <c r="B334" s="1219" t="s">
        <v>2177</v>
      </c>
      <c r="C334" s="1220"/>
      <c r="D334" s="1221"/>
      <c r="E334" s="1219" t="s">
        <v>4999</v>
      </c>
      <c r="F334" s="1221"/>
      <c r="G334" s="1158">
        <v>0</v>
      </c>
      <c r="H334" s="740">
        <v>30560.63</v>
      </c>
      <c r="I334" s="1158">
        <v>0</v>
      </c>
      <c r="J334" s="740">
        <v>30560.63</v>
      </c>
      <c r="K334" s="276" t="str">
        <f t="shared" si="5"/>
        <v>151221</v>
      </c>
    </row>
    <row r="335" spans="1:11" ht="10.9" customHeight="1">
      <c r="A335" s="1157">
        <v>1235900003</v>
      </c>
      <c r="B335" s="1219" t="s">
        <v>524</v>
      </c>
      <c r="C335" s="1220"/>
      <c r="D335" s="1221"/>
      <c r="E335" s="1219" t="s">
        <v>5000</v>
      </c>
      <c r="F335" s="1221"/>
      <c r="G335" s="740">
        <v>1486206.98</v>
      </c>
      <c r="H335" s="1158">
        <v>0</v>
      </c>
      <c r="I335" s="1158">
        <v>0</v>
      </c>
      <c r="J335" s="740">
        <v>1486206.98</v>
      </c>
      <c r="K335" s="276" t="str">
        <f t="shared" si="5"/>
        <v>110123</v>
      </c>
    </row>
    <row r="336" spans="1:11" ht="10.9" customHeight="1">
      <c r="A336" s="1157">
        <v>1235900003</v>
      </c>
      <c r="B336" s="1219" t="s">
        <v>524</v>
      </c>
      <c r="C336" s="1220"/>
      <c r="D336" s="1221"/>
      <c r="E336" s="1219" t="s">
        <v>4136</v>
      </c>
      <c r="F336" s="1221"/>
      <c r="G336" s="740">
        <v>2484732.17</v>
      </c>
      <c r="H336" s="1158">
        <v>0</v>
      </c>
      <c r="I336" s="1158">
        <v>0</v>
      </c>
      <c r="J336" s="740">
        <v>2484732.17</v>
      </c>
      <c r="K336" s="276" t="str">
        <f t="shared" si="5"/>
        <v>151222</v>
      </c>
    </row>
    <row r="337" spans="1:11" ht="10.9" customHeight="1">
      <c r="A337" s="1157">
        <v>1235900003</v>
      </c>
      <c r="B337" s="1219" t="s">
        <v>524</v>
      </c>
      <c r="C337" s="1220"/>
      <c r="D337" s="1221"/>
      <c r="E337" s="1219" t="s">
        <v>3963</v>
      </c>
      <c r="F337" s="1221"/>
      <c r="G337" s="740">
        <v>4737671.16</v>
      </c>
      <c r="H337" s="1158">
        <v>0</v>
      </c>
      <c r="I337" s="1158">
        <v>0</v>
      </c>
      <c r="J337" s="740">
        <v>4737671.16</v>
      </c>
      <c r="K337" s="276" t="str">
        <f t="shared" si="5"/>
        <v>151222</v>
      </c>
    </row>
    <row r="338" spans="1:11" ht="10.9" customHeight="1">
      <c r="A338" s="1157">
        <v>1235900003</v>
      </c>
      <c r="B338" s="1219" t="s">
        <v>524</v>
      </c>
      <c r="C338" s="1220"/>
      <c r="D338" s="1221"/>
      <c r="E338" s="1219" t="s">
        <v>4229</v>
      </c>
      <c r="F338" s="1221"/>
      <c r="G338" s="740">
        <v>3839100.7</v>
      </c>
      <c r="H338" s="1158">
        <v>0</v>
      </c>
      <c r="I338" s="1158">
        <v>0</v>
      </c>
      <c r="J338" s="740">
        <v>3839100.7</v>
      </c>
      <c r="K338" s="276" t="str">
        <f t="shared" si="5"/>
        <v>151222</v>
      </c>
    </row>
    <row r="339" spans="1:11" ht="10.9" customHeight="1">
      <c r="A339" s="1157">
        <v>1235900006</v>
      </c>
      <c r="B339" s="1219" t="s">
        <v>525</v>
      </c>
      <c r="C339" s="1220"/>
      <c r="D339" s="1221"/>
      <c r="E339" s="1219" t="s">
        <v>5001</v>
      </c>
      <c r="F339" s="1221"/>
      <c r="G339" s="740">
        <v>737999.74</v>
      </c>
      <c r="H339" s="1158">
        <v>0</v>
      </c>
      <c r="I339" s="1158">
        <v>0</v>
      </c>
      <c r="J339" s="740">
        <v>737999.74</v>
      </c>
      <c r="K339" s="276" t="str">
        <f t="shared" si="5"/>
        <v>110123</v>
      </c>
    </row>
    <row r="340" spans="1:11" ht="10.9" customHeight="1">
      <c r="A340" s="1157">
        <v>1236020001</v>
      </c>
      <c r="B340" s="1219" t="s">
        <v>4230</v>
      </c>
      <c r="C340" s="1220"/>
      <c r="D340" s="1221"/>
      <c r="E340" s="1219" t="s">
        <v>4231</v>
      </c>
      <c r="F340" s="1221"/>
      <c r="G340" s="740">
        <v>2432137.98</v>
      </c>
      <c r="H340" s="740">
        <v>7085996.2999999998</v>
      </c>
      <c r="I340" s="1158">
        <v>0</v>
      </c>
      <c r="J340" s="740">
        <v>9518134.2799999993</v>
      </c>
      <c r="K340" s="276" t="str">
        <f t="shared" si="5"/>
        <v>151222</v>
      </c>
    </row>
    <row r="341" spans="1:11" ht="10.9" customHeight="1">
      <c r="A341" s="1157">
        <v>1241010001</v>
      </c>
      <c r="B341" s="1219" t="s">
        <v>526</v>
      </c>
      <c r="C341" s="1220"/>
      <c r="D341" s="1221"/>
      <c r="E341" s="1219" t="s">
        <v>5002</v>
      </c>
      <c r="F341" s="1221"/>
      <c r="G341" s="740">
        <v>17879362.18</v>
      </c>
      <c r="H341" s="1158">
        <v>0</v>
      </c>
      <c r="I341" s="1158">
        <v>0</v>
      </c>
      <c r="J341" s="740">
        <v>17879362.18</v>
      </c>
      <c r="K341" s="276" t="str">
        <f t="shared" si="5"/>
        <v>110123</v>
      </c>
    </row>
    <row r="342" spans="1:11" ht="10.9" customHeight="1">
      <c r="A342" s="1157">
        <v>1241010001</v>
      </c>
      <c r="B342" s="1219" t="s">
        <v>526</v>
      </c>
      <c r="C342" s="1220"/>
      <c r="D342" s="1221"/>
      <c r="E342" s="1219" t="s">
        <v>5003</v>
      </c>
      <c r="F342" s="1221"/>
      <c r="G342" s="1158">
        <v>0</v>
      </c>
      <c r="H342" s="740">
        <v>9280</v>
      </c>
      <c r="I342" s="1158">
        <v>0</v>
      </c>
      <c r="J342" s="740">
        <v>9280</v>
      </c>
      <c r="K342" s="276" t="str">
        <f t="shared" si="5"/>
        <v>250321</v>
      </c>
    </row>
    <row r="343" spans="1:11" ht="10.9" customHeight="1">
      <c r="A343" s="1157">
        <v>1241010001</v>
      </c>
      <c r="B343" s="1219" t="s">
        <v>526</v>
      </c>
      <c r="C343" s="1220"/>
      <c r="D343" s="1221"/>
      <c r="E343" s="1219" t="s">
        <v>5004</v>
      </c>
      <c r="F343" s="1221"/>
      <c r="G343" s="1158">
        <v>0</v>
      </c>
      <c r="H343" s="740">
        <v>13531.4</v>
      </c>
      <c r="I343" s="1158">
        <v>0</v>
      </c>
      <c r="J343" s="740">
        <v>13531.4</v>
      </c>
      <c r="K343" s="276" t="str">
        <f t="shared" si="5"/>
        <v>250721</v>
      </c>
    </row>
    <row r="344" spans="1:11" ht="10.9" customHeight="1">
      <c r="A344" s="1157">
        <v>1241010001</v>
      </c>
      <c r="B344" s="1219" t="s">
        <v>526</v>
      </c>
      <c r="C344" s="1220"/>
      <c r="D344" s="1221"/>
      <c r="E344" s="1219" t="s">
        <v>5005</v>
      </c>
      <c r="F344" s="1221"/>
      <c r="G344" s="740">
        <v>11895.8</v>
      </c>
      <c r="H344" s="1158">
        <v>0</v>
      </c>
      <c r="I344" s="1158">
        <v>0</v>
      </c>
      <c r="J344" s="740">
        <v>11895.8</v>
      </c>
      <c r="K344" s="276" t="str">
        <f t="shared" si="5"/>
        <v>110123</v>
      </c>
    </row>
    <row r="345" spans="1:11" ht="10.9" customHeight="1">
      <c r="A345" s="1157">
        <v>1241010001</v>
      </c>
      <c r="B345" s="1219" t="s">
        <v>526</v>
      </c>
      <c r="C345" s="1220"/>
      <c r="D345" s="1221"/>
      <c r="E345" s="1219" t="s">
        <v>5006</v>
      </c>
      <c r="F345" s="1221"/>
      <c r="G345" s="740">
        <v>7770</v>
      </c>
      <c r="H345" s="1158">
        <v>0</v>
      </c>
      <c r="I345" s="1158">
        <v>0</v>
      </c>
      <c r="J345" s="740">
        <v>7770</v>
      </c>
      <c r="K345" s="276" t="str">
        <f t="shared" si="5"/>
        <v>110123</v>
      </c>
    </row>
    <row r="346" spans="1:11" ht="10.9" customHeight="1">
      <c r="A346" s="1157">
        <v>1241010001</v>
      </c>
      <c r="B346" s="1219" t="s">
        <v>526</v>
      </c>
      <c r="C346" s="1220"/>
      <c r="D346" s="1221"/>
      <c r="E346" s="1219" t="s">
        <v>1566</v>
      </c>
      <c r="F346" s="1221"/>
      <c r="G346" s="740">
        <v>13531.4</v>
      </c>
      <c r="H346" s="740">
        <v>-13531.4</v>
      </c>
      <c r="I346" s="1158">
        <v>0</v>
      </c>
      <c r="J346" s="1158">
        <v>0</v>
      </c>
      <c r="K346" s="276" t="str">
        <f t="shared" si="5"/>
        <v>250721</v>
      </c>
    </row>
    <row r="347" spans="1:11" ht="10.9" customHeight="1">
      <c r="A347" s="1157">
        <v>1241010001</v>
      </c>
      <c r="B347" s="1219" t="s">
        <v>526</v>
      </c>
      <c r="C347" s="1220"/>
      <c r="D347" s="1221"/>
      <c r="E347" s="1219" t="s">
        <v>1590</v>
      </c>
      <c r="F347" s="1221"/>
      <c r="G347" s="740">
        <v>9280</v>
      </c>
      <c r="H347" s="740">
        <v>-9280</v>
      </c>
      <c r="I347" s="1158">
        <v>0</v>
      </c>
      <c r="J347" s="1158">
        <v>0</v>
      </c>
      <c r="K347" s="276" t="str">
        <f t="shared" si="5"/>
        <v>250321</v>
      </c>
    </row>
    <row r="348" spans="1:11" ht="10.9" customHeight="1">
      <c r="A348" s="1157">
        <v>1241020001</v>
      </c>
      <c r="B348" s="1219" t="s">
        <v>527</v>
      </c>
      <c r="C348" s="1220"/>
      <c r="D348" s="1221"/>
      <c r="E348" s="1219" t="s">
        <v>5007</v>
      </c>
      <c r="F348" s="1221"/>
      <c r="G348" s="740">
        <v>878991.14</v>
      </c>
      <c r="H348" s="1158">
        <v>0</v>
      </c>
      <c r="I348" s="1158">
        <v>0</v>
      </c>
      <c r="J348" s="740">
        <v>878991.14</v>
      </c>
      <c r="K348" s="276" t="str">
        <f t="shared" si="5"/>
        <v>110123</v>
      </c>
    </row>
    <row r="349" spans="1:11" ht="10.9" customHeight="1">
      <c r="A349" s="1157">
        <v>1241020001</v>
      </c>
      <c r="B349" s="1219" t="s">
        <v>527</v>
      </c>
      <c r="C349" s="1220"/>
      <c r="D349" s="1221"/>
      <c r="E349" s="1219" t="s">
        <v>5008</v>
      </c>
      <c r="F349" s="1221"/>
      <c r="G349" s="1158">
        <v>0</v>
      </c>
      <c r="H349" s="740">
        <v>17980</v>
      </c>
      <c r="I349" s="1158">
        <v>0</v>
      </c>
      <c r="J349" s="740">
        <v>17980</v>
      </c>
      <c r="K349" s="276" t="str">
        <f t="shared" si="5"/>
        <v>151222</v>
      </c>
    </row>
    <row r="350" spans="1:11" ht="10.9" customHeight="1">
      <c r="A350" s="1157">
        <v>1241020001</v>
      </c>
      <c r="B350" s="1219" t="s">
        <v>527</v>
      </c>
      <c r="C350" s="1220"/>
      <c r="D350" s="1221"/>
      <c r="E350" s="1219" t="s">
        <v>2861</v>
      </c>
      <c r="F350" s="1221"/>
      <c r="G350" s="740">
        <v>17980</v>
      </c>
      <c r="H350" s="740">
        <v>-17980</v>
      </c>
      <c r="I350" s="1158">
        <v>0</v>
      </c>
      <c r="J350" s="1158">
        <v>0</v>
      </c>
      <c r="K350" s="276" t="str">
        <f t="shared" si="5"/>
        <v>151222</v>
      </c>
    </row>
    <row r="351" spans="1:11" ht="10.9" customHeight="1">
      <c r="A351" s="1157">
        <v>1241030001</v>
      </c>
      <c r="B351" s="1219" t="s">
        <v>528</v>
      </c>
      <c r="C351" s="1220"/>
      <c r="D351" s="1221"/>
      <c r="E351" s="1219" t="s">
        <v>5009</v>
      </c>
      <c r="F351" s="1221"/>
      <c r="G351" s="740">
        <v>29576930.350000001</v>
      </c>
      <c r="H351" s="1158">
        <v>0</v>
      </c>
      <c r="I351" s="1158">
        <v>0</v>
      </c>
      <c r="J351" s="740">
        <v>29576930.350000001</v>
      </c>
      <c r="K351" s="276" t="str">
        <f t="shared" si="5"/>
        <v>110123</v>
      </c>
    </row>
    <row r="352" spans="1:11" ht="10.9" customHeight="1">
      <c r="A352" s="1157">
        <v>1241030001</v>
      </c>
      <c r="B352" s="1219" t="s">
        <v>528</v>
      </c>
      <c r="C352" s="1220"/>
      <c r="D352" s="1221"/>
      <c r="E352" s="1219" t="s">
        <v>5010</v>
      </c>
      <c r="F352" s="1221"/>
      <c r="G352" s="740">
        <v>2698932.83</v>
      </c>
      <c r="H352" s="1158">
        <v>0</v>
      </c>
      <c r="I352" s="1158">
        <v>0</v>
      </c>
      <c r="J352" s="740">
        <v>2698932.83</v>
      </c>
      <c r="K352" s="276" t="str">
        <f t="shared" si="5"/>
        <v>151221</v>
      </c>
    </row>
    <row r="353" spans="1:11" ht="10.9" customHeight="1">
      <c r="A353" s="1157">
        <v>1241030001</v>
      </c>
      <c r="B353" s="1219" t="s">
        <v>528</v>
      </c>
      <c r="C353" s="1220"/>
      <c r="D353" s="1221"/>
      <c r="E353" s="1219" t="s">
        <v>5011</v>
      </c>
      <c r="F353" s="1221"/>
      <c r="G353" s="740">
        <v>732209.4</v>
      </c>
      <c r="H353" s="1158">
        <v>0</v>
      </c>
      <c r="I353" s="1158">
        <v>0</v>
      </c>
      <c r="J353" s="740">
        <v>732209.4</v>
      </c>
      <c r="K353" s="276" t="str">
        <f t="shared" si="5"/>
        <v>151222</v>
      </c>
    </row>
    <row r="354" spans="1:11" ht="10.9" customHeight="1">
      <c r="A354" s="1157">
        <v>1241030001</v>
      </c>
      <c r="B354" s="1219" t="s">
        <v>528</v>
      </c>
      <c r="C354" s="1220"/>
      <c r="D354" s="1221"/>
      <c r="E354" s="1219" t="s">
        <v>5012</v>
      </c>
      <c r="F354" s="1221"/>
      <c r="G354" s="1158">
        <v>0</v>
      </c>
      <c r="H354" s="740">
        <v>448572</v>
      </c>
      <c r="I354" s="1158">
        <v>0</v>
      </c>
      <c r="J354" s="740">
        <v>448572</v>
      </c>
      <c r="K354" s="276" t="str">
        <f t="shared" si="5"/>
        <v>250321</v>
      </c>
    </row>
    <row r="355" spans="1:11" ht="10.9" customHeight="1">
      <c r="A355" s="1157">
        <v>1241030001</v>
      </c>
      <c r="B355" s="1219" t="s">
        <v>528</v>
      </c>
      <c r="C355" s="1220"/>
      <c r="D355" s="1221"/>
      <c r="E355" s="1219" t="s">
        <v>5013</v>
      </c>
      <c r="F355" s="1221"/>
      <c r="G355" s="1158">
        <v>0</v>
      </c>
      <c r="H355" s="740">
        <v>19200</v>
      </c>
      <c r="I355" s="1158">
        <v>0</v>
      </c>
      <c r="J355" s="740">
        <v>19200</v>
      </c>
      <c r="K355" s="276" t="str">
        <f t="shared" si="5"/>
        <v>250722</v>
      </c>
    </row>
    <row r="356" spans="1:11" ht="10.9" customHeight="1">
      <c r="A356" s="1157">
        <v>1241030001</v>
      </c>
      <c r="B356" s="1219" t="s">
        <v>528</v>
      </c>
      <c r="C356" s="1220"/>
      <c r="D356" s="1221"/>
      <c r="E356" s="1219" t="s">
        <v>5014</v>
      </c>
      <c r="F356" s="1221"/>
      <c r="G356" s="740">
        <v>56724</v>
      </c>
      <c r="H356" s="1158">
        <v>0</v>
      </c>
      <c r="I356" s="1158">
        <v>0</v>
      </c>
      <c r="J356" s="740">
        <v>56724</v>
      </c>
      <c r="K356" s="276" t="str">
        <f t="shared" si="5"/>
        <v>110123</v>
      </c>
    </row>
    <row r="357" spans="1:11" ht="10.9" customHeight="1">
      <c r="A357" s="1157">
        <v>1241030001</v>
      </c>
      <c r="B357" s="1219" t="s">
        <v>528</v>
      </c>
      <c r="C357" s="1220"/>
      <c r="D357" s="1221"/>
      <c r="E357" s="1219" t="s">
        <v>5015</v>
      </c>
      <c r="F357" s="1221"/>
      <c r="G357" s="740">
        <v>77441.600000000006</v>
      </c>
      <c r="H357" s="1158">
        <v>0</v>
      </c>
      <c r="I357" s="1158">
        <v>0</v>
      </c>
      <c r="J357" s="740">
        <v>77441.600000000006</v>
      </c>
      <c r="K357" s="276" t="str">
        <f t="shared" si="5"/>
        <v>110123</v>
      </c>
    </row>
    <row r="358" spans="1:11" ht="10.9" customHeight="1">
      <c r="A358" s="1157">
        <v>1241030001</v>
      </c>
      <c r="B358" s="1219" t="s">
        <v>528</v>
      </c>
      <c r="C358" s="1220"/>
      <c r="D358" s="1221"/>
      <c r="E358" s="1219" t="s">
        <v>5016</v>
      </c>
      <c r="F358" s="1221"/>
      <c r="G358" s="740">
        <v>86785.4</v>
      </c>
      <c r="H358" s="1158">
        <v>0</v>
      </c>
      <c r="I358" s="1158">
        <v>0</v>
      </c>
      <c r="J358" s="740">
        <v>86785.4</v>
      </c>
      <c r="K358" s="276" t="str">
        <f t="shared" si="5"/>
        <v>110123</v>
      </c>
    </row>
    <row r="359" spans="1:11" ht="10.9" customHeight="1">
      <c r="A359" s="1157">
        <v>1241030001</v>
      </c>
      <c r="B359" s="1219" t="s">
        <v>528</v>
      </c>
      <c r="C359" s="1220"/>
      <c r="D359" s="1221"/>
      <c r="E359" s="1219" t="s">
        <v>1567</v>
      </c>
      <c r="F359" s="1221"/>
      <c r="G359" s="740">
        <v>66120</v>
      </c>
      <c r="H359" s="740">
        <v>-66120</v>
      </c>
      <c r="I359" s="1158">
        <v>0</v>
      </c>
      <c r="J359" s="1158">
        <v>0</v>
      </c>
      <c r="K359" s="276" t="str">
        <f t="shared" si="5"/>
        <v>250321</v>
      </c>
    </row>
    <row r="360" spans="1:11" ht="10.9" customHeight="1">
      <c r="A360" s="1157">
        <v>1241030001</v>
      </c>
      <c r="B360" s="1219" t="s">
        <v>528</v>
      </c>
      <c r="C360" s="1220"/>
      <c r="D360" s="1221"/>
      <c r="E360" s="1219" t="s">
        <v>5017</v>
      </c>
      <c r="F360" s="1221"/>
      <c r="G360" s="740">
        <v>96802</v>
      </c>
      <c r="H360" s="1158">
        <v>0</v>
      </c>
      <c r="I360" s="1158">
        <v>0</v>
      </c>
      <c r="J360" s="740">
        <v>96802</v>
      </c>
      <c r="K360" s="276" t="str">
        <f t="shared" si="5"/>
        <v>110123</v>
      </c>
    </row>
    <row r="361" spans="1:11" ht="10.9" customHeight="1">
      <c r="A361" s="1157">
        <v>1241030001</v>
      </c>
      <c r="B361" s="1219" t="s">
        <v>528</v>
      </c>
      <c r="C361" s="1220"/>
      <c r="D361" s="1221"/>
      <c r="E361" s="1219" t="s">
        <v>5018</v>
      </c>
      <c r="F361" s="1221"/>
      <c r="G361" s="740">
        <v>14526</v>
      </c>
      <c r="H361" s="1158">
        <v>0</v>
      </c>
      <c r="I361" s="1158">
        <v>0</v>
      </c>
      <c r="J361" s="740">
        <v>14526</v>
      </c>
      <c r="K361" s="276" t="str">
        <f t="shared" si="5"/>
        <v>110123</v>
      </c>
    </row>
    <row r="362" spans="1:11" ht="10.9" customHeight="1">
      <c r="A362" s="1157">
        <v>1241030001</v>
      </c>
      <c r="B362" s="1219" t="s">
        <v>528</v>
      </c>
      <c r="C362" s="1220"/>
      <c r="D362" s="1221"/>
      <c r="E362" s="1219" t="s">
        <v>1568</v>
      </c>
      <c r="F362" s="1221"/>
      <c r="G362" s="740">
        <v>145348</v>
      </c>
      <c r="H362" s="740">
        <v>-145348</v>
      </c>
      <c r="I362" s="1158">
        <v>0</v>
      </c>
      <c r="J362" s="1158">
        <v>0</v>
      </c>
      <c r="K362" s="276" t="str">
        <f t="shared" si="5"/>
        <v>250321</v>
      </c>
    </row>
    <row r="363" spans="1:11" ht="10.9" customHeight="1">
      <c r="A363" s="1157">
        <v>1241030001</v>
      </c>
      <c r="B363" s="1219" t="s">
        <v>528</v>
      </c>
      <c r="C363" s="1220"/>
      <c r="D363" s="1221"/>
      <c r="E363" s="1219" t="s">
        <v>5019</v>
      </c>
      <c r="F363" s="1221"/>
      <c r="G363" s="740">
        <v>34790</v>
      </c>
      <c r="H363" s="1158">
        <v>0</v>
      </c>
      <c r="I363" s="1158">
        <v>0</v>
      </c>
      <c r="J363" s="740">
        <v>34790</v>
      </c>
      <c r="K363" s="276" t="str">
        <f t="shared" si="5"/>
        <v>110123</v>
      </c>
    </row>
    <row r="364" spans="1:11" ht="10.9" customHeight="1">
      <c r="A364" s="1157">
        <v>1241030001</v>
      </c>
      <c r="B364" s="1219" t="s">
        <v>528</v>
      </c>
      <c r="C364" s="1220"/>
      <c r="D364" s="1221"/>
      <c r="E364" s="1219" t="s">
        <v>4232</v>
      </c>
      <c r="F364" s="1221"/>
      <c r="G364" s="740">
        <v>19200</v>
      </c>
      <c r="H364" s="740">
        <v>-19200</v>
      </c>
      <c r="I364" s="1158">
        <v>0</v>
      </c>
      <c r="J364" s="1158">
        <v>0</v>
      </c>
      <c r="K364" s="276" t="str">
        <f t="shared" si="5"/>
        <v>250722</v>
      </c>
    </row>
    <row r="365" spans="1:11" ht="10.9" customHeight="1">
      <c r="A365" s="1157">
        <v>1241030001</v>
      </c>
      <c r="B365" s="1219" t="s">
        <v>528</v>
      </c>
      <c r="C365" s="1220"/>
      <c r="D365" s="1221"/>
      <c r="E365" s="1219" t="s">
        <v>1569</v>
      </c>
      <c r="F365" s="1221"/>
      <c r="G365" s="740">
        <v>237104</v>
      </c>
      <c r="H365" s="740">
        <v>-237104</v>
      </c>
      <c r="I365" s="1158">
        <v>0</v>
      </c>
      <c r="J365" s="1158">
        <v>0</v>
      </c>
      <c r="K365" s="276" t="str">
        <f t="shared" si="5"/>
        <v>250321</v>
      </c>
    </row>
    <row r="366" spans="1:11" ht="10.9" customHeight="1">
      <c r="A366" s="1157">
        <v>1241030001</v>
      </c>
      <c r="B366" s="1219" t="s">
        <v>528</v>
      </c>
      <c r="C366" s="1220"/>
      <c r="D366" s="1221"/>
      <c r="E366" s="1219" t="s">
        <v>5020</v>
      </c>
      <c r="F366" s="1221"/>
      <c r="G366" s="740">
        <v>328674.40000000002</v>
      </c>
      <c r="H366" s="1158">
        <v>0</v>
      </c>
      <c r="I366" s="1158">
        <v>0</v>
      </c>
      <c r="J366" s="740">
        <v>328674.40000000002</v>
      </c>
      <c r="K366" s="276" t="str">
        <f t="shared" si="5"/>
        <v>110123</v>
      </c>
    </row>
    <row r="367" spans="1:11" ht="10.9" customHeight="1">
      <c r="A367" s="1157">
        <v>1241900001</v>
      </c>
      <c r="B367" s="1219" t="s">
        <v>530</v>
      </c>
      <c r="C367" s="1220"/>
      <c r="D367" s="1221"/>
      <c r="E367" s="1219" t="s">
        <v>5021</v>
      </c>
      <c r="F367" s="1221"/>
      <c r="G367" s="740">
        <v>764631.34</v>
      </c>
      <c r="H367" s="1158">
        <v>0</v>
      </c>
      <c r="I367" s="1158">
        <v>0</v>
      </c>
      <c r="J367" s="740">
        <v>764631.34</v>
      </c>
      <c r="K367" s="276" t="str">
        <f t="shared" si="5"/>
        <v>110123</v>
      </c>
    </row>
    <row r="368" spans="1:11" ht="10.9" customHeight="1">
      <c r="A368" s="1157">
        <v>1241900002</v>
      </c>
      <c r="B368" s="1219" t="s">
        <v>529</v>
      </c>
      <c r="C368" s="1220"/>
      <c r="D368" s="1221"/>
      <c r="E368" s="1219" t="s">
        <v>5022</v>
      </c>
      <c r="F368" s="1221"/>
      <c r="G368" s="740">
        <v>14937041.970000001</v>
      </c>
      <c r="H368" s="1158">
        <v>0</v>
      </c>
      <c r="I368" s="1158">
        <v>0</v>
      </c>
      <c r="J368" s="740">
        <v>14937041.970000001</v>
      </c>
      <c r="K368" s="276" t="str">
        <f t="shared" si="5"/>
        <v>110123</v>
      </c>
    </row>
    <row r="369" spans="1:11" ht="10.9" customHeight="1">
      <c r="A369" s="1157">
        <v>1242010001</v>
      </c>
      <c r="B369" s="1219" t="s">
        <v>531</v>
      </c>
      <c r="C369" s="1220"/>
      <c r="D369" s="1221"/>
      <c r="E369" s="1219" t="s">
        <v>5023</v>
      </c>
      <c r="F369" s="1221"/>
      <c r="G369" s="740">
        <v>1067744.72</v>
      </c>
      <c r="H369" s="1158">
        <v>0</v>
      </c>
      <c r="I369" s="1158">
        <v>0</v>
      </c>
      <c r="J369" s="740">
        <v>1067744.72</v>
      </c>
      <c r="K369" s="276" t="str">
        <f t="shared" si="5"/>
        <v>110123</v>
      </c>
    </row>
    <row r="370" spans="1:11" ht="10.9" customHeight="1">
      <c r="A370" s="1157">
        <v>1242010001</v>
      </c>
      <c r="B370" s="1219" t="s">
        <v>531</v>
      </c>
      <c r="C370" s="1220"/>
      <c r="D370" s="1221"/>
      <c r="E370" s="1219" t="s">
        <v>5024</v>
      </c>
      <c r="F370" s="1221"/>
      <c r="G370" s="1158">
        <v>0</v>
      </c>
      <c r="H370" s="740">
        <v>12800</v>
      </c>
      <c r="I370" s="1158">
        <v>0</v>
      </c>
      <c r="J370" s="740">
        <v>12800</v>
      </c>
      <c r="K370" s="276" t="str">
        <f t="shared" si="5"/>
        <v>250722</v>
      </c>
    </row>
    <row r="371" spans="1:11" ht="10.9" customHeight="1">
      <c r="A371" s="1157">
        <v>1242010001</v>
      </c>
      <c r="B371" s="1219" t="s">
        <v>531</v>
      </c>
      <c r="C371" s="1220"/>
      <c r="D371" s="1221"/>
      <c r="E371" s="1219" t="s">
        <v>4233</v>
      </c>
      <c r="F371" s="1221"/>
      <c r="G371" s="740">
        <v>12800</v>
      </c>
      <c r="H371" s="740">
        <v>-12800</v>
      </c>
      <c r="I371" s="1158">
        <v>0</v>
      </c>
      <c r="J371" s="1158">
        <v>0</v>
      </c>
      <c r="K371" s="276" t="str">
        <f t="shared" si="5"/>
        <v>250722</v>
      </c>
    </row>
    <row r="372" spans="1:11" ht="10.9" customHeight="1">
      <c r="A372" s="1157">
        <v>1242020001</v>
      </c>
      <c r="B372" s="1219" t="s">
        <v>532</v>
      </c>
      <c r="C372" s="1220"/>
      <c r="D372" s="1221"/>
      <c r="E372" s="1219" t="s">
        <v>5025</v>
      </c>
      <c r="F372" s="1221"/>
      <c r="G372" s="740">
        <v>1217004.6499999999</v>
      </c>
      <c r="H372" s="1158">
        <v>0</v>
      </c>
      <c r="I372" s="1158">
        <v>0</v>
      </c>
      <c r="J372" s="740">
        <v>1217004.6499999999</v>
      </c>
      <c r="K372" s="276" t="str">
        <f t="shared" si="5"/>
        <v>110123</v>
      </c>
    </row>
    <row r="373" spans="1:11" ht="10.9" customHeight="1">
      <c r="A373" s="1157">
        <v>1242030001</v>
      </c>
      <c r="B373" s="1219" t="s">
        <v>533</v>
      </c>
      <c r="C373" s="1220"/>
      <c r="D373" s="1221"/>
      <c r="E373" s="1219" t="s">
        <v>5026</v>
      </c>
      <c r="F373" s="1221"/>
      <c r="G373" s="740">
        <v>5102181.58</v>
      </c>
      <c r="H373" s="1158">
        <v>0</v>
      </c>
      <c r="I373" s="1158">
        <v>0</v>
      </c>
      <c r="J373" s="740">
        <v>5102181.58</v>
      </c>
      <c r="K373" s="276" t="str">
        <f t="shared" si="5"/>
        <v>110123</v>
      </c>
    </row>
    <row r="374" spans="1:11" ht="10.9" customHeight="1">
      <c r="A374" s="1157">
        <v>1242030001</v>
      </c>
      <c r="B374" s="1219" t="s">
        <v>533</v>
      </c>
      <c r="C374" s="1220"/>
      <c r="D374" s="1221"/>
      <c r="E374" s="1219" t="s">
        <v>5027</v>
      </c>
      <c r="F374" s="1221"/>
      <c r="G374" s="740">
        <v>61654</v>
      </c>
      <c r="H374" s="1158">
        <v>0</v>
      </c>
      <c r="I374" s="1158">
        <v>0</v>
      </c>
      <c r="J374" s="740">
        <v>61654</v>
      </c>
      <c r="K374" s="276" t="str">
        <f t="shared" si="5"/>
        <v>151221</v>
      </c>
    </row>
    <row r="375" spans="1:11" ht="10.9" customHeight="1">
      <c r="A375" s="1157">
        <v>1242030001</v>
      </c>
      <c r="B375" s="1219" t="s">
        <v>533</v>
      </c>
      <c r="C375" s="1220"/>
      <c r="D375" s="1221"/>
      <c r="E375" s="1219" t="s">
        <v>5028</v>
      </c>
      <c r="F375" s="1221"/>
      <c r="G375" s="1158">
        <v>0</v>
      </c>
      <c r="H375" s="740">
        <v>42140.01</v>
      </c>
      <c r="I375" s="1158">
        <v>0</v>
      </c>
      <c r="J375" s="740">
        <v>42140.01</v>
      </c>
      <c r="K375" s="276" t="str">
        <f t="shared" si="5"/>
        <v>250321</v>
      </c>
    </row>
    <row r="376" spans="1:11" ht="10.9" customHeight="1">
      <c r="A376" s="1157">
        <v>1242030001</v>
      </c>
      <c r="B376" s="1219" t="s">
        <v>533</v>
      </c>
      <c r="C376" s="1220"/>
      <c r="D376" s="1221"/>
      <c r="E376" s="1219" t="s">
        <v>1543</v>
      </c>
      <c r="F376" s="1221"/>
      <c r="G376" s="740">
        <v>42140.01</v>
      </c>
      <c r="H376" s="740">
        <v>-42140.01</v>
      </c>
      <c r="I376" s="1158">
        <v>0</v>
      </c>
      <c r="J376" s="1158">
        <v>0</v>
      </c>
      <c r="K376" s="276" t="str">
        <f t="shared" si="5"/>
        <v>250321</v>
      </c>
    </row>
    <row r="377" spans="1:11" ht="10.9" customHeight="1">
      <c r="A377" s="1157">
        <v>1242030001</v>
      </c>
      <c r="B377" s="1219" t="s">
        <v>533</v>
      </c>
      <c r="C377" s="1220"/>
      <c r="D377" s="1221"/>
      <c r="E377" s="1219" t="s">
        <v>5029</v>
      </c>
      <c r="F377" s="1221"/>
      <c r="G377" s="1158">
        <v>0</v>
      </c>
      <c r="H377" s="740">
        <v>17927</v>
      </c>
      <c r="I377" s="1158">
        <v>0</v>
      </c>
      <c r="J377" s="740">
        <v>17927</v>
      </c>
      <c r="K377" s="276" t="str">
        <f t="shared" si="5"/>
        <v>110123</v>
      </c>
    </row>
    <row r="378" spans="1:11" ht="10.9" customHeight="1">
      <c r="A378" s="1157">
        <v>1242900001</v>
      </c>
      <c r="B378" s="1219" t="s">
        <v>534</v>
      </c>
      <c r="C378" s="1220"/>
      <c r="D378" s="1221"/>
      <c r="E378" s="1219" t="s">
        <v>5030</v>
      </c>
      <c r="F378" s="1221"/>
      <c r="G378" s="740">
        <v>1544498.04</v>
      </c>
      <c r="H378" s="1158">
        <v>0</v>
      </c>
      <c r="I378" s="1158">
        <v>0</v>
      </c>
      <c r="J378" s="740">
        <v>1544498.04</v>
      </c>
      <c r="K378" s="276" t="str">
        <f t="shared" si="5"/>
        <v>110123</v>
      </c>
    </row>
    <row r="379" spans="1:11" ht="10.9" customHeight="1">
      <c r="A379" s="1157">
        <v>1242900001</v>
      </c>
      <c r="B379" s="1219" t="s">
        <v>534</v>
      </c>
      <c r="C379" s="1220"/>
      <c r="D379" s="1221"/>
      <c r="E379" s="1219" t="s">
        <v>5031</v>
      </c>
      <c r="F379" s="1221"/>
      <c r="G379" s="1158">
        <v>0</v>
      </c>
      <c r="H379" s="740">
        <v>42920</v>
      </c>
      <c r="I379" s="1158">
        <v>0</v>
      </c>
      <c r="J379" s="740">
        <v>42920</v>
      </c>
      <c r="K379" s="276" t="str">
        <f t="shared" si="5"/>
        <v>110123</v>
      </c>
    </row>
    <row r="380" spans="1:11" ht="10.9" customHeight="1">
      <c r="A380" s="1157">
        <v>1243010001</v>
      </c>
      <c r="B380" s="1219" t="s">
        <v>535</v>
      </c>
      <c r="C380" s="1220"/>
      <c r="D380" s="1221"/>
      <c r="E380" s="1219" t="s">
        <v>5032</v>
      </c>
      <c r="F380" s="1221"/>
      <c r="G380" s="740">
        <v>6618212.29</v>
      </c>
      <c r="H380" s="1158">
        <v>0</v>
      </c>
      <c r="I380" s="1158">
        <v>0</v>
      </c>
      <c r="J380" s="740">
        <v>6618212.29</v>
      </c>
      <c r="K380" s="276" t="str">
        <f t="shared" si="5"/>
        <v>110123</v>
      </c>
    </row>
    <row r="381" spans="1:11" ht="10.9" customHeight="1">
      <c r="A381" s="1157">
        <v>1243010001</v>
      </c>
      <c r="B381" s="1219" t="s">
        <v>535</v>
      </c>
      <c r="C381" s="1220"/>
      <c r="D381" s="1221"/>
      <c r="E381" s="1219" t="s">
        <v>5033</v>
      </c>
      <c r="F381" s="1221"/>
      <c r="G381" s="740">
        <v>464464</v>
      </c>
      <c r="H381" s="1158">
        <v>0</v>
      </c>
      <c r="I381" s="1158">
        <v>0</v>
      </c>
      <c r="J381" s="740">
        <v>464464</v>
      </c>
      <c r="K381" s="276" t="str">
        <f t="shared" si="5"/>
        <v>151221</v>
      </c>
    </row>
    <row r="382" spans="1:11" ht="10.9" customHeight="1">
      <c r="A382" s="1157">
        <v>1243020001</v>
      </c>
      <c r="B382" s="1219" t="s">
        <v>536</v>
      </c>
      <c r="C382" s="1220"/>
      <c r="D382" s="1221"/>
      <c r="E382" s="1219" t="s">
        <v>5034</v>
      </c>
      <c r="F382" s="1221"/>
      <c r="G382" s="740">
        <v>1273174.46</v>
      </c>
      <c r="H382" s="1158">
        <v>0</v>
      </c>
      <c r="I382" s="1158">
        <v>0</v>
      </c>
      <c r="J382" s="740">
        <v>1273174.46</v>
      </c>
      <c r="K382" s="276" t="str">
        <f t="shared" si="5"/>
        <v>110123</v>
      </c>
    </row>
    <row r="383" spans="1:11" ht="10.9" customHeight="1">
      <c r="A383" s="1157">
        <v>1244010001</v>
      </c>
      <c r="B383" s="1219" t="s">
        <v>537</v>
      </c>
      <c r="C383" s="1220"/>
      <c r="D383" s="1221"/>
      <c r="E383" s="1219" t="s">
        <v>5035</v>
      </c>
      <c r="F383" s="1221"/>
      <c r="G383" s="740">
        <v>12573643.140000001</v>
      </c>
      <c r="H383" s="1158">
        <v>0</v>
      </c>
      <c r="I383" s="1158">
        <v>0</v>
      </c>
      <c r="J383" s="740">
        <v>12573643.140000001</v>
      </c>
      <c r="K383" s="276" t="str">
        <f t="shared" si="5"/>
        <v>110123</v>
      </c>
    </row>
    <row r="384" spans="1:11" ht="10.9" customHeight="1">
      <c r="A384" s="1157">
        <v>1244010002</v>
      </c>
      <c r="B384" s="1219" t="s">
        <v>538</v>
      </c>
      <c r="C384" s="1220"/>
      <c r="D384" s="1221"/>
      <c r="E384" s="1219" t="s">
        <v>5036</v>
      </c>
      <c r="F384" s="1221"/>
      <c r="G384" s="740">
        <v>26978271.449999999</v>
      </c>
      <c r="H384" s="1158">
        <v>0</v>
      </c>
      <c r="I384" s="1158">
        <v>0</v>
      </c>
      <c r="J384" s="740">
        <v>26978271.449999999</v>
      </c>
      <c r="K384" s="276" t="str">
        <f t="shared" si="5"/>
        <v>110123</v>
      </c>
    </row>
    <row r="385" spans="1:11" ht="10.9" customHeight="1">
      <c r="A385" s="1157">
        <v>1244010004</v>
      </c>
      <c r="B385" s="1219" t="s">
        <v>539</v>
      </c>
      <c r="C385" s="1220"/>
      <c r="D385" s="1221"/>
      <c r="E385" s="1219" t="s">
        <v>5037</v>
      </c>
      <c r="F385" s="1221"/>
      <c r="G385" s="740">
        <v>53175685.009999998</v>
      </c>
      <c r="H385" s="1158">
        <v>0</v>
      </c>
      <c r="I385" s="1158">
        <v>0</v>
      </c>
      <c r="J385" s="740">
        <v>53175685.009999998</v>
      </c>
      <c r="K385" s="276" t="str">
        <f t="shared" si="5"/>
        <v>110123</v>
      </c>
    </row>
    <row r="386" spans="1:11" ht="10.9" customHeight="1">
      <c r="A386" s="1157">
        <v>1244010005</v>
      </c>
      <c r="B386" s="1219" t="s">
        <v>540</v>
      </c>
      <c r="C386" s="1220"/>
      <c r="D386" s="1221"/>
      <c r="E386" s="1219" t="s">
        <v>5038</v>
      </c>
      <c r="F386" s="1221"/>
      <c r="G386" s="740">
        <v>90421723.370000005</v>
      </c>
      <c r="H386" s="1158">
        <v>0</v>
      </c>
      <c r="I386" s="1158">
        <v>0</v>
      </c>
      <c r="J386" s="740">
        <v>90421723.370000005</v>
      </c>
      <c r="K386" s="276" t="str">
        <f t="shared" si="5"/>
        <v>110123</v>
      </c>
    </row>
    <row r="387" spans="1:11" ht="10.9" customHeight="1">
      <c r="A387" s="1157">
        <v>1244010005</v>
      </c>
      <c r="B387" s="1219" t="s">
        <v>540</v>
      </c>
      <c r="C387" s="1220"/>
      <c r="D387" s="1221"/>
      <c r="E387" s="1219" t="s">
        <v>1515</v>
      </c>
      <c r="F387" s="1221"/>
      <c r="G387" s="740">
        <v>9997690</v>
      </c>
      <c r="H387" s="1158">
        <v>0</v>
      </c>
      <c r="I387" s="1158">
        <v>0</v>
      </c>
      <c r="J387" s="740">
        <v>9997690</v>
      </c>
      <c r="K387" s="276" t="str">
        <f t="shared" si="5"/>
        <v>151220</v>
      </c>
    </row>
    <row r="388" spans="1:11" ht="10.9" customHeight="1">
      <c r="A388" s="1157">
        <v>1244020001</v>
      </c>
      <c r="B388" s="1219" t="s">
        <v>541</v>
      </c>
      <c r="C388" s="1220"/>
      <c r="D388" s="1221"/>
      <c r="E388" s="1219" t="s">
        <v>5039</v>
      </c>
      <c r="F388" s="1221"/>
      <c r="G388" s="740">
        <v>7173784.96</v>
      </c>
      <c r="H388" s="1158">
        <v>0</v>
      </c>
      <c r="I388" s="1158">
        <v>0</v>
      </c>
      <c r="J388" s="740">
        <v>7173784.96</v>
      </c>
      <c r="K388" s="276" t="str">
        <f t="shared" si="5"/>
        <v>110123</v>
      </c>
    </row>
    <row r="389" spans="1:11" ht="10.9" customHeight="1">
      <c r="A389" s="1157">
        <v>1244020001</v>
      </c>
      <c r="B389" s="1219" t="s">
        <v>541</v>
      </c>
      <c r="C389" s="1220"/>
      <c r="D389" s="1221"/>
      <c r="E389" s="1219" t="s">
        <v>5040</v>
      </c>
      <c r="F389" s="1221"/>
      <c r="G389" s="740">
        <v>394400</v>
      </c>
      <c r="H389" s="1158">
        <v>0</v>
      </c>
      <c r="I389" s="1158">
        <v>0</v>
      </c>
      <c r="J389" s="740">
        <v>394400</v>
      </c>
      <c r="K389" s="276" t="str">
        <f t="shared" si="5"/>
        <v>151221</v>
      </c>
    </row>
    <row r="390" spans="1:11" ht="10.9" customHeight="1">
      <c r="A390" s="1157">
        <v>1244900002</v>
      </c>
      <c r="B390" s="1219" t="s">
        <v>542</v>
      </c>
      <c r="C390" s="1220"/>
      <c r="D390" s="1221"/>
      <c r="E390" s="1219" t="s">
        <v>5041</v>
      </c>
      <c r="F390" s="1221"/>
      <c r="G390" s="740">
        <v>847391.53</v>
      </c>
      <c r="H390" s="1158">
        <v>0</v>
      </c>
      <c r="I390" s="1158">
        <v>0</v>
      </c>
      <c r="J390" s="740">
        <v>847391.53</v>
      </c>
      <c r="K390" s="276" t="str">
        <f t="shared" si="5"/>
        <v>110123</v>
      </c>
    </row>
    <row r="391" spans="1:11" ht="10.9" customHeight="1">
      <c r="A391" s="1157">
        <v>1244900003</v>
      </c>
      <c r="B391" s="1219" t="s">
        <v>543</v>
      </c>
      <c r="C391" s="1220"/>
      <c r="D391" s="1221"/>
      <c r="E391" s="1219" t="s">
        <v>5042</v>
      </c>
      <c r="F391" s="1221"/>
      <c r="G391" s="740">
        <v>23882269.710000001</v>
      </c>
      <c r="H391" s="1158">
        <v>0</v>
      </c>
      <c r="I391" s="1158">
        <v>0</v>
      </c>
      <c r="J391" s="740">
        <v>23882269.710000001</v>
      </c>
      <c r="K391" s="276" t="str">
        <f t="shared" si="5"/>
        <v>110123</v>
      </c>
    </row>
    <row r="392" spans="1:11" ht="10.9" customHeight="1">
      <c r="A392" s="1157">
        <v>1245010001</v>
      </c>
      <c r="B392" s="1219" t="s">
        <v>544</v>
      </c>
      <c r="C392" s="1220"/>
      <c r="D392" s="1221"/>
      <c r="E392" s="1219" t="s">
        <v>5043</v>
      </c>
      <c r="F392" s="1221"/>
      <c r="G392" s="740">
        <v>5596672.9400000004</v>
      </c>
      <c r="H392" s="1158">
        <v>0</v>
      </c>
      <c r="I392" s="1158">
        <v>0</v>
      </c>
      <c r="J392" s="740">
        <v>5596672.9400000004</v>
      </c>
      <c r="K392" s="276" t="str">
        <f t="shared" si="5"/>
        <v>110123</v>
      </c>
    </row>
    <row r="393" spans="1:11" ht="10.9" customHeight="1">
      <c r="A393" s="1157">
        <v>1246010001</v>
      </c>
      <c r="B393" s="1219" t="s">
        <v>545</v>
      </c>
      <c r="C393" s="1220"/>
      <c r="D393" s="1221"/>
      <c r="E393" s="1219" t="s">
        <v>5044</v>
      </c>
      <c r="F393" s="1221"/>
      <c r="G393" s="1158">
        <v>50</v>
      </c>
      <c r="H393" s="1158">
        <v>0</v>
      </c>
      <c r="I393" s="1158">
        <v>0</v>
      </c>
      <c r="J393" s="1158">
        <v>50</v>
      </c>
      <c r="K393" s="276" t="str">
        <f t="shared" si="5"/>
        <v>110123</v>
      </c>
    </row>
    <row r="394" spans="1:11" ht="10.9" customHeight="1">
      <c r="A394" s="1157">
        <v>1246020001</v>
      </c>
      <c r="B394" s="1219" t="s">
        <v>546</v>
      </c>
      <c r="C394" s="1220"/>
      <c r="D394" s="1221"/>
      <c r="E394" s="1219" t="s">
        <v>5045</v>
      </c>
      <c r="F394" s="1221"/>
      <c r="G394" s="740">
        <v>1718293.31</v>
      </c>
      <c r="H394" s="1158">
        <v>0</v>
      </c>
      <c r="I394" s="1158">
        <v>0</v>
      </c>
      <c r="J394" s="740">
        <v>1718293.31</v>
      </c>
      <c r="K394" s="276" t="str">
        <f t="shared" si="5"/>
        <v>110123</v>
      </c>
    </row>
    <row r="395" spans="1:11" ht="10.9" customHeight="1">
      <c r="A395" s="1157">
        <v>1246030001</v>
      </c>
      <c r="B395" s="1219" t="s">
        <v>547</v>
      </c>
      <c r="C395" s="1220"/>
      <c r="D395" s="1221"/>
      <c r="E395" s="1219" t="s">
        <v>5046</v>
      </c>
      <c r="F395" s="1221"/>
      <c r="G395" s="740">
        <v>51831809.090000004</v>
      </c>
      <c r="H395" s="1158">
        <v>0</v>
      </c>
      <c r="I395" s="1158">
        <v>0</v>
      </c>
      <c r="J395" s="740">
        <v>51831809.090000004</v>
      </c>
      <c r="K395" s="276" t="str">
        <f t="shared" si="5"/>
        <v>110123</v>
      </c>
    </row>
    <row r="396" spans="1:11" ht="10.9" customHeight="1">
      <c r="A396" s="1157">
        <v>1246040001</v>
      </c>
      <c r="B396" s="1219" t="s">
        <v>548</v>
      </c>
      <c r="C396" s="1220"/>
      <c r="D396" s="1221"/>
      <c r="E396" s="1219" t="s">
        <v>5047</v>
      </c>
      <c r="F396" s="1221"/>
      <c r="G396" s="740">
        <v>1373391.24</v>
      </c>
      <c r="H396" s="1158">
        <v>0</v>
      </c>
      <c r="I396" s="1158">
        <v>0</v>
      </c>
      <c r="J396" s="740">
        <v>1373391.24</v>
      </c>
      <c r="K396" s="276" t="str">
        <f t="shared" si="5"/>
        <v>110123</v>
      </c>
    </row>
    <row r="397" spans="1:11" ht="10.9" customHeight="1">
      <c r="A397" s="1157">
        <v>1246040001</v>
      </c>
      <c r="B397" s="1219" t="s">
        <v>548</v>
      </c>
      <c r="C397" s="1220"/>
      <c r="D397" s="1221"/>
      <c r="E397" s="1219" t="s">
        <v>5048</v>
      </c>
      <c r="F397" s="1221"/>
      <c r="G397" s="1158">
        <v>0</v>
      </c>
      <c r="H397" s="740">
        <v>56074.400000000001</v>
      </c>
      <c r="I397" s="1158">
        <v>0</v>
      </c>
      <c r="J397" s="740">
        <v>56074.400000000001</v>
      </c>
      <c r="K397" s="276" t="str">
        <f t="shared" ref="K397:K460" si="6">MID(E397,58,6)</f>
        <v>110123</v>
      </c>
    </row>
    <row r="398" spans="1:11" ht="10.9" customHeight="1">
      <c r="A398" s="1157">
        <v>1246050001</v>
      </c>
      <c r="B398" s="1219" t="s">
        <v>549</v>
      </c>
      <c r="C398" s="1220"/>
      <c r="D398" s="1221"/>
      <c r="E398" s="1219" t="s">
        <v>5049</v>
      </c>
      <c r="F398" s="1221"/>
      <c r="G398" s="740">
        <v>17760616.309999999</v>
      </c>
      <c r="H398" s="1158">
        <v>0</v>
      </c>
      <c r="I398" s="1158">
        <v>0</v>
      </c>
      <c r="J398" s="740">
        <v>17760616.309999999</v>
      </c>
      <c r="K398" s="276" t="str">
        <f t="shared" si="6"/>
        <v>110123</v>
      </c>
    </row>
    <row r="399" spans="1:11" ht="10.9" customHeight="1">
      <c r="A399" s="1157">
        <v>1246050002</v>
      </c>
      <c r="B399" s="1219" t="s">
        <v>550</v>
      </c>
      <c r="C399" s="1220"/>
      <c r="D399" s="1221"/>
      <c r="E399" s="1219" t="s">
        <v>5050</v>
      </c>
      <c r="F399" s="1221"/>
      <c r="G399" s="740">
        <v>7076823.7800000003</v>
      </c>
      <c r="H399" s="1158">
        <v>0</v>
      </c>
      <c r="I399" s="1158">
        <v>0</v>
      </c>
      <c r="J399" s="740">
        <v>7076823.7800000003</v>
      </c>
      <c r="K399" s="276" t="str">
        <f t="shared" si="6"/>
        <v>110123</v>
      </c>
    </row>
    <row r="400" spans="1:11" ht="10.9" customHeight="1">
      <c r="A400" s="1157">
        <v>1246060001</v>
      </c>
      <c r="B400" s="1219" t="s">
        <v>551</v>
      </c>
      <c r="C400" s="1220"/>
      <c r="D400" s="1221"/>
      <c r="E400" s="1219" t="s">
        <v>5051</v>
      </c>
      <c r="F400" s="1221"/>
      <c r="G400" s="740">
        <v>707858.71</v>
      </c>
      <c r="H400" s="1158">
        <v>0</v>
      </c>
      <c r="I400" s="1158">
        <v>0</v>
      </c>
      <c r="J400" s="740">
        <v>707858.71</v>
      </c>
      <c r="K400" s="276" t="str">
        <f t="shared" si="6"/>
        <v>110123</v>
      </c>
    </row>
    <row r="401" spans="1:11" ht="10.9" customHeight="1">
      <c r="A401" s="1157">
        <v>1246070001</v>
      </c>
      <c r="B401" s="1219" t="s">
        <v>552</v>
      </c>
      <c r="C401" s="1220"/>
      <c r="D401" s="1221"/>
      <c r="E401" s="1219" t="s">
        <v>5052</v>
      </c>
      <c r="F401" s="1221"/>
      <c r="G401" s="740">
        <v>2646481.9700000002</v>
      </c>
      <c r="H401" s="1158">
        <v>0</v>
      </c>
      <c r="I401" s="1158">
        <v>0</v>
      </c>
      <c r="J401" s="740">
        <v>2646481.9700000002</v>
      </c>
      <c r="K401" s="276" t="str">
        <f t="shared" si="6"/>
        <v>110123</v>
      </c>
    </row>
    <row r="402" spans="1:11" ht="10.9" customHeight="1">
      <c r="A402" s="1157">
        <v>1246070001</v>
      </c>
      <c r="B402" s="1219" t="s">
        <v>552</v>
      </c>
      <c r="C402" s="1220"/>
      <c r="D402" s="1221"/>
      <c r="E402" s="1219" t="s">
        <v>5053</v>
      </c>
      <c r="F402" s="1221"/>
      <c r="G402" s="740">
        <v>1263936</v>
      </c>
      <c r="H402" s="1158">
        <v>0</v>
      </c>
      <c r="I402" s="1158">
        <v>0</v>
      </c>
      <c r="J402" s="740">
        <v>1263936</v>
      </c>
      <c r="K402" s="276" t="str">
        <f t="shared" si="6"/>
        <v>151221</v>
      </c>
    </row>
    <row r="403" spans="1:11" ht="10.9" customHeight="1">
      <c r="A403" s="1157">
        <v>1246070001</v>
      </c>
      <c r="B403" s="1219" t="s">
        <v>552</v>
      </c>
      <c r="C403" s="1220"/>
      <c r="D403" s="1221"/>
      <c r="E403" s="1219" t="s">
        <v>5054</v>
      </c>
      <c r="F403" s="1221"/>
      <c r="G403" s="1158">
        <v>0</v>
      </c>
      <c r="H403" s="740">
        <v>16890.599999999999</v>
      </c>
      <c r="I403" s="1158">
        <v>0</v>
      </c>
      <c r="J403" s="740">
        <v>16890.599999999999</v>
      </c>
      <c r="K403" s="276" t="str">
        <f t="shared" si="6"/>
        <v>151222</v>
      </c>
    </row>
    <row r="404" spans="1:11" ht="10.9" customHeight="1">
      <c r="A404" s="1157">
        <v>1246070001</v>
      </c>
      <c r="B404" s="1219" t="s">
        <v>552</v>
      </c>
      <c r="C404" s="1220"/>
      <c r="D404" s="1221"/>
      <c r="E404" s="1219" t="s">
        <v>3435</v>
      </c>
      <c r="F404" s="1221"/>
      <c r="G404" s="740">
        <v>16890.599999999999</v>
      </c>
      <c r="H404" s="740">
        <v>-16890.599999999999</v>
      </c>
      <c r="I404" s="1158">
        <v>0</v>
      </c>
      <c r="J404" s="1158">
        <v>0</v>
      </c>
      <c r="K404" s="276" t="str">
        <f t="shared" si="6"/>
        <v>151222</v>
      </c>
    </row>
    <row r="405" spans="1:11" ht="10.9" customHeight="1">
      <c r="A405" s="1157">
        <v>1246900001</v>
      </c>
      <c r="B405" s="1219" t="s">
        <v>553</v>
      </c>
      <c r="C405" s="1220"/>
      <c r="D405" s="1221"/>
      <c r="E405" s="1219" t="s">
        <v>5055</v>
      </c>
      <c r="F405" s="1221"/>
      <c r="G405" s="740">
        <v>530447.12</v>
      </c>
      <c r="H405" s="1158">
        <v>0</v>
      </c>
      <c r="I405" s="1158">
        <v>0</v>
      </c>
      <c r="J405" s="740">
        <v>530447.12</v>
      </c>
      <c r="K405" s="276" t="str">
        <f t="shared" si="6"/>
        <v>110123</v>
      </c>
    </row>
    <row r="406" spans="1:11" ht="10.9" customHeight="1">
      <c r="A406" s="1157">
        <v>1246900001</v>
      </c>
      <c r="B406" s="1219" t="s">
        <v>553</v>
      </c>
      <c r="C406" s="1220"/>
      <c r="D406" s="1221"/>
      <c r="E406" s="1219" t="s">
        <v>1516</v>
      </c>
      <c r="F406" s="1221"/>
      <c r="G406" s="740">
        <v>6023242</v>
      </c>
      <c r="H406" s="1158">
        <v>0</v>
      </c>
      <c r="I406" s="1158">
        <v>0</v>
      </c>
      <c r="J406" s="740">
        <v>6023242</v>
      </c>
      <c r="K406" s="276" t="str">
        <f t="shared" si="6"/>
        <v>151220</v>
      </c>
    </row>
    <row r="407" spans="1:11" ht="10.9" customHeight="1">
      <c r="A407" s="1157">
        <v>1246900002</v>
      </c>
      <c r="B407" s="1219" t="s">
        <v>554</v>
      </c>
      <c r="C407" s="1220"/>
      <c r="D407" s="1221"/>
      <c r="E407" s="1219" t="s">
        <v>5056</v>
      </c>
      <c r="F407" s="1221"/>
      <c r="G407" s="740">
        <v>54223504.770000003</v>
      </c>
      <c r="H407" s="1158">
        <v>0</v>
      </c>
      <c r="I407" s="1158">
        <v>0</v>
      </c>
      <c r="J407" s="740">
        <v>54223504.770000003</v>
      </c>
      <c r="K407" s="276" t="str">
        <f t="shared" si="6"/>
        <v>110123</v>
      </c>
    </row>
    <row r="408" spans="1:11" ht="10.9" customHeight="1">
      <c r="A408" s="1157">
        <v>1246900002</v>
      </c>
      <c r="B408" s="1219" t="s">
        <v>554</v>
      </c>
      <c r="C408" s="1220"/>
      <c r="D408" s="1221"/>
      <c r="E408" s="1219" t="s">
        <v>1517</v>
      </c>
      <c r="F408" s="1221"/>
      <c r="G408" s="740">
        <v>1281220</v>
      </c>
      <c r="H408" s="1158">
        <v>0</v>
      </c>
      <c r="I408" s="1158">
        <v>0</v>
      </c>
      <c r="J408" s="740">
        <v>1281220</v>
      </c>
      <c r="K408" s="276" t="str">
        <f t="shared" si="6"/>
        <v>151220</v>
      </c>
    </row>
    <row r="409" spans="1:11" ht="10.9" customHeight="1">
      <c r="A409" s="1157">
        <v>1246900002</v>
      </c>
      <c r="B409" s="1219" t="s">
        <v>554</v>
      </c>
      <c r="C409" s="1220"/>
      <c r="D409" s="1221"/>
      <c r="E409" s="1219" t="s">
        <v>5057</v>
      </c>
      <c r="F409" s="1221"/>
      <c r="G409" s="1158">
        <v>0</v>
      </c>
      <c r="H409" s="740">
        <v>430642.66</v>
      </c>
      <c r="I409" s="1158">
        <v>0</v>
      </c>
      <c r="J409" s="740">
        <v>430642.66</v>
      </c>
      <c r="K409" s="276" t="str">
        <f t="shared" si="6"/>
        <v>151222</v>
      </c>
    </row>
    <row r="410" spans="1:11" ht="10.9" customHeight="1">
      <c r="A410" s="1157">
        <v>1246900002</v>
      </c>
      <c r="B410" s="1219" t="s">
        <v>554</v>
      </c>
      <c r="C410" s="1220"/>
      <c r="D410" s="1221"/>
      <c r="E410" s="1219" t="s">
        <v>3964</v>
      </c>
      <c r="F410" s="1221"/>
      <c r="G410" s="740">
        <v>430642.66</v>
      </c>
      <c r="H410" s="740">
        <v>-430642.66</v>
      </c>
      <c r="I410" s="1158">
        <v>0</v>
      </c>
      <c r="J410" s="1158">
        <v>0</v>
      </c>
      <c r="K410" s="276" t="str">
        <f t="shared" si="6"/>
        <v>151222</v>
      </c>
    </row>
    <row r="411" spans="1:11" ht="10.9" customHeight="1">
      <c r="A411" s="1157">
        <v>1247010001</v>
      </c>
      <c r="B411" s="1219" t="s">
        <v>555</v>
      </c>
      <c r="C411" s="1220"/>
      <c r="D411" s="1221"/>
      <c r="E411" s="1219" t="s">
        <v>5058</v>
      </c>
      <c r="F411" s="1221"/>
      <c r="G411" s="740">
        <v>2326161.5</v>
      </c>
      <c r="H411" s="1158">
        <v>0</v>
      </c>
      <c r="I411" s="1158">
        <v>0</v>
      </c>
      <c r="J411" s="740">
        <v>2326161.5</v>
      </c>
      <c r="K411" s="276" t="str">
        <f t="shared" si="6"/>
        <v>110123</v>
      </c>
    </row>
    <row r="412" spans="1:11" ht="10.9" customHeight="1">
      <c r="A412" s="1157">
        <v>1248060001</v>
      </c>
      <c r="B412" s="1219" t="s">
        <v>556</v>
      </c>
      <c r="C412" s="1220"/>
      <c r="D412" s="1221"/>
      <c r="E412" s="1219" t="s">
        <v>5059</v>
      </c>
      <c r="F412" s="1221"/>
      <c r="G412" s="740">
        <v>1320000</v>
      </c>
      <c r="H412" s="1158">
        <v>0</v>
      </c>
      <c r="I412" s="1158">
        <v>0</v>
      </c>
      <c r="J412" s="740">
        <v>1320000</v>
      </c>
      <c r="K412" s="276" t="str">
        <f t="shared" si="6"/>
        <v>110123</v>
      </c>
    </row>
    <row r="413" spans="1:11" ht="10.9" customHeight="1">
      <c r="A413" s="1157">
        <v>1251010001</v>
      </c>
      <c r="B413" s="1219" t="s">
        <v>557</v>
      </c>
      <c r="C413" s="1220"/>
      <c r="D413" s="1221"/>
      <c r="E413" s="1219" t="s">
        <v>5060</v>
      </c>
      <c r="F413" s="1221"/>
      <c r="G413" s="740">
        <v>24404693.640000001</v>
      </c>
      <c r="H413" s="1158">
        <v>0</v>
      </c>
      <c r="I413" s="1158">
        <v>0</v>
      </c>
      <c r="J413" s="740">
        <v>24404693.640000001</v>
      </c>
      <c r="K413" s="276" t="str">
        <f t="shared" si="6"/>
        <v>110123</v>
      </c>
    </row>
    <row r="414" spans="1:11" ht="10.9" customHeight="1">
      <c r="A414" s="1157">
        <v>1251010001</v>
      </c>
      <c r="B414" s="1219" t="s">
        <v>557</v>
      </c>
      <c r="C414" s="1220"/>
      <c r="D414" s="1221"/>
      <c r="E414" s="1219" t="s">
        <v>1518</v>
      </c>
      <c r="F414" s="1221"/>
      <c r="G414" s="740">
        <v>14888865.640000001</v>
      </c>
      <c r="H414" s="1158">
        <v>0</v>
      </c>
      <c r="I414" s="1158">
        <v>0</v>
      </c>
      <c r="J414" s="740">
        <v>14888865.640000001</v>
      </c>
      <c r="K414" s="276" t="str">
        <f t="shared" si="6"/>
        <v>151220</v>
      </c>
    </row>
    <row r="415" spans="1:11" ht="10.9" customHeight="1">
      <c r="A415" s="1157">
        <v>1254010001</v>
      </c>
      <c r="B415" s="1219" t="s">
        <v>558</v>
      </c>
      <c r="C415" s="1220"/>
      <c r="D415" s="1221"/>
      <c r="E415" s="1219" t="s">
        <v>5061</v>
      </c>
      <c r="F415" s="1221"/>
      <c r="G415" s="740">
        <v>3701066.4</v>
      </c>
      <c r="H415" s="1158">
        <v>0</v>
      </c>
      <c r="I415" s="1158">
        <v>0</v>
      </c>
      <c r="J415" s="740">
        <v>3701066.4</v>
      </c>
      <c r="K415" s="276" t="str">
        <f t="shared" si="6"/>
        <v>110123</v>
      </c>
    </row>
    <row r="416" spans="1:11" ht="10.9" customHeight="1">
      <c r="A416" s="1157">
        <v>1261020001</v>
      </c>
      <c r="B416" s="1219" t="s">
        <v>559</v>
      </c>
      <c r="C416" s="1220"/>
      <c r="D416" s="1221"/>
      <c r="E416" s="1219" t="s">
        <v>5062</v>
      </c>
      <c r="F416" s="1221"/>
      <c r="G416" s="740">
        <v>-38584574.810000002</v>
      </c>
      <c r="H416" s="740">
        <v>-329576.51</v>
      </c>
      <c r="I416" s="1158">
        <v>0</v>
      </c>
      <c r="J416" s="740">
        <v>-38914151.32</v>
      </c>
      <c r="K416" s="276" t="str">
        <f t="shared" si="6"/>
        <v>110123</v>
      </c>
    </row>
    <row r="417" spans="1:11" ht="10.9" customHeight="1">
      <c r="A417" s="1157">
        <v>1261020002</v>
      </c>
      <c r="B417" s="1219" t="s">
        <v>560</v>
      </c>
      <c r="C417" s="1220"/>
      <c r="D417" s="1221"/>
      <c r="E417" s="1219" t="s">
        <v>5063</v>
      </c>
      <c r="F417" s="1221"/>
      <c r="G417" s="740">
        <v>-18121147.969999999</v>
      </c>
      <c r="H417" s="740">
        <v>-142369.63</v>
      </c>
      <c r="I417" s="1158">
        <v>0</v>
      </c>
      <c r="J417" s="740">
        <v>-18263517.600000001</v>
      </c>
      <c r="K417" s="276" t="str">
        <f t="shared" si="6"/>
        <v>110123</v>
      </c>
    </row>
    <row r="418" spans="1:11" ht="10.9" customHeight="1">
      <c r="A418" s="1157">
        <v>1262900001</v>
      </c>
      <c r="B418" s="1219" t="s">
        <v>561</v>
      </c>
      <c r="C418" s="1220"/>
      <c r="D418" s="1221"/>
      <c r="E418" s="1219" t="s">
        <v>5064</v>
      </c>
      <c r="F418" s="1221"/>
      <c r="G418" s="740">
        <v>-35866832.189999998</v>
      </c>
      <c r="H418" s="740">
        <v>-398451.03</v>
      </c>
      <c r="I418" s="1158">
        <v>0</v>
      </c>
      <c r="J418" s="740">
        <v>-36265283.219999999</v>
      </c>
      <c r="K418" s="276" t="str">
        <f t="shared" si="6"/>
        <v>110123</v>
      </c>
    </row>
    <row r="419" spans="1:11" ht="10.9" customHeight="1">
      <c r="A419" s="1157">
        <v>1263010001</v>
      </c>
      <c r="B419" s="1219" t="s">
        <v>562</v>
      </c>
      <c r="C419" s="1220"/>
      <c r="D419" s="1221"/>
      <c r="E419" s="1219" t="s">
        <v>5065</v>
      </c>
      <c r="F419" s="1221"/>
      <c r="G419" s="740">
        <v>-14792077.57</v>
      </c>
      <c r="H419" s="740">
        <v>-19872.29</v>
      </c>
      <c r="I419" s="1158">
        <v>0</v>
      </c>
      <c r="J419" s="740">
        <v>-14811949.859999999</v>
      </c>
      <c r="K419" s="276" t="str">
        <f t="shared" si="6"/>
        <v>110123</v>
      </c>
    </row>
    <row r="420" spans="1:11" ht="10.9" customHeight="1">
      <c r="A420" s="1157">
        <v>1263010002</v>
      </c>
      <c r="B420" s="1219" t="s">
        <v>563</v>
      </c>
      <c r="C420" s="1220"/>
      <c r="D420" s="1221"/>
      <c r="E420" s="1219" t="s">
        <v>5066</v>
      </c>
      <c r="F420" s="1221"/>
      <c r="G420" s="740">
        <v>-451113.34</v>
      </c>
      <c r="H420" s="740">
        <v>-2672.39</v>
      </c>
      <c r="I420" s="1158">
        <v>0</v>
      </c>
      <c r="J420" s="740">
        <v>-453785.73</v>
      </c>
      <c r="K420" s="276" t="str">
        <f t="shared" si="6"/>
        <v>110123</v>
      </c>
    </row>
    <row r="421" spans="1:11" ht="10.9" customHeight="1">
      <c r="A421" s="1157">
        <v>1263010003</v>
      </c>
      <c r="B421" s="1219" t="s">
        <v>564</v>
      </c>
      <c r="C421" s="1220"/>
      <c r="D421" s="1221"/>
      <c r="E421" s="1219" t="s">
        <v>5067</v>
      </c>
      <c r="F421" s="1221"/>
      <c r="G421" s="740">
        <v>-27700128.579999998</v>
      </c>
      <c r="H421" s="740">
        <v>-216173.29</v>
      </c>
      <c r="I421" s="1158">
        <v>0</v>
      </c>
      <c r="J421" s="740">
        <v>-27916301.870000001</v>
      </c>
      <c r="K421" s="276" t="str">
        <f t="shared" si="6"/>
        <v>110123</v>
      </c>
    </row>
    <row r="422" spans="1:11" ht="10.9" customHeight="1">
      <c r="A422" s="1157">
        <v>1263010004</v>
      </c>
      <c r="B422" s="1219" t="s">
        <v>565</v>
      </c>
      <c r="C422" s="1220"/>
      <c r="D422" s="1221"/>
      <c r="E422" s="1219" t="s">
        <v>5068</v>
      </c>
      <c r="F422" s="1221"/>
      <c r="G422" s="740">
        <v>-123692.38</v>
      </c>
      <c r="H422" s="740">
        <v>-6371.84</v>
      </c>
      <c r="I422" s="1158">
        <v>0</v>
      </c>
      <c r="J422" s="740">
        <v>-130064.22</v>
      </c>
      <c r="K422" s="276" t="str">
        <f t="shared" si="6"/>
        <v>110123</v>
      </c>
    </row>
    <row r="423" spans="1:11" ht="10.9" customHeight="1">
      <c r="A423" s="1157">
        <v>1263010005</v>
      </c>
      <c r="B423" s="1219" t="s">
        <v>1475</v>
      </c>
      <c r="C423" s="1220"/>
      <c r="D423" s="1221"/>
      <c r="E423" s="1219" t="s">
        <v>5069</v>
      </c>
      <c r="F423" s="1221"/>
      <c r="G423" s="740">
        <v>-14149661.58</v>
      </c>
      <c r="H423" s="740">
        <v>-21416.81</v>
      </c>
      <c r="I423" s="1158">
        <v>0</v>
      </c>
      <c r="J423" s="740">
        <v>-14171078.390000001</v>
      </c>
      <c r="K423" s="276" t="str">
        <f t="shared" si="6"/>
        <v>110123</v>
      </c>
    </row>
    <row r="424" spans="1:11" ht="10.9" customHeight="1">
      <c r="A424" s="1157">
        <v>1263020001</v>
      </c>
      <c r="B424" s="1219" t="s">
        <v>566</v>
      </c>
      <c r="C424" s="1220"/>
      <c r="D424" s="1221"/>
      <c r="E424" s="1219" t="s">
        <v>5070</v>
      </c>
      <c r="F424" s="1221"/>
      <c r="G424" s="740">
        <v>-782216.42</v>
      </c>
      <c r="H424" s="740">
        <v>-3332.65</v>
      </c>
      <c r="I424" s="1158">
        <v>0</v>
      </c>
      <c r="J424" s="740">
        <v>-785549.07</v>
      </c>
      <c r="K424" s="276" t="str">
        <f t="shared" si="6"/>
        <v>110123</v>
      </c>
    </row>
    <row r="425" spans="1:11" ht="10.9" customHeight="1">
      <c r="A425" s="1157">
        <v>1263020002</v>
      </c>
      <c r="B425" s="1219" t="s">
        <v>567</v>
      </c>
      <c r="C425" s="1220"/>
      <c r="D425" s="1221"/>
      <c r="E425" s="1219" t="s">
        <v>5071</v>
      </c>
      <c r="F425" s="1221"/>
      <c r="G425" s="740">
        <v>-1066265.95</v>
      </c>
      <c r="H425" s="740">
        <v>-2928.45</v>
      </c>
      <c r="I425" s="1158">
        <v>0</v>
      </c>
      <c r="J425" s="740">
        <v>-1069194.3999999999</v>
      </c>
      <c r="K425" s="276" t="str">
        <f t="shared" si="6"/>
        <v>110123</v>
      </c>
    </row>
    <row r="426" spans="1:11" ht="10.9" customHeight="1">
      <c r="A426" s="1157">
        <v>1263020003</v>
      </c>
      <c r="B426" s="1219" t="s">
        <v>568</v>
      </c>
      <c r="C426" s="1220"/>
      <c r="D426" s="1221"/>
      <c r="E426" s="1219" t="s">
        <v>5072</v>
      </c>
      <c r="F426" s="1221"/>
      <c r="G426" s="740">
        <v>-3130020.22</v>
      </c>
      <c r="H426" s="740">
        <v>-30813.05</v>
      </c>
      <c r="I426" s="1158">
        <v>0</v>
      </c>
      <c r="J426" s="740">
        <v>-3160833.27</v>
      </c>
      <c r="K426" s="276" t="str">
        <f t="shared" si="6"/>
        <v>110123</v>
      </c>
    </row>
    <row r="427" spans="1:11" ht="10.9" customHeight="1">
      <c r="A427" s="1157">
        <v>1263020004</v>
      </c>
      <c r="B427" s="1219" t="s">
        <v>569</v>
      </c>
      <c r="C427" s="1220"/>
      <c r="D427" s="1221"/>
      <c r="E427" s="1219" t="s">
        <v>5073</v>
      </c>
      <c r="F427" s="1221"/>
      <c r="G427" s="740">
        <v>-794032.22</v>
      </c>
      <c r="H427" s="740">
        <v>-11676.62</v>
      </c>
      <c r="I427" s="1158">
        <v>0</v>
      </c>
      <c r="J427" s="740">
        <v>-805708.84</v>
      </c>
      <c r="K427" s="276" t="str">
        <f t="shared" si="6"/>
        <v>110123</v>
      </c>
    </row>
    <row r="428" spans="1:11" ht="10.9" customHeight="1">
      <c r="A428" s="1157">
        <v>1263030001</v>
      </c>
      <c r="B428" s="1219" t="s">
        <v>570</v>
      </c>
      <c r="C428" s="1220"/>
      <c r="D428" s="1221"/>
      <c r="E428" s="1219" t="s">
        <v>5074</v>
      </c>
      <c r="F428" s="1221"/>
      <c r="G428" s="740">
        <v>-3685823.67</v>
      </c>
      <c r="H428" s="740">
        <v>-47619.39</v>
      </c>
      <c r="I428" s="1158">
        <v>0</v>
      </c>
      <c r="J428" s="740">
        <v>-3733443.06</v>
      </c>
      <c r="K428" s="276" t="str">
        <f t="shared" si="6"/>
        <v>110123</v>
      </c>
    </row>
    <row r="429" spans="1:11" ht="10.9" customHeight="1">
      <c r="A429" s="1157">
        <v>1263030002</v>
      </c>
      <c r="B429" s="1219" t="s">
        <v>571</v>
      </c>
      <c r="C429" s="1220"/>
      <c r="D429" s="1221"/>
      <c r="E429" s="1219" t="s">
        <v>5075</v>
      </c>
      <c r="F429" s="1221"/>
      <c r="G429" s="740">
        <v>-393829.47</v>
      </c>
      <c r="H429" s="740">
        <v>-8753.4500000000007</v>
      </c>
      <c r="I429" s="1158">
        <v>0</v>
      </c>
      <c r="J429" s="740">
        <v>-402582.92</v>
      </c>
      <c r="K429" s="276" t="str">
        <f t="shared" si="6"/>
        <v>110123</v>
      </c>
    </row>
    <row r="430" spans="1:11" ht="10.9" customHeight="1">
      <c r="A430" s="1157">
        <v>1263040001</v>
      </c>
      <c r="B430" s="1219" t="s">
        <v>572</v>
      </c>
      <c r="C430" s="1220"/>
      <c r="D430" s="1221"/>
      <c r="E430" s="1219" t="s">
        <v>5076</v>
      </c>
      <c r="F430" s="1221"/>
      <c r="G430" s="740">
        <v>-169969532.96000001</v>
      </c>
      <c r="H430" s="740">
        <v>-961730.38</v>
      </c>
      <c r="I430" s="1158">
        <v>0</v>
      </c>
      <c r="J430" s="740">
        <v>-170931263.34</v>
      </c>
      <c r="K430" s="276" t="str">
        <f t="shared" si="6"/>
        <v>110123</v>
      </c>
    </row>
    <row r="431" spans="1:11" ht="10.9" customHeight="1">
      <c r="A431" s="1157">
        <v>1263040002</v>
      </c>
      <c r="B431" s="1219" t="s">
        <v>573</v>
      </c>
      <c r="C431" s="1220"/>
      <c r="D431" s="1221"/>
      <c r="E431" s="1219" t="s">
        <v>5077</v>
      </c>
      <c r="F431" s="1221"/>
      <c r="G431" s="740">
        <v>-5540374.4900000002</v>
      </c>
      <c r="H431" s="740">
        <v>-57912.02</v>
      </c>
      <c r="I431" s="1158">
        <v>0</v>
      </c>
      <c r="J431" s="740">
        <v>-5598286.5099999998</v>
      </c>
      <c r="K431" s="276" t="str">
        <f t="shared" si="6"/>
        <v>110123</v>
      </c>
    </row>
    <row r="432" spans="1:11" ht="10.9" customHeight="1">
      <c r="A432" s="1157">
        <v>1263040006</v>
      </c>
      <c r="B432" s="1219" t="s">
        <v>574</v>
      </c>
      <c r="C432" s="1220"/>
      <c r="D432" s="1221"/>
      <c r="E432" s="1219" t="s">
        <v>5078</v>
      </c>
      <c r="F432" s="1221"/>
      <c r="G432" s="740">
        <v>-20291117.120000001</v>
      </c>
      <c r="H432" s="740">
        <v>-172086.2</v>
      </c>
      <c r="I432" s="1158">
        <v>0</v>
      </c>
      <c r="J432" s="740">
        <v>-20463203.32</v>
      </c>
      <c r="K432" s="276" t="str">
        <f t="shared" si="6"/>
        <v>110123</v>
      </c>
    </row>
    <row r="433" spans="1:11" ht="10.9" customHeight="1">
      <c r="A433" s="1157">
        <v>1263050001</v>
      </c>
      <c r="B433" s="1219" t="s">
        <v>575</v>
      </c>
      <c r="C433" s="1220"/>
      <c r="D433" s="1221"/>
      <c r="E433" s="1219" t="s">
        <v>5079</v>
      </c>
      <c r="F433" s="1221"/>
      <c r="G433" s="740">
        <v>-3556671.74</v>
      </c>
      <c r="H433" s="740">
        <v>-21702.6</v>
      </c>
      <c r="I433" s="1158">
        <v>0</v>
      </c>
      <c r="J433" s="740">
        <v>-3578374.34</v>
      </c>
      <c r="K433" s="276" t="str">
        <f t="shared" si="6"/>
        <v>110123</v>
      </c>
    </row>
    <row r="434" spans="1:11" ht="10.9" customHeight="1">
      <c r="A434" s="1157">
        <v>1263060001</v>
      </c>
      <c r="B434" s="1219" t="s">
        <v>576</v>
      </c>
      <c r="C434" s="1220"/>
      <c r="D434" s="1221"/>
      <c r="E434" s="1219" t="s">
        <v>5080</v>
      </c>
      <c r="F434" s="1221"/>
      <c r="G434" s="1158">
        <v>-50</v>
      </c>
      <c r="H434" s="1158">
        <v>0</v>
      </c>
      <c r="I434" s="1158">
        <v>0</v>
      </c>
      <c r="J434" s="1158">
        <v>-50</v>
      </c>
      <c r="K434" s="276" t="str">
        <f t="shared" si="6"/>
        <v>110123</v>
      </c>
    </row>
    <row r="435" spans="1:11" ht="10.9" customHeight="1">
      <c r="A435" s="1157">
        <v>1263060002</v>
      </c>
      <c r="B435" s="1219" t="s">
        <v>577</v>
      </c>
      <c r="C435" s="1220"/>
      <c r="D435" s="1221"/>
      <c r="E435" s="1219" t="s">
        <v>5081</v>
      </c>
      <c r="F435" s="1221"/>
      <c r="G435" s="740">
        <v>-1209684.8600000001</v>
      </c>
      <c r="H435" s="740">
        <v>-10599.94</v>
      </c>
      <c r="I435" s="1158">
        <v>0</v>
      </c>
      <c r="J435" s="740">
        <v>-1220284.8</v>
      </c>
      <c r="K435" s="276" t="str">
        <f t="shared" si="6"/>
        <v>110123</v>
      </c>
    </row>
    <row r="436" spans="1:11" ht="10.9" customHeight="1">
      <c r="A436" s="1157">
        <v>1263060003</v>
      </c>
      <c r="B436" s="1219" t="s">
        <v>578</v>
      </c>
      <c r="C436" s="1220"/>
      <c r="D436" s="1221"/>
      <c r="E436" s="1219" t="s">
        <v>5082</v>
      </c>
      <c r="F436" s="1221"/>
      <c r="G436" s="740">
        <v>-8550579.5500000007</v>
      </c>
      <c r="H436" s="740">
        <v>-431410.36</v>
      </c>
      <c r="I436" s="1158">
        <v>0</v>
      </c>
      <c r="J436" s="740">
        <v>-8981989.9100000001</v>
      </c>
      <c r="K436" s="276" t="str">
        <f t="shared" si="6"/>
        <v>110123</v>
      </c>
    </row>
    <row r="437" spans="1:11" ht="10.9" customHeight="1">
      <c r="A437" s="1157">
        <v>1263060004</v>
      </c>
      <c r="B437" s="1219" t="s">
        <v>579</v>
      </c>
      <c r="C437" s="1220"/>
      <c r="D437" s="1221"/>
      <c r="E437" s="1219" t="s">
        <v>5083</v>
      </c>
      <c r="F437" s="1221"/>
      <c r="G437" s="740">
        <v>-955537.16</v>
      </c>
      <c r="H437" s="740">
        <v>-7982.28</v>
      </c>
      <c r="I437" s="1158">
        <v>0</v>
      </c>
      <c r="J437" s="740">
        <v>-963519.44</v>
      </c>
      <c r="K437" s="276" t="str">
        <f t="shared" si="6"/>
        <v>110123</v>
      </c>
    </row>
    <row r="438" spans="1:11" ht="10.9" customHeight="1">
      <c r="A438" s="1157">
        <v>1263060005</v>
      </c>
      <c r="B438" s="1219" t="s">
        <v>580</v>
      </c>
      <c r="C438" s="1220"/>
      <c r="D438" s="1221"/>
      <c r="E438" s="1219" t="s">
        <v>5084</v>
      </c>
      <c r="F438" s="1221"/>
      <c r="G438" s="740">
        <v>-23977468.27</v>
      </c>
      <c r="H438" s="740">
        <v>-91468.160000000003</v>
      </c>
      <c r="I438" s="1158">
        <v>0</v>
      </c>
      <c r="J438" s="740">
        <v>-24068936.43</v>
      </c>
      <c r="K438" s="276" t="str">
        <f t="shared" si="6"/>
        <v>110123</v>
      </c>
    </row>
    <row r="439" spans="1:11" ht="10.9" customHeight="1">
      <c r="A439" s="1157">
        <v>1263060006</v>
      </c>
      <c r="B439" s="1219" t="s">
        <v>581</v>
      </c>
      <c r="C439" s="1220"/>
      <c r="D439" s="1221"/>
      <c r="E439" s="1219" t="s">
        <v>5085</v>
      </c>
      <c r="F439" s="1221"/>
      <c r="G439" s="740">
        <v>-653269.24</v>
      </c>
      <c r="H439" s="740">
        <v>-4429.43</v>
      </c>
      <c r="I439" s="1158">
        <v>0</v>
      </c>
      <c r="J439" s="740">
        <v>-657698.67000000004</v>
      </c>
      <c r="K439" s="276" t="str">
        <f t="shared" si="6"/>
        <v>110123</v>
      </c>
    </row>
    <row r="440" spans="1:11" ht="10.9" customHeight="1">
      <c r="A440" s="1157">
        <v>1263060007</v>
      </c>
      <c r="B440" s="1219" t="s">
        <v>582</v>
      </c>
      <c r="C440" s="1220"/>
      <c r="D440" s="1221"/>
      <c r="E440" s="1219" t="s">
        <v>5086</v>
      </c>
      <c r="F440" s="1221"/>
      <c r="G440" s="740">
        <v>-1783101.79</v>
      </c>
      <c r="H440" s="740">
        <v>-50766.34</v>
      </c>
      <c r="I440" s="1158">
        <v>0</v>
      </c>
      <c r="J440" s="740">
        <v>-1833868.13</v>
      </c>
      <c r="K440" s="276" t="str">
        <f t="shared" si="6"/>
        <v>110123</v>
      </c>
    </row>
    <row r="441" spans="1:11" ht="10.9" customHeight="1">
      <c r="A441" s="1157">
        <v>1263060008</v>
      </c>
      <c r="B441" s="1219" t="s">
        <v>583</v>
      </c>
      <c r="C441" s="1220"/>
      <c r="D441" s="1221"/>
      <c r="E441" s="1219" t="s">
        <v>5087</v>
      </c>
      <c r="F441" s="1221"/>
      <c r="G441" s="740">
        <v>-27370983.530000001</v>
      </c>
      <c r="H441" s="740">
        <v>-513248.27</v>
      </c>
      <c r="I441" s="1158">
        <v>0</v>
      </c>
      <c r="J441" s="740">
        <v>-27884231.800000001</v>
      </c>
      <c r="K441" s="276" t="str">
        <f t="shared" si="6"/>
        <v>110123</v>
      </c>
    </row>
    <row r="442" spans="1:11" ht="10.9" customHeight="1">
      <c r="A442" s="1157">
        <v>1263070001</v>
      </c>
      <c r="B442" s="1219" t="s">
        <v>584</v>
      </c>
      <c r="C442" s="1220"/>
      <c r="D442" s="1221"/>
      <c r="E442" s="1219" t="s">
        <v>5088</v>
      </c>
      <c r="F442" s="1221"/>
      <c r="G442" s="740">
        <v>-1103194.54</v>
      </c>
      <c r="H442" s="740">
        <v>-3662.49</v>
      </c>
      <c r="I442" s="1158">
        <v>0</v>
      </c>
      <c r="J442" s="740">
        <v>-1106857.03</v>
      </c>
      <c r="K442" s="276" t="str">
        <f t="shared" si="6"/>
        <v>110123</v>
      </c>
    </row>
    <row r="443" spans="1:11" ht="10.9" customHeight="1">
      <c r="A443" s="1157">
        <v>1264060001</v>
      </c>
      <c r="B443" s="1219" t="s">
        <v>585</v>
      </c>
      <c r="C443" s="1220"/>
      <c r="D443" s="1221"/>
      <c r="E443" s="1219" t="s">
        <v>5089</v>
      </c>
      <c r="F443" s="1221"/>
      <c r="G443" s="740">
        <v>-1148166.8400000001</v>
      </c>
      <c r="H443" s="740">
        <v>-8250.0300000000007</v>
      </c>
      <c r="I443" s="1158">
        <v>0</v>
      </c>
      <c r="J443" s="740">
        <v>-1156416.8700000001</v>
      </c>
      <c r="K443" s="276" t="str">
        <f t="shared" si="6"/>
        <v>110123</v>
      </c>
    </row>
    <row r="444" spans="1:11" ht="10.9" customHeight="1">
      <c r="A444" s="1157">
        <v>1265010001</v>
      </c>
      <c r="B444" s="1219" t="s">
        <v>586</v>
      </c>
      <c r="C444" s="1220"/>
      <c r="D444" s="1221"/>
      <c r="E444" s="1219" t="s">
        <v>5090</v>
      </c>
      <c r="F444" s="1221"/>
      <c r="G444" s="740">
        <v>-33571530.520000003</v>
      </c>
      <c r="H444" s="740">
        <v>-347570.49</v>
      </c>
      <c r="I444" s="1158">
        <v>0</v>
      </c>
      <c r="J444" s="740">
        <v>-33919101.009999998</v>
      </c>
      <c r="K444" s="276" t="str">
        <f t="shared" si="6"/>
        <v>110123</v>
      </c>
    </row>
    <row r="445" spans="1:11" ht="10.9" customHeight="1">
      <c r="A445" s="1157">
        <v>1265040001</v>
      </c>
      <c r="B445" s="1219" t="s">
        <v>587</v>
      </c>
      <c r="C445" s="1220"/>
      <c r="D445" s="1221"/>
      <c r="E445" s="1219" t="s">
        <v>5091</v>
      </c>
      <c r="F445" s="1221"/>
      <c r="G445" s="740">
        <v>-3701066.4</v>
      </c>
      <c r="H445" s="1158">
        <v>0</v>
      </c>
      <c r="I445" s="1158">
        <v>0</v>
      </c>
      <c r="J445" s="740">
        <v>-3701066.4</v>
      </c>
      <c r="K445" s="276" t="str">
        <f t="shared" si="6"/>
        <v>110123</v>
      </c>
    </row>
    <row r="446" spans="1:11" ht="10.9" customHeight="1">
      <c r="A446" s="1157">
        <v>2111010001</v>
      </c>
      <c r="B446" s="1219" t="s">
        <v>588</v>
      </c>
      <c r="C446" s="1220"/>
      <c r="D446" s="1221"/>
      <c r="E446" s="1219" t="s">
        <v>5092</v>
      </c>
      <c r="F446" s="1221"/>
      <c r="G446" s="740">
        <v>39226252.689999998</v>
      </c>
      <c r="H446" s="740">
        <v>63651832.189999998</v>
      </c>
      <c r="I446" s="740">
        <v>63020095.420000002</v>
      </c>
      <c r="J446" s="740">
        <v>39857989.460000001</v>
      </c>
      <c r="K446" s="276" t="str">
        <f t="shared" si="6"/>
        <v>110123</v>
      </c>
    </row>
    <row r="447" spans="1:11" ht="10.9" customHeight="1">
      <c r="A447" s="1157">
        <v>2111010001</v>
      </c>
      <c r="B447" s="1219" t="s">
        <v>588</v>
      </c>
      <c r="C447" s="1220"/>
      <c r="D447" s="1221"/>
      <c r="E447" s="1219" t="s">
        <v>2178</v>
      </c>
      <c r="F447" s="1221"/>
      <c r="G447" s="740">
        <v>-11517548.41</v>
      </c>
      <c r="H447" s="1158">
        <v>0</v>
      </c>
      <c r="I447" s="1158">
        <v>0</v>
      </c>
      <c r="J447" s="740">
        <v>-11517548.41</v>
      </c>
      <c r="K447" s="276" t="str">
        <f t="shared" si="6"/>
        <v>151222</v>
      </c>
    </row>
    <row r="448" spans="1:11" ht="10.9" customHeight="1">
      <c r="A448" s="1157">
        <v>2111010001</v>
      </c>
      <c r="B448" s="1219" t="s">
        <v>588</v>
      </c>
      <c r="C448" s="1220"/>
      <c r="D448" s="1221"/>
      <c r="E448" s="1219" t="s">
        <v>5093</v>
      </c>
      <c r="F448" s="1221"/>
      <c r="G448" s="740">
        <v>-30706430.93</v>
      </c>
      <c r="H448" s="740">
        <v>44916159.789999999</v>
      </c>
      <c r="I448" s="740">
        <v>42413223.630000003</v>
      </c>
      <c r="J448" s="740">
        <v>-28203494.77</v>
      </c>
      <c r="K448" s="276" t="str">
        <f t="shared" si="6"/>
        <v>151223</v>
      </c>
    </row>
    <row r="449" spans="1:11" ht="10.9" customHeight="1">
      <c r="A449" s="1157">
        <v>2111010001</v>
      </c>
      <c r="B449" s="1219" t="s">
        <v>588</v>
      </c>
      <c r="C449" s="1220"/>
      <c r="D449" s="1221"/>
      <c r="E449" s="1219" t="s">
        <v>5094</v>
      </c>
      <c r="F449" s="1221"/>
      <c r="G449" s="740">
        <v>-167345.31</v>
      </c>
      <c r="H449" s="740">
        <v>16536784.369999999</v>
      </c>
      <c r="I449" s="740">
        <v>16506385.34</v>
      </c>
      <c r="J449" s="740">
        <v>-136946.28</v>
      </c>
      <c r="K449" s="276" t="str">
        <f t="shared" si="6"/>
        <v>250423</v>
      </c>
    </row>
    <row r="450" spans="1:11" ht="10.9" customHeight="1">
      <c r="A450" s="1157">
        <v>2112010001</v>
      </c>
      <c r="B450" s="1219" t="s">
        <v>589</v>
      </c>
      <c r="C450" s="1220"/>
      <c r="D450" s="1221"/>
      <c r="E450" s="1219" t="s">
        <v>5095</v>
      </c>
      <c r="F450" s="1221"/>
      <c r="G450" s="740">
        <v>-48793511.079999998</v>
      </c>
      <c r="H450" s="740">
        <v>55060693.310000002</v>
      </c>
      <c r="I450" s="740">
        <v>48939195.899999999</v>
      </c>
      <c r="J450" s="740">
        <v>-42672013.670000002</v>
      </c>
      <c r="K450" s="276" t="str">
        <f t="shared" si="6"/>
        <v>110123</v>
      </c>
    </row>
    <row r="451" spans="1:11" ht="10.9" customHeight="1">
      <c r="A451" s="1157">
        <v>2112010001</v>
      </c>
      <c r="B451" s="1219" t="s">
        <v>589</v>
      </c>
      <c r="C451" s="1220"/>
      <c r="D451" s="1221"/>
      <c r="E451" s="1219" t="s">
        <v>1635</v>
      </c>
      <c r="F451" s="1221"/>
      <c r="G451" s="740">
        <v>-36203889.950000003</v>
      </c>
      <c r="H451" s="740">
        <v>5564067.0999999996</v>
      </c>
      <c r="I451" s="1158">
        <v>0</v>
      </c>
      <c r="J451" s="740">
        <v>-30639822.850000001</v>
      </c>
      <c r="K451" s="276" t="str">
        <f t="shared" si="6"/>
        <v>151222</v>
      </c>
    </row>
    <row r="452" spans="1:11" ht="10.9" customHeight="1">
      <c r="A452" s="1157">
        <v>2112010001</v>
      </c>
      <c r="B452" s="1219" t="s">
        <v>589</v>
      </c>
      <c r="C452" s="1220"/>
      <c r="D452" s="1221"/>
      <c r="E452" s="1219" t="s">
        <v>5096</v>
      </c>
      <c r="F452" s="1221"/>
      <c r="G452" s="740">
        <v>-4944078.74</v>
      </c>
      <c r="H452" s="740">
        <v>5835560.6500000004</v>
      </c>
      <c r="I452" s="740">
        <v>7481495.3899999997</v>
      </c>
      <c r="J452" s="740">
        <v>-6590013.4800000004</v>
      </c>
      <c r="K452" s="276" t="str">
        <f t="shared" si="6"/>
        <v>151223</v>
      </c>
    </row>
    <row r="453" spans="1:11" ht="10.9" customHeight="1">
      <c r="A453" s="1157">
        <v>2112010001</v>
      </c>
      <c r="B453" s="1219" t="s">
        <v>589</v>
      </c>
      <c r="C453" s="1220"/>
      <c r="D453" s="1221"/>
      <c r="E453" s="1219" t="s">
        <v>5097</v>
      </c>
      <c r="F453" s="1221"/>
      <c r="G453" s="740">
        <v>-18090587.140000001</v>
      </c>
      <c r="H453" s="740">
        <v>41529996.299999997</v>
      </c>
      <c r="I453" s="740">
        <v>44191999.329999998</v>
      </c>
      <c r="J453" s="740">
        <v>-20752590.170000002</v>
      </c>
      <c r="K453" s="276" t="str">
        <f t="shared" si="6"/>
        <v>250423</v>
      </c>
    </row>
    <row r="454" spans="1:11" ht="10.9" customHeight="1">
      <c r="A454" s="1157">
        <v>2112010002</v>
      </c>
      <c r="B454" s="1219" t="s">
        <v>590</v>
      </c>
      <c r="C454" s="1220"/>
      <c r="D454" s="1221"/>
      <c r="E454" s="1219" t="s">
        <v>5098</v>
      </c>
      <c r="F454" s="1221"/>
      <c r="G454" s="740">
        <v>-10194203.76</v>
      </c>
      <c r="H454" s="1158">
        <v>0</v>
      </c>
      <c r="I454" s="1158">
        <v>0</v>
      </c>
      <c r="J454" s="740">
        <v>-10194203.76</v>
      </c>
      <c r="K454" s="276" t="str">
        <f t="shared" si="6"/>
        <v>110123</v>
      </c>
    </row>
    <row r="455" spans="1:11" ht="10.9" customHeight="1">
      <c r="A455" s="1157">
        <v>2113010001</v>
      </c>
      <c r="B455" s="1219" t="s">
        <v>591</v>
      </c>
      <c r="C455" s="1220"/>
      <c r="D455" s="1221"/>
      <c r="E455" s="1219" t="s">
        <v>3727</v>
      </c>
      <c r="F455" s="1221"/>
      <c r="G455" s="740">
        <v>-272250.07</v>
      </c>
      <c r="H455" s="740">
        <v>289708.08</v>
      </c>
      <c r="I455" s="740">
        <v>111697.14</v>
      </c>
      <c r="J455" s="740">
        <v>-94239.13</v>
      </c>
      <c r="K455" s="276" t="str">
        <f t="shared" si="6"/>
        <v>110222</v>
      </c>
    </row>
    <row r="456" spans="1:11" ht="10.9" customHeight="1">
      <c r="A456" s="1157">
        <v>2113010001</v>
      </c>
      <c r="B456" s="1219" t="s">
        <v>591</v>
      </c>
      <c r="C456" s="1220"/>
      <c r="D456" s="1221"/>
      <c r="E456" s="1219" t="s">
        <v>1596</v>
      </c>
      <c r="F456" s="1221"/>
      <c r="G456" s="740">
        <v>15913543.619999999</v>
      </c>
      <c r="H456" s="1158">
        <v>0</v>
      </c>
      <c r="I456" s="1158">
        <v>0</v>
      </c>
      <c r="J456" s="740">
        <v>15913543.619999999</v>
      </c>
      <c r="K456" s="276" t="str">
        <f t="shared" si="6"/>
        <v>151220</v>
      </c>
    </row>
    <row r="457" spans="1:11" ht="10.9" customHeight="1">
      <c r="A457" s="1157">
        <v>2113010001</v>
      </c>
      <c r="B457" s="1219" t="s">
        <v>591</v>
      </c>
      <c r="C457" s="1220"/>
      <c r="D457" s="1221"/>
      <c r="E457" s="1219" t="s">
        <v>1544</v>
      </c>
      <c r="F457" s="1221"/>
      <c r="G457" s="740">
        <v>-15913543.619999999</v>
      </c>
      <c r="H457" s="740">
        <v>30560.63</v>
      </c>
      <c r="I457" s="740">
        <v>30560.63</v>
      </c>
      <c r="J457" s="740">
        <v>-15913543.619999999</v>
      </c>
      <c r="K457" s="276" t="str">
        <f t="shared" si="6"/>
        <v>151221</v>
      </c>
    </row>
    <row r="458" spans="1:11" ht="10.9" customHeight="1">
      <c r="A458" s="1157">
        <v>2113010001</v>
      </c>
      <c r="B458" s="1219" t="s">
        <v>591</v>
      </c>
      <c r="C458" s="1220"/>
      <c r="D458" s="1221"/>
      <c r="E458" s="1219" t="s">
        <v>3436</v>
      </c>
      <c r="F458" s="1221"/>
      <c r="G458" s="740">
        <v>-14098671.67</v>
      </c>
      <c r="H458" s="740">
        <v>19671492.07</v>
      </c>
      <c r="I458" s="740">
        <v>8706901.1300000008</v>
      </c>
      <c r="J458" s="740">
        <v>-3134080.73</v>
      </c>
      <c r="K458" s="276" t="str">
        <f t="shared" si="6"/>
        <v>151222</v>
      </c>
    </row>
    <row r="459" spans="1:11" ht="10.9" customHeight="1">
      <c r="A459" s="1157">
        <v>2113010001</v>
      </c>
      <c r="B459" s="1219" t="s">
        <v>591</v>
      </c>
      <c r="C459" s="1220"/>
      <c r="D459" s="1221"/>
      <c r="E459" s="1219" t="s">
        <v>3437</v>
      </c>
      <c r="F459" s="1221"/>
      <c r="G459" s="740">
        <v>-963714.48</v>
      </c>
      <c r="H459" s="740">
        <v>963714.48</v>
      </c>
      <c r="I459" s="1158">
        <v>0</v>
      </c>
      <c r="J459" s="1158">
        <v>0</v>
      </c>
      <c r="K459" s="276" t="str">
        <f t="shared" si="6"/>
        <v>250322</v>
      </c>
    </row>
    <row r="460" spans="1:11" ht="10.9" customHeight="1">
      <c r="A460" s="1157">
        <v>2113010001</v>
      </c>
      <c r="B460" s="1219" t="s">
        <v>591</v>
      </c>
      <c r="C460" s="1220"/>
      <c r="D460" s="1221"/>
      <c r="E460" s="1219" t="s">
        <v>1519</v>
      </c>
      <c r="F460" s="1221"/>
      <c r="G460" s="740">
        <v>-8732.07</v>
      </c>
      <c r="H460" s="1158">
        <v>0</v>
      </c>
      <c r="I460" s="1158">
        <v>0</v>
      </c>
      <c r="J460" s="740">
        <v>-8732.07</v>
      </c>
      <c r="K460" s="276" t="str">
        <f t="shared" si="6"/>
        <v>250817</v>
      </c>
    </row>
    <row r="461" spans="1:11" ht="10.9" customHeight="1">
      <c r="A461" s="1157">
        <v>2117010001</v>
      </c>
      <c r="B461" s="1219" t="s">
        <v>2803</v>
      </c>
      <c r="C461" s="1220"/>
      <c r="D461" s="1221"/>
      <c r="E461" s="1219" t="s">
        <v>5099</v>
      </c>
      <c r="F461" s="1221"/>
      <c r="G461" s="1158">
        <v>580</v>
      </c>
      <c r="H461" s="740">
        <v>-105241.98</v>
      </c>
      <c r="I461" s="1158">
        <v>0</v>
      </c>
      <c r="J461" s="740">
        <v>-104661.98</v>
      </c>
      <c r="K461" s="276" t="str">
        <f t="shared" ref="K461:K524" si="7">MID(E461,58,6)</f>
        <v>110123</v>
      </c>
    </row>
    <row r="462" spans="1:11" ht="10.9" customHeight="1">
      <c r="A462" s="1157">
        <v>2117010001</v>
      </c>
      <c r="B462" s="1219" t="s">
        <v>2803</v>
      </c>
      <c r="C462" s="1220"/>
      <c r="D462" s="1221"/>
      <c r="E462" s="1219" t="s">
        <v>5100</v>
      </c>
      <c r="F462" s="1221"/>
      <c r="G462" s="1158">
        <v>-580</v>
      </c>
      <c r="H462" s="1158">
        <v>0</v>
      </c>
      <c r="I462" s="1158">
        <v>0</v>
      </c>
      <c r="J462" s="1158">
        <v>-580</v>
      </c>
      <c r="K462" s="276" t="str">
        <f t="shared" si="7"/>
        <v>151223</v>
      </c>
    </row>
    <row r="463" spans="1:11" ht="10.9" customHeight="1">
      <c r="A463" s="1157">
        <v>2117010002</v>
      </c>
      <c r="B463" s="1219" t="s">
        <v>592</v>
      </c>
      <c r="C463" s="1220"/>
      <c r="D463" s="1221"/>
      <c r="E463" s="1219" t="s">
        <v>5101</v>
      </c>
      <c r="F463" s="1221"/>
      <c r="G463" s="1158">
        <v>0</v>
      </c>
      <c r="H463" s="740">
        <v>-9359.86</v>
      </c>
      <c r="I463" s="1158">
        <v>0</v>
      </c>
      <c r="J463" s="740">
        <v>-9359.86</v>
      </c>
      <c r="K463" s="276" t="str">
        <f t="shared" si="7"/>
        <v>110123</v>
      </c>
    </row>
    <row r="464" spans="1:11" ht="10.9" customHeight="1">
      <c r="A464" s="1157">
        <v>2117010003</v>
      </c>
      <c r="B464" s="1219" t="s">
        <v>2804</v>
      </c>
      <c r="C464" s="1220"/>
      <c r="D464" s="1221"/>
      <c r="E464" s="1219" t="s">
        <v>5102</v>
      </c>
      <c r="F464" s="1221"/>
      <c r="G464" s="740">
        <v>32134924.370000001</v>
      </c>
      <c r="H464" s="740">
        <v>6719070.6799999997</v>
      </c>
      <c r="I464" s="740">
        <v>4725002.3899999997</v>
      </c>
      <c r="J464" s="740">
        <v>34128992.659999996</v>
      </c>
      <c r="K464" s="276" t="str">
        <f t="shared" si="7"/>
        <v>110123</v>
      </c>
    </row>
    <row r="465" spans="1:11" ht="10.9" customHeight="1">
      <c r="A465" s="1157">
        <v>2117010003</v>
      </c>
      <c r="B465" s="1219" t="s">
        <v>2804</v>
      </c>
      <c r="C465" s="1220"/>
      <c r="D465" s="1221"/>
      <c r="E465" s="1219" t="s">
        <v>1520</v>
      </c>
      <c r="F465" s="1221"/>
      <c r="G465" s="740">
        <v>-10735714.41</v>
      </c>
      <c r="H465" s="1158">
        <v>0</v>
      </c>
      <c r="I465" s="1158">
        <v>0</v>
      </c>
      <c r="J465" s="740">
        <v>-10735714.41</v>
      </c>
      <c r="K465" s="276" t="str">
        <f t="shared" si="7"/>
        <v>151221</v>
      </c>
    </row>
    <row r="466" spans="1:11" ht="10.9" customHeight="1">
      <c r="A466" s="1157">
        <v>2117010003</v>
      </c>
      <c r="B466" s="1219" t="s">
        <v>2804</v>
      </c>
      <c r="C466" s="1220"/>
      <c r="D466" s="1221"/>
      <c r="E466" s="1219" t="s">
        <v>1636</v>
      </c>
      <c r="F466" s="1221"/>
      <c r="G466" s="740">
        <v>-20497401.5</v>
      </c>
      <c r="H466" s="1158">
        <v>0</v>
      </c>
      <c r="I466" s="1158">
        <v>0</v>
      </c>
      <c r="J466" s="740">
        <v>-20497401.5</v>
      </c>
      <c r="K466" s="276" t="str">
        <f t="shared" si="7"/>
        <v>151222</v>
      </c>
    </row>
    <row r="467" spans="1:11" ht="10.9" customHeight="1">
      <c r="A467" s="1157">
        <v>2117010003</v>
      </c>
      <c r="B467" s="1219" t="s">
        <v>2804</v>
      </c>
      <c r="C467" s="1220"/>
      <c r="D467" s="1221"/>
      <c r="E467" s="1219" t="s">
        <v>5103</v>
      </c>
      <c r="F467" s="1221"/>
      <c r="G467" s="740">
        <v>-4474655.41</v>
      </c>
      <c r="H467" s="740">
        <v>4473069.51</v>
      </c>
      <c r="I467" s="740">
        <v>4553112.58</v>
      </c>
      <c r="J467" s="740">
        <v>-4554698.4800000004</v>
      </c>
      <c r="K467" s="276" t="str">
        <f t="shared" si="7"/>
        <v>151223</v>
      </c>
    </row>
    <row r="468" spans="1:11" ht="10.9" customHeight="1">
      <c r="A468" s="1157">
        <v>2117010003</v>
      </c>
      <c r="B468" s="1219" t="s">
        <v>2804</v>
      </c>
      <c r="C468" s="1220"/>
      <c r="D468" s="1221"/>
      <c r="E468" s="1219" t="s">
        <v>5104</v>
      </c>
      <c r="F468" s="1221"/>
      <c r="G468" s="740">
        <v>-4080957.7</v>
      </c>
      <c r="H468" s="1158">
        <v>0</v>
      </c>
      <c r="I468" s="740">
        <v>2026177.87</v>
      </c>
      <c r="J468" s="740">
        <v>-6107135.5700000003</v>
      </c>
      <c r="K468" s="276" t="str">
        <f t="shared" si="7"/>
        <v>250423</v>
      </c>
    </row>
    <row r="469" spans="1:11" ht="10.9" customHeight="1">
      <c r="A469" s="1157">
        <v>2117010004</v>
      </c>
      <c r="B469" s="1219" t="s">
        <v>2805</v>
      </c>
      <c r="C469" s="1220"/>
      <c r="D469" s="1221"/>
      <c r="E469" s="1219" t="s">
        <v>5105</v>
      </c>
      <c r="F469" s="1221"/>
      <c r="G469" s="740">
        <v>-1314249.1100000001</v>
      </c>
      <c r="H469" s="740">
        <v>-153777.87</v>
      </c>
      <c r="I469" s="1158">
        <v>0</v>
      </c>
      <c r="J469" s="740">
        <v>-1468026.98</v>
      </c>
      <c r="K469" s="276" t="str">
        <f t="shared" si="7"/>
        <v>110123</v>
      </c>
    </row>
    <row r="470" spans="1:11" ht="10.9" customHeight="1">
      <c r="A470" s="1157">
        <v>2117010006</v>
      </c>
      <c r="B470" s="1219" t="s">
        <v>2811</v>
      </c>
      <c r="C470" s="1220"/>
      <c r="D470" s="1221"/>
      <c r="E470" s="1219" t="s">
        <v>5106</v>
      </c>
      <c r="F470" s="1221"/>
      <c r="G470" s="1158">
        <v>0</v>
      </c>
      <c r="H470" s="740">
        <v>-20100.09</v>
      </c>
      <c r="I470" s="1158">
        <v>0</v>
      </c>
      <c r="J470" s="740">
        <v>-20100.09</v>
      </c>
      <c r="K470" s="276" t="str">
        <f t="shared" si="7"/>
        <v>110123</v>
      </c>
    </row>
    <row r="471" spans="1:11" ht="10.9" customHeight="1">
      <c r="A471" s="1157">
        <v>2117010007</v>
      </c>
      <c r="B471" s="1219" t="s">
        <v>5107</v>
      </c>
      <c r="C471" s="1220"/>
      <c r="D471" s="1221"/>
      <c r="E471" s="1219" t="s">
        <v>5108</v>
      </c>
      <c r="F471" s="1221"/>
      <c r="G471" s="1158">
        <v>0</v>
      </c>
      <c r="H471" s="740">
        <v>-20943.37</v>
      </c>
      <c r="I471" s="1158">
        <v>0</v>
      </c>
      <c r="J471" s="740">
        <v>-20943.37</v>
      </c>
      <c r="K471" s="276" t="str">
        <f t="shared" si="7"/>
        <v>110123</v>
      </c>
    </row>
    <row r="472" spans="1:11" ht="10.9" customHeight="1">
      <c r="A472" s="1157">
        <v>2117020001</v>
      </c>
      <c r="B472" s="1219" t="s">
        <v>593</v>
      </c>
      <c r="C472" s="1220"/>
      <c r="D472" s="1221"/>
      <c r="E472" s="1219" t="s">
        <v>5109</v>
      </c>
      <c r="F472" s="1221"/>
      <c r="G472" s="740">
        <v>24570322.530000001</v>
      </c>
      <c r="H472" s="740">
        <v>8777743.4299999997</v>
      </c>
      <c r="I472" s="740">
        <v>6630242.8799999999</v>
      </c>
      <c r="J472" s="740">
        <v>26717823.079999998</v>
      </c>
      <c r="K472" s="276" t="str">
        <f t="shared" si="7"/>
        <v>110123</v>
      </c>
    </row>
    <row r="473" spans="1:11" ht="10.9" customHeight="1">
      <c r="A473" s="1157">
        <v>2117020001</v>
      </c>
      <c r="B473" s="1219" t="s">
        <v>593</v>
      </c>
      <c r="C473" s="1220"/>
      <c r="D473" s="1221"/>
      <c r="E473" s="1219" t="s">
        <v>1521</v>
      </c>
      <c r="F473" s="1221"/>
      <c r="G473" s="740">
        <v>-5731991.6100000003</v>
      </c>
      <c r="H473" s="1158">
        <v>0</v>
      </c>
      <c r="I473" s="1158">
        <v>0</v>
      </c>
      <c r="J473" s="740">
        <v>-5731991.6100000003</v>
      </c>
      <c r="K473" s="276" t="str">
        <f t="shared" si="7"/>
        <v>151221</v>
      </c>
    </row>
    <row r="474" spans="1:11" ht="10.9" customHeight="1">
      <c r="A474" s="1157">
        <v>2117020001</v>
      </c>
      <c r="B474" s="1219" t="s">
        <v>593</v>
      </c>
      <c r="C474" s="1220"/>
      <c r="D474" s="1221"/>
      <c r="E474" s="1219" t="s">
        <v>1637</v>
      </c>
      <c r="F474" s="1221"/>
      <c r="G474" s="740">
        <v>-17123513.41</v>
      </c>
      <c r="H474" s="1158">
        <v>0</v>
      </c>
      <c r="I474" s="1158">
        <v>0</v>
      </c>
      <c r="J474" s="740">
        <v>-17123513.41</v>
      </c>
      <c r="K474" s="276" t="str">
        <f t="shared" si="7"/>
        <v>151222</v>
      </c>
    </row>
    <row r="475" spans="1:11" ht="10.9" customHeight="1">
      <c r="A475" s="1157">
        <v>2117020001</v>
      </c>
      <c r="B475" s="1219" t="s">
        <v>593</v>
      </c>
      <c r="C475" s="1220"/>
      <c r="D475" s="1221"/>
      <c r="E475" s="1219" t="s">
        <v>5110</v>
      </c>
      <c r="F475" s="1221"/>
      <c r="G475" s="740">
        <v>-5697841.6200000001</v>
      </c>
      <c r="H475" s="740">
        <v>6504781.7699999996</v>
      </c>
      <c r="I475" s="740">
        <v>7549290.3700000001</v>
      </c>
      <c r="J475" s="740">
        <v>-6742350.2199999997</v>
      </c>
      <c r="K475" s="276" t="str">
        <f t="shared" si="7"/>
        <v>151223</v>
      </c>
    </row>
    <row r="476" spans="1:11" ht="10.9" customHeight="1">
      <c r="A476" s="1157">
        <v>2117020001</v>
      </c>
      <c r="B476" s="1219" t="s">
        <v>593</v>
      </c>
      <c r="C476" s="1220"/>
      <c r="D476" s="1221"/>
      <c r="E476" s="1219" t="s">
        <v>5111</v>
      </c>
      <c r="F476" s="1221"/>
      <c r="G476" s="740">
        <v>-4788943.0199999996</v>
      </c>
      <c r="H476" s="740">
        <v>409313.76</v>
      </c>
      <c r="I476" s="740">
        <v>3128187.89</v>
      </c>
      <c r="J476" s="740">
        <v>-7507817.1500000004</v>
      </c>
      <c r="K476" s="276" t="str">
        <f t="shared" si="7"/>
        <v>250423</v>
      </c>
    </row>
    <row r="477" spans="1:11" ht="10.9" customHeight="1">
      <c r="A477" s="1157">
        <v>2117020002</v>
      </c>
      <c r="B477" s="1219" t="s">
        <v>594</v>
      </c>
      <c r="C477" s="1220"/>
      <c r="D477" s="1221"/>
      <c r="E477" s="1219" t="s">
        <v>5112</v>
      </c>
      <c r="F477" s="1221"/>
      <c r="G477" s="740">
        <v>8093742.6299999999</v>
      </c>
      <c r="H477" s="740">
        <v>8821220.4700000007</v>
      </c>
      <c r="I477" s="740">
        <v>5557105.7300000004</v>
      </c>
      <c r="J477" s="740">
        <v>11357857.369999999</v>
      </c>
      <c r="K477" s="276" t="str">
        <f t="shared" si="7"/>
        <v>110123</v>
      </c>
    </row>
    <row r="478" spans="1:11" ht="10.9" customHeight="1">
      <c r="A478" s="1157">
        <v>2117020002</v>
      </c>
      <c r="B478" s="1219" t="s">
        <v>594</v>
      </c>
      <c r="C478" s="1220"/>
      <c r="D478" s="1221"/>
      <c r="E478" s="1219" t="s">
        <v>1522</v>
      </c>
      <c r="F478" s="1221"/>
      <c r="G478" s="740">
        <v>-4434505.91</v>
      </c>
      <c r="H478" s="1158">
        <v>0</v>
      </c>
      <c r="I478" s="1158">
        <v>0</v>
      </c>
      <c r="J478" s="740">
        <v>-4434505.91</v>
      </c>
      <c r="K478" s="276" t="str">
        <f t="shared" si="7"/>
        <v>151221</v>
      </c>
    </row>
    <row r="479" spans="1:11" ht="10.9" customHeight="1">
      <c r="A479" s="1157">
        <v>2117020002</v>
      </c>
      <c r="B479" s="1219" t="s">
        <v>594</v>
      </c>
      <c r="C479" s="1220"/>
      <c r="D479" s="1221"/>
      <c r="E479" s="1219" t="s">
        <v>2179</v>
      </c>
      <c r="F479" s="1221"/>
      <c r="G479" s="740">
        <v>-4482954.6900000004</v>
      </c>
      <c r="H479" s="1158">
        <v>0</v>
      </c>
      <c r="I479" s="1158">
        <v>0</v>
      </c>
      <c r="J479" s="740">
        <v>-4482954.6900000004</v>
      </c>
      <c r="K479" s="276" t="str">
        <f t="shared" si="7"/>
        <v>151222</v>
      </c>
    </row>
    <row r="480" spans="1:11" ht="10.9" customHeight="1">
      <c r="A480" s="1157">
        <v>2117020002</v>
      </c>
      <c r="B480" s="1219" t="s">
        <v>594</v>
      </c>
      <c r="C480" s="1220"/>
      <c r="D480" s="1221"/>
      <c r="E480" s="1219" t="s">
        <v>5113</v>
      </c>
      <c r="F480" s="1221"/>
      <c r="G480" s="740">
        <v>-5557105.7300000004</v>
      </c>
      <c r="H480" s="740">
        <v>5557105.7300000004</v>
      </c>
      <c r="I480" s="1158">
        <v>0</v>
      </c>
      <c r="J480" s="1158">
        <v>0</v>
      </c>
      <c r="K480" s="276" t="str">
        <f t="shared" si="7"/>
        <v>151223</v>
      </c>
    </row>
    <row r="481" spans="1:11" ht="10.9" customHeight="1">
      <c r="A481" s="1157">
        <v>2117020002</v>
      </c>
      <c r="B481" s="1219" t="s">
        <v>594</v>
      </c>
      <c r="C481" s="1220"/>
      <c r="D481" s="1221"/>
      <c r="E481" s="1219" t="s">
        <v>5114</v>
      </c>
      <c r="F481" s="1221"/>
      <c r="G481" s="740">
        <v>-2440396.77</v>
      </c>
      <c r="H481" s="1158">
        <v>0</v>
      </c>
      <c r="I481" s="1158">
        <v>0</v>
      </c>
      <c r="J481" s="740">
        <v>-2440396.77</v>
      </c>
      <c r="K481" s="276" t="str">
        <f t="shared" si="7"/>
        <v>250423</v>
      </c>
    </row>
    <row r="482" spans="1:11" ht="10.9" customHeight="1">
      <c r="A482" s="1157">
        <v>2117070001</v>
      </c>
      <c r="B482" s="1219" t="s">
        <v>595</v>
      </c>
      <c r="C482" s="1220"/>
      <c r="D482" s="1221"/>
      <c r="E482" s="1219" t="s">
        <v>5115</v>
      </c>
      <c r="F482" s="1221"/>
      <c r="G482" s="740">
        <v>-2131.65</v>
      </c>
      <c r="H482" s="1158">
        <v>0</v>
      </c>
      <c r="I482" s="1158">
        <v>0</v>
      </c>
      <c r="J482" s="740">
        <v>-2131.65</v>
      </c>
      <c r="K482" s="276" t="str">
        <f t="shared" si="7"/>
        <v>110123</v>
      </c>
    </row>
    <row r="483" spans="1:11" ht="10.9" customHeight="1">
      <c r="A483" s="1157">
        <v>2117070002</v>
      </c>
      <c r="B483" s="1219" t="s">
        <v>596</v>
      </c>
      <c r="C483" s="1220"/>
      <c r="D483" s="1221"/>
      <c r="E483" s="1219" t="s">
        <v>5116</v>
      </c>
      <c r="F483" s="1221"/>
      <c r="G483" s="740">
        <v>-7046.55</v>
      </c>
      <c r="H483" s="1158">
        <v>0</v>
      </c>
      <c r="I483" s="1158">
        <v>0</v>
      </c>
      <c r="J483" s="740">
        <v>-7046.55</v>
      </c>
      <c r="K483" s="276" t="str">
        <f t="shared" si="7"/>
        <v>110123</v>
      </c>
    </row>
    <row r="484" spans="1:11" ht="10.9" customHeight="1">
      <c r="A484" s="1157">
        <v>2117070002</v>
      </c>
      <c r="B484" s="1219" t="s">
        <v>596</v>
      </c>
      <c r="C484" s="1220"/>
      <c r="D484" s="1221"/>
      <c r="E484" s="1219" t="s">
        <v>3438</v>
      </c>
      <c r="F484" s="1221"/>
      <c r="G484" s="1158">
        <v>-11.16</v>
      </c>
      <c r="H484" s="1158">
        <v>0</v>
      </c>
      <c r="I484" s="1158">
        <v>0</v>
      </c>
      <c r="J484" s="1158">
        <v>-11.16</v>
      </c>
      <c r="K484" s="276" t="str">
        <f t="shared" si="7"/>
        <v>140221</v>
      </c>
    </row>
    <row r="485" spans="1:11" ht="10.9" customHeight="1">
      <c r="A485" s="1157">
        <v>2117070002</v>
      </c>
      <c r="B485" s="1219" t="s">
        <v>596</v>
      </c>
      <c r="C485" s="1220"/>
      <c r="D485" s="1221"/>
      <c r="E485" s="1219" t="s">
        <v>3439</v>
      </c>
      <c r="F485" s="1221"/>
      <c r="G485" s="1158">
        <v>-81.13</v>
      </c>
      <c r="H485" s="1158">
        <v>0</v>
      </c>
      <c r="I485" s="1158">
        <v>0</v>
      </c>
      <c r="J485" s="1158">
        <v>-81.13</v>
      </c>
      <c r="K485" s="276" t="str">
        <f t="shared" si="7"/>
        <v>151221</v>
      </c>
    </row>
    <row r="486" spans="1:11" ht="10.9" customHeight="1">
      <c r="A486" s="1157">
        <v>2117070004</v>
      </c>
      <c r="B486" s="1219" t="s">
        <v>597</v>
      </c>
      <c r="C486" s="1220"/>
      <c r="D486" s="1221"/>
      <c r="E486" s="1219" t="s">
        <v>5117</v>
      </c>
      <c r="F486" s="1221"/>
      <c r="G486" s="740">
        <v>94689.96</v>
      </c>
      <c r="H486" s="1158">
        <v>0</v>
      </c>
      <c r="I486" s="1158">
        <v>0</v>
      </c>
      <c r="J486" s="740">
        <v>94689.96</v>
      </c>
      <c r="K486" s="276" t="str">
        <f t="shared" si="7"/>
        <v>110123</v>
      </c>
    </row>
    <row r="487" spans="1:11" ht="10.9" customHeight="1">
      <c r="A487" s="1157">
        <v>2117070004</v>
      </c>
      <c r="B487" s="1219" t="s">
        <v>597</v>
      </c>
      <c r="C487" s="1220"/>
      <c r="D487" s="1221"/>
      <c r="E487" s="1219" t="s">
        <v>1523</v>
      </c>
      <c r="F487" s="1221"/>
      <c r="G487" s="740">
        <v>-106452.06</v>
      </c>
      <c r="H487" s="1158">
        <v>0</v>
      </c>
      <c r="I487" s="1158">
        <v>0</v>
      </c>
      <c r="J487" s="740">
        <v>-106452.06</v>
      </c>
      <c r="K487" s="276" t="str">
        <f t="shared" si="7"/>
        <v>151221</v>
      </c>
    </row>
    <row r="488" spans="1:11" ht="10.9" customHeight="1">
      <c r="A488" s="1157">
        <v>2117070004</v>
      </c>
      <c r="B488" s="1219" t="s">
        <v>597</v>
      </c>
      <c r="C488" s="1220"/>
      <c r="D488" s="1221"/>
      <c r="E488" s="1219" t="s">
        <v>1638</v>
      </c>
      <c r="F488" s="1221"/>
      <c r="G488" s="740">
        <v>3458.78</v>
      </c>
      <c r="H488" s="1158">
        <v>0</v>
      </c>
      <c r="I488" s="1158">
        <v>0</v>
      </c>
      <c r="J488" s="740">
        <v>3458.78</v>
      </c>
      <c r="K488" s="276" t="str">
        <f t="shared" si="7"/>
        <v>151222</v>
      </c>
    </row>
    <row r="489" spans="1:11" ht="10.9" customHeight="1">
      <c r="A489" s="1157">
        <v>2117070004</v>
      </c>
      <c r="B489" s="1219" t="s">
        <v>597</v>
      </c>
      <c r="C489" s="1220"/>
      <c r="D489" s="1221"/>
      <c r="E489" s="1219" t="s">
        <v>5118</v>
      </c>
      <c r="F489" s="1221"/>
      <c r="G489" s="740">
        <v>-52401.24</v>
      </c>
      <c r="H489" s="1158">
        <v>0</v>
      </c>
      <c r="I489" s="740">
        <v>24568.71</v>
      </c>
      <c r="J489" s="740">
        <v>-76969.95</v>
      </c>
      <c r="K489" s="276" t="str">
        <f t="shared" si="7"/>
        <v>151223</v>
      </c>
    </row>
    <row r="490" spans="1:11" ht="10.9" customHeight="1">
      <c r="A490" s="1157">
        <v>2117070004</v>
      </c>
      <c r="B490" s="1219" t="s">
        <v>597</v>
      </c>
      <c r="C490" s="1220"/>
      <c r="D490" s="1221"/>
      <c r="E490" s="1219" t="s">
        <v>5119</v>
      </c>
      <c r="F490" s="1221"/>
      <c r="G490" s="740">
        <v>-6525.53</v>
      </c>
      <c r="H490" s="1158">
        <v>0</v>
      </c>
      <c r="I490" s="740">
        <v>5566.2</v>
      </c>
      <c r="J490" s="740">
        <v>-12091.73</v>
      </c>
      <c r="K490" s="276" t="str">
        <f t="shared" si="7"/>
        <v>250423</v>
      </c>
    </row>
    <row r="491" spans="1:11" ht="10.9" customHeight="1">
      <c r="A491" s="1157">
        <v>2117070005</v>
      </c>
      <c r="B491" s="1219" t="s">
        <v>598</v>
      </c>
      <c r="C491" s="1220"/>
      <c r="D491" s="1221"/>
      <c r="E491" s="1219" t="s">
        <v>5120</v>
      </c>
      <c r="F491" s="1221"/>
      <c r="G491" s="740">
        <v>-14402.96</v>
      </c>
      <c r="H491" s="1158">
        <v>0</v>
      </c>
      <c r="I491" s="1158">
        <v>0</v>
      </c>
      <c r="J491" s="740">
        <v>-14402.96</v>
      </c>
      <c r="K491" s="276" t="str">
        <f t="shared" si="7"/>
        <v>110123</v>
      </c>
    </row>
    <row r="492" spans="1:11" ht="10.9" customHeight="1">
      <c r="A492" s="1157">
        <v>2117070005</v>
      </c>
      <c r="B492" s="1219" t="s">
        <v>598</v>
      </c>
      <c r="C492" s="1220"/>
      <c r="D492" s="1221"/>
      <c r="E492" s="1219" t="s">
        <v>2862</v>
      </c>
      <c r="F492" s="1221"/>
      <c r="G492" s="1158">
        <v>-77</v>
      </c>
      <c r="H492" s="1158">
        <v>0</v>
      </c>
      <c r="I492" s="1158">
        <v>0</v>
      </c>
      <c r="J492" s="1158">
        <v>-77</v>
      </c>
      <c r="K492" s="276" t="str">
        <f t="shared" si="7"/>
        <v>151222</v>
      </c>
    </row>
    <row r="493" spans="1:11" ht="10.9" customHeight="1">
      <c r="A493" s="1157">
        <v>2117070005</v>
      </c>
      <c r="B493" s="1219" t="s">
        <v>598</v>
      </c>
      <c r="C493" s="1220"/>
      <c r="D493" s="1221"/>
      <c r="E493" s="1219" t="s">
        <v>5121</v>
      </c>
      <c r="F493" s="1221"/>
      <c r="G493" s="740">
        <v>-21043.7</v>
      </c>
      <c r="H493" s="740">
        <v>41917.4</v>
      </c>
      <c r="I493" s="740">
        <v>41588.400000000001</v>
      </c>
      <c r="J493" s="740">
        <v>-20714.7</v>
      </c>
      <c r="K493" s="276" t="str">
        <f t="shared" si="7"/>
        <v>151223</v>
      </c>
    </row>
    <row r="494" spans="1:11" ht="10.9" customHeight="1">
      <c r="A494" s="1157">
        <v>2117070005</v>
      </c>
      <c r="B494" s="1219" t="s">
        <v>598</v>
      </c>
      <c r="C494" s="1220"/>
      <c r="D494" s="1221"/>
      <c r="E494" s="1219" t="s">
        <v>5122</v>
      </c>
      <c r="F494" s="1221"/>
      <c r="G494" s="740">
        <v>-12061.79</v>
      </c>
      <c r="H494" s="740">
        <v>24320.080000000002</v>
      </c>
      <c r="I494" s="740">
        <v>24432.58</v>
      </c>
      <c r="J494" s="740">
        <v>-12174.29</v>
      </c>
      <c r="K494" s="276" t="str">
        <f t="shared" si="7"/>
        <v>250423</v>
      </c>
    </row>
    <row r="495" spans="1:11" ht="10.9" customHeight="1">
      <c r="A495" s="1157">
        <v>2117070006</v>
      </c>
      <c r="B495" s="1219" t="s">
        <v>599</v>
      </c>
      <c r="C495" s="1220"/>
      <c r="D495" s="1221"/>
      <c r="E495" s="1219" t="s">
        <v>5123</v>
      </c>
      <c r="F495" s="1221"/>
      <c r="G495" s="740">
        <v>-27302.55</v>
      </c>
      <c r="H495" s="1158">
        <v>570.57000000000005</v>
      </c>
      <c r="I495" s="1158">
        <v>0</v>
      </c>
      <c r="J495" s="740">
        <v>-26731.98</v>
      </c>
      <c r="K495" s="276" t="str">
        <f t="shared" si="7"/>
        <v>110123</v>
      </c>
    </row>
    <row r="496" spans="1:11" ht="10.9" customHeight="1">
      <c r="A496" s="1157">
        <v>2117070006</v>
      </c>
      <c r="B496" s="1219" t="s">
        <v>599</v>
      </c>
      <c r="C496" s="1220"/>
      <c r="D496" s="1221"/>
      <c r="E496" s="1219" t="s">
        <v>1639</v>
      </c>
      <c r="F496" s="1221"/>
      <c r="G496" s="740">
        <v>-127475.84</v>
      </c>
      <c r="H496" s="1158">
        <v>0</v>
      </c>
      <c r="I496" s="1158">
        <v>0</v>
      </c>
      <c r="J496" s="740">
        <v>-127475.84</v>
      </c>
      <c r="K496" s="276" t="str">
        <f t="shared" si="7"/>
        <v>151222</v>
      </c>
    </row>
    <row r="497" spans="1:11" ht="10.9" customHeight="1">
      <c r="A497" s="1157">
        <v>2117070006</v>
      </c>
      <c r="B497" s="1219" t="s">
        <v>599</v>
      </c>
      <c r="C497" s="1220"/>
      <c r="D497" s="1221"/>
      <c r="E497" s="1219" t="s">
        <v>5124</v>
      </c>
      <c r="F497" s="1221"/>
      <c r="G497" s="1158">
        <v>0</v>
      </c>
      <c r="H497" s="740">
        <v>62364.19</v>
      </c>
      <c r="I497" s="740">
        <v>62934.76</v>
      </c>
      <c r="J497" s="1158">
        <v>-570.57000000000005</v>
      </c>
      <c r="K497" s="276" t="str">
        <f t="shared" si="7"/>
        <v>151223</v>
      </c>
    </row>
    <row r="498" spans="1:11" ht="10.9" customHeight="1">
      <c r="A498" s="1157">
        <v>2117070007</v>
      </c>
      <c r="B498" s="1219" t="s">
        <v>600</v>
      </c>
      <c r="C498" s="1220"/>
      <c r="D498" s="1221"/>
      <c r="E498" s="1219" t="s">
        <v>5125</v>
      </c>
      <c r="F498" s="1221"/>
      <c r="G498" s="740">
        <v>67708.19</v>
      </c>
      <c r="H498" s="1158">
        <v>0</v>
      </c>
      <c r="I498" s="1158">
        <v>366.4</v>
      </c>
      <c r="J498" s="740">
        <v>67341.789999999994</v>
      </c>
      <c r="K498" s="276" t="str">
        <f t="shared" si="7"/>
        <v>110123</v>
      </c>
    </row>
    <row r="499" spans="1:11" ht="10.9" customHeight="1">
      <c r="A499" s="1157">
        <v>2117070007</v>
      </c>
      <c r="B499" s="1219" t="s">
        <v>600</v>
      </c>
      <c r="C499" s="1220"/>
      <c r="D499" s="1221"/>
      <c r="E499" s="1219" t="s">
        <v>1640</v>
      </c>
      <c r="F499" s="1221"/>
      <c r="G499" s="740">
        <v>-81887.92</v>
      </c>
      <c r="H499" s="1158">
        <v>0</v>
      </c>
      <c r="I499" s="1158">
        <v>0</v>
      </c>
      <c r="J499" s="740">
        <v>-81887.92</v>
      </c>
      <c r="K499" s="276" t="str">
        <f t="shared" si="7"/>
        <v>151222</v>
      </c>
    </row>
    <row r="500" spans="1:11" ht="10.9" customHeight="1">
      <c r="A500" s="1157">
        <v>2117070007</v>
      </c>
      <c r="B500" s="1219" t="s">
        <v>600</v>
      </c>
      <c r="C500" s="1220"/>
      <c r="D500" s="1221"/>
      <c r="E500" s="1219" t="s">
        <v>5126</v>
      </c>
      <c r="F500" s="1221"/>
      <c r="G500" s="740">
        <v>-304422.25</v>
      </c>
      <c r="H500" s="740">
        <v>615079.72</v>
      </c>
      <c r="I500" s="740">
        <v>638107.17000000004</v>
      </c>
      <c r="J500" s="740">
        <v>-327449.7</v>
      </c>
      <c r="K500" s="276" t="str">
        <f t="shared" si="7"/>
        <v>151223</v>
      </c>
    </row>
    <row r="501" spans="1:11" ht="10.9" customHeight="1">
      <c r="A501" s="1157">
        <v>2117070007</v>
      </c>
      <c r="B501" s="1219" t="s">
        <v>600</v>
      </c>
      <c r="C501" s="1220"/>
      <c r="D501" s="1221"/>
      <c r="E501" s="1219" t="s">
        <v>5127</v>
      </c>
      <c r="F501" s="1221"/>
      <c r="G501" s="740">
        <v>-71740.990000000005</v>
      </c>
      <c r="H501" s="740">
        <v>149988.35999999999</v>
      </c>
      <c r="I501" s="740">
        <v>155898.72</v>
      </c>
      <c r="J501" s="740">
        <v>-77651.350000000006</v>
      </c>
      <c r="K501" s="276" t="str">
        <f t="shared" si="7"/>
        <v>250423</v>
      </c>
    </row>
    <row r="502" spans="1:11" ht="10.9" customHeight="1">
      <c r="A502" s="1157">
        <v>2117070008</v>
      </c>
      <c r="B502" s="1219" t="s">
        <v>601</v>
      </c>
      <c r="C502" s="1220"/>
      <c r="D502" s="1221"/>
      <c r="E502" s="1219" t="s">
        <v>5128</v>
      </c>
      <c r="F502" s="1221"/>
      <c r="G502" s="740">
        <v>-28044.01</v>
      </c>
      <c r="H502" s="1158">
        <v>0</v>
      </c>
      <c r="I502" s="740">
        <v>190000</v>
      </c>
      <c r="J502" s="740">
        <v>-218044.01</v>
      </c>
      <c r="K502" s="276" t="str">
        <f t="shared" si="7"/>
        <v>110123</v>
      </c>
    </row>
    <row r="503" spans="1:11" ht="10.9" customHeight="1">
      <c r="A503" s="1157">
        <v>2117070008</v>
      </c>
      <c r="B503" s="1219" t="s">
        <v>601</v>
      </c>
      <c r="C503" s="1220"/>
      <c r="D503" s="1221"/>
      <c r="E503" s="1219" t="s">
        <v>1641</v>
      </c>
      <c r="F503" s="1221"/>
      <c r="G503" s="740">
        <v>-7278</v>
      </c>
      <c r="H503" s="1158">
        <v>0</v>
      </c>
      <c r="I503" s="1158">
        <v>0</v>
      </c>
      <c r="J503" s="740">
        <v>-7278</v>
      </c>
      <c r="K503" s="276" t="str">
        <f t="shared" si="7"/>
        <v>151222</v>
      </c>
    </row>
    <row r="504" spans="1:11" ht="10.9" customHeight="1">
      <c r="A504" s="1157">
        <v>2117070008</v>
      </c>
      <c r="B504" s="1219" t="s">
        <v>601</v>
      </c>
      <c r="C504" s="1220"/>
      <c r="D504" s="1221"/>
      <c r="E504" s="1219" t="s">
        <v>5129</v>
      </c>
      <c r="F504" s="1221"/>
      <c r="G504" s="740">
        <v>3212.02</v>
      </c>
      <c r="H504" s="740">
        <v>13552.46</v>
      </c>
      <c r="I504" s="740">
        <v>213494.46</v>
      </c>
      <c r="J504" s="740">
        <v>-196729.98</v>
      </c>
      <c r="K504" s="276" t="str">
        <f t="shared" si="7"/>
        <v>151223</v>
      </c>
    </row>
    <row r="505" spans="1:11" ht="10.9" customHeight="1">
      <c r="A505" s="1157">
        <v>2117070008</v>
      </c>
      <c r="B505" s="1219" t="s">
        <v>601</v>
      </c>
      <c r="C505" s="1220"/>
      <c r="D505" s="1221"/>
      <c r="E505" s="1219" t="s">
        <v>5130</v>
      </c>
      <c r="F505" s="1221"/>
      <c r="G505" s="1158">
        <v>-818.57</v>
      </c>
      <c r="H505" s="740">
        <v>1637.14</v>
      </c>
      <c r="I505" s="740">
        <v>1637.14</v>
      </c>
      <c r="J505" s="1158">
        <v>-818.57</v>
      </c>
      <c r="K505" s="276" t="str">
        <f t="shared" si="7"/>
        <v>250423</v>
      </c>
    </row>
    <row r="506" spans="1:11" ht="10.9" customHeight="1">
      <c r="A506" s="1157">
        <v>2117070010</v>
      </c>
      <c r="B506" s="1219" t="s">
        <v>602</v>
      </c>
      <c r="C506" s="1220"/>
      <c r="D506" s="1221"/>
      <c r="E506" s="1219" t="s">
        <v>5131</v>
      </c>
      <c r="F506" s="1221"/>
      <c r="G506" s="740">
        <v>-50353.59</v>
      </c>
      <c r="H506" s="1158">
        <v>0</v>
      </c>
      <c r="I506" s="1158">
        <v>0</v>
      </c>
      <c r="J506" s="740">
        <v>-50353.59</v>
      </c>
      <c r="K506" s="276" t="str">
        <f t="shared" si="7"/>
        <v>110123</v>
      </c>
    </row>
    <row r="507" spans="1:11" ht="10.9" customHeight="1">
      <c r="A507" s="1157">
        <v>2117070012</v>
      </c>
      <c r="B507" s="1219" t="s">
        <v>603</v>
      </c>
      <c r="C507" s="1220"/>
      <c r="D507" s="1221"/>
      <c r="E507" s="1219" t="s">
        <v>5132</v>
      </c>
      <c r="F507" s="1221"/>
      <c r="G507" s="740">
        <v>3305.5</v>
      </c>
      <c r="H507" s="740">
        <v>2790</v>
      </c>
      <c r="I507" s="1158">
        <v>0</v>
      </c>
      <c r="J507" s="740">
        <v>6095.5</v>
      </c>
      <c r="K507" s="276" t="str">
        <f t="shared" si="7"/>
        <v>110123</v>
      </c>
    </row>
    <row r="508" spans="1:11" ht="10.9" customHeight="1">
      <c r="A508" s="1157">
        <v>2117070012</v>
      </c>
      <c r="B508" s="1219" t="s">
        <v>603</v>
      </c>
      <c r="C508" s="1220"/>
      <c r="D508" s="1221"/>
      <c r="E508" s="1219" t="s">
        <v>5133</v>
      </c>
      <c r="F508" s="1221"/>
      <c r="G508" s="740">
        <v>-56620</v>
      </c>
      <c r="H508" s="740">
        <v>63370</v>
      </c>
      <c r="I508" s="740">
        <v>64830</v>
      </c>
      <c r="J508" s="740">
        <v>-58080</v>
      </c>
      <c r="K508" s="276" t="str">
        <f t="shared" si="7"/>
        <v>151223</v>
      </c>
    </row>
    <row r="509" spans="1:11" ht="10.9" customHeight="1">
      <c r="A509" s="1157">
        <v>2117070012</v>
      </c>
      <c r="B509" s="1219" t="s">
        <v>603</v>
      </c>
      <c r="C509" s="1220"/>
      <c r="D509" s="1221"/>
      <c r="E509" s="1219" t="s">
        <v>5134</v>
      </c>
      <c r="F509" s="1221"/>
      <c r="G509" s="740">
        <v>-4740</v>
      </c>
      <c r="H509" s="1158">
        <v>0</v>
      </c>
      <c r="I509" s="740">
        <v>2360</v>
      </c>
      <c r="J509" s="740">
        <v>-7100</v>
      </c>
      <c r="K509" s="276" t="str">
        <f t="shared" si="7"/>
        <v>250423</v>
      </c>
    </row>
    <row r="510" spans="1:11" ht="10.9" customHeight="1">
      <c r="A510" s="1157">
        <v>2117070013</v>
      </c>
      <c r="B510" s="1219" t="s">
        <v>604</v>
      </c>
      <c r="C510" s="1220"/>
      <c r="D510" s="1221"/>
      <c r="E510" s="1219" t="s">
        <v>5135</v>
      </c>
      <c r="F510" s="1221"/>
      <c r="G510" s="740">
        <v>-418073.22</v>
      </c>
      <c r="H510" s="1158">
        <v>0</v>
      </c>
      <c r="I510" s="1158">
        <v>0</v>
      </c>
      <c r="J510" s="740">
        <v>-418073.22</v>
      </c>
      <c r="K510" s="276" t="str">
        <f t="shared" si="7"/>
        <v>110123</v>
      </c>
    </row>
    <row r="511" spans="1:11" ht="10.9" customHeight="1">
      <c r="A511" s="1157">
        <v>2117070013</v>
      </c>
      <c r="B511" s="1219" t="s">
        <v>604</v>
      </c>
      <c r="C511" s="1220"/>
      <c r="D511" s="1221"/>
      <c r="E511" s="1219" t="s">
        <v>1642</v>
      </c>
      <c r="F511" s="1221"/>
      <c r="G511" s="740">
        <v>-54159.25</v>
      </c>
      <c r="H511" s="1158">
        <v>0</v>
      </c>
      <c r="I511" s="1158">
        <v>0</v>
      </c>
      <c r="J511" s="740">
        <v>-54159.25</v>
      </c>
      <c r="K511" s="276" t="str">
        <f t="shared" si="7"/>
        <v>151222</v>
      </c>
    </row>
    <row r="512" spans="1:11" ht="10.9" customHeight="1">
      <c r="A512" s="1157">
        <v>2117070013</v>
      </c>
      <c r="B512" s="1219" t="s">
        <v>604</v>
      </c>
      <c r="C512" s="1220"/>
      <c r="D512" s="1221"/>
      <c r="E512" s="1219" t="s">
        <v>5136</v>
      </c>
      <c r="F512" s="1221"/>
      <c r="G512" s="740">
        <v>-809957.83</v>
      </c>
      <c r="H512" s="740">
        <v>828459.74</v>
      </c>
      <c r="I512" s="740">
        <v>830495.64</v>
      </c>
      <c r="J512" s="740">
        <v>-811993.73</v>
      </c>
      <c r="K512" s="276" t="str">
        <f t="shared" si="7"/>
        <v>151223</v>
      </c>
    </row>
    <row r="513" spans="1:11" ht="10.9" customHeight="1">
      <c r="A513" s="1157">
        <v>2117070013</v>
      </c>
      <c r="B513" s="1219" t="s">
        <v>604</v>
      </c>
      <c r="C513" s="1220"/>
      <c r="D513" s="1221"/>
      <c r="E513" s="1219" t="s">
        <v>5137</v>
      </c>
      <c r="F513" s="1221"/>
      <c r="G513" s="740">
        <v>-755650.2</v>
      </c>
      <c r="H513" s="740">
        <v>767090.87</v>
      </c>
      <c r="I513" s="740">
        <v>779476.27</v>
      </c>
      <c r="J513" s="740">
        <v>-768035.6</v>
      </c>
      <c r="K513" s="276" t="str">
        <f t="shared" si="7"/>
        <v>250423</v>
      </c>
    </row>
    <row r="514" spans="1:11" ht="10.9" customHeight="1">
      <c r="A514" s="1157">
        <v>2117070014</v>
      </c>
      <c r="B514" s="1219" t="s">
        <v>605</v>
      </c>
      <c r="C514" s="1220"/>
      <c r="D514" s="1221"/>
      <c r="E514" s="1219" t="s">
        <v>5138</v>
      </c>
      <c r="F514" s="1221"/>
      <c r="G514" s="740">
        <v>334916.46000000002</v>
      </c>
      <c r="H514" s="740">
        <v>1027704.56</v>
      </c>
      <c r="I514" s="740">
        <v>1035026.54</v>
      </c>
      <c r="J514" s="740">
        <v>327594.48</v>
      </c>
      <c r="K514" s="276" t="str">
        <f t="shared" si="7"/>
        <v>110123</v>
      </c>
    </row>
    <row r="515" spans="1:11" ht="10.9" customHeight="1">
      <c r="A515" s="1157">
        <v>2117070014</v>
      </c>
      <c r="B515" s="1219" t="s">
        <v>605</v>
      </c>
      <c r="C515" s="1220"/>
      <c r="D515" s="1221"/>
      <c r="E515" s="1219" t="s">
        <v>1643</v>
      </c>
      <c r="F515" s="1221"/>
      <c r="G515" s="740">
        <v>-336477.22</v>
      </c>
      <c r="H515" s="1158">
        <v>0</v>
      </c>
      <c r="I515" s="1158">
        <v>0</v>
      </c>
      <c r="J515" s="740">
        <v>-336477.22</v>
      </c>
      <c r="K515" s="276" t="str">
        <f t="shared" si="7"/>
        <v>151222</v>
      </c>
    </row>
    <row r="516" spans="1:11" ht="10.9" customHeight="1">
      <c r="A516" s="1157">
        <v>2117070014</v>
      </c>
      <c r="B516" s="1219" t="s">
        <v>605</v>
      </c>
      <c r="C516" s="1220"/>
      <c r="D516" s="1221"/>
      <c r="E516" s="1219" t="s">
        <v>5139</v>
      </c>
      <c r="F516" s="1221"/>
      <c r="G516" s="1158">
        <v>0.03</v>
      </c>
      <c r="H516" s="740">
        <v>574477.89</v>
      </c>
      <c r="I516" s="740">
        <v>574477.89</v>
      </c>
      <c r="J516" s="1158">
        <v>0.03</v>
      </c>
      <c r="K516" s="276" t="str">
        <f t="shared" si="7"/>
        <v>250423</v>
      </c>
    </row>
    <row r="517" spans="1:11" ht="10.9" customHeight="1">
      <c r="A517" s="1157">
        <v>2117070015</v>
      </c>
      <c r="B517" s="1219" t="s">
        <v>606</v>
      </c>
      <c r="C517" s="1220"/>
      <c r="D517" s="1221"/>
      <c r="E517" s="1219" t="s">
        <v>5140</v>
      </c>
      <c r="F517" s="1221"/>
      <c r="G517" s="740">
        <v>-2233.88</v>
      </c>
      <c r="H517" s="1158">
        <v>0</v>
      </c>
      <c r="I517" s="1158">
        <v>0</v>
      </c>
      <c r="J517" s="740">
        <v>-2233.88</v>
      </c>
      <c r="K517" s="276" t="str">
        <f t="shared" si="7"/>
        <v>110123</v>
      </c>
    </row>
    <row r="518" spans="1:11" ht="10.9" customHeight="1">
      <c r="A518" s="1157">
        <v>2117070015</v>
      </c>
      <c r="B518" s="1219" t="s">
        <v>606</v>
      </c>
      <c r="C518" s="1220"/>
      <c r="D518" s="1221"/>
      <c r="E518" s="1219" t="s">
        <v>4167</v>
      </c>
      <c r="F518" s="1221"/>
      <c r="G518" s="1158">
        <v>-820</v>
      </c>
      <c r="H518" s="1158">
        <v>0</v>
      </c>
      <c r="I518" s="1158">
        <v>0</v>
      </c>
      <c r="J518" s="1158">
        <v>-820</v>
      </c>
      <c r="K518" s="276" t="str">
        <f t="shared" si="7"/>
        <v>151222</v>
      </c>
    </row>
    <row r="519" spans="1:11" ht="10.9" customHeight="1">
      <c r="A519" s="1157">
        <v>2117070015</v>
      </c>
      <c r="B519" s="1219" t="s">
        <v>606</v>
      </c>
      <c r="C519" s="1220"/>
      <c r="D519" s="1221"/>
      <c r="E519" s="1219" t="s">
        <v>5141</v>
      </c>
      <c r="F519" s="1221"/>
      <c r="G519" s="740">
        <v>-2380</v>
      </c>
      <c r="H519" s="1158">
        <v>0</v>
      </c>
      <c r="I519" s="740">
        <v>1600</v>
      </c>
      <c r="J519" s="740">
        <v>-3980</v>
      </c>
      <c r="K519" s="276" t="str">
        <f t="shared" si="7"/>
        <v>151223</v>
      </c>
    </row>
    <row r="520" spans="1:11" ht="10.9" customHeight="1">
      <c r="A520" s="1157">
        <v>2117070016</v>
      </c>
      <c r="B520" s="1219" t="s">
        <v>607</v>
      </c>
      <c r="C520" s="1220"/>
      <c r="D520" s="1221"/>
      <c r="E520" s="1219" t="s">
        <v>5142</v>
      </c>
      <c r="F520" s="1221"/>
      <c r="G520" s="740">
        <v>573760</v>
      </c>
      <c r="H520" s="1158">
        <v>0</v>
      </c>
      <c r="I520" s="1158">
        <v>0</v>
      </c>
      <c r="J520" s="740">
        <v>573760</v>
      </c>
      <c r="K520" s="276" t="str">
        <f t="shared" si="7"/>
        <v>110123</v>
      </c>
    </row>
    <row r="521" spans="1:11" ht="10.9" customHeight="1">
      <c r="A521" s="1157">
        <v>2117070016</v>
      </c>
      <c r="B521" s="1219" t="s">
        <v>607</v>
      </c>
      <c r="C521" s="1220"/>
      <c r="D521" s="1221"/>
      <c r="E521" s="1219" t="s">
        <v>1644</v>
      </c>
      <c r="F521" s="1221"/>
      <c r="G521" s="740">
        <v>-713820</v>
      </c>
      <c r="H521" s="1158">
        <v>0</v>
      </c>
      <c r="I521" s="1158">
        <v>0</v>
      </c>
      <c r="J521" s="740">
        <v>-713820</v>
      </c>
      <c r="K521" s="276" t="str">
        <f t="shared" si="7"/>
        <v>151222</v>
      </c>
    </row>
    <row r="522" spans="1:11" ht="10.9" customHeight="1">
      <c r="A522" s="1157">
        <v>2117070016</v>
      </c>
      <c r="B522" s="1219" t="s">
        <v>607</v>
      </c>
      <c r="C522" s="1220"/>
      <c r="D522" s="1221"/>
      <c r="E522" s="1219" t="s">
        <v>5143</v>
      </c>
      <c r="F522" s="1221"/>
      <c r="G522" s="740">
        <v>-40780</v>
      </c>
      <c r="H522" s="1158">
        <v>0</v>
      </c>
      <c r="I522" s="1158">
        <v>0</v>
      </c>
      <c r="J522" s="740">
        <v>-40780</v>
      </c>
      <c r="K522" s="276" t="str">
        <f t="shared" si="7"/>
        <v>151223</v>
      </c>
    </row>
    <row r="523" spans="1:11" ht="10.9" customHeight="1">
      <c r="A523" s="1157">
        <v>2117070016</v>
      </c>
      <c r="B523" s="1219" t="s">
        <v>607</v>
      </c>
      <c r="C523" s="1220"/>
      <c r="D523" s="1221"/>
      <c r="E523" s="1219" t="s">
        <v>5144</v>
      </c>
      <c r="F523" s="1221"/>
      <c r="G523" s="740">
        <v>-1940</v>
      </c>
      <c r="H523" s="1158">
        <v>0</v>
      </c>
      <c r="I523" s="1158">
        <v>0</v>
      </c>
      <c r="J523" s="740">
        <v>-1940</v>
      </c>
      <c r="K523" s="276" t="str">
        <f t="shared" si="7"/>
        <v>250423</v>
      </c>
    </row>
    <row r="524" spans="1:11" ht="10.9" customHeight="1">
      <c r="A524" s="1157">
        <v>2117070017</v>
      </c>
      <c r="B524" s="1219" t="s">
        <v>608</v>
      </c>
      <c r="C524" s="1220"/>
      <c r="D524" s="1221"/>
      <c r="E524" s="1219" t="s">
        <v>5145</v>
      </c>
      <c r="F524" s="1221"/>
      <c r="G524" s="1158">
        <v>-450</v>
      </c>
      <c r="H524" s="1158">
        <v>0</v>
      </c>
      <c r="I524" s="1158">
        <v>0</v>
      </c>
      <c r="J524" s="1158">
        <v>-450</v>
      </c>
      <c r="K524" s="276" t="str">
        <f t="shared" si="7"/>
        <v>110123</v>
      </c>
    </row>
    <row r="525" spans="1:11" ht="10.9" customHeight="1">
      <c r="A525" s="1157">
        <v>2117070018</v>
      </c>
      <c r="B525" s="1219" t="s">
        <v>609</v>
      </c>
      <c r="C525" s="1220"/>
      <c r="D525" s="1221"/>
      <c r="E525" s="1219" t="s">
        <v>5146</v>
      </c>
      <c r="F525" s="1221"/>
      <c r="G525" s="1158">
        <v>-28.06</v>
      </c>
      <c r="H525" s="1158">
        <v>0</v>
      </c>
      <c r="I525" s="1158">
        <v>0</v>
      </c>
      <c r="J525" s="1158">
        <v>-28.06</v>
      </c>
      <c r="K525" s="276" t="str">
        <f t="shared" ref="K525:K588" si="8">MID(E525,58,6)</f>
        <v>110123</v>
      </c>
    </row>
    <row r="526" spans="1:11" ht="10.9" customHeight="1">
      <c r="A526" s="1157">
        <v>2117070018</v>
      </c>
      <c r="B526" s="1219" t="s">
        <v>609</v>
      </c>
      <c r="C526" s="1220"/>
      <c r="D526" s="1221"/>
      <c r="E526" s="1219" t="s">
        <v>2863</v>
      </c>
      <c r="F526" s="1221"/>
      <c r="G526" s="1158">
        <v>-358.16</v>
      </c>
      <c r="H526" s="1158">
        <v>0</v>
      </c>
      <c r="I526" s="1158">
        <v>0</v>
      </c>
      <c r="J526" s="1158">
        <v>-358.16</v>
      </c>
      <c r="K526" s="276" t="str">
        <f t="shared" si="8"/>
        <v>151222</v>
      </c>
    </row>
    <row r="527" spans="1:11" ht="10.9" customHeight="1">
      <c r="A527" s="1157">
        <v>2117070018</v>
      </c>
      <c r="B527" s="1219" t="s">
        <v>609</v>
      </c>
      <c r="C527" s="1220"/>
      <c r="D527" s="1221"/>
      <c r="E527" s="1219" t="s">
        <v>5147</v>
      </c>
      <c r="F527" s="1221"/>
      <c r="G527" s="740">
        <v>-20685.080000000002</v>
      </c>
      <c r="H527" s="740">
        <v>41521.769999999997</v>
      </c>
      <c r="I527" s="740">
        <v>41736.99</v>
      </c>
      <c r="J527" s="740">
        <v>-20900.3</v>
      </c>
      <c r="K527" s="276" t="str">
        <f t="shared" si="8"/>
        <v>151223</v>
      </c>
    </row>
    <row r="528" spans="1:11" ht="10.9" customHeight="1">
      <c r="A528" s="1157">
        <v>2117070018</v>
      </c>
      <c r="B528" s="1219" t="s">
        <v>609</v>
      </c>
      <c r="C528" s="1220"/>
      <c r="D528" s="1221"/>
      <c r="E528" s="1219" t="s">
        <v>5148</v>
      </c>
      <c r="F528" s="1221"/>
      <c r="G528" s="740">
        <v>-3153.22</v>
      </c>
      <c r="H528" s="740">
        <v>6650.98</v>
      </c>
      <c r="I528" s="740">
        <v>6939.4</v>
      </c>
      <c r="J528" s="740">
        <v>-3441.64</v>
      </c>
      <c r="K528" s="276" t="str">
        <f t="shared" si="8"/>
        <v>250423</v>
      </c>
    </row>
    <row r="529" spans="1:11" ht="10.9" customHeight="1">
      <c r="A529" s="1157">
        <v>2117070019</v>
      </c>
      <c r="B529" s="1219" t="s">
        <v>610</v>
      </c>
      <c r="C529" s="1220"/>
      <c r="D529" s="1221"/>
      <c r="E529" s="1219" t="s">
        <v>5149</v>
      </c>
      <c r="F529" s="1221"/>
      <c r="G529" s="740">
        <v>-5772</v>
      </c>
      <c r="H529" s="1158">
        <v>0</v>
      </c>
      <c r="I529" s="1158">
        <v>0</v>
      </c>
      <c r="J529" s="740">
        <v>-5772</v>
      </c>
      <c r="K529" s="276" t="str">
        <f t="shared" si="8"/>
        <v>110123</v>
      </c>
    </row>
    <row r="530" spans="1:11" ht="10.9" customHeight="1">
      <c r="A530" s="1157">
        <v>2117070020</v>
      </c>
      <c r="B530" s="1219" t="s">
        <v>5150</v>
      </c>
      <c r="C530" s="1220"/>
      <c r="D530" s="1221"/>
      <c r="E530" s="1219" t="s">
        <v>5151</v>
      </c>
      <c r="F530" s="1221"/>
      <c r="G530" s="740">
        <v>-90000</v>
      </c>
      <c r="H530" s="1158">
        <v>0</v>
      </c>
      <c r="I530" s="740">
        <v>30000</v>
      </c>
      <c r="J530" s="740">
        <v>-120000</v>
      </c>
      <c r="K530" s="276" t="str">
        <f t="shared" si="8"/>
        <v>110123</v>
      </c>
    </row>
    <row r="531" spans="1:11" ht="10.9" customHeight="1">
      <c r="A531" s="1157">
        <v>2117070020</v>
      </c>
      <c r="B531" s="1219" t="s">
        <v>5150</v>
      </c>
      <c r="C531" s="1220"/>
      <c r="D531" s="1221"/>
      <c r="E531" s="1219" t="s">
        <v>5152</v>
      </c>
      <c r="F531" s="1221"/>
      <c r="G531" s="740">
        <v>-30000</v>
      </c>
      <c r="H531" s="740">
        <v>40000</v>
      </c>
      <c r="I531" s="740">
        <v>20000</v>
      </c>
      <c r="J531" s="740">
        <v>-10000</v>
      </c>
      <c r="K531" s="276" t="str">
        <f t="shared" si="8"/>
        <v>151223</v>
      </c>
    </row>
    <row r="532" spans="1:11" ht="10.9" customHeight="1">
      <c r="A532" s="1157">
        <v>2117070021</v>
      </c>
      <c r="B532" s="1219" t="s">
        <v>611</v>
      </c>
      <c r="C532" s="1220"/>
      <c r="D532" s="1221"/>
      <c r="E532" s="1219" t="s">
        <v>5153</v>
      </c>
      <c r="F532" s="1221"/>
      <c r="G532" s="740">
        <v>-39853.440000000002</v>
      </c>
      <c r="H532" s="1158">
        <v>0</v>
      </c>
      <c r="I532" s="1158">
        <v>0</v>
      </c>
      <c r="J532" s="740">
        <v>-39853.440000000002</v>
      </c>
      <c r="K532" s="276" t="str">
        <f t="shared" si="8"/>
        <v>110123</v>
      </c>
    </row>
    <row r="533" spans="1:11" ht="10.9" customHeight="1">
      <c r="A533" s="1157">
        <v>2117070022</v>
      </c>
      <c r="B533" s="1219" t="s">
        <v>612</v>
      </c>
      <c r="C533" s="1220"/>
      <c r="D533" s="1221"/>
      <c r="E533" s="1219" t="s">
        <v>5154</v>
      </c>
      <c r="F533" s="1221"/>
      <c r="G533" s="740">
        <v>60258.21</v>
      </c>
      <c r="H533" s="1158">
        <v>0</v>
      </c>
      <c r="I533" s="1158">
        <v>0</v>
      </c>
      <c r="J533" s="740">
        <v>60258.21</v>
      </c>
      <c r="K533" s="276" t="str">
        <f t="shared" si="8"/>
        <v>110123</v>
      </c>
    </row>
    <row r="534" spans="1:11" ht="10.9" customHeight="1">
      <c r="A534" s="1157">
        <v>2117070022</v>
      </c>
      <c r="B534" s="1219" t="s">
        <v>612</v>
      </c>
      <c r="C534" s="1220"/>
      <c r="D534" s="1221"/>
      <c r="E534" s="1219" t="s">
        <v>1645</v>
      </c>
      <c r="F534" s="1221"/>
      <c r="G534" s="740">
        <v>-61016.53</v>
      </c>
      <c r="H534" s="1158">
        <v>0</v>
      </c>
      <c r="I534" s="1158">
        <v>0</v>
      </c>
      <c r="J534" s="740">
        <v>-61016.53</v>
      </c>
      <c r="K534" s="276" t="str">
        <f t="shared" si="8"/>
        <v>151222</v>
      </c>
    </row>
    <row r="535" spans="1:11" ht="10.9" customHeight="1">
      <c r="A535" s="1157">
        <v>2117070022</v>
      </c>
      <c r="B535" s="1219" t="s">
        <v>612</v>
      </c>
      <c r="C535" s="1220"/>
      <c r="D535" s="1221"/>
      <c r="E535" s="1219" t="s">
        <v>5155</v>
      </c>
      <c r="F535" s="1221"/>
      <c r="G535" s="740">
        <v>-71224.259999999995</v>
      </c>
      <c r="H535" s="740">
        <v>140931.82</v>
      </c>
      <c r="I535" s="740">
        <v>137762.28</v>
      </c>
      <c r="J535" s="740">
        <v>-68054.720000000001</v>
      </c>
      <c r="K535" s="276" t="str">
        <f t="shared" si="8"/>
        <v>151223</v>
      </c>
    </row>
    <row r="536" spans="1:11" ht="10.9" customHeight="1">
      <c r="A536" s="1157">
        <v>2117070022</v>
      </c>
      <c r="B536" s="1219" t="s">
        <v>612</v>
      </c>
      <c r="C536" s="1220"/>
      <c r="D536" s="1221"/>
      <c r="E536" s="1219" t="s">
        <v>5156</v>
      </c>
      <c r="F536" s="1221"/>
      <c r="G536" s="740">
        <v>-14602.19</v>
      </c>
      <c r="H536" s="740">
        <v>29700.58</v>
      </c>
      <c r="I536" s="740">
        <v>29700.58</v>
      </c>
      <c r="J536" s="740">
        <v>-14602.19</v>
      </c>
      <c r="K536" s="276" t="str">
        <f t="shared" si="8"/>
        <v>250423</v>
      </c>
    </row>
    <row r="537" spans="1:11" ht="10.9" customHeight="1">
      <c r="A537" s="1157">
        <v>2117070024</v>
      </c>
      <c r="B537" s="1219" t="s">
        <v>613</v>
      </c>
      <c r="C537" s="1220"/>
      <c r="D537" s="1221"/>
      <c r="E537" s="1219" t="s">
        <v>5157</v>
      </c>
      <c r="F537" s="1221"/>
      <c r="G537" s="740">
        <v>-13060.34</v>
      </c>
      <c r="H537" s="1158">
        <v>0</v>
      </c>
      <c r="I537" s="1158">
        <v>0</v>
      </c>
      <c r="J537" s="740">
        <v>-13060.34</v>
      </c>
      <c r="K537" s="276" t="str">
        <f t="shared" si="8"/>
        <v>110123</v>
      </c>
    </row>
    <row r="538" spans="1:11" ht="10.9" customHeight="1">
      <c r="A538" s="1157">
        <v>2117070024</v>
      </c>
      <c r="B538" s="1219" t="s">
        <v>613</v>
      </c>
      <c r="C538" s="1220"/>
      <c r="D538" s="1221"/>
      <c r="E538" s="1219" t="s">
        <v>1646</v>
      </c>
      <c r="F538" s="1221"/>
      <c r="G538" s="740">
        <v>-17477.169999999998</v>
      </c>
      <c r="H538" s="1158">
        <v>0</v>
      </c>
      <c r="I538" s="1158">
        <v>0</v>
      </c>
      <c r="J538" s="740">
        <v>-17477.169999999998</v>
      </c>
      <c r="K538" s="276" t="str">
        <f t="shared" si="8"/>
        <v>151222</v>
      </c>
    </row>
    <row r="539" spans="1:11" ht="10.9" customHeight="1">
      <c r="A539" s="1157">
        <v>2117070024</v>
      </c>
      <c r="B539" s="1219" t="s">
        <v>613</v>
      </c>
      <c r="C539" s="1220"/>
      <c r="D539" s="1221"/>
      <c r="E539" s="1219" t="s">
        <v>5158</v>
      </c>
      <c r="F539" s="1221"/>
      <c r="G539" s="740">
        <v>-25390.21</v>
      </c>
      <c r="H539" s="740">
        <v>50584.72</v>
      </c>
      <c r="I539" s="740">
        <v>51068.3</v>
      </c>
      <c r="J539" s="740">
        <v>-25873.79</v>
      </c>
      <c r="K539" s="276" t="str">
        <f t="shared" si="8"/>
        <v>151223</v>
      </c>
    </row>
    <row r="540" spans="1:11" ht="10.9" customHeight="1">
      <c r="A540" s="1157">
        <v>2117070024</v>
      </c>
      <c r="B540" s="1219" t="s">
        <v>613</v>
      </c>
      <c r="C540" s="1220"/>
      <c r="D540" s="1221"/>
      <c r="E540" s="1219" t="s">
        <v>5159</v>
      </c>
      <c r="F540" s="1221"/>
      <c r="G540" s="740">
        <v>-17423.810000000001</v>
      </c>
      <c r="H540" s="740">
        <v>34627.82</v>
      </c>
      <c r="I540" s="740">
        <v>34407.699999999997</v>
      </c>
      <c r="J540" s="740">
        <v>-17203.689999999999</v>
      </c>
      <c r="K540" s="276" t="str">
        <f t="shared" si="8"/>
        <v>250423</v>
      </c>
    </row>
    <row r="541" spans="1:11" ht="10.9" customHeight="1">
      <c r="A541" s="1157">
        <v>2117070025</v>
      </c>
      <c r="B541" s="1219" t="s">
        <v>614</v>
      </c>
      <c r="C541" s="1220"/>
      <c r="D541" s="1221"/>
      <c r="E541" s="1219" t="s">
        <v>5160</v>
      </c>
      <c r="F541" s="1221"/>
      <c r="G541" s="740">
        <v>-7023.78</v>
      </c>
      <c r="H541" s="740">
        <v>2923.49</v>
      </c>
      <c r="I541" s="740">
        <v>5846.98</v>
      </c>
      <c r="J541" s="740">
        <v>-9947.27</v>
      </c>
      <c r="K541" s="276" t="str">
        <f t="shared" si="8"/>
        <v>110123</v>
      </c>
    </row>
    <row r="542" spans="1:11" ht="10.9" customHeight="1">
      <c r="A542" s="1157">
        <v>2117070025</v>
      </c>
      <c r="B542" s="1219" t="s">
        <v>614</v>
      </c>
      <c r="C542" s="1220"/>
      <c r="D542" s="1221"/>
      <c r="E542" s="1219" t="s">
        <v>1647</v>
      </c>
      <c r="F542" s="1221"/>
      <c r="G542" s="740">
        <v>-43344.91</v>
      </c>
      <c r="H542" s="1158">
        <v>0</v>
      </c>
      <c r="I542" s="1158">
        <v>0</v>
      </c>
      <c r="J542" s="740">
        <v>-43344.91</v>
      </c>
      <c r="K542" s="276" t="str">
        <f t="shared" si="8"/>
        <v>151222</v>
      </c>
    </row>
    <row r="543" spans="1:11" ht="10.9" customHeight="1">
      <c r="A543" s="1157">
        <v>2117070025</v>
      </c>
      <c r="B543" s="1219" t="s">
        <v>614</v>
      </c>
      <c r="C543" s="1220"/>
      <c r="D543" s="1221"/>
      <c r="E543" s="1219" t="s">
        <v>5161</v>
      </c>
      <c r="F543" s="1221"/>
      <c r="G543" s="740">
        <v>-340424.59</v>
      </c>
      <c r="H543" s="740">
        <v>684736.22</v>
      </c>
      <c r="I543" s="740">
        <v>687699.29</v>
      </c>
      <c r="J543" s="740">
        <v>-343387.66</v>
      </c>
      <c r="K543" s="276" t="str">
        <f t="shared" si="8"/>
        <v>151223</v>
      </c>
    </row>
    <row r="544" spans="1:11" ht="10.9" customHeight="1">
      <c r="A544" s="1157">
        <v>2117070025</v>
      </c>
      <c r="B544" s="1219" t="s">
        <v>614</v>
      </c>
      <c r="C544" s="1220"/>
      <c r="D544" s="1221"/>
      <c r="E544" s="1219" t="s">
        <v>5162</v>
      </c>
      <c r="F544" s="1221"/>
      <c r="G544" s="740">
        <v>-419295.66</v>
      </c>
      <c r="H544" s="740">
        <v>834351.95</v>
      </c>
      <c r="I544" s="740">
        <v>821750.37</v>
      </c>
      <c r="J544" s="740">
        <v>-406694.08</v>
      </c>
      <c r="K544" s="276" t="str">
        <f t="shared" si="8"/>
        <v>250423</v>
      </c>
    </row>
    <row r="545" spans="1:11" ht="10.9" customHeight="1">
      <c r="A545" s="1157">
        <v>2117070029</v>
      </c>
      <c r="B545" s="1219" t="s">
        <v>615</v>
      </c>
      <c r="C545" s="1220"/>
      <c r="D545" s="1221"/>
      <c r="E545" s="1219" t="s">
        <v>5163</v>
      </c>
      <c r="F545" s="1221"/>
      <c r="G545" s="740">
        <v>-2302.88</v>
      </c>
      <c r="H545" s="1158">
        <v>0</v>
      </c>
      <c r="I545" s="1158">
        <v>0</v>
      </c>
      <c r="J545" s="740">
        <v>-2302.88</v>
      </c>
      <c r="K545" s="276" t="str">
        <f t="shared" si="8"/>
        <v>110123</v>
      </c>
    </row>
    <row r="546" spans="1:11" ht="10.9" customHeight="1">
      <c r="A546" s="1157">
        <v>2117070030</v>
      </c>
      <c r="B546" s="1219" t="s">
        <v>616</v>
      </c>
      <c r="C546" s="1220"/>
      <c r="D546" s="1221"/>
      <c r="E546" s="1219" t="s">
        <v>5164</v>
      </c>
      <c r="F546" s="1221"/>
      <c r="G546" s="740">
        <v>-34425</v>
      </c>
      <c r="H546" s="1158">
        <v>0</v>
      </c>
      <c r="I546" s="1158">
        <v>500</v>
      </c>
      <c r="J546" s="740">
        <v>-34925</v>
      </c>
      <c r="K546" s="276" t="str">
        <f t="shared" si="8"/>
        <v>110123</v>
      </c>
    </row>
    <row r="547" spans="1:11" ht="10.9" customHeight="1">
      <c r="A547" s="1157">
        <v>2117070030</v>
      </c>
      <c r="B547" s="1219" t="s">
        <v>616</v>
      </c>
      <c r="C547" s="1220"/>
      <c r="D547" s="1221"/>
      <c r="E547" s="1219" t="s">
        <v>1648</v>
      </c>
      <c r="F547" s="1221"/>
      <c r="G547" s="740">
        <v>-15050</v>
      </c>
      <c r="H547" s="1158">
        <v>0</v>
      </c>
      <c r="I547" s="1158">
        <v>0</v>
      </c>
      <c r="J547" s="740">
        <v>-15050</v>
      </c>
      <c r="K547" s="276" t="str">
        <f t="shared" si="8"/>
        <v>151222</v>
      </c>
    </row>
    <row r="548" spans="1:11" ht="10.9" customHeight="1">
      <c r="A548" s="1157">
        <v>2117070030</v>
      </c>
      <c r="B548" s="1219" t="s">
        <v>616</v>
      </c>
      <c r="C548" s="1220"/>
      <c r="D548" s="1221"/>
      <c r="E548" s="1219" t="s">
        <v>5165</v>
      </c>
      <c r="F548" s="1221"/>
      <c r="G548" s="740">
        <v>-41425</v>
      </c>
      <c r="H548" s="740">
        <v>42425</v>
      </c>
      <c r="I548" s="740">
        <v>19850</v>
      </c>
      <c r="J548" s="740">
        <v>-18850</v>
      </c>
      <c r="K548" s="276" t="str">
        <f t="shared" si="8"/>
        <v>151223</v>
      </c>
    </row>
    <row r="549" spans="1:11" ht="10.9" customHeight="1">
      <c r="A549" s="1157">
        <v>2117070035</v>
      </c>
      <c r="B549" s="1219" t="s">
        <v>1476</v>
      </c>
      <c r="C549" s="1220"/>
      <c r="D549" s="1221"/>
      <c r="E549" s="1219" t="s">
        <v>5166</v>
      </c>
      <c r="F549" s="1221"/>
      <c r="G549" s="740">
        <v>-2688.9</v>
      </c>
      <c r="H549" s="740">
        <v>5377.8</v>
      </c>
      <c r="I549" s="740">
        <v>5194.7</v>
      </c>
      <c r="J549" s="740">
        <v>-2505.8000000000002</v>
      </c>
      <c r="K549" s="276" t="str">
        <f t="shared" si="8"/>
        <v>250423</v>
      </c>
    </row>
    <row r="550" spans="1:11" ht="10.9" customHeight="1">
      <c r="A550" s="1157">
        <v>2117070036</v>
      </c>
      <c r="B550" s="1219" t="s">
        <v>1538</v>
      </c>
      <c r="C550" s="1220"/>
      <c r="D550" s="1221"/>
      <c r="E550" s="1219" t="s">
        <v>5167</v>
      </c>
      <c r="F550" s="1221"/>
      <c r="G550" s="740">
        <v>-9935.61</v>
      </c>
      <c r="H550" s="1158">
        <v>0</v>
      </c>
      <c r="I550" s="1158">
        <v>0</v>
      </c>
      <c r="J550" s="740">
        <v>-9935.61</v>
      </c>
      <c r="K550" s="276" t="str">
        <f t="shared" si="8"/>
        <v>110123</v>
      </c>
    </row>
    <row r="551" spans="1:11" ht="10.9" customHeight="1">
      <c r="A551" s="1157">
        <v>2117070036</v>
      </c>
      <c r="B551" s="1219" t="s">
        <v>1538</v>
      </c>
      <c r="C551" s="1220"/>
      <c r="D551" s="1221"/>
      <c r="E551" s="1219" t="s">
        <v>1649</v>
      </c>
      <c r="F551" s="1221"/>
      <c r="G551" s="740">
        <v>5391.28</v>
      </c>
      <c r="H551" s="1158">
        <v>0</v>
      </c>
      <c r="I551" s="1158">
        <v>0</v>
      </c>
      <c r="J551" s="740">
        <v>5391.28</v>
      </c>
      <c r="K551" s="276" t="str">
        <f t="shared" si="8"/>
        <v>151222</v>
      </c>
    </row>
    <row r="552" spans="1:11" ht="10.9" customHeight="1">
      <c r="A552" s="1157">
        <v>2117070037</v>
      </c>
      <c r="B552" s="1219" t="s">
        <v>1549</v>
      </c>
      <c r="C552" s="1220"/>
      <c r="D552" s="1221"/>
      <c r="E552" s="1219" t="s">
        <v>5168</v>
      </c>
      <c r="F552" s="1221"/>
      <c r="G552" s="740">
        <v>29713.39</v>
      </c>
      <c r="H552" s="1158">
        <v>0</v>
      </c>
      <c r="I552" s="1158">
        <v>0</v>
      </c>
      <c r="J552" s="740">
        <v>29713.39</v>
      </c>
      <c r="K552" s="276" t="str">
        <f t="shared" si="8"/>
        <v>110123</v>
      </c>
    </row>
    <row r="553" spans="1:11" ht="10.9" customHeight="1">
      <c r="A553" s="1157">
        <v>2117070037</v>
      </c>
      <c r="B553" s="1219" t="s">
        <v>1549</v>
      </c>
      <c r="C553" s="1220"/>
      <c r="D553" s="1221"/>
      <c r="E553" s="1219" t="s">
        <v>1650</v>
      </c>
      <c r="F553" s="1221"/>
      <c r="G553" s="740">
        <v>-23771.26</v>
      </c>
      <c r="H553" s="1158">
        <v>0</v>
      </c>
      <c r="I553" s="1158">
        <v>0</v>
      </c>
      <c r="J553" s="740">
        <v>-23771.26</v>
      </c>
      <c r="K553" s="276" t="str">
        <f t="shared" si="8"/>
        <v>151222</v>
      </c>
    </row>
    <row r="554" spans="1:11" ht="10.9" customHeight="1">
      <c r="A554" s="1157">
        <v>2117070037</v>
      </c>
      <c r="B554" s="1219" t="s">
        <v>1549</v>
      </c>
      <c r="C554" s="1220"/>
      <c r="D554" s="1221"/>
      <c r="E554" s="1219" t="s">
        <v>5169</v>
      </c>
      <c r="F554" s="1221"/>
      <c r="G554" s="740">
        <v>-82623.86</v>
      </c>
      <c r="H554" s="740">
        <v>166606.22</v>
      </c>
      <c r="I554" s="740">
        <v>171736.72</v>
      </c>
      <c r="J554" s="740">
        <v>-87754.36</v>
      </c>
      <c r="K554" s="276" t="str">
        <f t="shared" si="8"/>
        <v>151223</v>
      </c>
    </row>
    <row r="555" spans="1:11" ht="10.9" customHeight="1">
      <c r="A555" s="1157">
        <v>2117070037</v>
      </c>
      <c r="B555" s="1219" t="s">
        <v>1549</v>
      </c>
      <c r="C555" s="1220"/>
      <c r="D555" s="1221"/>
      <c r="E555" s="1219" t="s">
        <v>5170</v>
      </c>
      <c r="F555" s="1221"/>
      <c r="G555" s="740">
        <v>-9319</v>
      </c>
      <c r="H555" s="740">
        <v>20129</v>
      </c>
      <c r="I555" s="740">
        <v>20944</v>
      </c>
      <c r="J555" s="740">
        <v>-10134</v>
      </c>
      <c r="K555" s="276" t="str">
        <f t="shared" si="8"/>
        <v>250423</v>
      </c>
    </row>
    <row r="556" spans="1:11" ht="10.9" customHeight="1">
      <c r="A556" s="1157">
        <v>2117070038</v>
      </c>
      <c r="B556" s="1219" t="s">
        <v>5171</v>
      </c>
      <c r="C556" s="1220"/>
      <c r="D556" s="1221"/>
      <c r="E556" s="1219" t="s">
        <v>5172</v>
      </c>
      <c r="F556" s="1221"/>
      <c r="G556" s="1158">
        <v>0</v>
      </c>
      <c r="H556" s="1158">
        <v>0</v>
      </c>
      <c r="I556" s="740">
        <v>3031.14</v>
      </c>
      <c r="J556" s="740">
        <v>-3031.14</v>
      </c>
      <c r="K556" s="276" t="str">
        <f t="shared" si="8"/>
        <v>151223</v>
      </c>
    </row>
    <row r="557" spans="1:11" ht="10.9" customHeight="1">
      <c r="A557" s="1157">
        <v>2117070039</v>
      </c>
      <c r="B557" s="1219" t="s">
        <v>5173</v>
      </c>
      <c r="C557" s="1220"/>
      <c r="D557" s="1221"/>
      <c r="E557" s="1219" t="s">
        <v>5174</v>
      </c>
      <c r="F557" s="1221"/>
      <c r="G557" s="740">
        <v>-1993.37</v>
      </c>
      <c r="H557" s="740">
        <v>5997.3</v>
      </c>
      <c r="I557" s="740">
        <v>5940.52</v>
      </c>
      <c r="J557" s="740">
        <v>-1936.59</v>
      </c>
      <c r="K557" s="276" t="str">
        <f t="shared" si="8"/>
        <v>151223</v>
      </c>
    </row>
    <row r="558" spans="1:11" ht="10.9" customHeight="1">
      <c r="A558" s="1157">
        <v>2117070039</v>
      </c>
      <c r="B558" s="1219" t="s">
        <v>5173</v>
      </c>
      <c r="C558" s="1220"/>
      <c r="D558" s="1221"/>
      <c r="E558" s="1219" t="s">
        <v>5175</v>
      </c>
      <c r="F558" s="1221"/>
      <c r="G558" s="740">
        <v>-3365.45</v>
      </c>
      <c r="H558" s="740">
        <v>11280.03</v>
      </c>
      <c r="I558" s="740">
        <v>10240.59</v>
      </c>
      <c r="J558" s="740">
        <v>-2326.0100000000002</v>
      </c>
      <c r="K558" s="276" t="str">
        <f t="shared" si="8"/>
        <v>250423</v>
      </c>
    </row>
    <row r="559" spans="1:11" ht="10.9" customHeight="1">
      <c r="A559" s="1157">
        <v>2118010001</v>
      </c>
      <c r="B559" s="1219" t="s">
        <v>617</v>
      </c>
      <c r="C559" s="1220"/>
      <c r="D559" s="1221"/>
      <c r="E559" s="1219" t="s">
        <v>5176</v>
      </c>
      <c r="F559" s="1221"/>
      <c r="G559" s="740">
        <v>-643541.69999999995</v>
      </c>
      <c r="H559" s="740">
        <v>90190.13</v>
      </c>
      <c r="I559" s="740">
        <v>26695.05</v>
      </c>
      <c r="J559" s="740">
        <v>-580046.62</v>
      </c>
      <c r="K559" s="276" t="str">
        <f t="shared" si="8"/>
        <v>110123</v>
      </c>
    </row>
    <row r="560" spans="1:11" ht="10.9" customHeight="1">
      <c r="A560" s="1157">
        <v>2119010001</v>
      </c>
      <c r="B560" s="1219" t="s">
        <v>618</v>
      </c>
      <c r="C560" s="1220"/>
      <c r="D560" s="1221"/>
      <c r="E560" s="1219" t="s">
        <v>5177</v>
      </c>
      <c r="F560" s="1221"/>
      <c r="G560" s="740">
        <v>-4496963.71</v>
      </c>
      <c r="H560" s="1158">
        <v>0</v>
      </c>
      <c r="I560" s="740">
        <v>1084.27</v>
      </c>
      <c r="J560" s="740">
        <v>-4498047.9800000004</v>
      </c>
      <c r="K560" s="276" t="str">
        <f t="shared" si="8"/>
        <v>110123</v>
      </c>
    </row>
    <row r="561" spans="1:11" ht="10.9" customHeight="1">
      <c r="A561" s="1157">
        <v>2119010002</v>
      </c>
      <c r="B561" s="1219" t="s">
        <v>378</v>
      </c>
      <c r="C561" s="1220"/>
      <c r="D561" s="1221"/>
      <c r="E561" s="1219" t="s">
        <v>5178</v>
      </c>
      <c r="F561" s="1221"/>
      <c r="G561" s="1158">
        <v>-146.79</v>
      </c>
      <c r="H561" s="1158">
        <v>0</v>
      </c>
      <c r="I561" s="1158">
        <v>0</v>
      </c>
      <c r="J561" s="1158">
        <v>-146.79</v>
      </c>
      <c r="K561" s="276" t="str">
        <f t="shared" si="8"/>
        <v>110123</v>
      </c>
    </row>
    <row r="562" spans="1:11" ht="10.9" customHeight="1">
      <c r="A562" s="1157">
        <v>2119010003</v>
      </c>
      <c r="B562" s="1219" t="s">
        <v>619</v>
      </c>
      <c r="C562" s="1220"/>
      <c r="D562" s="1221"/>
      <c r="E562" s="1219" t="s">
        <v>5179</v>
      </c>
      <c r="F562" s="1221"/>
      <c r="G562" s="740">
        <v>2542.25</v>
      </c>
      <c r="H562" s="1158">
        <v>240.79</v>
      </c>
      <c r="I562" s="1158">
        <v>481.58</v>
      </c>
      <c r="J562" s="740">
        <v>2301.46</v>
      </c>
      <c r="K562" s="276" t="str">
        <f t="shared" si="8"/>
        <v>110123</v>
      </c>
    </row>
    <row r="563" spans="1:11" ht="10.9" customHeight="1">
      <c r="A563" s="1157">
        <v>2119010003</v>
      </c>
      <c r="B563" s="1219" t="s">
        <v>619</v>
      </c>
      <c r="C563" s="1220"/>
      <c r="D563" s="1221"/>
      <c r="E563" s="1219" t="s">
        <v>1651</v>
      </c>
      <c r="F563" s="1221"/>
      <c r="G563" s="740">
        <v>-7346.17</v>
      </c>
      <c r="H563" s="1158">
        <v>0</v>
      </c>
      <c r="I563" s="1158">
        <v>0</v>
      </c>
      <c r="J563" s="740">
        <v>-7346.17</v>
      </c>
      <c r="K563" s="276" t="str">
        <f t="shared" si="8"/>
        <v>151222</v>
      </c>
    </row>
    <row r="564" spans="1:11" ht="10.9" customHeight="1">
      <c r="A564" s="1157">
        <v>2119010003</v>
      </c>
      <c r="B564" s="1219" t="s">
        <v>619</v>
      </c>
      <c r="C564" s="1220"/>
      <c r="D564" s="1221"/>
      <c r="E564" s="1219" t="s">
        <v>5180</v>
      </c>
      <c r="F564" s="1221"/>
      <c r="G564" s="740">
        <v>-36827.9</v>
      </c>
      <c r="H564" s="740">
        <v>72267.89</v>
      </c>
      <c r="I564" s="740">
        <v>71256.759999999995</v>
      </c>
      <c r="J564" s="740">
        <v>-35816.769999999997</v>
      </c>
      <c r="K564" s="276" t="str">
        <f t="shared" si="8"/>
        <v>151223</v>
      </c>
    </row>
    <row r="565" spans="1:11" ht="10.9" customHeight="1">
      <c r="A565" s="1157">
        <v>2119010003</v>
      </c>
      <c r="B565" s="1219" t="s">
        <v>619</v>
      </c>
      <c r="C565" s="1220"/>
      <c r="D565" s="1221"/>
      <c r="E565" s="1219" t="s">
        <v>5181</v>
      </c>
      <c r="F565" s="1221"/>
      <c r="G565" s="740">
        <v>-9114.7199999999993</v>
      </c>
      <c r="H565" s="740">
        <v>18229.439999999999</v>
      </c>
      <c r="I565" s="740">
        <v>17584.54</v>
      </c>
      <c r="J565" s="740">
        <v>-8469.82</v>
      </c>
      <c r="K565" s="276" t="str">
        <f t="shared" si="8"/>
        <v>250423</v>
      </c>
    </row>
    <row r="566" spans="1:11" ht="10.9" customHeight="1">
      <c r="A566" s="1157">
        <v>2119010004</v>
      </c>
      <c r="B566" s="1219" t="s">
        <v>620</v>
      </c>
      <c r="C566" s="1220"/>
      <c r="D566" s="1221"/>
      <c r="E566" s="1219" t="s">
        <v>5182</v>
      </c>
      <c r="F566" s="1221"/>
      <c r="G566" s="740">
        <v>-27659.97</v>
      </c>
      <c r="H566" s="740">
        <v>18973</v>
      </c>
      <c r="I566" s="740">
        <v>1864</v>
      </c>
      <c r="J566" s="740">
        <v>-10550.97</v>
      </c>
      <c r="K566" s="276" t="str">
        <f t="shared" si="8"/>
        <v>110123</v>
      </c>
    </row>
    <row r="567" spans="1:11" ht="10.9" customHeight="1">
      <c r="A567" s="1157">
        <v>2119010005</v>
      </c>
      <c r="B567" s="1219" t="s">
        <v>1139</v>
      </c>
      <c r="C567" s="1220"/>
      <c r="D567" s="1221"/>
      <c r="E567" s="1219" t="s">
        <v>5183</v>
      </c>
      <c r="F567" s="1221"/>
      <c r="G567" s="740">
        <v>-1911.36</v>
      </c>
      <c r="H567" s="1158">
        <v>0</v>
      </c>
      <c r="I567" s="1158">
        <v>0</v>
      </c>
      <c r="J567" s="740">
        <v>-1911.36</v>
      </c>
      <c r="K567" s="276" t="str">
        <f t="shared" si="8"/>
        <v>110123</v>
      </c>
    </row>
    <row r="568" spans="1:11" ht="10.9" customHeight="1">
      <c r="A568" s="1157">
        <v>2119010006</v>
      </c>
      <c r="B568" s="1219" t="s">
        <v>621</v>
      </c>
      <c r="C568" s="1220"/>
      <c r="D568" s="1221"/>
      <c r="E568" s="1219" t="s">
        <v>5184</v>
      </c>
      <c r="F568" s="1221"/>
      <c r="G568" s="740">
        <v>-11492.85</v>
      </c>
      <c r="H568" s="1158">
        <v>-1.45</v>
      </c>
      <c r="I568" s="1158">
        <v>0</v>
      </c>
      <c r="J568" s="740">
        <v>-11494.3</v>
      </c>
      <c r="K568" s="276" t="str">
        <f t="shared" si="8"/>
        <v>110123</v>
      </c>
    </row>
    <row r="569" spans="1:11" ht="10.9" customHeight="1">
      <c r="A569" s="1157">
        <v>2119010006</v>
      </c>
      <c r="B569" s="1219" t="s">
        <v>621</v>
      </c>
      <c r="C569" s="1220"/>
      <c r="D569" s="1221"/>
      <c r="E569" s="1219" t="s">
        <v>5185</v>
      </c>
      <c r="F569" s="1221"/>
      <c r="G569" s="1158">
        <v>0</v>
      </c>
      <c r="H569" s="740">
        <v>-1000000</v>
      </c>
      <c r="I569" s="1158">
        <v>0</v>
      </c>
      <c r="J569" s="740">
        <v>-1000000</v>
      </c>
      <c r="K569" s="276" t="str">
        <f t="shared" si="8"/>
        <v>151223</v>
      </c>
    </row>
    <row r="570" spans="1:11" ht="10.9" customHeight="1">
      <c r="A570" s="1157">
        <v>2119080001</v>
      </c>
      <c r="B570" s="1219" t="s">
        <v>622</v>
      </c>
      <c r="C570" s="1220"/>
      <c r="D570" s="1221"/>
      <c r="E570" s="1219" t="s">
        <v>5186</v>
      </c>
      <c r="F570" s="1221"/>
      <c r="G570" s="740">
        <v>-438990.7</v>
      </c>
      <c r="H570" s="1158">
        <v>0</v>
      </c>
      <c r="I570" s="1158">
        <v>0</v>
      </c>
      <c r="J570" s="740">
        <v>-438990.7</v>
      </c>
      <c r="K570" s="276" t="str">
        <f t="shared" si="8"/>
        <v>110123</v>
      </c>
    </row>
    <row r="571" spans="1:11" ht="10.9" customHeight="1">
      <c r="A571" s="1157">
        <v>2119080002</v>
      </c>
      <c r="B571" s="1219" t="s">
        <v>623</v>
      </c>
      <c r="C571" s="1220"/>
      <c r="D571" s="1221"/>
      <c r="E571" s="1219" t="s">
        <v>5187</v>
      </c>
      <c r="F571" s="1221"/>
      <c r="G571" s="740">
        <v>-1263149.42</v>
      </c>
      <c r="H571" s="740">
        <v>666563.83999999997</v>
      </c>
      <c r="I571" s="740">
        <v>803882.11</v>
      </c>
      <c r="J571" s="740">
        <v>-1400467.69</v>
      </c>
      <c r="K571" s="276" t="str">
        <f t="shared" si="8"/>
        <v>110123</v>
      </c>
    </row>
    <row r="572" spans="1:11" ht="10.9" customHeight="1">
      <c r="A572" s="1157">
        <v>2119080003</v>
      </c>
      <c r="B572" s="1219" t="s">
        <v>624</v>
      </c>
      <c r="C572" s="1220"/>
      <c r="D572" s="1221"/>
      <c r="E572" s="1219" t="s">
        <v>5188</v>
      </c>
      <c r="F572" s="1221"/>
      <c r="G572" s="740">
        <v>81289628.439999998</v>
      </c>
      <c r="H572" s="740">
        <v>6247018.8799999999</v>
      </c>
      <c r="I572" s="740">
        <v>244848.61</v>
      </c>
      <c r="J572" s="740">
        <v>87291798.709999993</v>
      </c>
      <c r="K572" s="276" t="str">
        <f t="shared" si="8"/>
        <v>110123</v>
      </c>
    </row>
    <row r="573" spans="1:11" ht="10.9" customHeight="1">
      <c r="A573" s="1157">
        <v>2119080003</v>
      </c>
      <c r="B573" s="1219" t="s">
        <v>624</v>
      </c>
      <c r="C573" s="1220"/>
      <c r="D573" s="1221"/>
      <c r="E573" s="1219" t="s">
        <v>1524</v>
      </c>
      <c r="F573" s="1221"/>
      <c r="G573" s="740">
        <v>-2102595.5499999998</v>
      </c>
      <c r="H573" s="1158">
        <v>0</v>
      </c>
      <c r="I573" s="1158">
        <v>0</v>
      </c>
      <c r="J573" s="740">
        <v>-2102595.5499999998</v>
      </c>
      <c r="K573" s="276" t="str">
        <f t="shared" si="8"/>
        <v>151221</v>
      </c>
    </row>
    <row r="574" spans="1:11" ht="10.9" customHeight="1">
      <c r="A574" s="1157">
        <v>2119080003</v>
      </c>
      <c r="B574" s="1219" t="s">
        <v>624</v>
      </c>
      <c r="C574" s="1220"/>
      <c r="D574" s="1221"/>
      <c r="E574" s="1219" t="s">
        <v>1652</v>
      </c>
      <c r="F574" s="1221"/>
      <c r="G574" s="740">
        <v>-68642272.590000004</v>
      </c>
      <c r="H574" s="1158">
        <v>0</v>
      </c>
      <c r="I574" s="1158">
        <v>0</v>
      </c>
      <c r="J574" s="740">
        <v>-68642272.590000004</v>
      </c>
      <c r="K574" s="276" t="str">
        <f t="shared" si="8"/>
        <v>151222</v>
      </c>
    </row>
    <row r="575" spans="1:11" ht="10.9" customHeight="1">
      <c r="A575" s="1157">
        <v>2119080003</v>
      </c>
      <c r="B575" s="1219" t="s">
        <v>624</v>
      </c>
      <c r="C575" s="1220"/>
      <c r="D575" s="1221"/>
      <c r="E575" s="1219" t="s">
        <v>5189</v>
      </c>
      <c r="F575" s="1221"/>
      <c r="G575" s="740">
        <v>-12617582.689999999</v>
      </c>
      <c r="H575" s="740">
        <v>1856552.49</v>
      </c>
      <c r="I575" s="740">
        <v>7588855</v>
      </c>
      <c r="J575" s="740">
        <v>-18349885.199999999</v>
      </c>
      <c r="K575" s="276" t="str">
        <f t="shared" si="8"/>
        <v>151223</v>
      </c>
    </row>
    <row r="576" spans="1:11" ht="10.9" customHeight="1">
      <c r="A576" s="1157">
        <v>2119080004</v>
      </c>
      <c r="B576" s="1219" t="s">
        <v>625</v>
      </c>
      <c r="C576" s="1220"/>
      <c r="D576" s="1221"/>
      <c r="E576" s="1219" t="s">
        <v>5190</v>
      </c>
      <c r="F576" s="1221"/>
      <c r="G576" s="740">
        <v>-73407.19</v>
      </c>
      <c r="H576" s="1158">
        <v>0</v>
      </c>
      <c r="I576" s="1158">
        <v>13.91</v>
      </c>
      <c r="J576" s="740">
        <v>-73421.100000000006</v>
      </c>
      <c r="K576" s="276" t="str">
        <f t="shared" si="8"/>
        <v>110123</v>
      </c>
    </row>
    <row r="577" spans="1:11" ht="10.9" customHeight="1">
      <c r="A577" s="1157">
        <v>2119080005</v>
      </c>
      <c r="B577" s="1219" t="s">
        <v>626</v>
      </c>
      <c r="C577" s="1220"/>
      <c r="D577" s="1221"/>
      <c r="E577" s="1219" t="s">
        <v>5191</v>
      </c>
      <c r="F577" s="1221"/>
      <c r="G577" s="740">
        <v>-524228</v>
      </c>
      <c r="H577" s="740">
        <v>1416.36</v>
      </c>
      <c r="I577" s="1158">
        <v>0</v>
      </c>
      <c r="J577" s="740">
        <v>-522811.64</v>
      </c>
      <c r="K577" s="276" t="str">
        <f t="shared" si="8"/>
        <v>110123</v>
      </c>
    </row>
    <row r="578" spans="1:11" ht="10.9" customHeight="1">
      <c r="A578" s="1157">
        <v>2119080007</v>
      </c>
      <c r="B578" s="1219" t="s">
        <v>627</v>
      </c>
      <c r="C578" s="1220"/>
      <c r="D578" s="1221"/>
      <c r="E578" s="1219" t="s">
        <v>5192</v>
      </c>
      <c r="F578" s="1221"/>
      <c r="G578" s="740">
        <v>-162631.06</v>
      </c>
      <c r="H578" s="1158">
        <v>0</v>
      </c>
      <c r="I578" s="1158">
        <v>0</v>
      </c>
      <c r="J578" s="740">
        <v>-162631.06</v>
      </c>
      <c r="K578" s="276" t="str">
        <f t="shared" si="8"/>
        <v>110123</v>
      </c>
    </row>
    <row r="579" spans="1:11" ht="10.9" customHeight="1">
      <c r="A579" s="1157">
        <v>2119080007</v>
      </c>
      <c r="B579" s="1219" t="s">
        <v>627</v>
      </c>
      <c r="C579" s="1220"/>
      <c r="D579" s="1221"/>
      <c r="E579" s="1219" t="s">
        <v>2787</v>
      </c>
      <c r="F579" s="1221"/>
      <c r="G579" s="740">
        <v>-1348.57</v>
      </c>
      <c r="H579" s="1158">
        <v>0</v>
      </c>
      <c r="I579" s="1158">
        <v>0</v>
      </c>
      <c r="J579" s="740">
        <v>-1348.57</v>
      </c>
      <c r="K579" s="276" t="str">
        <f t="shared" si="8"/>
        <v>151221</v>
      </c>
    </row>
    <row r="580" spans="1:11" ht="10.9" customHeight="1">
      <c r="A580" s="1157">
        <v>2119080007</v>
      </c>
      <c r="B580" s="1219" t="s">
        <v>627</v>
      </c>
      <c r="C580" s="1220"/>
      <c r="D580" s="1221"/>
      <c r="E580" s="1219" t="s">
        <v>1653</v>
      </c>
      <c r="F580" s="1221"/>
      <c r="G580" s="740">
        <v>-28923.07</v>
      </c>
      <c r="H580" s="1158">
        <v>0</v>
      </c>
      <c r="I580" s="1158">
        <v>0</v>
      </c>
      <c r="J580" s="740">
        <v>-28923.07</v>
      </c>
      <c r="K580" s="276" t="str">
        <f t="shared" si="8"/>
        <v>151222</v>
      </c>
    </row>
    <row r="581" spans="1:11" ht="10.9" customHeight="1">
      <c r="A581" s="1157">
        <v>2119080007</v>
      </c>
      <c r="B581" s="1219" t="s">
        <v>627</v>
      </c>
      <c r="C581" s="1220"/>
      <c r="D581" s="1221"/>
      <c r="E581" s="1219" t="s">
        <v>5193</v>
      </c>
      <c r="F581" s="1221"/>
      <c r="G581" s="740">
        <v>4440.82</v>
      </c>
      <c r="H581" s="740">
        <v>11095.09</v>
      </c>
      <c r="I581" s="740">
        <v>12796.44</v>
      </c>
      <c r="J581" s="740">
        <v>2739.47</v>
      </c>
      <c r="K581" s="276" t="str">
        <f t="shared" si="8"/>
        <v>151223</v>
      </c>
    </row>
    <row r="582" spans="1:11" ht="10.9" customHeight="1">
      <c r="A582" s="1157">
        <v>2119080007</v>
      </c>
      <c r="B582" s="1219" t="s">
        <v>627</v>
      </c>
      <c r="C582" s="1220"/>
      <c r="D582" s="1221"/>
      <c r="E582" s="1219" t="s">
        <v>5194</v>
      </c>
      <c r="F582" s="1221"/>
      <c r="G582" s="740">
        <v>-8962.52</v>
      </c>
      <c r="H582" s="740">
        <v>11690.55</v>
      </c>
      <c r="I582" s="740">
        <v>6746.38</v>
      </c>
      <c r="J582" s="740">
        <v>-4018.35</v>
      </c>
      <c r="K582" s="276" t="str">
        <f t="shared" si="8"/>
        <v>250423</v>
      </c>
    </row>
    <row r="583" spans="1:11" ht="10.9" customHeight="1">
      <c r="A583" s="1157">
        <v>2119080008</v>
      </c>
      <c r="B583" s="1219" t="s">
        <v>628</v>
      </c>
      <c r="C583" s="1220"/>
      <c r="D583" s="1221"/>
      <c r="E583" s="1219" t="s">
        <v>5195</v>
      </c>
      <c r="F583" s="1221"/>
      <c r="G583" s="740">
        <v>-100253.07</v>
      </c>
      <c r="H583" s="1158">
        <v>0</v>
      </c>
      <c r="I583" s="1158">
        <v>0</v>
      </c>
      <c r="J583" s="740">
        <v>-100253.07</v>
      </c>
      <c r="K583" s="276" t="str">
        <f t="shared" si="8"/>
        <v>110123</v>
      </c>
    </row>
    <row r="584" spans="1:11" ht="10.9" customHeight="1">
      <c r="A584" s="1157">
        <v>2119080009</v>
      </c>
      <c r="B584" s="1219" t="s">
        <v>629</v>
      </c>
      <c r="C584" s="1220"/>
      <c r="D584" s="1221"/>
      <c r="E584" s="1219" t="s">
        <v>1591</v>
      </c>
      <c r="F584" s="1221"/>
      <c r="G584" s="740">
        <v>-4547.59</v>
      </c>
      <c r="H584" s="1158">
        <v>0</v>
      </c>
      <c r="I584" s="1158">
        <v>0</v>
      </c>
      <c r="J584" s="740">
        <v>-4547.59</v>
      </c>
      <c r="K584" s="276" t="str">
        <f t="shared" si="8"/>
        <v>140221</v>
      </c>
    </row>
    <row r="585" spans="1:11" ht="10.9" customHeight="1">
      <c r="A585" s="1157">
        <v>2119080009</v>
      </c>
      <c r="B585" s="1219" t="s">
        <v>629</v>
      </c>
      <c r="C585" s="1220"/>
      <c r="D585" s="1221"/>
      <c r="E585" s="1219" t="s">
        <v>3965</v>
      </c>
      <c r="F585" s="1221"/>
      <c r="G585" s="740">
        <v>-25801.25</v>
      </c>
      <c r="H585" s="1158">
        <v>0</v>
      </c>
      <c r="I585" s="1158">
        <v>0</v>
      </c>
      <c r="J585" s="740">
        <v>-25801.25</v>
      </c>
      <c r="K585" s="276" t="str">
        <f t="shared" si="8"/>
        <v>151221</v>
      </c>
    </row>
    <row r="586" spans="1:11" ht="10.9" customHeight="1">
      <c r="A586" s="1157">
        <v>2119080010</v>
      </c>
      <c r="B586" s="1219" t="s">
        <v>630</v>
      </c>
      <c r="C586" s="1220"/>
      <c r="D586" s="1221"/>
      <c r="E586" s="1219" t="s">
        <v>5196</v>
      </c>
      <c r="F586" s="1221"/>
      <c r="G586" s="740">
        <v>-1331.82</v>
      </c>
      <c r="H586" s="1158">
        <v>0</v>
      </c>
      <c r="I586" s="1158">
        <v>352.62</v>
      </c>
      <c r="J586" s="740">
        <v>-1684.44</v>
      </c>
      <c r="K586" s="276" t="str">
        <f t="shared" si="8"/>
        <v>250322</v>
      </c>
    </row>
    <row r="587" spans="1:11" ht="10.9" customHeight="1">
      <c r="A587" s="1157">
        <v>2119080010</v>
      </c>
      <c r="B587" s="1219" t="s">
        <v>630</v>
      </c>
      <c r="C587" s="1220"/>
      <c r="D587" s="1221"/>
      <c r="E587" s="1219" t="s">
        <v>5197</v>
      </c>
      <c r="F587" s="1221"/>
      <c r="G587" s="1158">
        <v>-4.3099999999999996</v>
      </c>
      <c r="H587" s="1158">
        <v>0</v>
      </c>
      <c r="I587" s="1158">
        <v>27.21</v>
      </c>
      <c r="J587" s="1158">
        <v>-31.52</v>
      </c>
      <c r="K587" s="276" t="str">
        <f t="shared" si="8"/>
        <v>250723</v>
      </c>
    </row>
    <row r="588" spans="1:11" s="997" customFormat="1" ht="10.9" customHeight="1">
      <c r="A588" s="1157">
        <v>2119080010</v>
      </c>
      <c r="B588" s="1219" t="s">
        <v>630</v>
      </c>
      <c r="C588" s="1220"/>
      <c r="D588" s="1221"/>
      <c r="E588" s="1219" t="s">
        <v>1525</v>
      </c>
      <c r="F588" s="1221"/>
      <c r="G588" s="1158">
        <v>-567.95000000000005</v>
      </c>
      <c r="H588" s="1158">
        <v>0</v>
      </c>
      <c r="I588" s="1158">
        <v>0</v>
      </c>
      <c r="J588" s="1158">
        <v>-567.95000000000005</v>
      </c>
      <c r="K588" s="276" t="str">
        <f t="shared" si="8"/>
        <v>250817</v>
      </c>
    </row>
    <row r="589" spans="1:11" s="997" customFormat="1" ht="10.9" customHeight="1">
      <c r="A589" s="1157">
        <v>2119080011</v>
      </c>
      <c r="B589" s="1219" t="s">
        <v>631</v>
      </c>
      <c r="C589" s="1220"/>
      <c r="D589" s="1221"/>
      <c r="E589" s="1219" t="s">
        <v>5198</v>
      </c>
      <c r="F589" s="1221"/>
      <c r="G589" s="740">
        <v>-8606010.9900000002</v>
      </c>
      <c r="H589" s="1158">
        <v>0</v>
      </c>
      <c r="I589" s="740">
        <v>120465.59</v>
      </c>
      <c r="J589" s="740">
        <v>-8726476.5800000001</v>
      </c>
      <c r="K589" s="276" t="str">
        <f t="shared" ref="K589:K652" si="9">MID(E589,58,6)</f>
        <v>110123</v>
      </c>
    </row>
    <row r="590" spans="1:11" s="997" customFormat="1" ht="10.9" customHeight="1">
      <c r="A590" s="1157">
        <v>2119080013</v>
      </c>
      <c r="B590" s="1219" t="s">
        <v>632</v>
      </c>
      <c r="C590" s="1220"/>
      <c r="D590" s="1221"/>
      <c r="E590" s="1219" t="s">
        <v>5199</v>
      </c>
      <c r="F590" s="1221"/>
      <c r="G590" s="740">
        <v>-81760</v>
      </c>
      <c r="H590" s="1158">
        <v>0</v>
      </c>
      <c r="I590" s="1158">
        <v>0</v>
      </c>
      <c r="J590" s="740">
        <v>-81760</v>
      </c>
      <c r="K590" s="276" t="str">
        <f t="shared" si="9"/>
        <v>110123</v>
      </c>
    </row>
    <row r="591" spans="1:11" s="997" customFormat="1" ht="10.9" customHeight="1">
      <c r="A591" s="1157">
        <v>2119080018</v>
      </c>
      <c r="B591" s="1219" t="s">
        <v>633</v>
      </c>
      <c r="C591" s="1220"/>
      <c r="D591" s="1221"/>
      <c r="E591" s="1219" t="s">
        <v>5200</v>
      </c>
      <c r="F591" s="1221"/>
      <c r="G591" s="740">
        <v>-8187808</v>
      </c>
      <c r="H591" s="1158">
        <v>0</v>
      </c>
      <c r="I591" s="1158">
        <v>0</v>
      </c>
      <c r="J591" s="740">
        <v>-8187808</v>
      </c>
      <c r="K591" s="276" t="str">
        <f t="shared" si="9"/>
        <v>110123</v>
      </c>
    </row>
    <row r="592" spans="1:11" s="997" customFormat="1" ht="10.9" customHeight="1">
      <c r="A592" s="1157">
        <v>2119080019</v>
      </c>
      <c r="B592" s="1219" t="s">
        <v>634</v>
      </c>
      <c r="C592" s="1220"/>
      <c r="D592" s="1221"/>
      <c r="E592" s="1219" t="s">
        <v>5201</v>
      </c>
      <c r="F592" s="1221"/>
      <c r="G592" s="740">
        <v>-458415.5</v>
      </c>
      <c r="H592" s="1158">
        <v>0</v>
      </c>
      <c r="I592" s="1158">
        <v>0</v>
      </c>
      <c r="J592" s="740">
        <v>-458415.5</v>
      </c>
      <c r="K592" s="276" t="str">
        <f t="shared" si="9"/>
        <v>110123</v>
      </c>
    </row>
    <row r="593" spans="1:11" s="997" customFormat="1" ht="10.9" customHeight="1">
      <c r="A593" s="1157">
        <v>2119080020</v>
      </c>
      <c r="B593" s="1219" t="s">
        <v>635</v>
      </c>
      <c r="C593" s="1220"/>
      <c r="D593" s="1221"/>
      <c r="E593" s="1219" t="s">
        <v>5202</v>
      </c>
      <c r="F593" s="1221"/>
      <c r="G593" s="740">
        <v>-232690.15</v>
      </c>
      <c r="H593" s="1158">
        <v>0</v>
      </c>
      <c r="I593" s="740">
        <v>11767.53</v>
      </c>
      <c r="J593" s="740">
        <v>-244457.68</v>
      </c>
      <c r="K593" s="276" t="str">
        <f t="shared" si="9"/>
        <v>110123</v>
      </c>
    </row>
    <row r="594" spans="1:11" ht="10.9" customHeight="1">
      <c r="A594" s="1157">
        <v>2119080021</v>
      </c>
      <c r="B594" s="1219" t="s">
        <v>636</v>
      </c>
      <c r="C594" s="1220"/>
      <c r="D594" s="1221"/>
      <c r="E594" s="1219" t="s">
        <v>5203</v>
      </c>
      <c r="F594" s="1221"/>
      <c r="G594" s="1158">
        <v>-336.67</v>
      </c>
      <c r="H594" s="740">
        <v>1006.53</v>
      </c>
      <c r="I594" s="740">
        <v>2013.06</v>
      </c>
      <c r="J594" s="740">
        <v>-1343.2</v>
      </c>
      <c r="K594" s="276" t="str">
        <f t="shared" si="9"/>
        <v>110123</v>
      </c>
    </row>
    <row r="595" spans="1:11" ht="10.9" customHeight="1">
      <c r="A595" s="1157">
        <v>2119080021</v>
      </c>
      <c r="B595" s="1219" t="s">
        <v>636</v>
      </c>
      <c r="C595" s="1220"/>
      <c r="D595" s="1221"/>
      <c r="E595" s="1219" t="s">
        <v>2180</v>
      </c>
      <c r="F595" s="1221"/>
      <c r="G595" s="1158">
        <v>-0.08</v>
      </c>
      <c r="H595" s="1158">
        <v>0</v>
      </c>
      <c r="I595" s="1158">
        <v>0</v>
      </c>
      <c r="J595" s="1158">
        <v>-0.08</v>
      </c>
      <c r="K595" s="276" t="str">
        <f t="shared" si="9"/>
        <v>151222</v>
      </c>
    </row>
    <row r="596" spans="1:11" ht="10.9" customHeight="1">
      <c r="A596" s="1157">
        <v>2119080021</v>
      </c>
      <c r="B596" s="1219" t="s">
        <v>636</v>
      </c>
      <c r="C596" s="1220"/>
      <c r="D596" s="1221"/>
      <c r="E596" s="1219" t="s">
        <v>5204</v>
      </c>
      <c r="F596" s="1221"/>
      <c r="G596" s="740">
        <v>-66205.960000000006</v>
      </c>
      <c r="H596" s="740">
        <v>131730.72</v>
      </c>
      <c r="I596" s="740">
        <v>131079.65</v>
      </c>
      <c r="J596" s="740">
        <v>-65554.89</v>
      </c>
      <c r="K596" s="276" t="str">
        <f t="shared" si="9"/>
        <v>151223</v>
      </c>
    </row>
    <row r="597" spans="1:11" ht="10.9" customHeight="1">
      <c r="A597" s="1157">
        <v>2119080021</v>
      </c>
      <c r="B597" s="1219" t="s">
        <v>636</v>
      </c>
      <c r="C597" s="1220"/>
      <c r="D597" s="1221"/>
      <c r="E597" s="1219" t="s">
        <v>5205</v>
      </c>
      <c r="F597" s="1221"/>
      <c r="G597" s="740">
        <v>-13000.59</v>
      </c>
      <c r="H597" s="740">
        <v>27786.39</v>
      </c>
      <c r="I597" s="740">
        <v>26637.14</v>
      </c>
      <c r="J597" s="740">
        <v>-11851.34</v>
      </c>
      <c r="K597" s="276" t="str">
        <f t="shared" si="9"/>
        <v>250423</v>
      </c>
    </row>
    <row r="598" spans="1:11" ht="10.9" customHeight="1">
      <c r="A598" s="1157">
        <v>2119080025</v>
      </c>
      <c r="B598" s="1219" t="s">
        <v>1176</v>
      </c>
      <c r="C598" s="1220"/>
      <c r="D598" s="1221"/>
      <c r="E598" s="1219" t="s">
        <v>5206</v>
      </c>
      <c r="F598" s="1221"/>
      <c r="G598" s="740">
        <v>-1276114.52</v>
      </c>
      <c r="H598" s="740">
        <v>356445.18</v>
      </c>
      <c r="I598" s="740">
        <v>42521.24</v>
      </c>
      <c r="J598" s="740">
        <v>-962190.58</v>
      </c>
      <c r="K598" s="276" t="str">
        <f t="shared" si="9"/>
        <v>110123</v>
      </c>
    </row>
    <row r="599" spans="1:11" ht="10.9" customHeight="1">
      <c r="A599" s="1157">
        <v>2119080026</v>
      </c>
      <c r="B599" s="1219" t="s">
        <v>1202</v>
      </c>
      <c r="C599" s="1220"/>
      <c r="D599" s="1221"/>
      <c r="E599" s="1219" t="s">
        <v>5207</v>
      </c>
      <c r="F599" s="1221"/>
      <c r="G599" s="740">
        <v>-80280</v>
      </c>
      <c r="H599" s="1158">
        <v>0</v>
      </c>
      <c r="I599" s="1158">
        <v>0</v>
      </c>
      <c r="J599" s="740">
        <v>-80280</v>
      </c>
      <c r="K599" s="276" t="str">
        <f t="shared" si="9"/>
        <v>110123</v>
      </c>
    </row>
    <row r="600" spans="1:11" ht="10.9" customHeight="1">
      <c r="A600" s="1157">
        <v>2119080027</v>
      </c>
      <c r="B600" s="1219" t="s">
        <v>1240</v>
      </c>
      <c r="C600" s="1220"/>
      <c r="D600" s="1221"/>
      <c r="E600" s="1219" t="s">
        <v>5208</v>
      </c>
      <c r="F600" s="1221"/>
      <c r="G600" s="740">
        <v>-63800</v>
      </c>
      <c r="H600" s="1158">
        <v>0</v>
      </c>
      <c r="I600" s="1158">
        <v>0</v>
      </c>
      <c r="J600" s="740">
        <v>-63800</v>
      </c>
      <c r="K600" s="276" t="str">
        <f t="shared" si="9"/>
        <v>110123</v>
      </c>
    </row>
    <row r="601" spans="1:11" ht="10.9" customHeight="1">
      <c r="A601" s="1157">
        <v>2119080029</v>
      </c>
      <c r="B601" s="1219" t="s">
        <v>1480</v>
      </c>
      <c r="C601" s="1220"/>
      <c r="D601" s="1221"/>
      <c r="E601" s="1219" t="s">
        <v>5209</v>
      </c>
      <c r="F601" s="1221"/>
      <c r="G601" s="740">
        <v>-3176</v>
      </c>
      <c r="H601" s="1158">
        <v>0</v>
      </c>
      <c r="I601" s="1158">
        <v>0</v>
      </c>
      <c r="J601" s="740">
        <v>-3176</v>
      </c>
      <c r="K601" s="276" t="str">
        <f t="shared" si="9"/>
        <v>110123</v>
      </c>
    </row>
    <row r="602" spans="1:11" ht="10.9" customHeight="1">
      <c r="A602" s="1157">
        <v>2119080031</v>
      </c>
      <c r="B602" s="1219" t="s">
        <v>1597</v>
      </c>
      <c r="C602" s="1220"/>
      <c r="D602" s="1221"/>
      <c r="E602" s="1219" t="s">
        <v>5210</v>
      </c>
      <c r="F602" s="1221"/>
      <c r="G602" s="740">
        <v>-7500</v>
      </c>
      <c r="H602" s="1158">
        <v>0</v>
      </c>
      <c r="I602" s="1158">
        <v>0</v>
      </c>
      <c r="J602" s="740">
        <v>-7500</v>
      </c>
      <c r="K602" s="276" t="str">
        <f t="shared" si="9"/>
        <v>110123</v>
      </c>
    </row>
    <row r="603" spans="1:11" ht="10.9" customHeight="1">
      <c r="A603" s="1157">
        <v>2119080032</v>
      </c>
      <c r="B603" s="1219" t="s">
        <v>1598</v>
      </c>
      <c r="C603" s="1220"/>
      <c r="D603" s="1221"/>
      <c r="E603" s="1219" t="s">
        <v>5211</v>
      </c>
      <c r="F603" s="1221"/>
      <c r="G603" s="740">
        <v>-83500</v>
      </c>
      <c r="H603" s="740">
        <v>232000</v>
      </c>
      <c r="I603" s="740">
        <v>289000</v>
      </c>
      <c r="J603" s="740">
        <v>-140500</v>
      </c>
      <c r="K603" s="276" t="str">
        <f t="shared" si="9"/>
        <v>110123</v>
      </c>
    </row>
    <row r="604" spans="1:11" ht="10.9" customHeight="1">
      <c r="A604" s="1157">
        <v>2119080033</v>
      </c>
      <c r="B604" s="1219" t="s">
        <v>2181</v>
      </c>
      <c r="C604" s="1220"/>
      <c r="D604" s="1221"/>
      <c r="E604" s="1219" t="s">
        <v>5212</v>
      </c>
      <c r="F604" s="1221"/>
      <c r="G604" s="740">
        <v>-389913.81</v>
      </c>
      <c r="H604" s="740">
        <v>437113.81</v>
      </c>
      <c r="I604" s="740">
        <v>130566.14</v>
      </c>
      <c r="J604" s="740">
        <v>-83366.14</v>
      </c>
      <c r="K604" s="276" t="str">
        <f t="shared" si="9"/>
        <v>110123</v>
      </c>
    </row>
    <row r="605" spans="1:11" ht="10.9" customHeight="1">
      <c r="A605" s="1157">
        <v>2119080033</v>
      </c>
      <c r="B605" s="1219" t="s">
        <v>2181</v>
      </c>
      <c r="C605" s="1220"/>
      <c r="D605" s="1221"/>
      <c r="E605" s="1219" t="s">
        <v>5213</v>
      </c>
      <c r="F605" s="1221"/>
      <c r="G605" s="740">
        <v>-18410</v>
      </c>
      <c r="H605" s="740">
        <v>78098.100000000006</v>
      </c>
      <c r="I605" s="740">
        <v>130742</v>
      </c>
      <c r="J605" s="740">
        <v>-71053.899999999994</v>
      </c>
      <c r="K605" s="276" t="str">
        <f t="shared" si="9"/>
        <v>151223</v>
      </c>
    </row>
    <row r="606" spans="1:11" ht="10.9" customHeight="1">
      <c r="A606" s="1157">
        <v>2119080034</v>
      </c>
      <c r="B606" s="1219" t="s">
        <v>2182</v>
      </c>
      <c r="C606" s="1220"/>
      <c r="D606" s="1221"/>
      <c r="E606" s="1219" t="s">
        <v>5214</v>
      </c>
      <c r="F606" s="1221"/>
      <c r="G606" s="740">
        <v>-1500</v>
      </c>
      <c r="H606" s="1158">
        <v>0</v>
      </c>
      <c r="I606" s="740">
        <v>255000</v>
      </c>
      <c r="J606" s="740">
        <v>-256500</v>
      </c>
      <c r="K606" s="276" t="str">
        <f t="shared" si="9"/>
        <v>110123</v>
      </c>
    </row>
    <row r="607" spans="1:11" ht="10.9" customHeight="1">
      <c r="A607" s="1157">
        <v>2121030001</v>
      </c>
      <c r="B607" s="1219" t="s">
        <v>1132</v>
      </c>
      <c r="C607" s="1220"/>
      <c r="D607" s="1221"/>
      <c r="E607" s="1219" t="s">
        <v>5215</v>
      </c>
      <c r="F607" s="1221"/>
      <c r="G607" s="740">
        <v>-72727272.730000004</v>
      </c>
      <c r="H607" s="1158">
        <v>0</v>
      </c>
      <c r="I607" s="1158">
        <v>0</v>
      </c>
      <c r="J607" s="740">
        <v>-72727272.730000004</v>
      </c>
      <c r="K607" s="276" t="str">
        <f t="shared" si="9"/>
        <v>110123</v>
      </c>
    </row>
    <row r="608" spans="1:11" ht="10.9" customHeight="1">
      <c r="A608" s="1157">
        <v>2121030001</v>
      </c>
      <c r="B608" s="1219" t="s">
        <v>1132</v>
      </c>
      <c r="C608" s="1220"/>
      <c r="D608" s="1221"/>
      <c r="E608" s="1219" t="s">
        <v>5216</v>
      </c>
      <c r="F608" s="1221"/>
      <c r="G608" s="740">
        <v>14545454.539999999</v>
      </c>
      <c r="H608" s="740">
        <v>7272727.2699999996</v>
      </c>
      <c r="I608" s="1158">
        <v>0</v>
      </c>
      <c r="J608" s="740">
        <v>21818181.809999999</v>
      </c>
      <c r="K608" s="276" t="str">
        <f t="shared" si="9"/>
        <v>110123</v>
      </c>
    </row>
    <row r="609" spans="1:11" ht="10.9" customHeight="1">
      <c r="A609" s="1157">
        <v>2131020501</v>
      </c>
      <c r="B609" s="1219" t="s">
        <v>637</v>
      </c>
      <c r="C609" s="1220"/>
      <c r="D609" s="1221"/>
      <c r="E609" s="1219" t="s">
        <v>5217</v>
      </c>
      <c r="F609" s="1221"/>
      <c r="G609" s="740">
        <v>-3416291.96</v>
      </c>
      <c r="H609" s="1158">
        <v>0</v>
      </c>
      <c r="I609" s="1158">
        <v>0</v>
      </c>
      <c r="J609" s="740">
        <v>-3416291.96</v>
      </c>
      <c r="K609" s="276" t="str">
        <f t="shared" si="9"/>
        <v>110123</v>
      </c>
    </row>
    <row r="610" spans="1:11" ht="10.9" customHeight="1">
      <c r="A610" s="1157">
        <v>2131020501</v>
      </c>
      <c r="B610" s="1219" t="s">
        <v>637</v>
      </c>
      <c r="C610" s="1220"/>
      <c r="D610" s="1221"/>
      <c r="E610" s="1219" t="s">
        <v>5218</v>
      </c>
      <c r="F610" s="1221"/>
      <c r="G610" s="740">
        <v>547799.01</v>
      </c>
      <c r="H610" s="740">
        <v>277062.8</v>
      </c>
      <c r="I610" s="1158">
        <v>0</v>
      </c>
      <c r="J610" s="740">
        <v>824861.81</v>
      </c>
      <c r="K610" s="276" t="str">
        <f t="shared" si="9"/>
        <v>151223</v>
      </c>
    </row>
    <row r="611" spans="1:11" ht="10.9" customHeight="1">
      <c r="A611" s="1157">
        <v>2131020502</v>
      </c>
      <c r="B611" s="1219" t="s">
        <v>638</v>
      </c>
      <c r="C611" s="1220"/>
      <c r="D611" s="1221"/>
      <c r="E611" s="1219" t="s">
        <v>5219</v>
      </c>
      <c r="F611" s="1221"/>
      <c r="G611" s="740">
        <v>-6572132.4199999999</v>
      </c>
      <c r="H611" s="1158">
        <v>0</v>
      </c>
      <c r="I611" s="1158">
        <v>0</v>
      </c>
      <c r="J611" s="740">
        <v>-6572132.4199999999</v>
      </c>
      <c r="K611" s="276" t="str">
        <f t="shared" si="9"/>
        <v>110123</v>
      </c>
    </row>
    <row r="612" spans="1:11" ht="10.9" customHeight="1">
      <c r="A612" s="1157">
        <v>2131020502</v>
      </c>
      <c r="B612" s="1219" t="s">
        <v>638</v>
      </c>
      <c r="C612" s="1220"/>
      <c r="D612" s="1221"/>
      <c r="E612" s="1219" t="s">
        <v>5220</v>
      </c>
      <c r="F612" s="1221"/>
      <c r="G612" s="740">
        <v>1053779.43</v>
      </c>
      <c r="H612" s="740">
        <v>532983.06999999995</v>
      </c>
      <c r="I612" s="1158">
        <v>0</v>
      </c>
      <c r="J612" s="740">
        <v>1586762.5</v>
      </c>
      <c r="K612" s="276" t="str">
        <f t="shared" si="9"/>
        <v>151223</v>
      </c>
    </row>
    <row r="613" spans="1:11" ht="10.9" customHeight="1">
      <c r="A613" s="1157">
        <v>2131020503</v>
      </c>
      <c r="B613" s="1219" t="s">
        <v>639</v>
      </c>
      <c r="C613" s="1220"/>
      <c r="D613" s="1221"/>
      <c r="E613" s="1219" t="s">
        <v>5221</v>
      </c>
      <c r="F613" s="1221"/>
      <c r="G613" s="740">
        <v>-3354234.22</v>
      </c>
      <c r="H613" s="1158">
        <v>0</v>
      </c>
      <c r="I613" s="1158">
        <v>0</v>
      </c>
      <c r="J613" s="740">
        <v>-3354234.22</v>
      </c>
      <c r="K613" s="276" t="str">
        <f t="shared" si="9"/>
        <v>110123</v>
      </c>
    </row>
    <row r="614" spans="1:11" ht="10.9" customHeight="1">
      <c r="A614" s="1157">
        <v>2131020503</v>
      </c>
      <c r="B614" s="1219" t="s">
        <v>639</v>
      </c>
      <c r="C614" s="1220"/>
      <c r="D614" s="1221"/>
      <c r="E614" s="1219" t="s">
        <v>5222</v>
      </c>
      <c r="F614" s="1221"/>
      <c r="G614" s="740">
        <v>537819.81000000006</v>
      </c>
      <c r="H614" s="740">
        <v>272019.78999999998</v>
      </c>
      <c r="I614" s="1158">
        <v>0</v>
      </c>
      <c r="J614" s="740">
        <v>809839.6</v>
      </c>
      <c r="K614" s="276" t="str">
        <f t="shared" si="9"/>
        <v>151223</v>
      </c>
    </row>
    <row r="615" spans="1:11" ht="10.9" customHeight="1">
      <c r="A615" s="1157">
        <v>2131020504</v>
      </c>
      <c r="B615" s="1219" t="s">
        <v>640</v>
      </c>
      <c r="C615" s="1220"/>
      <c r="D615" s="1221"/>
      <c r="E615" s="1219" t="s">
        <v>5223</v>
      </c>
      <c r="F615" s="1221"/>
      <c r="G615" s="740">
        <v>-8598529</v>
      </c>
      <c r="H615" s="1158">
        <v>0</v>
      </c>
      <c r="I615" s="1158">
        <v>0</v>
      </c>
      <c r="J615" s="740">
        <v>-8598529</v>
      </c>
      <c r="K615" s="276" t="str">
        <f t="shared" si="9"/>
        <v>110123</v>
      </c>
    </row>
    <row r="616" spans="1:11" ht="10.9" customHeight="1">
      <c r="A616" s="1157">
        <v>2131020504</v>
      </c>
      <c r="B616" s="1219" t="s">
        <v>640</v>
      </c>
      <c r="C616" s="1220"/>
      <c r="D616" s="1221"/>
      <c r="E616" s="1219" t="s">
        <v>5224</v>
      </c>
      <c r="F616" s="1221"/>
      <c r="G616" s="740">
        <v>8383569</v>
      </c>
      <c r="H616" s="740">
        <v>21496</v>
      </c>
      <c r="I616" s="1158">
        <v>0</v>
      </c>
      <c r="J616" s="740">
        <v>8405065</v>
      </c>
      <c r="K616" s="276" t="str">
        <f t="shared" si="9"/>
        <v>151223</v>
      </c>
    </row>
    <row r="617" spans="1:11" ht="10.9" customHeight="1">
      <c r="A617" s="1157">
        <v>2131020505</v>
      </c>
      <c r="B617" s="1219" t="s">
        <v>641</v>
      </c>
      <c r="C617" s="1220"/>
      <c r="D617" s="1221"/>
      <c r="E617" s="1219" t="s">
        <v>5225</v>
      </c>
      <c r="F617" s="1221"/>
      <c r="G617" s="740">
        <v>-5871304.5499999998</v>
      </c>
      <c r="H617" s="1158">
        <v>0</v>
      </c>
      <c r="I617" s="1158">
        <v>0</v>
      </c>
      <c r="J617" s="740">
        <v>-5871304.5499999998</v>
      </c>
      <c r="K617" s="276" t="str">
        <f t="shared" si="9"/>
        <v>110123</v>
      </c>
    </row>
    <row r="618" spans="1:11" ht="10.9" customHeight="1">
      <c r="A618" s="1157">
        <v>2131020505</v>
      </c>
      <c r="B618" s="1219" t="s">
        <v>641</v>
      </c>
      <c r="C618" s="1220"/>
      <c r="D618" s="1221"/>
      <c r="E618" s="1219" t="s">
        <v>5226</v>
      </c>
      <c r="F618" s="1221"/>
      <c r="G618" s="740">
        <v>925815.5</v>
      </c>
      <c r="H618" s="740">
        <v>470559.65</v>
      </c>
      <c r="I618" s="1158">
        <v>0</v>
      </c>
      <c r="J618" s="740">
        <v>1396375.15</v>
      </c>
      <c r="K618" s="276" t="str">
        <f t="shared" si="9"/>
        <v>151223</v>
      </c>
    </row>
    <row r="619" spans="1:11" ht="10.9" customHeight="1">
      <c r="A619" s="1157">
        <v>2131020506</v>
      </c>
      <c r="B619" s="1219" t="s">
        <v>642</v>
      </c>
      <c r="C619" s="1220"/>
      <c r="D619" s="1221"/>
      <c r="E619" s="1219" t="s">
        <v>5227</v>
      </c>
      <c r="F619" s="1221"/>
      <c r="G619" s="740">
        <v>-5158179.59</v>
      </c>
      <c r="H619" s="1158">
        <v>0</v>
      </c>
      <c r="I619" s="1158">
        <v>0</v>
      </c>
      <c r="J619" s="740">
        <v>-5158179.59</v>
      </c>
      <c r="K619" s="276" t="str">
        <f t="shared" si="9"/>
        <v>110123</v>
      </c>
    </row>
    <row r="620" spans="1:11" ht="10.9" customHeight="1">
      <c r="A620" s="1157">
        <v>2131020506</v>
      </c>
      <c r="B620" s="1219" t="s">
        <v>642</v>
      </c>
      <c r="C620" s="1220"/>
      <c r="D620" s="1221"/>
      <c r="E620" s="1219" t="s">
        <v>5228</v>
      </c>
      <c r="F620" s="1221"/>
      <c r="G620" s="740">
        <v>813366.49</v>
      </c>
      <c r="H620" s="740">
        <v>413405.75</v>
      </c>
      <c r="I620" s="1158">
        <v>0</v>
      </c>
      <c r="J620" s="740">
        <v>1226772.24</v>
      </c>
      <c r="K620" s="276" t="str">
        <f t="shared" si="9"/>
        <v>151223</v>
      </c>
    </row>
    <row r="621" spans="1:11" ht="10.9" customHeight="1">
      <c r="A621" s="1157">
        <v>2131020507</v>
      </c>
      <c r="B621" s="1219" t="s">
        <v>1177</v>
      </c>
      <c r="C621" s="1220"/>
      <c r="D621" s="1221"/>
      <c r="E621" s="1219" t="s">
        <v>5229</v>
      </c>
      <c r="F621" s="1221"/>
      <c r="G621" s="740">
        <v>-3370776</v>
      </c>
      <c r="H621" s="1158">
        <v>0</v>
      </c>
      <c r="I621" s="1158">
        <v>0</v>
      </c>
      <c r="J621" s="740">
        <v>-3370776</v>
      </c>
      <c r="K621" s="276" t="str">
        <f t="shared" si="9"/>
        <v>110123</v>
      </c>
    </row>
    <row r="622" spans="1:11" ht="10.9" customHeight="1">
      <c r="A622" s="1157">
        <v>2131020507</v>
      </c>
      <c r="B622" s="1219" t="s">
        <v>1177</v>
      </c>
      <c r="C622" s="1220"/>
      <c r="D622" s="1221"/>
      <c r="E622" s="1219" t="s">
        <v>5230</v>
      </c>
      <c r="F622" s="1221"/>
      <c r="G622" s="740">
        <v>561796</v>
      </c>
      <c r="H622" s="740">
        <v>280898</v>
      </c>
      <c r="I622" s="1158">
        <v>0</v>
      </c>
      <c r="J622" s="740">
        <v>842694</v>
      </c>
      <c r="K622" s="276" t="str">
        <f t="shared" si="9"/>
        <v>151223</v>
      </c>
    </row>
    <row r="623" spans="1:11" ht="10.9" customHeight="1">
      <c r="A623" s="1157">
        <v>2131020508</v>
      </c>
      <c r="B623" s="1219" t="s">
        <v>1150</v>
      </c>
      <c r="C623" s="1220"/>
      <c r="D623" s="1221"/>
      <c r="E623" s="1219" t="s">
        <v>5231</v>
      </c>
      <c r="F623" s="1221"/>
      <c r="G623" s="740">
        <v>-3037764.4</v>
      </c>
      <c r="H623" s="1158">
        <v>0</v>
      </c>
      <c r="I623" s="1158">
        <v>0</v>
      </c>
      <c r="J623" s="740">
        <v>-3037764.4</v>
      </c>
      <c r="K623" s="276" t="str">
        <f t="shared" si="9"/>
        <v>110123</v>
      </c>
    </row>
    <row r="624" spans="1:11" ht="10.9" customHeight="1">
      <c r="A624" s="1157">
        <v>2131020508</v>
      </c>
      <c r="B624" s="1219" t="s">
        <v>1150</v>
      </c>
      <c r="C624" s="1220"/>
      <c r="D624" s="1221"/>
      <c r="E624" s="1219" t="s">
        <v>5232</v>
      </c>
      <c r="F624" s="1221"/>
      <c r="G624" s="740">
        <v>479009.26</v>
      </c>
      <c r="H624" s="740">
        <v>243463.66</v>
      </c>
      <c r="I624" s="1158">
        <v>0</v>
      </c>
      <c r="J624" s="740">
        <v>722472.92</v>
      </c>
      <c r="K624" s="276" t="str">
        <f t="shared" si="9"/>
        <v>151223</v>
      </c>
    </row>
    <row r="625" spans="1:11" ht="10.9" customHeight="1">
      <c r="A625" s="1157">
        <v>2131020509</v>
      </c>
      <c r="B625" s="1219" t="s">
        <v>1178</v>
      </c>
      <c r="C625" s="1220"/>
      <c r="D625" s="1221"/>
      <c r="E625" s="1219" t="s">
        <v>5233</v>
      </c>
      <c r="F625" s="1221"/>
      <c r="G625" s="740">
        <v>-2072221.32</v>
      </c>
      <c r="H625" s="1158">
        <v>0</v>
      </c>
      <c r="I625" s="1158">
        <v>0</v>
      </c>
      <c r="J625" s="740">
        <v>-2072221.32</v>
      </c>
      <c r="K625" s="276" t="str">
        <f t="shared" si="9"/>
        <v>110123</v>
      </c>
    </row>
    <row r="626" spans="1:11" ht="10.9" customHeight="1">
      <c r="A626" s="1157">
        <v>2131020509</v>
      </c>
      <c r="B626" s="1219" t="s">
        <v>1178</v>
      </c>
      <c r="C626" s="1220"/>
      <c r="D626" s="1221"/>
      <c r="E626" s="1219" t="s">
        <v>5234</v>
      </c>
      <c r="F626" s="1221"/>
      <c r="G626" s="740">
        <v>326757.78999999998</v>
      </c>
      <c r="H626" s="740">
        <v>166079.56</v>
      </c>
      <c r="I626" s="1158">
        <v>0</v>
      </c>
      <c r="J626" s="740">
        <v>492837.35</v>
      </c>
      <c r="K626" s="276" t="str">
        <f t="shared" si="9"/>
        <v>151223</v>
      </c>
    </row>
    <row r="627" spans="1:11" ht="10.9" customHeight="1">
      <c r="A627" s="1157">
        <v>2131020510</v>
      </c>
      <c r="B627" s="1219" t="s">
        <v>725</v>
      </c>
      <c r="C627" s="1220"/>
      <c r="D627" s="1221"/>
      <c r="E627" s="1219" t="s">
        <v>5235</v>
      </c>
      <c r="F627" s="1221"/>
      <c r="G627" s="740">
        <v>-1893339.89</v>
      </c>
      <c r="H627" s="1158">
        <v>0</v>
      </c>
      <c r="I627" s="1158">
        <v>0</v>
      </c>
      <c r="J627" s="740">
        <v>-1893339.89</v>
      </c>
      <c r="K627" s="276" t="str">
        <f t="shared" si="9"/>
        <v>110123</v>
      </c>
    </row>
    <row r="628" spans="1:11" ht="10.9" customHeight="1">
      <c r="A628" s="1157">
        <v>2131020510</v>
      </c>
      <c r="B628" s="1219" t="s">
        <v>725</v>
      </c>
      <c r="C628" s="1220"/>
      <c r="D628" s="1221"/>
      <c r="E628" s="1219" t="s">
        <v>5236</v>
      </c>
      <c r="F628" s="1221"/>
      <c r="G628" s="740">
        <v>335266</v>
      </c>
      <c r="H628" s="740">
        <v>169521</v>
      </c>
      <c r="I628" s="1158">
        <v>0</v>
      </c>
      <c r="J628" s="740">
        <v>504787</v>
      </c>
      <c r="K628" s="276" t="str">
        <f t="shared" si="9"/>
        <v>151223</v>
      </c>
    </row>
    <row r="629" spans="1:11" ht="10.9" customHeight="1">
      <c r="A629" s="1157">
        <v>2131020512</v>
      </c>
      <c r="B629" s="1219" t="s">
        <v>5237</v>
      </c>
      <c r="C629" s="1220"/>
      <c r="D629" s="1221"/>
      <c r="E629" s="1219" t="s">
        <v>5238</v>
      </c>
      <c r="F629" s="1221"/>
      <c r="G629" s="740">
        <v>-21960078.75</v>
      </c>
      <c r="H629" s="1158">
        <v>0</v>
      </c>
      <c r="I629" s="1158">
        <v>0</v>
      </c>
      <c r="J629" s="740">
        <v>-21960078.75</v>
      </c>
      <c r="K629" s="276" t="str">
        <f t="shared" si="9"/>
        <v>120123</v>
      </c>
    </row>
    <row r="630" spans="1:11" ht="10.9" customHeight="1">
      <c r="A630" s="1157">
        <v>2131020512</v>
      </c>
      <c r="B630" s="1219" t="s">
        <v>5237</v>
      </c>
      <c r="C630" s="1220"/>
      <c r="D630" s="1221"/>
      <c r="E630" s="1219" t="s">
        <v>5239</v>
      </c>
      <c r="F630" s="1221"/>
      <c r="G630" s="740">
        <v>4574438.66</v>
      </c>
      <c r="H630" s="740">
        <v>2048107.44</v>
      </c>
      <c r="I630" s="1158">
        <v>0</v>
      </c>
      <c r="J630" s="740">
        <v>6622546.0999999996</v>
      </c>
      <c r="K630" s="276" t="str">
        <f t="shared" si="9"/>
        <v>250323</v>
      </c>
    </row>
    <row r="631" spans="1:11" ht="10.9" customHeight="1">
      <c r="A631" s="1157">
        <v>2229010001</v>
      </c>
      <c r="B631" s="1219" t="s">
        <v>644</v>
      </c>
      <c r="C631" s="1220"/>
      <c r="D631" s="1221"/>
      <c r="E631" s="1219" t="s">
        <v>5240</v>
      </c>
      <c r="F631" s="1221"/>
      <c r="G631" s="740">
        <v>-2352934.3199999998</v>
      </c>
      <c r="H631" s="1158">
        <v>0</v>
      </c>
      <c r="I631" s="1158">
        <v>0</v>
      </c>
      <c r="J631" s="740">
        <v>-2352934.3199999998</v>
      </c>
      <c r="K631" s="276" t="str">
        <f t="shared" si="9"/>
        <v>110123</v>
      </c>
    </row>
    <row r="632" spans="1:11" ht="10.9" customHeight="1">
      <c r="A632" s="1157">
        <v>2233010001</v>
      </c>
      <c r="B632" s="1219" t="s">
        <v>637</v>
      </c>
      <c r="C632" s="1220"/>
      <c r="D632" s="1221"/>
      <c r="E632" s="1219" t="s">
        <v>5241</v>
      </c>
      <c r="F632" s="1221"/>
      <c r="G632" s="740">
        <v>-21759647.43</v>
      </c>
      <c r="H632" s="1158">
        <v>0</v>
      </c>
      <c r="I632" s="1158">
        <v>0</v>
      </c>
      <c r="J632" s="740">
        <v>-21759647.43</v>
      </c>
      <c r="K632" s="276" t="str">
        <f t="shared" si="9"/>
        <v>110123</v>
      </c>
    </row>
    <row r="633" spans="1:11" ht="10.9" customHeight="1">
      <c r="A633" s="1157">
        <v>2233010002</v>
      </c>
      <c r="B633" s="1219" t="s">
        <v>638</v>
      </c>
      <c r="C633" s="1220"/>
      <c r="D633" s="1221"/>
      <c r="E633" s="1219" t="s">
        <v>5242</v>
      </c>
      <c r="F633" s="1221"/>
      <c r="G633" s="740">
        <v>-41876416.549999997</v>
      </c>
      <c r="H633" s="1158">
        <v>0</v>
      </c>
      <c r="I633" s="1158">
        <v>0</v>
      </c>
      <c r="J633" s="740">
        <v>-41876416.549999997</v>
      </c>
      <c r="K633" s="276" t="str">
        <f t="shared" si="9"/>
        <v>110123</v>
      </c>
    </row>
    <row r="634" spans="1:11" ht="10.9" customHeight="1">
      <c r="A634" s="1157">
        <v>2233010003</v>
      </c>
      <c r="B634" s="1219" t="s">
        <v>639</v>
      </c>
      <c r="C634" s="1220"/>
      <c r="D634" s="1221"/>
      <c r="E634" s="1219" t="s">
        <v>5243</v>
      </c>
      <c r="F634" s="1221"/>
      <c r="G634" s="740">
        <v>-21372562.300000001</v>
      </c>
      <c r="H634" s="1158">
        <v>0</v>
      </c>
      <c r="I634" s="1158">
        <v>0</v>
      </c>
      <c r="J634" s="740">
        <v>-21372562.300000001</v>
      </c>
      <c r="K634" s="276" t="str">
        <f t="shared" si="9"/>
        <v>110123</v>
      </c>
    </row>
    <row r="635" spans="1:11" ht="10.9" customHeight="1">
      <c r="A635" s="1157">
        <v>2233010004</v>
      </c>
      <c r="B635" s="1219" t="s">
        <v>640</v>
      </c>
      <c r="C635" s="1220"/>
      <c r="D635" s="1221"/>
      <c r="E635" s="1219" t="s">
        <v>5244</v>
      </c>
      <c r="F635" s="1221"/>
      <c r="G635" s="740">
        <v>-8598568</v>
      </c>
      <c r="H635" s="1158">
        <v>0</v>
      </c>
      <c r="I635" s="1158">
        <v>0</v>
      </c>
      <c r="J635" s="740">
        <v>-8598568</v>
      </c>
      <c r="K635" s="276" t="str">
        <f t="shared" si="9"/>
        <v>110123</v>
      </c>
    </row>
    <row r="636" spans="1:11" ht="10.9" customHeight="1">
      <c r="A636" s="1157">
        <v>2233010005</v>
      </c>
      <c r="B636" s="1219" t="s">
        <v>645</v>
      </c>
      <c r="C636" s="1220"/>
      <c r="D636" s="1221"/>
      <c r="E636" s="1219" t="s">
        <v>5245</v>
      </c>
      <c r="F636" s="1221"/>
      <c r="G636" s="740">
        <v>-10386834</v>
      </c>
      <c r="H636" s="1158">
        <v>0</v>
      </c>
      <c r="I636" s="1158">
        <v>0</v>
      </c>
      <c r="J636" s="740">
        <v>-10386834</v>
      </c>
      <c r="K636" s="276" t="str">
        <f t="shared" si="9"/>
        <v>110123</v>
      </c>
    </row>
    <row r="637" spans="1:11" ht="10.9" customHeight="1">
      <c r="A637" s="1157">
        <v>2233010006</v>
      </c>
      <c r="B637" s="1219" t="s">
        <v>642</v>
      </c>
      <c r="C637" s="1220"/>
      <c r="D637" s="1221"/>
      <c r="E637" s="1219" t="s">
        <v>5246</v>
      </c>
      <c r="F637" s="1221"/>
      <c r="G637" s="740">
        <v>-16287195.890000001</v>
      </c>
      <c r="H637" s="1158">
        <v>0</v>
      </c>
      <c r="I637" s="1158">
        <v>0</v>
      </c>
      <c r="J637" s="740">
        <v>-16287195.890000001</v>
      </c>
      <c r="K637" s="276" t="str">
        <f t="shared" si="9"/>
        <v>110123</v>
      </c>
    </row>
    <row r="638" spans="1:11" ht="10.9" customHeight="1">
      <c r="A638" s="1157">
        <v>2233010007</v>
      </c>
      <c r="B638" s="1219" t="s">
        <v>1151</v>
      </c>
      <c r="C638" s="1220"/>
      <c r="D638" s="1221"/>
      <c r="E638" s="1219" t="s">
        <v>5247</v>
      </c>
      <c r="F638" s="1221"/>
      <c r="G638" s="740">
        <v>-11516974</v>
      </c>
      <c r="H638" s="1158">
        <v>0</v>
      </c>
      <c r="I638" s="1158">
        <v>0</v>
      </c>
      <c r="J638" s="740">
        <v>-11516974</v>
      </c>
      <c r="K638" s="276" t="str">
        <f t="shared" si="9"/>
        <v>110123</v>
      </c>
    </row>
    <row r="639" spans="1:11" ht="10.9" customHeight="1">
      <c r="A639" s="1157">
        <v>2233010008</v>
      </c>
      <c r="B639" s="1219" t="s">
        <v>1150</v>
      </c>
      <c r="C639" s="1220"/>
      <c r="D639" s="1221"/>
      <c r="E639" s="1219" t="s">
        <v>5248</v>
      </c>
      <c r="F639" s="1221"/>
      <c r="G639" s="740">
        <v>-21879664.940000001</v>
      </c>
      <c r="H639" s="1158">
        <v>0</v>
      </c>
      <c r="I639" s="1158">
        <v>0</v>
      </c>
      <c r="J639" s="740">
        <v>-21879664.940000001</v>
      </c>
      <c r="K639" s="276" t="str">
        <f t="shared" si="9"/>
        <v>110123</v>
      </c>
    </row>
    <row r="640" spans="1:11" ht="10.9" customHeight="1">
      <c r="A640" s="1157">
        <v>2233010009</v>
      </c>
      <c r="B640" s="1219" t="s">
        <v>643</v>
      </c>
      <c r="C640" s="1220"/>
      <c r="D640" s="1221"/>
      <c r="E640" s="1219" t="s">
        <v>5249</v>
      </c>
      <c r="F640" s="1221"/>
      <c r="G640" s="740">
        <v>-18212404.68</v>
      </c>
      <c r="H640" s="1158">
        <v>0</v>
      </c>
      <c r="I640" s="1158">
        <v>0</v>
      </c>
      <c r="J640" s="740">
        <v>-18212404.68</v>
      </c>
      <c r="K640" s="276" t="str">
        <f t="shared" si="9"/>
        <v>110123</v>
      </c>
    </row>
    <row r="641" spans="1:11" ht="10.9" customHeight="1">
      <c r="A641" s="1157">
        <v>2233010010</v>
      </c>
      <c r="B641" s="1219" t="s">
        <v>725</v>
      </c>
      <c r="C641" s="1220"/>
      <c r="D641" s="1221"/>
      <c r="E641" s="1219" t="s">
        <v>5250</v>
      </c>
      <c r="F641" s="1221"/>
      <c r="G641" s="740">
        <v>-16626137.68</v>
      </c>
      <c r="H641" s="1158">
        <v>0</v>
      </c>
      <c r="I641" s="1158">
        <v>0</v>
      </c>
      <c r="J641" s="740">
        <v>-16626137.68</v>
      </c>
      <c r="K641" s="276" t="str">
        <f t="shared" si="9"/>
        <v>110123</v>
      </c>
    </row>
    <row r="642" spans="1:11" ht="10.9" customHeight="1">
      <c r="A642" s="1157">
        <v>2233010011</v>
      </c>
      <c r="B642" s="1219" t="s">
        <v>5237</v>
      </c>
      <c r="C642" s="1220"/>
      <c r="D642" s="1221"/>
      <c r="E642" s="1219" t="s">
        <v>5251</v>
      </c>
      <c r="F642" s="1221"/>
      <c r="G642" s="740">
        <v>-62722999.990000002</v>
      </c>
      <c r="H642" s="1158">
        <v>0</v>
      </c>
      <c r="I642" s="1158">
        <v>0</v>
      </c>
      <c r="J642" s="740">
        <v>-62722999.990000002</v>
      </c>
      <c r="K642" s="276" t="str">
        <f t="shared" si="9"/>
        <v>120123</v>
      </c>
    </row>
    <row r="643" spans="1:11" ht="10.9" customHeight="1">
      <c r="A643" s="1157">
        <v>2233010011</v>
      </c>
      <c r="B643" s="1219" t="s">
        <v>5237</v>
      </c>
      <c r="C643" s="1220"/>
      <c r="D643" s="1221"/>
      <c r="E643" s="1219" t="s">
        <v>5252</v>
      </c>
      <c r="F643" s="1221"/>
      <c r="G643" s="740">
        <v>21960078.75</v>
      </c>
      <c r="H643" s="1158">
        <v>0</v>
      </c>
      <c r="I643" s="1158">
        <v>0</v>
      </c>
      <c r="J643" s="740">
        <v>21960078.75</v>
      </c>
      <c r="K643" s="276" t="str">
        <f t="shared" si="9"/>
        <v>120123</v>
      </c>
    </row>
    <row r="644" spans="1:11" ht="10.9" customHeight="1">
      <c r="A644" s="1157">
        <v>3121010001</v>
      </c>
      <c r="B644" s="1219" t="s">
        <v>646</v>
      </c>
      <c r="C644" s="1220"/>
      <c r="D644" s="1221"/>
      <c r="E644" s="1219" t="s">
        <v>5253</v>
      </c>
      <c r="F644" s="1221"/>
      <c r="G644" s="740">
        <v>-1900116442.0699999</v>
      </c>
      <c r="H644" s="1158">
        <v>0</v>
      </c>
      <c r="I644" s="1158">
        <v>0</v>
      </c>
      <c r="J644" s="740">
        <v>-1900116442.0699999</v>
      </c>
      <c r="K644" s="276" t="str">
        <f t="shared" si="9"/>
        <v>110123</v>
      </c>
    </row>
    <row r="645" spans="1:11" ht="10.9" customHeight="1">
      <c r="A645" s="1157">
        <v>3121010002</v>
      </c>
      <c r="B645" s="1219" t="s">
        <v>647</v>
      </c>
      <c r="C645" s="1220"/>
      <c r="D645" s="1221"/>
      <c r="E645" s="1219" t="s">
        <v>5254</v>
      </c>
      <c r="F645" s="1221"/>
      <c r="G645" s="740">
        <v>-20600379.68</v>
      </c>
      <c r="H645" s="1158">
        <v>0</v>
      </c>
      <c r="I645" s="1158">
        <v>0</v>
      </c>
      <c r="J645" s="740">
        <v>-20600379.68</v>
      </c>
      <c r="K645" s="276" t="str">
        <f t="shared" si="9"/>
        <v>110123</v>
      </c>
    </row>
    <row r="646" spans="1:11" ht="10.9" customHeight="1">
      <c r="A646" s="1157">
        <v>3221010001</v>
      </c>
      <c r="B646" s="1219" t="s">
        <v>648</v>
      </c>
      <c r="C646" s="1220"/>
      <c r="D646" s="1221"/>
      <c r="E646" s="1219" t="s">
        <v>5255</v>
      </c>
      <c r="F646" s="1221"/>
      <c r="G646" s="740">
        <v>-177723533.81999999</v>
      </c>
      <c r="H646" s="1158">
        <v>0</v>
      </c>
      <c r="I646" s="1158">
        <v>0</v>
      </c>
      <c r="J646" s="740">
        <v>-177723533.81999999</v>
      </c>
      <c r="K646" s="276" t="str">
        <f t="shared" si="9"/>
        <v>110123</v>
      </c>
    </row>
    <row r="647" spans="1:11" ht="10.9" customHeight="1">
      <c r="A647" s="1157">
        <v>3221010002</v>
      </c>
      <c r="B647" s="1219" t="s">
        <v>649</v>
      </c>
      <c r="C647" s="1220"/>
      <c r="D647" s="1221"/>
      <c r="E647" s="1219" t="s">
        <v>5256</v>
      </c>
      <c r="F647" s="1221"/>
      <c r="G647" s="740">
        <v>-359069857.85000002</v>
      </c>
      <c r="H647" s="740">
        <v>5553826.6699999999</v>
      </c>
      <c r="I647" s="740">
        <v>2271.37</v>
      </c>
      <c r="J647" s="740">
        <v>-353518302.55000001</v>
      </c>
      <c r="K647" s="276" t="str">
        <f t="shared" si="9"/>
        <v>110123</v>
      </c>
    </row>
    <row r="648" spans="1:11" ht="10.9" customHeight="1">
      <c r="A648" s="1157">
        <v>3221010002</v>
      </c>
      <c r="B648" s="1219" t="s">
        <v>649</v>
      </c>
      <c r="C648" s="1220"/>
      <c r="D648" s="1221"/>
      <c r="E648" s="1219" t="s">
        <v>1654</v>
      </c>
      <c r="F648" s="1221"/>
      <c r="G648" s="740">
        <v>-93243.07</v>
      </c>
      <c r="H648" s="1158">
        <v>0</v>
      </c>
      <c r="I648" s="1158">
        <v>0</v>
      </c>
      <c r="J648" s="740">
        <v>-93243.07</v>
      </c>
      <c r="K648" s="276" t="str">
        <f t="shared" si="9"/>
        <v>110218</v>
      </c>
    </row>
    <row r="649" spans="1:11" ht="10.9" customHeight="1">
      <c r="A649" s="1157">
        <v>3221010002</v>
      </c>
      <c r="B649" s="1219" t="s">
        <v>649</v>
      </c>
      <c r="C649" s="1220"/>
      <c r="D649" s="1221"/>
      <c r="E649" s="1219" t="s">
        <v>4234</v>
      </c>
      <c r="F649" s="1221"/>
      <c r="G649" s="740">
        <v>-51154.2</v>
      </c>
      <c r="H649" s="1158">
        <v>0</v>
      </c>
      <c r="I649" s="740">
        <v>289708.08</v>
      </c>
      <c r="J649" s="740">
        <v>-340862.28</v>
      </c>
      <c r="K649" s="276" t="str">
        <f t="shared" si="9"/>
        <v>110222</v>
      </c>
    </row>
    <row r="650" spans="1:11" ht="10.9" customHeight="1">
      <c r="A650" s="1157">
        <v>3221010002</v>
      </c>
      <c r="B650" s="1219" t="s">
        <v>649</v>
      </c>
      <c r="C650" s="1220"/>
      <c r="D650" s="1221"/>
      <c r="E650" s="1219" t="s">
        <v>1655</v>
      </c>
      <c r="F650" s="1221"/>
      <c r="G650" s="740">
        <v>-512071.41</v>
      </c>
      <c r="H650" s="1158">
        <v>0</v>
      </c>
      <c r="I650" s="1158">
        <v>0</v>
      </c>
      <c r="J650" s="740">
        <v>-512071.41</v>
      </c>
      <c r="K650" s="276" t="str">
        <f t="shared" si="9"/>
        <v>140221</v>
      </c>
    </row>
    <row r="651" spans="1:11" ht="10.9" customHeight="1">
      <c r="A651" s="1157">
        <v>3221010002</v>
      </c>
      <c r="B651" s="1219" t="s">
        <v>649</v>
      </c>
      <c r="C651" s="1220"/>
      <c r="D651" s="1221"/>
      <c r="E651" s="1219" t="s">
        <v>5257</v>
      </c>
      <c r="F651" s="1221"/>
      <c r="G651" s="740">
        <v>12775.47</v>
      </c>
      <c r="H651" s="1158">
        <v>0</v>
      </c>
      <c r="I651" s="1158">
        <v>0</v>
      </c>
      <c r="J651" s="740">
        <v>12775.47</v>
      </c>
      <c r="K651" s="276" t="str">
        <f t="shared" si="9"/>
        <v>140221</v>
      </c>
    </row>
    <row r="652" spans="1:11" ht="10.9" customHeight="1">
      <c r="A652" s="1157">
        <v>3221010002</v>
      </c>
      <c r="B652" s="1219" t="s">
        <v>649</v>
      </c>
      <c r="C652" s="1220"/>
      <c r="D652" s="1221"/>
      <c r="E652" s="1219" t="s">
        <v>5258</v>
      </c>
      <c r="F652" s="1221"/>
      <c r="G652" s="740">
        <v>4693.83</v>
      </c>
      <c r="H652" s="1158">
        <v>0</v>
      </c>
      <c r="I652" s="1158">
        <v>0</v>
      </c>
      <c r="J652" s="740">
        <v>4693.83</v>
      </c>
      <c r="K652" s="276" t="str">
        <f t="shared" si="9"/>
        <v>140221</v>
      </c>
    </row>
    <row r="653" spans="1:11" ht="10.9" customHeight="1">
      <c r="A653" s="1157">
        <v>3221010002</v>
      </c>
      <c r="B653" s="1219" t="s">
        <v>649</v>
      </c>
      <c r="C653" s="1220"/>
      <c r="D653" s="1221"/>
      <c r="E653" s="1219" t="s">
        <v>5259</v>
      </c>
      <c r="F653" s="1221"/>
      <c r="G653" s="740">
        <v>5101.18</v>
      </c>
      <c r="H653" s="1158">
        <v>0</v>
      </c>
      <c r="I653" s="1158">
        <v>0</v>
      </c>
      <c r="J653" s="740">
        <v>5101.18</v>
      </c>
      <c r="K653" s="276" t="str">
        <f t="shared" ref="K653:K716" si="10">MID(E653,58,6)</f>
        <v>140221</v>
      </c>
    </row>
    <row r="654" spans="1:11" ht="10.9" customHeight="1">
      <c r="A654" s="1157">
        <v>3221010002</v>
      </c>
      <c r="B654" s="1219" t="s">
        <v>649</v>
      </c>
      <c r="C654" s="1220"/>
      <c r="D654" s="1221"/>
      <c r="E654" s="1219" t="s">
        <v>5260</v>
      </c>
      <c r="F654" s="1221"/>
      <c r="G654" s="740">
        <v>10512.07</v>
      </c>
      <c r="H654" s="1158">
        <v>0</v>
      </c>
      <c r="I654" s="1158">
        <v>0</v>
      </c>
      <c r="J654" s="740">
        <v>10512.07</v>
      </c>
      <c r="K654" s="276" t="str">
        <f t="shared" si="10"/>
        <v>140221</v>
      </c>
    </row>
    <row r="655" spans="1:11" ht="10.9" customHeight="1">
      <c r="A655" s="1157">
        <v>3221010002</v>
      </c>
      <c r="B655" s="1219" t="s">
        <v>649</v>
      </c>
      <c r="C655" s="1220"/>
      <c r="D655" s="1221"/>
      <c r="E655" s="1219" t="s">
        <v>5261</v>
      </c>
      <c r="F655" s="1221"/>
      <c r="G655" s="740">
        <v>86939.28</v>
      </c>
      <c r="H655" s="1158">
        <v>0</v>
      </c>
      <c r="I655" s="1158">
        <v>0</v>
      </c>
      <c r="J655" s="740">
        <v>86939.28</v>
      </c>
      <c r="K655" s="276" t="str">
        <f t="shared" si="10"/>
        <v>140221</v>
      </c>
    </row>
    <row r="656" spans="1:11" ht="10.9" customHeight="1">
      <c r="A656" s="1157">
        <v>3221010002</v>
      </c>
      <c r="B656" s="1219" t="s">
        <v>649</v>
      </c>
      <c r="C656" s="1220"/>
      <c r="D656" s="1221"/>
      <c r="E656" s="1219" t="s">
        <v>5262</v>
      </c>
      <c r="F656" s="1221"/>
      <c r="G656" s="740">
        <v>24956.04</v>
      </c>
      <c r="H656" s="1158">
        <v>0</v>
      </c>
      <c r="I656" s="1158">
        <v>0</v>
      </c>
      <c r="J656" s="740">
        <v>24956.04</v>
      </c>
      <c r="K656" s="276" t="str">
        <f t="shared" si="10"/>
        <v>140221</v>
      </c>
    </row>
    <row r="657" spans="1:11" ht="10.9" customHeight="1">
      <c r="A657" s="1157">
        <v>3221010002</v>
      </c>
      <c r="B657" s="1219" t="s">
        <v>649</v>
      </c>
      <c r="C657" s="1220"/>
      <c r="D657" s="1221"/>
      <c r="E657" s="1219" t="s">
        <v>5263</v>
      </c>
      <c r="F657" s="1221"/>
      <c r="G657" s="740">
        <v>35505.07</v>
      </c>
      <c r="H657" s="1158">
        <v>0</v>
      </c>
      <c r="I657" s="1158">
        <v>0</v>
      </c>
      <c r="J657" s="740">
        <v>35505.07</v>
      </c>
      <c r="K657" s="276" t="str">
        <f t="shared" si="10"/>
        <v>140221</v>
      </c>
    </row>
    <row r="658" spans="1:11" ht="10.9" customHeight="1">
      <c r="A658" s="1157">
        <v>3221010002</v>
      </c>
      <c r="B658" s="1219" t="s">
        <v>649</v>
      </c>
      <c r="C658" s="1220"/>
      <c r="D658" s="1221"/>
      <c r="E658" s="1219" t="s">
        <v>5264</v>
      </c>
      <c r="F658" s="1221"/>
      <c r="G658" s="740">
        <v>22858.45</v>
      </c>
      <c r="H658" s="1158">
        <v>0</v>
      </c>
      <c r="I658" s="1158">
        <v>0</v>
      </c>
      <c r="J658" s="740">
        <v>22858.45</v>
      </c>
      <c r="K658" s="276" t="str">
        <f t="shared" si="10"/>
        <v>140221</v>
      </c>
    </row>
    <row r="659" spans="1:11" ht="10.9" customHeight="1">
      <c r="A659" s="1157">
        <v>3221010002</v>
      </c>
      <c r="B659" s="1219" t="s">
        <v>649</v>
      </c>
      <c r="C659" s="1220"/>
      <c r="D659" s="1221"/>
      <c r="E659" s="1219" t="s">
        <v>5265</v>
      </c>
      <c r="F659" s="1221"/>
      <c r="G659" s="740">
        <v>14009.72</v>
      </c>
      <c r="H659" s="1158">
        <v>0</v>
      </c>
      <c r="I659" s="1158">
        <v>0</v>
      </c>
      <c r="J659" s="740">
        <v>14009.72</v>
      </c>
      <c r="K659" s="276" t="str">
        <f t="shared" si="10"/>
        <v>140221</v>
      </c>
    </row>
    <row r="660" spans="1:11" ht="10.9" customHeight="1">
      <c r="A660" s="1157">
        <v>3221010002</v>
      </c>
      <c r="B660" s="1219" t="s">
        <v>649</v>
      </c>
      <c r="C660" s="1220"/>
      <c r="D660" s="1221"/>
      <c r="E660" s="1219" t="s">
        <v>5266</v>
      </c>
      <c r="F660" s="1221"/>
      <c r="G660" s="740">
        <v>3405.53</v>
      </c>
      <c r="H660" s="1158">
        <v>0</v>
      </c>
      <c r="I660" s="1158">
        <v>0</v>
      </c>
      <c r="J660" s="740">
        <v>3405.53</v>
      </c>
      <c r="K660" s="276" t="str">
        <f t="shared" si="10"/>
        <v>140221</v>
      </c>
    </row>
    <row r="661" spans="1:11" ht="10.9" customHeight="1">
      <c r="A661" s="1157">
        <v>3221010002</v>
      </c>
      <c r="B661" s="1219" t="s">
        <v>649</v>
      </c>
      <c r="C661" s="1220"/>
      <c r="D661" s="1221"/>
      <c r="E661" s="1219" t="s">
        <v>5267</v>
      </c>
      <c r="F661" s="1221"/>
      <c r="G661" s="1158">
        <v>193.47</v>
      </c>
      <c r="H661" s="1158">
        <v>0</v>
      </c>
      <c r="I661" s="1158">
        <v>0</v>
      </c>
      <c r="J661" s="1158">
        <v>193.47</v>
      </c>
      <c r="K661" s="276" t="str">
        <f t="shared" si="10"/>
        <v>140221</v>
      </c>
    </row>
    <row r="662" spans="1:11" ht="10.9" customHeight="1">
      <c r="A662" s="1157">
        <v>3221010002</v>
      </c>
      <c r="B662" s="1219" t="s">
        <v>649</v>
      </c>
      <c r="C662" s="1220"/>
      <c r="D662" s="1221"/>
      <c r="E662" s="1219" t="s">
        <v>5268</v>
      </c>
      <c r="F662" s="1221"/>
      <c r="G662" s="740">
        <v>90165.55</v>
      </c>
      <c r="H662" s="1158">
        <v>0</v>
      </c>
      <c r="I662" s="1158">
        <v>0</v>
      </c>
      <c r="J662" s="740">
        <v>90165.55</v>
      </c>
      <c r="K662" s="276" t="str">
        <f t="shared" si="10"/>
        <v>140221</v>
      </c>
    </row>
    <row r="663" spans="1:11" ht="10.9" customHeight="1">
      <c r="A663" s="1157">
        <v>3221010002</v>
      </c>
      <c r="B663" s="1219" t="s">
        <v>649</v>
      </c>
      <c r="C663" s="1220"/>
      <c r="D663" s="1221"/>
      <c r="E663" s="1219" t="s">
        <v>5269</v>
      </c>
      <c r="F663" s="1221"/>
      <c r="G663" s="740">
        <v>36644.870000000003</v>
      </c>
      <c r="H663" s="1158">
        <v>0</v>
      </c>
      <c r="I663" s="1158">
        <v>0</v>
      </c>
      <c r="J663" s="740">
        <v>36644.870000000003</v>
      </c>
      <c r="K663" s="276" t="str">
        <f t="shared" si="10"/>
        <v>140221</v>
      </c>
    </row>
    <row r="664" spans="1:11" ht="10.9" customHeight="1">
      <c r="A664" s="1157">
        <v>3221010002</v>
      </c>
      <c r="B664" s="1219" t="s">
        <v>649</v>
      </c>
      <c r="C664" s="1220"/>
      <c r="D664" s="1221"/>
      <c r="E664" s="1219" t="s">
        <v>5270</v>
      </c>
      <c r="F664" s="1221"/>
      <c r="G664" s="740">
        <v>49907.41</v>
      </c>
      <c r="H664" s="1158">
        <v>0</v>
      </c>
      <c r="I664" s="1158">
        <v>0</v>
      </c>
      <c r="J664" s="740">
        <v>49907.41</v>
      </c>
      <c r="K664" s="276" t="str">
        <f t="shared" si="10"/>
        <v>140221</v>
      </c>
    </row>
    <row r="665" spans="1:11" ht="10.9" customHeight="1">
      <c r="A665" s="1157">
        <v>3221010002</v>
      </c>
      <c r="B665" s="1219" t="s">
        <v>649</v>
      </c>
      <c r="C665" s="1220"/>
      <c r="D665" s="1221"/>
      <c r="E665" s="1219" t="s">
        <v>5271</v>
      </c>
      <c r="F665" s="1221"/>
      <c r="G665" s="740">
        <v>74821.2</v>
      </c>
      <c r="H665" s="1158">
        <v>0</v>
      </c>
      <c r="I665" s="1158">
        <v>0</v>
      </c>
      <c r="J665" s="740">
        <v>74821.2</v>
      </c>
      <c r="K665" s="276" t="str">
        <f t="shared" si="10"/>
        <v>140221</v>
      </c>
    </row>
    <row r="666" spans="1:11" ht="10.9" customHeight="1">
      <c r="A666" s="1157">
        <v>3221010002</v>
      </c>
      <c r="B666" s="1219" t="s">
        <v>649</v>
      </c>
      <c r="C666" s="1220"/>
      <c r="D666" s="1221"/>
      <c r="E666" s="1219" t="s">
        <v>5272</v>
      </c>
      <c r="F666" s="1221"/>
      <c r="G666" s="740">
        <v>44141.02</v>
      </c>
      <c r="H666" s="1158">
        <v>0</v>
      </c>
      <c r="I666" s="1158">
        <v>0</v>
      </c>
      <c r="J666" s="740">
        <v>44141.02</v>
      </c>
      <c r="K666" s="276" t="str">
        <f t="shared" si="10"/>
        <v>140221</v>
      </c>
    </row>
    <row r="667" spans="1:11" ht="10.9" customHeight="1">
      <c r="A667" s="1157">
        <v>3221010002</v>
      </c>
      <c r="B667" s="1219" t="s">
        <v>649</v>
      </c>
      <c r="C667" s="1220"/>
      <c r="D667" s="1221"/>
      <c r="E667" s="1219" t="s">
        <v>1526</v>
      </c>
      <c r="F667" s="1221"/>
      <c r="G667" s="740">
        <v>-91561816.489999995</v>
      </c>
      <c r="H667" s="1158">
        <v>0</v>
      </c>
      <c r="I667" s="1158">
        <v>0</v>
      </c>
      <c r="J667" s="740">
        <v>-91561816.489999995</v>
      </c>
      <c r="K667" s="276" t="str">
        <f t="shared" si="10"/>
        <v>151219</v>
      </c>
    </row>
    <row r="668" spans="1:11" ht="10.9" customHeight="1">
      <c r="A668" s="1157">
        <v>3221010002</v>
      </c>
      <c r="B668" s="1219" t="s">
        <v>649</v>
      </c>
      <c r="C668" s="1220"/>
      <c r="D668" s="1221"/>
      <c r="E668" s="1219" t="s">
        <v>1527</v>
      </c>
      <c r="F668" s="1221"/>
      <c r="G668" s="740">
        <v>-339948006.50999999</v>
      </c>
      <c r="H668" s="1158">
        <v>0</v>
      </c>
      <c r="I668" s="1158">
        <v>0</v>
      </c>
      <c r="J668" s="740">
        <v>-339948006.50999999</v>
      </c>
      <c r="K668" s="276" t="str">
        <f t="shared" si="10"/>
        <v>151220</v>
      </c>
    </row>
    <row r="669" spans="1:11" ht="10.9" customHeight="1">
      <c r="A669" s="1157">
        <v>3221010002</v>
      </c>
      <c r="B669" s="1219" t="s">
        <v>649</v>
      </c>
      <c r="C669" s="1220"/>
      <c r="D669" s="1221"/>
      <c r="E669" s="1219" t="s">
        <v>1528</v>
      </c>
      <c r="F669" s="1221"/>
      <c r="G669" s="740">
        <v>-103177395.63</v>
      </c>
      <c r="H669" s="1158">
        <v>0</v>
      </c>
      <c r="I669" s="1158">
        <v>0</v>
      </c>
      <c r="J669" s="740">
        <v>-103177395.63</v>
      </c>
      <c r="K669" s="276" t="str">
        <f t="shared" si="10"/>
        <v>151221</v>
      </c>
    </row>
    <row r="670" spans="1:11" ht="10.9" customHeight="1">
      <c r="A670" s="1157">
        <v>3221010002</v>
      </c>
      <c r="B670" s="1219" t="s">
        <v>649</v>
      </c>
      <c r="C670" s="1220"/>
      <c r="D670" s="1221"/>
      <c r="E670" s="1219" t="s">
        <v>5273</v>
      </c>
      <c r="F670" s="1221"/>
      <c r="G670" s="740">
        <v>86644.5</v>
      </c>
      <c r="H670" s="1158">
        <v>0</v>
      </c>
      <c r="I670" s="1158">
        <v>0</v>
      </c>
      <c r="J670" s="740">
        <v>86644.5</v>
      </c>
      <c r="K670" s="276" t="str">
        <f t="shared" si="10"/>
        <v>151221</v>
      </c>
    </row>
    <row r="671" spans="1:11" ht="10.9" customHeight="1">
      <c r="A671" s="1157">
        <v>3221010002</v>
      </c>
      <c r="B671" s="1219" t="s">
        <v>649</v>
      </c>
      <c r="C671" s="1220"/>
      <c r="D671" s="1221"/>
      <c r="E671" s="1219" t="s">
        <v>5274</v>
      </c>
      <c r="F671" s="1221"/>
      <c r="G671" s="740">
        <v>15305.43</v>
      </c>
      <c r="H671" s="1158">
        <v>0</v>
      </c>
      <c r="I671" s="1158">
        <v>0</v>
      </c>
      <c r="J671" s="740">
        <v>15305.43</v>
      </c>
      <c r="K671" s="276" t="str">
        <f t="shared" si="10"/>
        <v>151221</v>
      </c>
    </row>
    <row r="672" spans="1:11" ht="10.9" customHeight="1">
      <c r="A672" s="1157">
        <v>3221010002</v>
      </c>
      <c r="B672" s="1219" t="s">
        <v>649</v>
      </c>
      <c r="C672" s="1220"/>
      <c r="D672" s="1221"/>
      <c r="E672" s="1219" t="s">
        <v>5275</v>
      </c>
      <c r="F672" s="1221"/>
      <c r="G672" s="740">
        <v>37092.239999999998</v>
      </c>
      <c r="H672" s="1158">
        <v>0</v>
      </c>
      <c r="I672" s="1158">
        <v>0</v>
      </c>
      <c r="J672" s="740">
        <v>37092.239999999998</v>
      </c>
      <c r="K672" s="276" t="str">
        <f t="shared" si="10"/>
        <v>151221</v>
      </c>
    </row>
    <row r="673" spans="1:11" ht="10.9" customHeight="1">
      <c r="A673" s="1157">
        <v>3221010002</v>
      </c>
      <c r="B673" s="1219" t="s">
        <v>649</v>
      </c>
      <c r="C673" s="1220"/>
      <c r="D673" s="1221"/>
      <c r="E673" s="1219" t="s">
        <v>5276</v>
      </c>
      <c r="F673" s="1221"/>
      <c r="G673" s="740">
        <v>32202.55</v>
      </c>
      <c r="H673" s="1158">
        <v>0</v>
      </c>
      <c r="I673" s="1158">
        <v>0</v>
      </c>
      <c r="J673" s="740">
        <v>32202.55</v>
      </c>
      <c r="K673" s="276" t="str">
        <f t="shared" si="10"/>
        <v>151221</v>
      </c>
    </row>
    <row r="674" spans="1:11" ht="10.9" customHeight="1">
      <c r="A674" s="1157">
        <v>3221010002</v>
      </c>
      <c r="B674" s="1219" t="s">
        <v>649</v>
      </c>
      <c r="C674" s="1220"/>
      <c r="D674" s="1221"/>
      <c r="E674" s="1219" t="s">
        <v>5277</v>
      </c>
      <c r="F674" s="1221"/>
      <c r="G674" s="740">
        <v>350381.04</v>
      </c>
      <c r="H674" s="1158">
        <v>0</v>
      </c>
      <c r="I674" s="1158">
        <v>0</v>
      </c>
      <c r="J674" s="740">
        <v>350381.04</v>
      </c>
      <c r="K674" s="276" t="str">
        <f t="shared" si="10"/>
        <v>151221</v>
      </c>
    </row>
    <row r="675" spans="1:11" ht="10.9" customHeight="1">
      <c r="A675" s="1157">
        <v>3221010002</v>
      </c>
      <c r="B675" s="1219" t="s">
        <v>649</v>
      </c>
      <c r="C675" s="1220"/>
      <c r="D675" s="1221"/>
      <c r="E675" s="1219" t="s">
        <v>5278</v>
      </c>
      <c r="F675" s="1221"/>
      <c r="G675" s="740">
        <v>74748.479999999996</v>
      </c>
      <c r="H675" s="1158">
        <v>0</v>
      </c>
      <c r="I675" s="1158">
        <v>0</v>
      </c>
      <c r="J675" s="740">
        <v>74748.479999999996</v>
      </c>
      <c r="K675" s="276" t="str">
        <f t="shared" si="10"/>
        <v>151221</v>
      </c>
    </row>
    <row r="676" spans="1:11" ht="10.9" customHeight="1">
      <c r="A676" s="1157">
        <v>3221010002</v>
      </c>
      <c r="B676" s="1219" t="s">
        <v>649</v>
      </c>
      <c r="C676" s="1220"/>
      <c r="D676" s="1221"/>
      <c r="E676" s="1219" t="s">
        <v>5279</v>
      </c>
      <c r="F676" s="1221"/>
      <c r="G676" s="740">
        <v>94264.91</v>
      </c>
      <c r="H676" s="1158">
        <v>0</v>
      </c>
      <c r="I676" s="1158">
        <v>0</v>
      </c>
      <c r="J676" s="740">
        <v>94264.91</v>
      </c>
      <c r="K676" s="276" t="str">
        <f t="shared" si="10"/>
        <v>151221</v>
      </c>
    </row>
    <row r="677" spans="1:11" ht="10.9" customHeight="1">
      <c r="A677" s="1157">
        <v>3221010002</v>
      </c>
      <c r="B677" s="1219" t="s">
        <v>649</v>
      </c>
      <c r="C677" s="1220"/>
      <c r="D677" s="1221"/>
      <c r="E677" s="1219" t="s">
        <v>5280</v>
      </c>
      <c r="F677" s="1221"/>
      <c r="G677" s="740">
        <v>73145.13</v>
      </c>
      <c r="H677" s="1158">
        <v>0</v>
      </c>
      <c r="I677" s="1158">
        <v>0</v>
      </c>
      <c r="J677" s="740">
        <v>73145.13</v>
      </c>
      <c r="K677" s="276" t="str">
        <f t="shared" si="10"/>
        <v>151221</v>
      </c>
    </row>
    <row r="678" spans="1:11" ht="10.9" customHeight="1">
      <c r="A678" s="1157">
        <v>3221010002</v>
      </c>
      <c r="B678" s="1219" t="s">
        <v>649</v>
      </c>
      <c r="C678" s="1220"/>
      <c r="D678" s="1221"/>
      <c r="E678" s="1219" t="s">
        <v>5281</v>
      </c>
      <c r="F678" s="1221"/>
      <c r="G678" s="740">
        <v>116192.11</v>
      </c>
      <c r="H678" s="1158">
        <v>0</v>
      </c>
      <c r="I678" s="1158">
        <v>0</v>
      </c>
      <c r="J678" s="740">
        <v>116192.11</v>
      </c>
      <c r="K678" s="276" t="str">
        <f t="shared" si="10"/>
        <v>151221</v>
      </c>
    </row>
    <row r="679" spans="1:11" ht="10.9" customHeight="1">
      <c r="A679" s="1157">
        <v>3221010002</v>
      </c>
      <c r="B679" s="1219" t="s">
        <v>649</v>
      </c>
      <c r="C679" s="1220"/>
      <c r="D679" s="1221"/>
      <c r="E679" s="1219" t="s">
        <v>5282</v>
      </c>
      <c r="F679" s="1221"/>
      <c r="G679" s="740">
        <v>11166.7</v>
      </c>
      <c r="H679" s="1158">
        <v>0</v>
      </c>
      <c r="I679" s="1158">
        <v>0</v>
      </c>
      <c r="J679" s="740">
        <v>11166.7</v>
      </c>
      <c r="K679" s="276" t="str">
        <f t="shared" si="10"/>
        <v>151221</v>
      </c>
    </row>
    <row r="680" spans="1:11" ht="10.9" customHeight="1">
      <c r="A680" s="1157">
        <v>3221010002</v>
      </c>
      <c r="B680" s="1219" t="s">
        <v>649</v>
      </c>
      <c r="C680" s="1220"/>
      <c r="D680" s="1221"/>
      <c r="E680" s="1219" t="s">
        <v>5283</v>
      </c>
      <c r="F680" s="1221"/>
      <c r="G680" s="1158">
        <v>399.46</v>
      </c>
      <c r="H680" s="1158">
        <v>0</v>
      </c>
      <c r="I680" s="1158">
        <v>0</v>
      </c>
      <c r="J680" s="1158">
        <v>399.46</v>
      </c>
      <c r="K680" s="276" t="str">
        <f t="shared" si="10"/>
        <v>151221</v>
      </c>
    </row>
    <row r="681" spans="1:11" ht="10.9" customHeight="1">
      <c r="A681" s="1157">
        <v>3221010002</v>
      </c>
      <c r="B681" s="1219" t="s">
        <v>649</v>
      </c>
      <c r="C681" s="1220"/>
      <c r="D681" s="1221"/>
      <c r="E681" s="1219" t="s">
        <v>5284</v>
      </c>
      <c r="F681" s="1221"/>
      <c r="G681" s="740">
        <v>324198.2</v>
      </c>
      <c r="H681" s="1158">
        <v>0</v>
      </c>
      <c r="I681" s="1158">
        <v>0</v>
      </c>
      <c r="J681" s="740">
        <v>324198.2</v>
      </c>
      <c r="K681" s="276" t="str">
        <f t="shared" si="10"/>
        <v>151221</v>
      </c>
    </row>
    <row r="682" spans="1:11" ht="10.9" customHeight="1">
      <c r="A682" s="1157">
        <v>3221010002</v>
      </c>
      <c r="B682" s="1219" t="s">
        <v>649</v>
      </c>
      <c r="C682" s="1220"/>
      <c r="D682" s="1221"/>
      <c r="E682" s="1219" t="s">
        <v>5285</v>
      </c>
      <c r="F682" s="1221"/>
      <c r="G682" s="740">
        <v>131066.19</v>
      </c>
      <c r="H682" s="1158">
        <v>0</v>
      </c>
      <c r="I682" s="1158">
        <v>0</v>
      </c>
      <c r="J682" s="740">
        <v>131066.19</v>
      </c>
      <c r="K682" s="276" t="str">
        <f t="shared" si="10"/>
        <v>151221</v>
      </c>
    </row>
    <row r="683" spans="1:11" ht="10.9" customHeight="1">
      <c r="A683" s="1157">
        <v>3221010002</v>
      </c>
      <c r="B683" s="1219" t="s">
        <v>649</v>
      </c>
      <c r="C683" s="1220"/>
      <c r="D683" s="1221"/>
      <c r="E683" s="1219" t="s">
        <v>5286</v>
      </c>
      <c r="F683" s="1221"/>
      <c r="G683" s="740">
        <v>128269.72</v>
      </c>
      <c r="H683" s="1158">
        <v>0</v>
      </c>
      <c r="I683" s="1158">
        <v>0</v>
      </c>
      <c r="J683" s="740">
        <v>128269.72</v>
      </c>
      <c r="K683" s="276" t="str">
        <f t="shared" si="10"/>
        <v>151221</v>
      </c>
    </row>
    <row r="684" spans="1:11" ht="10.9" customHeight="1">
      <c r="A684" s="1157">
        <v>3221010002</v>
      </c>
      <c r="B684" s="1219" t="s">
        <v>649</v>
      </c>
      <c r="C684" s="1220"/>
      <c r="D684" s="1221"/>
      <c r="E684" s="1219" t="s">
        <v>5287</v>
      </c>
      <c r="F684" s="1221"/>
      <c r="G684" s="740">
        <v>187157.78</v>
      </c>
      <c r="H684" s="1158">
        <v>0</v>
      </c>
      <c r="I684" s="1158">
        <v>0</v>
      </c>
      <c r="J684" s="740">
        <v>187157.78</v>
      </c>
      <c r="K684" s="276" t="str">
        <f t="shared" si="10"/>
        <v>151221</v>
      </c>
    </row>
    <row r="685" spans="1:11" ht="10.9" customHeight="1">
      <c r="A685" s="1157">
        <v>3221010002</v>
      </c>
      <c r="B685" s="1219" t="s">
        <v>649</v>
      </c>
      <c r="C685" s="1220"/>
      <c r="D685" s="1221"/>
      <c r="E685" s="1219" t="s">
        <v>5288</v>
      </c>
      <c r="F685" s="1221"/>
      <c r="G685" s="740">
        <v>115097.86</v>
      </c>
      <c r="H685" s="1158">
        <v>0</v>
      </c>
      <c r="I685" s="1158">
        <v>0</v>
      </c>
      <c r="J685" s="740">
        <v>115097.86</v>
      </c>
      <c r="K685" s="276" t="str">
        <f t="shared" si="10"/>
        <v>151221</v>
      </c>
    </row>
    <row r="686" spans="1:11" ht="10.9" customHeight="1">
      <c r="A686" s="1157">
        <v>3221010002</v>
      </c>
      <c r="B686" s="1219" t="s">
        <v>649</v>
      </c>
      <c r="C686" s="1220"/>
      <c r="D686" s="1221"/>
      <c r="E686" s="1219" t="s">
        <v>5289</v>
      </c>
      <c r="F686" s="1221"/>
      <c r="G686" s="740">
        <v>1138353.3</v>
      </c>
      <c r="H686" s="1158">
        <v>0</v>
      </c>
      <c r="I686" s="1158">
        <v>0</v>
      </c>
      <c r="J686" s="740">
        <v>1138353.3</v>
      </c>
      <c r="K686" s="276" t="str">
        <f t="shared" si="10"/>
        <v>151221</v>
      </c>
    </row>
    <row r="687" spans="1:11" ht="10.9" customHeight="1">
      <c r="A687" s="1157">
        <v>3221010002</v>
      </c>
      <c r="B687" s="1219" t="s">
        <v>649</v>
      </c>
      <c r="C687" s="1220"/>
      <c r="D687" s="1221"/>
      <c r="E687" s="1219" t="s">
        <v>2788</v>
      </c>
      <c r="F687" s="1221"/>
      <c r="G687" s="740">
        <v>-241708865.52000001</v>
      </c>
      <c r="H687" s="1158">
        <v>0</v>
      </c>
      <c r="I687" s="740">
        <v>5064056.2</v>
      </c>
      <c r="J687" s="740">
        <v>-246772921.72</v>
      </c>
      <c r="K687" s="276" t="str">
        <f t="shared" si="10"/>
        <v>151222</v>
      </c>
    </row>
    <row r="688" spans="1:11" ht="10.9" customHeight="1">
      <c r="A688" s="1157">
        <v>3221010002</v>
      </c>
      <c r="B688" s="1219" t="s">
        <v>649</v>
      </c>
      <c r="C688" s="1220"/>
      <c r="D688" s="1221"/>
      <c r="E688" s="1219" t="s">
        <v>5290</v>
      </c>
      <c r="F688" s="1221"/>
      <c r="G688" s="1158">
        <v>-537.41999999999996</v>
      </c>
      <c r="H688" s="1158">
        <v>-522.9</v>
      </c>
      <c r="I688" s="740">
        <v>35702.199999999997</v>
      </c>
      <c r="J688" s="740">
        <v>-36762.519999999997</v>
      </c>
      <c r="K688" s="276" t="str">
        <f t="shared" si="10"/>
        <v>151223</v>
      </c>
    </row>
    <row r="689" spans="1:11" ht="10.9" customHeight="1">
      <c r="A689" s="1157">
        <v>3221010002</v>
      </c>
      <c r="B689" s="1219" t="s">
        <v>649</v>
      </c>
      <c r="C689" s="1220"/>
      <c r="D689" s="1221"/>
      <c r="E689" s="1219" t="s">
        <v>1656</v>
      </c>
      <c r="F689" s="1221"/>
      <c r="G689" s="740">
        <v>-499992.01</v>
      </c>
      <c r="H689" s="1158">
        <v>0</v>
      </c>
      <c r="I689" s="1158">
        <v>0</v>
      </c>
      <c r="J689" s="740">
        <v>-499992.01</v>
      </c>
      <c r="K689" s="276" t="str">
        <f t="shared" si="10"/>
        <v>250321</v>
      </c>
    </row>
    <row r="690" spans="1:11" ht="10.9" customHeight="1">
      <c r="A690" s="1157">
        <v>3221010002</v>
      </c>
      <c r="B690" s="1219" t="s">
        <v>649</v>
      </c>
      <c r="C690" s="1220"/>
      <c r="D690" s="1221"/>
      <c r="E690" s="1219" t="s">
        <v>5291</v>
      </c>
      <c r="F690" s="1221"/>
      <c r="G690" s="740">
        <v>-43277172</v>
      </c>
      <c r="H690" s="1158">
        <v>0</v>
      </c>
      <c r="I690" s="1158">
        <v>0</v>
      </c>
      <c r="J690" s="740">
        <v>-43277172</v>
      </c>
      <c r="K690" s="276" t="str">
        <f t="shared" si="10"/>
        <v>250322</v>
      </c>
    </row>
    <row r="691" spans="1:11" ht="10.9" customHeight="1">
      <c r="A691" s="1157">
        <v>3221010002</v>
      </c>
      <c r="B691" s="1219" t="s">
        <v>649</v>
      </c>
      <c r="C691" s="1220"/>
      <c r="D691" s="1221"/>
      <c r="E691" s="1219" t="s">
        <v>1657</v>
      </c>
      <c r="F691" s="1221"/>
      <c r="G691" s="740">
        <v>-13531.4</v>
      </c>
      <c r="H691" s="1158">
        <v>0</v>
      </c>
      <c r="I691" s="1158">
        <v>0</v>
      </c>
      <c r="J691" s="740">
        <v>-13531.4</v>
      </c>
      <c r="K691" s="276" t="str">
        <f t="shared" si="10"/>
        <v>250721</v>
      </c>
    </row>
    <row r="692" spans="1:11" ht="10.9" customHeight="1">
      <c r="A692" s="1157">
        <v>3221010002</v>
      </c>
      <c r="B692" s="1219" t="s">
        <v>649</v>
      </c>
      <c r="C692" s="1220"/>
      <c r="D692" s="1221"/>
      <c r="E692" s="1219" t="s">
        <v>5292</v>
      </c>
      <c r="F692" s="1221"/>
      <c r="G692" s="740">
        <v>-32000</v>
      </c>
      <c r="H692" s="1158">
        <v>0</v>
      </c>
      <c r="I692" s="1158">
        <v>0</v>
      </c>
      <c r="J692" s="740">
        <v>-32000</v>
      </c>
      <c r="K692" s="276" t="str">
        <f t="shared" si="10"/>
        <v>250722</v>
      </c>
    </row>
    <row r="693" spans="1:11" ht="10.9" customHeight="1">
      <c r="A693" s="1157">
        <v>3221010002</v>
      </c>
      <c r="B693" s="1219" t="s">
        <v>649</v>
      </c>
      <c r="C693" s="1220"/>
      <c r="D693" s="1221"/>
      <c r="E693" s="1219" t="s">
        <v>1599</v>
      </c>
      <c r="F693" s="1221"/>
      <c r="G693" s="740">
        <v>8305.17</v>
      </c>
      <c r="H693" s="1158">
        <v>0</v>
      </c>
      <c r="I693" s="1158">
        <v>0</v>
      </c>
      <c r="J693" s="740">
        <v>8305.17</v>
      </c>
      <c r="K693" s="276" t="str">
        <f t="shared" si="10"/>
        <v>250817</v>
      </c>
    </row>
    <row r="694" spans="1:11" ht="10.9" customHeight="1">
      <c r="A694" s="1157">
        <v>3221010002</v>
      </c>
      <c r="B694" s="1219" t="s">
        <v>649</v>
      </c>
      <c r="C694" s="1220"/>
      <c r="D694" s="1221"/>
      <c r="E694" s="1219" t="s">
        <v>5293</v>
      </c>
      <c r="F694" s="1221"/>
      <c r="G694" s="1158">
        <v>-0.1</v>
      </c>
      <c r="H694" s="1158">
        <v>0</v>
      </c>
      <c r="I694" s="1158">
        <v>0</v>
      </c>
      <c r="J694" s="1158">
        <v>-0.1</v>
      </c>
      <c r="K694" s="276" t="str">
        <f t="shared" si="10"/>
        <v>251423</v>
      </c>
    </row>
    <row r="695" spans="1:11" ht="10.9" customHeight="1">
      <c r="A695" s="1157">
        <v>4111010001</v>
      </c>
      <c r="B695" s="1219" t="s">
        <v>474</v>
      </c>
      <c r="C695" s="1220"/>
      <c r="D695" s="1221"/>
      <c r="E695" s="1219" t="s">
        <v>5294</v>
      </c>
      <c r="F695" s="1221"/>
      <c r="G695" s="740">
        <v>-62465.58</v>
      </c>
      <c r="H695" s="1158">
        <v>0</v>
      </c>
      <c r="I695" s="740">
        <v>126403.85</v>
      </c>
      <c r="J695" s="740">
        <v>-188869.43</v>
      </c>
      <c r="K695" s="276" t="str">
        <f t="shared" si="10"/>
        <v>110123</v>
      </c>
    </row>
    <row r="696" spans="1:11" ht="10.9" customHeight="1">
      <c r="A696" s="1157">
        <v>4112010001</v>
      </c>
      <c r="B696" s="1219" t="s">
        <v>650</v>
      </c>
      <c r="C696" s="1220"/>
      <c r="D696" s="1221"/>
      <c r="E696" s="1219" t="s">
        <v>5295</v>
      </c>
      <c r="F696" s="1221"/>
      <c r="G696" s="740">
        <v>-273625258.81</v>
      </c>
      <c r="H696" s="1158">
        <v>0</v>
      </c>
      <c r="I696" s="740">
        <v>15976504.84</v>
      </c>
      <c r="J696" s="740">
        <v>-289601763.64999998</v>
      </c>
      <c r="K696" s="276" t="str">
        <f t="shared" si="10"/>
        <v>110123</v>
      </c>
    </row>
    <row r="697" spans="1:11" ht="10.9" customHeight="1">
      <c r="A697" s="1157">
        <v>4112010002</v>
      </c>
      <c r="B697" s="1219" t="s">
        <v>651</v>
      </c>
      <c r="C697" s="1220"/>
      <c r="D697" s="1221"/>
      <c r="E697" s="1219" t="s">
        <v>5296</v>
      </c>
      <c r="F697" s="1221"/>
      <c r="G697" s="740">
        <v>-13057580.050000001</v>
      </c>
      <c r="H697" s="1158">
        <v>0</v>
      </c>
      <c r="I697" s="740">
        <v>4139595.92</v>
      </c>
      <c r="J697" s="740">
        <v>-17197175.969999999</v>
      </c>
      <c r="K697" s="276" t="str">
        <f t="shared" si="10"/>
        <v>110123</v>
      </c>
    </row>
    <row r="698" spans="1:11" ht="10.9" customHeight="1">
      <c r="A698" s="1157">
        <v>4113010001</v>
      </c>
      <c r="B698" s="1219" t="s">
        <v>487</v>
      </c>
      <c r="C698" s="1220"/>
      <c r="D698" s="1221"/>
      <c r="E698" s="1219" t="s">
        <v>5297</v>
      </c>
      <c r="F698" s="1221"/>
      <c r="G698" s="740">
        <v>-860871.91</v>
      </c>
      <c r="H698" s="1158">
        <v>0</v>
      </c>
      <c r="I698" s="740">
        <v>359924.5</v>
      </c>
      <c r="J698" s="740">
        <v>-1220796.4099999999</v>
      </c>
      <c r="K698" s="276" t="str">
        <f t="shared" si="10"/>
        <v>110123</v>
      </c>
    </row>
    <row r="699" spans="1:11" ht="10.9" customHeight="1">
      <c r="A699" s="1157">
        <v>4113040001</v>
      </c>
      <c r="B699" s="1219" t="s">
        <v>652</v>
      </c>
      <c r="C699" s="1220"/>
      <c r="D699" s="1221"/>
      <c r="E699" s="1219" t="s">
        <v>5298</v>
      </c>
      <c r="F699" s="1221"/>
      <c r="G699" s="740">
        <v>-22289384.190000001</v>
      </c>
      <c r="H699" s="1158">
        <v>0</v>
      </c>
      <c r="I699" s="740">
        <v>15742117.130000001</v>
      </c>
      <c r="J699" s="740">
        <v>-38031501.32</v>
      </c>
      <c r="K699" s="276" t="str">
        <f t="shared" si="10"/>
        <v>110123</v>
      </c>
    </row>
    <row r="700" spans="1:11" ht="10.9" customHeight="1">
      <c r="A700" s="1157">
        <v>4117010001</v>
      </c>
      <c r="B700" s="1219" t="s">
        <v>653</v>
      </c>
      <c r="C700" s="1220"/>
      <c r="D700" s="1221"/>
      <c r="E700" s="1219" t="s">
        <v>5299</v>
      </c>
      <c r="F700" s="1221"/>
      <c r="G700" s="740">
        <v>-309379.77</v>
      </c>
      <c r="H700" s="1158">
        <v>0</v>
      </c>
      <c r="I700" s="740">
        <v>446267.2</v>
      </c>
      <c r="J700" s="740">
        <v>-755646.97</v>
      </c>
      <c r="K700" s="276" t="str">
        <f t="shared" si="10"/>
        <v>110123</v>
      </c>
    </row>
    <row r="701" spans="1:11" ht="10.9" customHeight="1">
      <c r="A701" s="1157">
        <v>4117010002</v>
      </c>
      <c r="B701" s="1219" t="s">
        <v>654</v>
      </c>
      <c r="C701" s="1220"/>
      <c r="D701" s="1221"/>
      <c r="E701" s="1219" t="s">
        <v>5300</v>
      </c>
      <c r="F701" s="1221"/>
      <c r="G701" s="740">
        <v>-3023157.51</v>
      </c>
      <c r="H701" s="1158">
        <v>0</v>
      </c>
      <c r="I701" s="740">
        <v>1666729.43</v>
      </c>
      <c r="J701" s="740">
        <v>-4689886.9400000004</v>
      </c>
      <c r="K701" s="276" t="str">
        <f t="shared" si="10"/>
        <v>110123</v>
      </c>
    </row>
    <row r="702" spans="1:11" ht="10.9" customHeight="1">
      <c r="A702" s="1157">
        <v>4117030002</v>
      </c>
      <c r="B702" s="1219" t="s">
        <v>655</v>
      </c>
      <c r="C702" s="1220"/>
      <c r="D702" s="1221"/>
      <c r="E702" s="1219" t="s">
        <v>5301</v>
      </c>
      <c r="F702" s="1221"/>
      <c r="G702" s="740">
        <v>-1642138.17</v>
      </c>
      <c r="H702" s="1158">
        <v>0</v>
      </c>
      <c r="I702" s="740">
        <v>378929.35</v>
      </c>
      <c r="J702" s="740">
        <v>-2021067.52</v>
      </c>
      <c r="K702" s="276" t="str">
        <f t="shared" si="10"/>
        <v>110123</v>
      </c>
    </row>
    <row r="703" spans="1:11" ht="10.9" customHeight="1">
      <c r="A703" s="1157">
        <v>4141040001</v>
      </c>
      <c r="B703" s="1219" t="s">
        <v>502</v>
      </c>
      <c r="C703" s="1220"/>
      <c r="D703" s="1221"/>
      <c r="E703" s="1219" t="s">
        <v>5302</v>
      </c>
      <c r="F703" s="1221"/>
      <c r="G703" s="740">
        <v>-1401428.89</v>
      </c>
      <c r="H703" s="1158">
        <v>0</v>
      </c>
      <c r="I703" s="740">
        <v>952729.66</v>
      </c>
      <c r="J703" s="740">
        <v>-2354158.5499999998</v>
      </c>
      <c r="K703" s="276" t="str">
        <f t="shared" si="10"/>
        <v>110123</v>
      </c>
    </row>
    <row r="704" spans="1:11" ht="10.9" customHeight="1">
      <c r="A704" s="1157">
        <v>4141060002</v>
      </c>
      <c r="B704" s="1219" t="s">
        <v>496</v>
      </c>
      <c r="C704" s="1220"/>
      <c r="D704" s="1221"/>
      <c r="E704" s="1219" t="s">
        <v>5303</v>
      </c>
      <c r="F704" s="1221"/>
      <c r="G704" s="740">
        <v>-905555.5</v>
      </c>
      <c r="H704" s="1158">
        <v>0</v>
      </c>
      <c r="I704" s="1158">
        <v>0</v>
      </c>
      <c r="J704" s="740">
        <v>-905555.5</v>
      </c>
      <c r="K704" s="276" t="str">
        <f t="shared" si="10"/>
        <v>110123</v>
      </c>
    </row>
    <row r="705" spans="1:11" ht="10.9" customHeight="1">
      <c r="A705" s="1157">
        <v>4141060003</v>
      </c>
      <c r="B705" s="1219" t="s">
        <v>5304</v>
      </c>
      <c r="C705" s="1220"/>
      <c r="D705" s="1221"/>
      <c r="E705" s="1219" t="s">
        <v>5305</v>
      </c>
      <c r="F705" s="1221"/>
      <c r="G705" s="740">
        <v>-476471.67</v>
      </c>
      <c r="H705" s="1158">
        <v>0</v>
      </c>
      <c r="I705" s="740">
        <v>897080.17</v>
      </c>
      <c r="J705" s="740">
        <v>-1373551.84</v>
      </c>
      <c r="K705" s="276" t="str">
        <f t="shared" si="10"/>
        <v>110123</v>
      </c>
    </row>
    <row r="706" spans="1:11" ht="10.9" customHeight="1">
      <c r="A706" s="1157">
        <v>4141070001</v>
      </c>
      <c r="B706" s="1219" t="s">
        <v>493</v>
      </c>
      <c r="C706" s="1220"/>
      <c r="D706" s="1221"/>
      <c r="E706" s="1219" t="s">
        <v>5306</v>
      </c>
      <c r="F706" s="1221"/>
      <c r="G706" s="740">
        <v>-107680.5</v>
      </c>
      <c r="H706" s="1158">
        <v>0</v>
      </c>
      <c r="I706" s="740">
        <v>1890</v>
      </c>
      <c r="J706" s="740">
        <v>-109570.5</v>
      </c>
      <c r="K706" s="276" t="str">
        <f t="shared" si="10"/>
        <v>110123</v>
      </c>
    </row>
    <row r="707" spans="1:11" ht="10.9" customHeight="1">
      <c r="A707" s="1157">
        <v>4143010001</v>
      </c>
      <c r="B707" s="1219" t="s">
        <v>656</v>
      </c>
      <c r="C707" s="1220"/>
      <c r="D707" s="1221"/>
      <c r="E707" s="1219" t="s">
        <v>5307</v>
      </c>
      <c r="F707" s="1221"/>
      <c r="G707" s="740">
        <v>-67983</v>
      </c>
      <c r="H707" s="1158">
        <v>0</v>
      </c>
      <c r="I707" s="740">
        <v>30591</v>
      </c>
      <c r="J707" s="740">
        <v>-98574</v>
      </c>
      <c r="K707" s="276" t="str">
        <f t="shared" si="10"/>
        <v>110123</v>
      </c>
    </row>
    <row r="708" spans="1:11" ht="10.9" customHeight="1">
      <c r="A708" s="1157">
        <v>4143020001</v>
      </c>
      <c r="B708" s="1219" t="s">
        <v>504</v>
      </c>
      <c r="C708" s="1220"/>
      <c r="D708" s="1221"/>
      <c r="E708" s="1219" t="s">
        <v>5308</v>
      </c>
      <c r="F708" s="1221"/>
      <c r="G708" s="740">
        <v>-1312695.3400000001</v>
      </c>
      <c r="H708" s="1158">
        <v>0</v>
      </c>
      <c r="I708" s="740">
        <v>503583.45</v>
      </c>
      <c r="J708" s="740">
        <v>-1816278.79</v>
      </c>
      <c r="K708" s="276" t="str">
        <f t="shared" si="10"/>
        <v>110123</v>
      </c>
    </row>
    <row r="709" spans="1:11" ht="10.9" customHeight="1">
      <c r="A709" s="1157">
        <v>4143030001</v>
      </c>
      <c r="B709" s="1219" t="s">
        <v>1179</v>
      </c>
      <c r="C709" s="1220"/>
      <c r="D709" s="1221"/>
      <c r="E709" s="1219" t="s">
        <v>5309</v>
      </c>
      <c r="F709" s="1221"/>
      <c r="G709" s="740">
        <v>-3539.14</v>
      </c>
      <c r="H709" s="1158">
        <v>0</v>
      </c>
      <c r="I709" s="1158">
        <v>87.76</v>
      </c>
      <c r="J709" s="740">
        <v>-3626.9</v>
      </c>
      <c r="K709" s="276" t="str">
        <f t="shared" si="10"/>
        <v>110123</v>
      </c>
    </row>
    <row r="710" spans="1:11" ht="10.9" customHeight="1">
      <c r="A710" s="1157">
        <v>4143040001</v>
      </c>
      <c r="B710" s="1219" t="s">
        <v>657</v>
      </c>
      <c r="C710" s="1220"/>
      <c r="D710" s="1221"/>
      <c r="E710" s="1219" t="s">
        <v>5310</v>
      </c>
      <c r="F710" s="1221"/>
      <c r="G710" s="740">
        <v>-1435518</v>
      </c>
      <c r="H710" s="1158">
        <v>0</v>
      </c>
      <c r="I710" s="740">
        <v>1380775.5</v>
      </c>
      <c r="J710" s="740">
        <v>-2816293.5</v>
      </c>
      <c r="K710" s="276" t="str">
        <f t="shared" si="10"/>
        <v>110123</v>
      </c>
    </row>
    <row r="711" spans="1:11" ht="10.9" customHeight="1">
      <c r="A711" s="1157">
        <v>4143040002</v>
      </c>
      <c r="B711" s="1219" t="s">
        <v>1201</v>
      </c>
      <c r="C711" s="1220"/>
      <c r="D711" s="1221"/>
      <c r="E711" s="1219" t="s">
        <v>5311</v>
      </c>
      <c r="F711" s="1221"/>
      <c r="G711" s="740">
        <v>-23092.799999999999</v>
      </c>
      <c r="H711" s="1158">
        <v>0</v>
      </c>
      <c r="I711" s="740">
        <v>33611.839999999997</v>
      </c>
      <c r="J711" s="740">
        <v>-56704.639999999999</v>
      </c>
      <c r="K711" s="276" t="str">
        <f t="shared" si="10"/>
        <v>110123</v>
      </c>
    </row>
    <row r="712" spans="1:11" ht="10.9" customHeight="1">
      <c r="A712" s="1157">
        <v>4143040002</v>
      </c>
      <c r="B712" s="1219" t="s">
        <v>1201</v>
      </c>
      <c r="C712" s="1220"/>
      <c r="D712" s="1221"/>
      <c r="E712" s="1219" t="s">
        <v>5312</v>
      </c>
      <c r="F712" s="1221"/>
      <c r="G712" s="740">
        <v>-35018.36</v>
      </c>
      <c r="H712" s="1158">
        <v>0</v>
      </c>
      <c r="I712" s="740">
        <v>67684.92</v>
      </c>
      <c r="J712" s="740">
        <v>-102703.28</v>
      </c>
      <c r="K712" s="276" t="str">
        <f t="shared" si="10"/>
        <v>110123</v>
      </c>
    </row>
    <row r="713" spans="1:11" ht="10.9" customHeight="1">
      <c r="A713" s="1157">
        <v>4143050001</v>
      </c>
      <c r="B713" s="1219" t="s">
        <v>483</v>
      </c>
      <c r="C713" s="1220"/>
      <c r="D713" s="1221"/>
      <c r="E713" s="1219" t="s">
        <v>5313</v>
      </c>
      <c r="F713" s="1221"/>
      <c r="G713" s="740">
        <v>-366399.29</v>
      </c>
      <c r="H713" s="1158">
        <v>0</v>
      </c>
      <c r="I713" s="740">
        <v>320767.53999999998</v>
      </c>
      <c r="J713" s="740">
        <v>-687166.83</v>
      </c>
      <c r="K713" s="276" t="str">
        <f t="shared" si="10"/>
        <v>110123</v>
      </c>
    </row>
    <row r="714" spans="1:11" ht="10.9" customHeight="1">
      <c r="A714" s="1157">
        <v>4143060001</v>
      </c>
      <c r="B714" s="1219" t="s">
        <v>658</v>
      </c>
      <c r="C714" s="1220"/>
      <c r="D714" s="1221"/>
      <c r="E714" s="1219" t="s">
        <v>5314</v>
      </c>
      <c r="F714" s="1221"/>
      <c r="G714" s="740">
        <v>-25246.89</v>
      </c>
      <c r="H714" s="1158">
        <v>0</v>
      </c>
      <c r="I714" s="740">
        <v>53580.76</v>
      </c>
      <c r="J714" s="740">
        <v>-78827.649999999994</v>
      </c>
      <c r="K714" s="276" t="str">
        <f t="shared" si="10"/>
        <v>110123</v>
      </c>
    </row>
    <row r="715" spans="1:11" ht="10.9" customHeight="1">
      <c r="A715" s="1157">
        <v>4143070001</v>
      </c>
      <c r="B715" s="1219" t="s">
        <v>659</v>
      </c>
      <c r="C715" s="1220"/>
      <c r="D715" s="1221"/>
      <c r="E715" s="1219" t="s">
        <v>5315</v>
      </c>
      <c r="F715" s="1221"/>
      <c r="G715" s="740">
        <v>-1424807.44</v>
      </c>
      <c r="H715" s="1158">
        <v>0</v>
      </c>
      <c r="I715" s="740">
        <v>543911.44999999995</v>
      </c>
      <c r="J715" s="740">
        <v>-1968718.89</v>
      </c>
      <c r="K715" s="276" t="str">
        <f t="shared" si="10"/>
        <v>110123</v>
      </c>
    </row>
    <row r="716" spans="1:11" ht="10.9" customHeight="1">
      <c r="A716" s="1157">
        <v>4143070002</v>
      </c>
      <c r="B716" s="1219" t="s">
        <v>1133</v>
      </c>
      <c r="C716" s="1220"/>
      <c r="D716" s="1221"/>
      <c r="E716" s="1219" t="s">
        <v>5316</v>
      </c>
      <c r="F716" s="1221"/>
      <c r="G716" s="740">
        <v>-26291.9</v>
      </c>
      <c r="H716" s="1158">
        <v>0</v>
      </c>
      <c r="I716" s="740">
        <v>6016.92</v>
      </c>
      <c r="J716" s="740">
        <v>-32308.82</v>
      </c>
      <c r="K716" s="276" t="str">
        <f t="shared" si="10"/>
        <v>110123</v>
      </c>
    </row>
    <row r="717" spans="1:11" ht="10.9" customHeight="1">
      <c r="A717" s="1157">
        <v>4143120001</v>
      </c>
      <c r="B717" s="1219" t="s">
        <v>660</v>
      </c>
      <c r="C717" s="1220"/>
      <c r="D717" s="1221"/>
      <c r="E717" s="1219" t="s">
        <v>5317</v>
      </c>
      <c r="F717" s="1221"/>
      <c r="G717" s="740">
        <v>-686625.92</v>
      </c>
      <c r="H717" s="1158">
        <v>0</v>
      </c>
      <c r="I717" s="740">
        <v>177602.88</v>
      </c>
      <c r="J717" s="740">
        <v>-864228.8</v>
      </c>
      <c r="K717" s="276" t="str">
        <f t="shared" ref="K717:K780" si="11">MID(E717,58,6)</f>
        <v>110123</v>
      </c>
    </row>
    <row r="718" spans="1:11" ht="10.9" customHeight="1">
      <c r="A718" s="1157">
        <v>4143120002</v>
      </c>
      <c r="B718" s="1219" t="s">
        <v>661</v>
      </c>
      <c r="C718" s="1220"/>
      <c r="D718" s="1221"/>
      <c r="E718" s="1219" t="s">
        <v>5318</v>
      </c>
      <c r="F718" s="1221"/>
      <c r="G718" s="740">
        <v>-34666681.590000004</v>
      </c>
      <c r="H718" s="1158">
        <v>0</v>
      </c>
      <c r="I718" s="740">
        <v>882926.46</v>
      </c>
      <c r="J718" s="740">
        <v>-35549608.049999997</v>
      </c>
      <c r="K718" s="276" t="str">
        <f t="shared" si="11"/>
        <v>110123</v>
      </c>
    </row>
    <row r="719" spans="1:11" ht="10.9" customHeight="1">
      <c r="A719" s="1157">
        <v>4143120003</v>
      </c>
      <c r="B719" s="1219" t="s">
        <v>1203</v>
      </c>
      <c r="C719" s="1220"/>
      <c r="D719" s="1221"/>
      <c r="E719" s="1219" t="s">
        <v>5319</v>
      </c>
      <c r="F719" s="1221"/>
      <c r="G719" s="1158">
        <v>0</v>
      </c>
      <c r="H719" s="1158">
        <v>0</v>
      </c>
      <c r="I719" s="740">
        <v>37035.18</v>
      </c>
      <c r="J719" s="740">
        <v>-37035.18</v>
      </c>
      <c r="K719" s="276" t="str">
        <f t="shared" si="11"/>
        <v>110123</v>
      </c>
    </row>
    <row r="720" spans="1:11" ht="10.9" customHeight="1">
      <c r="A720" s="1157">
        <v>4143120004</v>
      </c>
      <c r="B720" s="1219" t="s">
        <v>476</v>
      </c>
      <c r="C720" s="1220"/>
      <c r="D720" s="1221"/>
      <c r="E720" s="1219" t="s">
        <v>5320</v>
      </c>
      <c r="F720" s="1221"/>
      <c r="G720" s="740">
        <v>-2037390.12</v>
      </c>
      <c r="H720" s="1158">
        <v>0</v>
      </c>
      <c r="I720" s="740">
        <v>936873.54</v>
      </c>
      <c r="J720" s="740">
        <v>-2974263.66</v>
      </c>
      <c r="K720" s="276" t="str">
        <f t="shared" si="11"/>
        <v>110123</v>
      </c>
    </row>
    <row r="721" spans="1:11" ht="10.9" customHeight="1">
      <c r="A721" s="1157">
        <v>4143120005</v>
      </c>
      <c r="B721" s="1219" t="s">
        <v>495</v>
      </c>
      <c r="C721" s="1220"/>
      <c r="D721" s="1221"/>
      <c r="E721" s="1219" t="s">
        <v>5321</v>
      </c>
      <c r="F721" s="1221"/>
      <c r="G721" s="740">
        <v>-557403.4</v>
      </c>
      <c r="H721" s="1158">
        <v>0</v>
      </c>
      <c r="I721" s="740">
        <v>395204.13</v>
      </c>
      <c r="J721" s="740">
        <v>-952607.53</v>
      </c>
      <c r="K721" s="276" t="str">
        <f t="shared" si="11"/>
        <v>110123</v>
      </c>
    </row>
    <row r="722" spans="1:11" ht="10.9" customHeight="1">
      <c r="A722" s="1157">
        <v>4143120006</v>
      </c>
      <c r="B722" s="1219" t="s">
        <v>1180</v>
      </c>
      <c r="C722" s="1220"/>
      <c r="D722" s="1221"/>
      <c r="E722" s="1219" t="s">
        <v>5322</v>
      </c>
      <c r="F722" s="1221"/>
      <c r="G722" s="740">
        <v>-3110707.91</v>
      </c>
      <c r="H722" s="1158">
        <v>0</v>
      </c>
      <c r="I722" s="740">
        <v>1601981.81</v>
      </c>
      <c r="J722" s="740">
        <v>-4712689.72</v>
      </c>
      <c r="K722" s="276" t="str">
        <f t="shared" si="11"/>
        <v>110123</v>
      </c>
    </row>
    <row r="723" spans="1:11" ht="10.9" customHeight="1">
      <c r="A723" s="1157">
        <v>4143160002</v>
      </c>
      <c r="B723" s="1219" t="s">
        <v>662</v>
      </c>
      <c r="C723" s="1220"/>
      <c r="D723" s="1221"/>
      <c r="E723" s="1219" t="s">
        <v>5323</v>
      </c>
      <c r="F723" s="1221"/>
      <c r="G723" s="740">
        <v>-3644872.03</v>
      </c>
      <c r="H723" s="1158">
        <v>0</v>
      </c>
      <c r="I723" s="740">
        <v>1905951.12</v>
      </c>
      <c r="J723" s="740">
        <v>-5550823.1500000004</v>
      </c>
      <c r="K723" s="276" t="str">
        <f t="shared" si="11"/>
        <v>110123</v>
      </c>
    </row>
    <row r="724" spans="1:11" ht="10.9" customHeight="1">
      <c r="A724" s="1157">
        <v>4143170002</v>
      </c>
      <c r="B724" s="1219" t="s">
        <v>497</v>
      </c>
      <c r="C724" s="1220"/>
      <c r="D724" s="1221"/>
      <c r="E724" s="1219" t="s">
        <v>5324</v>
      </c>
      <c r="F724" s="1221"/>
      <c r="G724" s="740">
        <v>-123926.51</v>
      </c>
      <c r="H724" s="1158">
        <v>0</v>
      </c>
      <c r="I724" s="740">
        <v>106393.54</v>
      </c>
      <c r="J724" s="740">
        <v>-230320.05</v>
      </c>
      <c r="K724" s="276" t="str">
        <f t="shared" si="11"/>
        <v>110123</v>
      </c>
    </row>
    <row r="725" spans="1:11" ht="10.9" customHeight="1">
      <c r="A725" s="1157">
        <v>4143170002</v>
      </c>
      <c r="B725" s="1219" t="s">
        <v>497</v>
      </c>
      <c r="C725" s="1220"/>
      <c r="D725" s="1221"/>
      <c r="E725" s="1219" t="s">
        <v>5325</v>
      </c>
      <c r="F725" s="1221"/>
      <c r="G725" s="740">
        <v>-164806.54</v>
      </c>
      <c r="H725" s="1158">
        <v>0</v>
      </c>
      <c r="I725" s="740">
        <v>117380.78</v>
      </c>
      <c r="J725" s="740">
        <v>-282187.32</v>
      </c>
      <c r="K725" s="276" t="str">
        <f t="shared" si="11"/>
        <v>110123</v>
      </c>
    </row>
    <row r="726" spans="1:11" ht="10.9" customHeight="1">
      <c r="A726" s="1157">
        <v>4143170002</v>
      </c>
      <c r="B726" s="1219" t="s">
        <v>497</v>
      </c>
      <c r="C726" s="1220"/>
      <c r="D726" s="1221"/>
      <c r="E726" s="1219" t="s">
        <v>5326</v>
      </c>
      <c r="F726" s="1221"/>
      <c r="G726" s="1158">
        <v>0</v>
      </c>
      <c r="H726" s="1158">
        <v>0</v>
      </c>
      <c r="I726" s="1158">
        <v>583.74</v>
      </c>
      <c r="J726" s="1158">
        <v>-583.74</v>
      </c>
      <c r="K726" s="276" t="str">
        <f t="shared" si="11"/>
        <v>110123</v>
      </c>
    </row>
    <row r="727" spans="1:11" ht="10.9" customHeight="1">
      <c r="A727" s="1157">
        <v>4143170006</v>
      </c>
      <c r="B727" s="1219" t="s">
        <v>1181</v>
      </c>
      <c r="C727" s="1220"/>
      <c r="D727" s="1221"/>
      <c r="E727" s="1219" t="s">
        <v>5327</v>
      </c>
      <c r="F727" s="1221"/>
      <c r="G727" s="740">
        <v>-1582223.29</v>
      </c>
      <c r="H727" s="1158">
        <v>0</v>
      </c>
      <c r="I727" s="740">
        <v>700622.02</v>
      </c>
      <c r="J727" s="740">
        <v>-2282845.31</v>
      </c>
      <c r="K727" s="276" t="str">
        <f t="shared" si="11"/>
        <v>110123</v>
      </c>
    </row>
    <row r="728" spans="1:11" ht="10.9" customHeight="1">
      <c r="A728" s="1157">
        <v>4143170009</v>
      </c>
      <c r="B728" s="1219" t="s">
        <v>1182</v>
      </c>
      <c r="C728" s="1220"/>
      <c r="D728" s="1221"/>
      <c r="E728" s="1219" t="s">
        <v>5328</v>
      </c>
      <c r="F728" s="1221"/>
      <c r="G728" s="740">
        <v>-1089547.67</v>
      </c>
      <c r="H728" s="1158">
        <v>0</v>
      </c>
      <c r="I728" s="740">
        <v>507152.93</v>
      </c>
      <c r="J728" s="740">
        <v>-1596700.6</v>
      </c>
      <c r="K728" s="276" t="str">
        <f t="shared" si="11"/>
        <v>110123</v>
      </c>
    </row>
    <row r="729" spans="1:11" ht="10.9" customHeight="1">
      <c r="A729" s="1157">
        <v>4143170011</v>
      </c>
      <c r="B729" s="1219" t="s">
        <v>1183</v>
      </c>
      <c r="C729" s="1220"/>
      <c r="D729" s="1221"/>
      <c r="E729" s="1219" t="s">
        <v>5329</v>
      </c>
      <c r="F729" s="1221"/>
      <c r="G729" s="740">
        <v>-67796.460000000006</v>
      </c>
      <c r="H729" s="1158">
        <v>0</v>
      </c>
      <c r="I729" s="740">
        <v>34296</v>
      </c>
      <c r="J729" s="740">
        <v>-102092.46</v>
      </c>
      <c r="K729" s="276" t="str">
        <f t="shared" si="11"/>
        <v>110123</v>
      </c>
    </row>
    <row r="730" spans="1:11" ht="10.9" customHeight="1">
      <c r="A730" s="1157">
        <v>4143190001</v>
      </c>
      <c r="B730" s="1219" t="s">
        <v>1184</v>
      </c>
      <c r="C730" s="1220"/>
      <c r="D730" s="1221"/>
      <c r="E730" s="1219" t="s">
        <v>5330</v>
      </c>
      <c r="F730" s="1221"/>
      <c r="G730" s="740">
        <v>-10761030.199999999</v>
      </c>
      <c r="H730" s="1158">
        <v>0</v>
      </c>
      <c r="I730" s="740">
        <v>6030753.9900000002</v>
      </c>
      <c r="J730" s="740">
        <v>-16791784.190000001</v>
      </c>
      <c r="K730" s="276" t="str">
        <f t="shared" si="11"/>
        <v>110123</v>
      </c>
    </row>
    <row r="731" spans="1:11" ht="10.9" customHeight="1">
      <c r="A731" s="1157">
        <v>4144010001</v>
      </c>
      <c r="B731" s="1219" t="s">
        <v>1185</v>
      </c>
      <c r="C731" s="1220"/>
      <c r="D731" s="1221"/>
      <c r="E731" s="1219" t="s">
        <v>5331</v>
      </c>
      <c r="F731" s="1221"/>
      <c r="G731" s="740">
        <v>-1156.83</v>
      </c>
      <c r="H731" s="1158">
        <v>0</v>
      </c>
      <c r="I731" s="740">
        <v>2798.2</v>
      </c>
      <c r="J731" s="740">
        <v>-3955.03</v>
      </c>
      <c r="K731" s="276" t="str">
        <f t="shared" si="11"/>
        <v>110123</v>
      </c>
    </row>
    <row r="732" spans="1:11" ht="10.9" customHeight="1">
      <c r="A732" s="1157">
        <v>4144010002</v>
      </c>
      <c r="B732" s="1219" t="s">
        <v>402</v>
      </c>
      <c r="C732" s="1220"/>
      <c r="D732" s="1221"/>
      <c r="E732" s="1219" t="s">
        <v>5332</v>
      </c>
      <c r="F732" s="1221"/>
      <c r="G732" s="740">
        <v>-274220.25</v>
      </c>
      <c r="H732" s="1158">
        <v>0</v>
      </c>
      <c r="I732" s="740">
        <v>125575.59</v>
      </c>
      <c r="J732" s="740">
        <v>-399795.84</v>
      </c>
      <c r="K732" s="276" t="str">
        <f t="shared" si="11"/>
        <v>110123</v>
      </c>
    </row>
    <row r="733" spans="1:11" ht="10.9" customHeight="1">
      <c r="A733" s="1157">
        <v>4144020002</v>
      </c>
      <c r="B733" s="1219" t="s">
        <v>1186</v>
      </c>
      <c r="C733" s="1220"/>
      <c r="D733" s="1221"/>
      <c r="E733" s="1219" t="s">
        <v>5333</v>
      </c>
      <c r="F733" s="1221"/>
      <c r="G733" s="740">
        <v>-3510.59</v>
      </c>
      <c r="H733" s="1158">
        <v>0</v>
      </c>
      <c r="I733" s="740">
        <v>7528.94</v>
      </c>
      <c r="J733" s="740">
        <v>-11039.53</v>
      </c>
      <c r="K733" s="276" t="str">
        <f t="shared" si="11"/>
        <v>110123</v>
      </c>
    </row>
    <row r="734" spans="1:11" ht="10.9" customHeight="1">
      <c r="A734" s="1157">
        <v>4151010003</v>
      </c>
      <c r="B734" s="1219" t="s">
        <v>1233</v>
      </c>
      <c r="C734" s="1220"/>
      <c r="D734" s="1221"/>
      <c r="E734" s="1219" t="s">
        <v>5334</v>
      </c>
      <c r="F734" s="1221"/>
      <c r="G734" s="740">
        <v>-22140</v>
      </c>
      <c r="H734" s="1158">
        <v>0</v>
      </c>
      <c r="I734" s="740">
        <v>21223</v>
      </c>
      <c r="J734" s="740">
        <v>-43363</v>
      </c>
      <c r="K734" s="276" t="str">
        <f t="shared" si="11"/>
        <v>110123</v>
      </c>
    </row>
    <row r="735" spans="1:11" ht="10.9" customHeight="1">
      <c r="A735" s="1157">
        <v>4151010004</v>
      </c>
      <c r="B735" s="1219" t="s">
        <v>1241</v>
      </c>
      <c r="C735" s="1220"/>
      <c r="D735" s="1221"/>
      <c r="E735" s="1219" t="s">
        <v>5335</v>
      </c>
      <c r="F735" s="1221"/>
      <c r="G735" s="740">
        <v>-131739</v>
      </c>
      <c r="H735" s="1158">
        <v>0</v>
      </c>
      <c r="I735" s="740">
        <v>105359</v>
      </c>
      <c r="J735" s="740">
        <v>-237098</v>
      </c>
      <c r="K735" s="276" t="str">
        <f t="shared" si="11"/>
        <v>110123</v>
      </c>
    </row>
    <row r="736" spans="1:11" ht="10.9" customHeight="1">
      <c r="A736" s="1157">
        <v>4151010006</v>
      </c>
      <c r="B736" s="1219" t="s">
        <v>1234</v>
      </c>
      <c r="C736" s="1220"/>
      <c r="D736" s="1221"/>
      <c r="E736" s="1219" t="s">
        <v>5336</v>
      </c>
      <c r="F736" s="1221"/>
      <c r="G736" s="740">
        <v>-107026</v>
      </c>
      <c r="H736" s="1158">
        <v>0</v>
      </c>
      <c r="I736" s="740">
        <v>109326</v>
      </c>
      <c r="J736" s="740">
        <v>-216352</v>
      </c>
      <c r="K736" s="276" t="str">
        <f t="shared" si="11"/>
        <v>110123</v>
      </c>
    </row>
    <row r="737" spans="1:11" ht="10.9" customHeight="1">
      <c r="A737" s="1157">
        <v>4151010008</v>
      </c>
      <c r="B737" s="1219" t="s">
        <v>503</v>
      </c>
      <c r="C737" s="1220"/>
      <c r="D737" s="1221"/>
      <c r="E737" s="1219" t="s">
        <v>5337</v>
      </c>
      <c r="F737" s="1221"/>
      <c r="G737" s="740">
        <v>-244449</v>
      </c>
      <c r="H737" s="1158">
        <v>0</v>
      </c>
      <c r="I737" s="740">
        <v>113256</v>
      </c>
      <c r="J737" s="740">
        <v>-357705</v>
      </c>
      <c r="K737" s="276" t="str">
        <f t="shared" si="11"/>
        <v>110123</v>
      </c>
    </row>
    <row r="738" spans="1:11" ht="10.9" customHeight="1">
      <c r="A738" s="1157">
        <v>4151010009</v>
      </c>
      <c r="B738" s="1219" t="s">
        <v>1204</v>
      </c>
      <c r="C738" s="1220"/>
      <c r="D738" s="1221"/>
      <c r="E738" s="1219" t="s">
        <v>5338</v>
      </c>
      <c r="F738" s="1221"/>
      <c r="G738" s="740">
        <v>-337230.73</v>
      </c>
      <c r="H738" s="1158">
        <v>0</v>
      </c>
      <c r="I738" s="740">
        <v>311250.90000000002</v>
      </c>
      <c r="J738" s="740">
        <v>-648481.63</v>
      </c>
      <c r="K738" s="276" t="str">
        <f t="shared" si="11"/>
        <v>110123</v>
      </c>
    </row>
    <row r="739" spans="1:11" ht="10.9" customHeight="1">
      <c r="A739" s="1157">
        <v>4151010010</v>
      </c>
      <c r="B739" s="1219" t="s">
        <v>492</v>
      </c>
      <c r="C739" s="1220"/>
      <c r="D739" s="1221"/>
      <c r="E739" s="1219" t="s">
        <v>5339</v>
      </c>
      <c r="F739" s="1221"/>
      <c r="G739" s="740">
        <v>-21094</v>
      </c>
      <c r="H739" s="1158">
        <v>0</v>
      </c>
      <c r="I739" s="740">
        <v>12086</v>
      </c>
      <c r="J739" s="740">
        <v>-33180</v>
      </c>
      <c r="K739" s="276" t="str">
        <f t="shared" si="11"/>
        <v>110123</v>
      </c>
    </row>
    <row r="740" spans="1:11" ht="10.9" customHeight="1">
      <c r="A740" s="1157">
        <v>4151010011</v>
      </c>
      <c r="B740" s="1219" t="s">
        <v>1236</v>
      </c>
      <c r="C740" s="1220"/>
      <c r="D740" s="1221"/>
      <c r="E740" s="1219" t="s">
        <v>5340</v>
      </c>
      <c r="F740" s="1221"/>
      <c r="G740" s="740">
        <v>-227458</v>
      </c>
      <c r="H740" s="1158">
        <v>0</v>
      </c>
      <c r="I740" s="740">
        <v>112124</v>
      </c>
      <c r="J740" s="740">
        <v>-339582</v>
      </c>
      <c r="K740" s="276" t="str">
        <f t="shared" si="11"/>
        <v>110123</v>
      </c>
    </row>
    <row r="741" spans="1:11" ht="10.9" customHeight="1">
      <c r="A741" s="1157">
        <v>4151010013</v>
      </c>
      <c r="B741" s="1219" t="s">
        <v>2809</v>
      </c>
      <c r="C741" s="1220"/>
      <c r="D741" s="1221"/>
      <c r="E741" s="1219" t="s">
        <v>5341</v>
      </c>
      <c r="F741" s="1221"/>
      <c r="G741" s="740">
        <v>-14700</v>
      </c>
      <c r="H741" s="1158">
        <v>0</v>
      </c>
      <c r="I741" s="740">
        <v>2460</v>
      </c>
      <c r="J741" s="740">
        <v>-17160</v>
      </c>
      <c r="K741" s="276" t="str">
        <f t="shared" si="11"/>
        <v>110123</v>
      </c>
    </row>
    <row r="742" spans="1:11" ht="10.9" customHeight="1">
      <c r="A742" s="1157">
        <v>4151010014</v>
      </c>
      <c r="B742" s="1219" t="s">
        <v>1239</v>
      </c>
      <c r="C742" s="1220"/>
      <c r="D742" s="1221"/>
      <c r="E742" s="1219" t="s">
        <v>5342</v>
      </c>
      <c r="F742" s="1221"/>
      <c r="G742" s="740">
        <v>-66500</v>
      </c>
      <c r="H742" s="1158">
        <v>0</v>
      </c>
      <c r="I742" s="740">
        <v>28900</v>
      </c>
      <c r="J742" s="740">
        <v>-95400</v>
      </c>
      <c r="K742" s="276" t="str">
        <f t="shared" si="11"/>
        <v>110123</v>
      </c>
    </row>
    <row r="743" spans="1:11" ht="10.9" customHeight="1">
      <c r="A743" s="1157">
        <v>4151010015</v>
      </c>
      <c r="B743" s="1219" t="s">
        <v>2810</v>
      </c>
      <c r="C743" s="1220"/>
      <c r="D743" s="1221"/>
      <c r="E743" s="1219" t="s">
        <v>5343</v>
      </c>
      <c r="F743" s="1221"/>
      <c r="G743" s="1158">
        <v>0</v>
      </c>
      <c r="H743" s="1158">
        <v>0</v>
      </c>
      <c r="I743" s="740">
        <v>2452</v>
      </c>
      <c r="J743" s="740">
        <v>-2452</v>
      </c>
      <c r="K743" s="276" t="str">
        <f t="shared" si="11"/>
        <v>110123</v>
      </c>
    </row>
    <row r="744" spans="1:11" ht="10.9" customHeight="1">
      <c r="A744" s="1157">
        <v>4151010017</v>
      </c>
      <c r="B744" s="1219" t="s">
        <v>1237</v>
      </c>
      <c r="C744" s="1220"/>
      <c r="D744" s="1221"/>
      <c r="E744" s="1219" t="s">
        <v>5344</v>
      </c>
      <c r="F744" s="1221"/>
      <c r="G744" s="740">
        <v>-40948</v>
      </c>
      <c r="H744" s="1158">
        <v>0</v>
      </c>
      <c r="I744" s="740">
        <v>25012</v>
      </c>
      <c r="J744" s="740">
        <v>-65960</v>
      </c>
      <c r="K744" s="276" t="str">
        <f t="shared" si="11"/>
        <v>110123</v>
      </c>
    </row>
    <row r="745" spans="1:11" ht="10.9" customHeight="1">
      <c r="A745" s="1157">
        <v>4151010019</v>
      </c>
      <c r="B745" s="1219" t="s">
        <v>500</v>
      </c>
      <c r="C745" s="1220"/>
      <c r="D745" s="1221"/>
      <c r="E745" s="1219" t="s">
        <v>5345</v>
      </c>
      <c r="F745" s="1221"/>
      <c r="G745" s="740">
        <v>-23200</v>
      </c>
      <c r="H745" s="1158">
        <v>0</v>
      </c>
      <c r="I745" s="740">
        <v>13200</v>
      </c>
      <c r="J745" s="740">
        <v>-36400</v>
      </c>
      <c r="K745" s="276" t="str">
        <f t="shared" si="11"/>
        <v>110123</v>
      </c>
    </row>
    <row r="746" spans="1:11" ht="10.9" customHeight="1">
      <c r="A746" s="1157">
        <v>4151010021</v>
      </c>
      <c r="B746" s="1219" t="s">
        <v>479</v>
      </c>
      <c r="C746" s="1220"/>
      <c r="D746" s="1221"/>
      <c r="E746" s="1219" t="s">
        <v>5346</v>
      </c>
      <c r="F746" s="1221"/>
      <c r="G746" s="740">
        <v>-930842.13</v>
      </c>
      <c r="H746" s="1158">
        <v>0</v>
      </c>
      <c r="I746" s="740">
        <v>519539.46</v>
      </c>
      <c r="J746" s="740">
        <v>-1450381.59</v>
      </c>
      <c r="K746" s="276" t="str">
        <f t="shared" si="11"/>
        <v>110123</v>
      </c>
    </row>
    <row r="747" spans="1:11" ht="10.9" customHeight="1">
      <c r="A747" s="1157">
        <v>4151010022</v>
      </c>
      <c r="B747" s="1219" t="s">
        <v>663</v>
      </c>
      <c r="C747" s="1220"/>
      <c r="D747" s="1221"/>
      <c r="E747" s="1219" t="s">
        <v>5347</v>
      </c>
      <c r="F747" s="1221"/>
      <c r="G747" s="740">
        <v>-43163</v>
      </c>
      <c r="H747" s="1158">
        <v>0</v>
      </c>
      <c r="I747" s="1158">
        <v>0</v>
      </c>
      <c r="J747" s="740">
        <v>-43163</v>
      </c>
      <c r="K747" s="276" t="str">
        <f t="shared" si="11"/>
        <v>110123</v>
      </c>
    </row>
    <row r="748" spans="1:11" ht="10.9" customHeight="1">
      <c r="A748" s="1157">
        <v>4151010023</v>
      </c>
      <c r="B748" s="1219" t="s">
        <v>1187</v>
      </c>
      <c r="C748" s="1220"/>
      <c r="D748" s="1221"/>
      <c r="E748" s="1219" t="s">
        <v>5348</v>
      </c>
      <c r="F748" s="1221"/>
      <c r="G748" s="740">
        <v>-300957.86</v>
      </c>
      <c r="H748" s="1158">
        <v>0</v>
      </c>
      <c r="I748" s="740">
        <v>188257.21</v>
      </c>
      <c r="J748" s="740">
        <v>-489215.07</v>
      </c>
      <c r="K748" s="276" t="str">
        <f t="shared" si="11"/>
        <v>110123</v>
      </c>
    </row>
    <row r="749" spans="1:11" ht="10.9" customHeight="1">
      <c r="A749" s="1157">
        <v>4151021001</v>
      </c>
      <c r="B749" s="1219" t="s">
        <v>1188</v>
      </c>
      <c r="C749" s="1220"/>
      <c r="D749" s="1221"/>
      <c r="E749" s="1219" t="s">
        <v>5349</v>
      </c>
      <c r="F749" s="1221"/>
      <c r="G749" s="740">
        <v>-31020.35</v>
      </c>
      <c r="H749" s="1158">
        <v>0</v>
      </c>
      <c r="I749" s="740">
        <v>22873.88</v>
      </c>
      <c r="J749" s="740">
        <v>-53894.23</v>
      </c>
      <c r="K749" s="276" t="str">
        <f t="shared" si="11"/>
        <v>110123</v>
      </c>
    </row>
    <row r="750" spans="1:11" ht="10.9" customHeight="1">
      <c r="A750" s="1157">
        <v>4151021001</v>
      </c>
      <c r="B750" s="1219" t="s">
        <v>1188</v>
      </c>
      <c r="C750" s="1220"/>
      <c r="D750" s="1221"/>
      <c r="E750" s="1219" t="s">
        <v>1658</v>
      </c>
      <c r="F750" s="1221"/>
      <c r="G750" s="1158">
        <v>-33.76</v>
      </c>
      <c r="H750" s="1158">
        <v>0</v>
      </c>
      <c r="I750" s="1158">
        <v>17.670000000000002</v>
      </c>
      <c r="J750" s="1158">
        <v>-51.43</v>
      </c>
      <c r="K750" s="276" t="str">
        <f t="shared" si="11"/>
        <v>110218</v>
      </c>
    </row>
    <row r="751" spans="1:11" ht="10.9" customHeight="1">
      <c r="A751" s="1157">
        <v>4151021001</v>
      </c>
      <c r="B751" s="1219" t="s">
        <v>1188</v>
      </c>
      <c r="C751" s="1220"/>
      <c r="D751" s="1221"/>
      <c r="E751" s="1219" t="s">
        <v>5350</v>
      </c>
      <c r="F751" s="1221"/>
      <c r="G751" s="740">
        <v>-491376.29</v>
      </c>
      <c r="H751" s="1158">
        <v>0</v>
      </c>
      <c r="I751" s="740">
        <v>491693.35</v>
      </c>
      <c r="J751" s="740">
        <v>-983069.64</v>
      </c>
      <c r="K751" s="276" t="str">
        <f t="shared" si="11"/>
        <v>120123</v>
      </c>
    </row>
    <row r="752" spans="1:11" ht="10.9" customHeight="1">
      <c r="A752" s="1157">
        <v>4151021001</v>
      </c>
      <c r="B752" s="1219" t="s">
        <v>1188</v>
      </c>
      <c r="C752" s="1220"/>
      <c r="D752" s="1221"/>
      <c r="E752" s="1219" t="s">
        <v>5351</v>
      </c>
      <c r="F752" s="1221"/>
      <c r="G752" s="1158">
        <v>0</v>
      </c>
      <c r="H752" s="1158">
        <v>0</v>
      </c>
      <c r="I752" s="1158">
        <v>1.63</v>
      </c>
      <c r="J752" s="1158">
        <v>-1.63</v>
      </c>
      <c r="K752" s="276" t="str">
        <f t="shared" si="11"/>
        <v>151222</v>
      </c>
    </row>
    <row r="753" spans="1:11" ht="10.9" customHeight="1">
      <c r="A753" s="1157">
        <v>4151021001</v>
      </c>
      <c r="B753" s="1219" t="s">
        <v>1188</v>
      </c>
      <c r="C753" s="1220"/>
      <c r="D753" s="1221"/>
      <c r="E753" s="1219" t="s">
        <v>5352</v>
      </c>
      <c r="F753" s="1221"/>
      <c r="G753" s="740">
        <v>-47972.35</v>
      </c>
      <c r="H753" s="1158">
        <v>0</v>
      </c>
      <c r="I753" s="740">
        <v>166781.38</v>
      </c>
      <c r="J753" s="740">
        <v>-214753.73</v>
      </c>
      <c r="K753" s="276" t="str">
        <f t="shared" si="11"/>
        <v>250323</v>
      </c>
    </row>
    <row r="754" spans="1:11" ht="10.9" customHeight="1">
      <c r="A754" s="1157">
        <v>4151021001</v>
      </c>
      <c r="B754" s="1219" t="s">
        <v>1188</v>
      </c>
      <c r="C754" s="1220"/>
      <c r="D754" s="1221"/>
      <c r="E754" s="1219" t="s">
        <v>5353</v>
      </c>
      <c r="F754" s="1221"/>
      <c r="G754" s="740">
        <v>-169138.65</v>
      </c>
      <c r="H754" s="1158">
        <v>0</v>
      </c>
      <c r="I754" s="740">
        <v>281562.46000000002</v>
      </c>
      <c r="J754" s="740">
        <v>-450701.11</v>
      </c>
      <c r="K754" s="276" t="str">
        <f t="shared" si="11"/>
        <v>250423</v>
      </c>
    </row>
    <row r="755" spans="1:11" ht="10.9" customHeight="1">
      <c r="A755" s="1157">
        <v>4151021001</v>
      </c>
      <c r="B755" s="1219" t="s">
        <v>1188</v>
      </c>
      <c r="C755" s="1220"/>
      <c r="D755" s="1221"/>
      <c r="E755" s="1219" t="s">
        <v>5354</v>
      </c>
      <c r="F755" s="1221"/>
      <c r="G755" s="1158">
        <v>0</v>
      </c>
      <c r="H755" s="1158">
        <v>0</v>
      </c>
      <c r="I755" s="740">
        <v>27857.17</v>
      </c>
      <c r="J755" s="740">
        <v>-27857.17</v>
      </c>
      <c r="K755" s="276" t="str">
        <f t="shared" si="11"/>
        <v>251423</v>
      </c>
    </row>
    <row r="756" spans="1:11" ht="10.9" customHeight="1">
      <c r="A756" s="1157">
        <v>4151021002</v>
      </c>
      <c r="B756" s="1219" t="s">
        <v>1189</v>
      </c>
      <c r="C756" s="1220"/>
      <c r="D756" s="1221"/>
      <c r="E756" s="1219" t="s">
        <v>5355</v>
      </c>
      <c r="F756" s="1221"/>
      <c r="G756" s="740">
        <v>-1153556.42</v>
      </c>
      <c r="H756" s="1158">
        <v>0</v>
      </c>
      <c r="I756" s="740">
        <v>728736.31</v>
      </c>
      <c r="J756" s="740">
        <v>-1882292.73</v>
      </c>
      <c r="K756" s="276" t="str">
        <f t="shared" si="11"/>
        <v>110123</v>
      </c>
    </row>
    <row r="757" spans="1:11" ht="10.9" customHeight="1">
      <c r="A757" s="1157">
        <v>4151021002</v>
      </c>
      <c r="B757" s="1219" t="s">
        <v>1189</v>
      </c>
      <c r="C757" s="1220"/>
      <c r="D757" s="1221"/>
      <c r="E757" s="1219" t="s">
        <v>1529</v>
      </c>
      <c r="F757" s="1221"/>
      <c r="G757" s="740">
        <v>-5216.3999999999996</v>
      </c>
      <c r="H757" s="1158">
        <v>0</v>
      </c>
      <c r="I757" s="740">
        <v>2838.23</v>
      </c>
      <c r="J757" s="740">
        <v>-8054.63</v>
      </c>
      <c r="K757" s="276" t="str">
        <f t="shared" si="11"/>
        <v>151219</v>
      </c>
    </row>
    <row r="758" spans="1:11" ht="10.9" customHeight="1">
      <c r="A758" s="1157">
        <v>4151021002</v>
      </c>
      <c r="B758" s="1219" t="s">
        <v>1189</v>
      </c>
      <c r="C758" s="1220"/>
      <c r="D758" s="1221"/>
      <c r="E758" s="1219" t="s">
        <v>1530</v>
      </c>
      <c r="F758" s="1221"/>
      <c r="G758" s="1158">
        <v>-144.03</v>
      </c>
      <c r="H758" s="1158">
        <v>0</v>
      </c>
      <c r="I758" s="1158">
        <v>78.38</v>
      </c>
      <c r="J758" s="1158">
        <v>-222.41</v>
      </c>
      <c r="K758" s="276" t="str">
        <f t="shared" si="11"/>
        <v>151220</v>
      </c>
    </row>
    <row r="759" spans="1:11" ht="10.9" customHeight="1">
      <c r="A759" s="1157">
        <v>4151021002</v>
      </c>
      <c r="B759" s="1219" t="s">
        <v>1189</v>
      </c>
      <c r="C759" s="1220"/>
      <c r="D759" s="1221"/>
      <c r="E759" s="1219" t="s">
        <v>1531</v>
      </c>
      <c r="F759" s="1221"/>
      <c r="G759" s="1158">
        <v>-807.72</v>
      </c>
      <c r="H759" s="1158">
        <v>0</v>
      </c>
      <c r="I759" s="1158">
        <v>426.1</v>
      </c>
      <c r="J759" s="740">
        <v>-1233.82</v>
      </c>
      <c r="K759" s="276" t="str">
        <f t="shared" si="11"/>
        <v>151221</v>
      </c>
    </row>
    <row r="760" spans="1:11" ht="10.9" customHeight="1">
      <c r="A760" s="1157">
        <v>4151021002</v>
      </c>
      <c r="B760" s="1219" t="s">
        <v>1189</v>
      </c>
      <c r="C760" s="1220"/>
      <c r="D760" s="1221"/>
      <c r="E760" s="1219" t="s">
        <v>1659</v>
      </c>
      <c r="F760" s="1221"/>
      <c r="G760" s="740">
        <v>-126219.76</v>
      </c>
      <c r="H760" s="1158">
        <v>0</v>
      </c>
      <c r="I760" s="1158">
        <v>27.1</v>
      </c>
      <c r="J760" s="740">
        <v>-126246.86</v>
      </c>
      <c r="K760" s="276" t="str">
        <f t="shared" si="11"/>
        <v>151222</v>
      </c>
    </row>
    <row r="761" spans="1:11" ht="10.9" customHeight="1">
      <c r="A761" s="1157">
        <v>4151021002</v>
      </c>
      <c r="B761" s="1219" t="s">
        <v>1189</v>
      </c>
      <c r="C761" s="1220"/>
      <c r="D761" s="1221"/>
      <c r="E761" s="1219" t="s">
        <v>5356</v>
      </c>
      <c r="F761" s="1221"/>
      <c r="G761" s="740">
        <v>-407744.98</v>
      </c>
      <c r="H761" s="1158">
        <v>0</v>
      </c>
      <c r="I761" s="740">
        <v>1076601.4099999999</v>
      </c>
      <c r="J761" s="740">
        <v>-1484346.39</v>
      </c>
      <c r="K761" s="276" t="str">
        <f t="shared" si="11"/>
        <v>151223</v>
      </c>
    </row>
    <row r="762" spans="1:11" ht="10.9" customHeight="1">
      <c r="A762" s="1157">
        <v>4151021003</v>
      </c>
      <c r="B762" s="1219" t="s">
        <v>1205</v>
      </c>
      <c r="C762" s="1220"/>
      <c r="D762" s="1221"/>
      <c r="E762" s="1219" t="s">
        <v>5357</v>
      </c>
      <c r="F762" s="1221"/>
      <c r="G762" s="740">
        <v>-21427.5</v>
      </c>
      <c r="H762" s="1158">
        <v>0</v>
      </c>
      <c r="I762" s="740">
        <v>7377.5</v>
      </c>
      <c r="J762" s="740">
        <v>-28805</v>
      </c>
      <c r="K762" s="276" t="str">
        <f t="shared" si="11"/>
        <v>110123</v>
      </c>
    </row>
    <row r="763" spans="1:11" ht="10.9" customHeight="1">
      <c r="A763" s="1157">
        <v>4151080001</v>
      </c>
      <c r="B763" s="1219" t="s">
        <v>1206</v>
      </c>
      <c r="C763" s="1220"/>
      <c r="D763" s="1221"/>
      <c r="E763" s="1219" t="s">
        <v>5358</v>
      </c>
      <c r="F763" s="1221"/>
      <c r="G763" s="1158">
        <v>0</v>
      </c>
      <c r="H763" s="1158">
        <v>0</v>
      </c>
      <c r="I763" s="740">
        <v>1350</v>
      </c>
      <c r="J763" s="740">
        <v>-1350</v>
      </c>
      <c r="K763" s="276" t="str">
        <f t="shared" si="11"/>
        <v>110123</v>
      </c>
    </row>
    <row r="764" spans="1:11" ht="10.9" customHeight="1">
      <c r="A764" s="1157">
        <v>4162010001</v>
      </c>
      <c r="B764" s="1219" t="s">
        <v>488</v>
      </c>
      <c r="C764" s="1220"/>
      <c r="D764" s="1221"/>
      <c r="E764" s="1219" t="s">
        <v>5359</v>
      </c>
      <c r="F764" s="1221"/>
      <c r="G764" s="740">
        <v>-400200</v>
      </c>
      <c r="H764" s="1158">
        <v>0</v>
      </c>
      <c r="I764" s="740">
        <v>241282</v>
      </c>
      <c r="J764" s="740">
        <v>-641482</v>
      </c>
      <c r="K764" s="276" t="str">
        <f t="shared" si="11"/>
        <v>110123</v>
      </c>
    </row>
    <row r="765" spans="1:11" ht="10.9" customHeight="1">
      <c r="A765" s="1157">
        <v>4162010002</v>
      </c>
      <c r="B765" s="1219" t="s">
        <v>664</v>
      </c>
      <c r="C765" s="1220"/>
      <c r="D765" s="1221"/>
      <c r="E765" s="1219" t="s">
        <v>5360</v>
      </c>
      <c r="F765" s="1221"/>
      <c r="G765" s="740">
        <v>-1064729.8400000001</v>
      </c>
      <c r="H765" s="1158">
        <v>0</v>
      </c>
      <c r="I765" s="740">
        <v>1331690.3999999999</v>
      </c>
      <c r="J765" s="740">
        <v>-2396420.2400000002</v>
      </c>
      <c r="K765" s="276" t="str">
        <f t="shared" si="11"/>
        <v>110123</v>
      </c>
    </row>
    <row r="766" spans="1:11" ht="10.9" customHeight="1">
      <c r="A766" s="1157">
        <v>4162010003</v>
      </c>
      <c r="B766" s="1219" t="s">
        <v>490</v>
      </c>
      <c r="C766" s="1220"/>
      <c r="D766" s="1221"/>
      <c r="E766" s="1219" t="s">
        <v>5361</v>
      </c>
      <c r="F766" s="1221"/>
      <c r="G766" s="740">
        <v>-12273666.17</v>
      </c>
      <c r="H766" s="1158">
        <v>0</v>
      </c>
      <c r="I766" s="740">
        <v>6893971.2800000003</v>
      </c>
      <c r="J766" s="740">
        <v>-19167637.449999999</v>
      </c>
      <c r="K766" s="276" t="str">
        <f t="shared" si="11"/>
        <v>110123</v>
      </c>
    </row>
    <row r="767" spans="1:11" ht="10.9" customHeight="1">
      <c r="A767" s="1157">
        <v>4162010004</v>
      </c>
      <c r="B767" s="1219" t="s">
        <v>665</v>
      </c>
      <c r="C767" s="1220"/>
      <c r="D767" s="1221"/>
      <c r="E767" s="1219" t="s">
        <v>5362</v>
      </c>
      <c r="F767" s="1221"/>
      <c r="G767" s="740">
        <v>-496250</v>
      </c>
      <c r="H767" s="1158">
        <v>0</v>
      </c>
      <c r="I767" s="740">
        <v>366300</v>
      </c>
      <c r="J767" s="740">
        <v>-862550</v>
      </c>
      <c r="K767" s="276" t="str">
        <f t="shared" si="11"/>
        <v>110123</v>
      </c>
    </row>
    <row r="768" spans="1:11" ht="10.9" customHeight="1">
      <c r="A768" s="1157">
        <v>4162010006</v>
      </c>
      <c r="B768" s="1219" t="s">
        <v>501</v>
      </c>
      <c r="C768" s="1220"/>
      <c r="D768" s="1221"/>
      <c r="E768" s="1219" t="s">
        <v>5363</v>
      </c>
      <c r="F768" s="1221"/>
      <c r="G768" s="740">
        <v>-175576.74</v>
      </c>
      <c r="H768" s="1158">
        <v>0</v>
      </c>
      <c r="I768" s="740">
        <v>229998.36</v>
      </c>
      <c r="J768" s="740">
        <v>-405575.1</v>
      </c>
      <c r="K768" s="276" t="str">
        <f t="shared" si="11"/>
        <v>110123</v>
      </c>
    </row>
    <row r="769" spans="1:11" ht="10.9" customHeight="1">
      <c r="A769" s="1157">
        <v>4162010011</v>
      </c>
      <c r="B769" s="1219" t="s">
        <v>1279</v>
      </c>
      <c r="C769" s="1220"/>
      <c r="D769" s="1221"/>
      <c r="E769" s="1219" t="s">
        <v>5364</v>
      </c>
      <c r="F769" s="1221"/>
      <c r="G769" s="740">
        <v>-21500</v>
      </c>
      <c r="H769" s="1158">
        <v>0</v>
      </c>
      <c r="I769" s="740">
        <v>40000</v>
      </c>
      <c r="J769" s="740">
        <v>-61500</v>
      </c>
      <c r="K769" s="276" t="str">
        <f t="shared" si="11"/>
        <v>110123</v>
      </c>
    </row>
    <row r="770" spans="1:11" ht="10.9" customHeight="1">
      <c r="A770" s="1157">
        <v>4168010006</v>
      </c>
      <c r="B770" s="1219" t="s">
        <v>3154</v>
      </c>
      <c r="C770" s="1220"/>
      <c r="D770" s="1221"/>
      <c r="E770" s="1219" t="s">
        <v>5365</v>
      </c>
      <c r="F770" s="1221"/>
      <c r="G770" s="740">
        <v>-4731.4399999999996</v>
      </c>
      <c r="H770" s="1158">
        <v>0</v>
      </c>
      <c r="I770" s="1158">
        <v>0</v>
      </c>
      <c r="J770" s="740">
        <v>-4731.4399999999996</v>
      </c>
      <c r="K770" s="276" t="str">
        <f t="shared" si="11"/>
        <v>110123</v>
      </c>
    </row>
    <row r="771" spans="1:11" ht="10.9" customHeight="1">
      <c r="A771" s="1157">
        <v>4168010007</v>
      </c>
      <c r="B771" s="1219" t="s">
        <v>3155</v>
      </c>
      <c r="C771" s="1220"/>
      <c r="D771" s="1221"/>
      <c r="E771" s="1219" t="s">
        <v>5366</v>
      </c>
      <c r="F771" s="1221"/>
      <c r="G771" s="740">
        <v>-65660.02</v>
      </c>
      <c r="H771" s="1158">
        <v>0</v>
      </c>
      <c r="I771" s="740">
        <v>101469.9</v>
      </c>
      <c r="J771" s="740">
        <v>-167129.92000000001</v>
      </c>
      <c r="K771" s="276" t="str">
        <f t="shared" si="11"/>
        <v>110123</v>
      </c>
    </row>
    <row r="772" spans="1:11" ht="10.9" customHeight="1">
      <c r="A772" s="1157">
        <v>4168010008</v>
      </c>
      <c r="B772" s="1219" t="s">
        <v>1625</v>
      </c>
      <c r="C772" s="1220"/>
      <c r="D772" s="1221"/>
      <c r="E772" s="1219" t="s">
        <v>5367</v>
      </c>
      <c r="F772" s="1221"/>
      <c r="G772" s="740">
        <v>-1597840.4</v>
      </c>
      <c r="H772" s="1158">
        <v>0</v>
      </c>
      <c r="I772" s="740">
        <v>801939.35</v>
      </c>
      <c r="J772" s="740">
        <v>-2399779.75</v>
      </c>
      <c r="K772" s="276" t="str">
        <f t="shared" si="11"/>
        <v>110123</v>
      </c>
    </row>
    <row r="773" spans="1:11" ht="10.9" customHeight="1">
      <c r="A773" s="1157">
        <v>4168010013</v>
      </c>
      <c r="B773" s="1219" t="s">
        <v>5368</v>
      </c>
      <c r="C773" s="1220"/>
      <c r="D773" s="1221"/>
      <c r="E773" s="1219" t="s">
        <v>5369</v>
      </c>
      <c r="F773" s="1221"/>
      <c r="G773" s="1158">
        <v>0</v>
      </c>
      <c r="H773" s="1158">
        <v>0</v>
      </c>
      <c r="I773" s="1158">
        <v>118.73</v>
      </c>
      <c r="J773" s="1158">
        <v>-118.73</v>
      </c>
      <c r="K773" s="276" t="str">
        <f t="shared" si="11"/>
        <v>110123</v>
      </c>
    </row>
    <row r="774" spans="1:11" ht="10.9" customHeight="1">
      <c r="A774" s="1157">
        <v>4168030001</v>
      </c>
      <c r="B774" s="1219" t="s">
        <v>5370</v>
      </c>
      <c r="C774" s="1220"/>
      <c r="D774" s="1221"/>
      <c r="E774" s="1219" t="s">
        <v>5371</v>
      </c>
      <c r="F774" s="1221"/>
      <c r="G774" s="1158">
        <v>0</v>
      </c>
      <c r="H774" s="1158">
        <v>0</v>
      </c>
      <c r="I774" s="1158">
        <v>269.72000000000003</v>
      </c>
      <c r="J774" s="1158">
        <v>-269.72000000000003</v>
      </c>
      <c r="K774" s="276" t="str">
        <f t="shared" si="11"/>
        <v>110123</v>
      </c>
    </row>
    <row r="775" spans="1:11" ht="10.9" customHeight="1">
      <c r="A775" s="1157">
        <v>4168030002</v>
      </c>
      <c r="B775" s="1219" t="s">
        <v>1541</v>
      </c>
      <c r="C775" s="1220"/>
      <c r="D775" s="1221"/>
      <c r="E775" s="1219" t="s">
        <v>5372</v>
      </c>
      <c r="F775" s="1221"/>
      <c r="G775" s="740">
        <v>-64178.080000000002</v>
      </c>
      <c r="H775" s="1158">
        <v>0</v>
      </c>
      <c r="I775" s="740">
        <v>216050.23</v>
      </c>
      <c r="J775" s="740">
        <v>-280228.31</v>
      </c>
      <c r="K775" s="276" t="str">
        <f t="shared" si="11"/>
        <v>110123</v>
      </c>
    </row>
    <row r="776" spans="1:11" ht="10.9" customHeight="1">
      <c r="A776" s="1157">
        <v>4169010002</v>
      </c>
      <c r="B776" s="1219" t="s">
        <v>1235</v>
      </c>
      <c r="C776" s="1220"/>
      <c r="D776" s="1221"/>
      <c r="E776" s="1219" t="s">
        <v>5373</v>
      </c>
      <c r="F776" s="1221"/>
      <c r="G776" s="740">
        <v>-48684</v>
      </c>
      <c r="H776" s="1158">
        <v>0</v>
      </c>
      <c r="I776" s="1158">
        <v>0</v>
      </c>
      <c r="J776" s="740">
        <v>-48684</v>
      </c>
      <c r="K776" s="276" t="str">
        <f t="shared" si="11"/>
        <v>110123</v>
      </c>
    </row>
    <row r="777" spans="1:11" ht="10.9" customHeight="1">
      <c r="A777" s="1157">
        <v>4169070001</v>
      </c>
      <c r="B777" s="1219" t="s">
        <v>484</v>
      </c>
      <c r="C777" s="1220"/>
      <c r="D777" s="1221"/>
      <c r="E777" s="1219" t="s">
        <v>5374</v>
      </c>
      <c r="F777" s="1221"/>
      <c r="G777" s="740">
        <v>-221972.99</v>
      </c>
      <c r="H777" s="1158">
        <v>0</v>
      </c>
      <c r="I777" s="740">
        <v>63997.54</v>
      </c>
      <c r="J777" s="740">
        <v>-285970.53000000003</v>
      </c>
      <c r="K777" s="276" t="str">
        <f t="shared" si="11"/>
        <v>110123</v>
      </c>
    </row>
    <row r="778" spans="1:11" ht="10.9" customHeight="1">
      <c r="A778" s="1157">
        <v>4169070001</v>
      </c>
      <c r="B778" s="1219" t="s">
        <v>484</v>
      </c>
      <c r="C778" s="1220"/>
      <c r="D778" s="1221"/>
      <c r="E778" s="1219" t="s">
        <v>5375</v>
      </c>
      <c r="F778" s="1221"/>
      <c r="G778" s="1158">
        <v>-0.1</v>
      </c>
      <c r="H778" s="1158">
        <v>0</v>
      </c>
      <c r="I778" s="1158">
        <v>0</v>
      </c>
      <c r="J778" s="1158">
        <v>-0.1</v>
      </c>
      <c r="K778" s="276" t="str">
        <f t="shared" si="11"/>
        <v>151223</v>
      </c>
    </row>
    <row r="779" spans="1:11" ht="10.9" customHeight="1">
      <c r="A779" s="1157">
        <v>4169070001</v>
      </c>
      <c r="B779" s="1219" t="s">
        <v>484</v>
      </c>
      <c r="C779" s="1220"/>
      <c r="D779" s="1221"/>
      <c r="E779" s="1219" t="s">
        <v>5376</v>
      </c>
      <c r="F779" s="1221"/>
      <c r="G779" s="1158">
        <v>-0.1</v>
      </c>
      <c r="H779" s="1158">
        <v>0</v>
      </c>
      <c r="I779" s="1158">
        <v>0</v>
      </c>
      <c r="J779" s="1158">
        <v>-0.1</v>
      </c>
      <c r="K779" s="276" t="str">
        <f t="shared" si="11"/>
        <v>250323</v>
      </c>
    </row>
    <row r="780" spans="1:11" ht="10.9" customHeight="1">
      <c r="A780" s="1157">
        <v>4169070001</v>
      </c>
      <c r="B780" s="1219" t="s">
        <v>484</v>
      </c>
      <c r="C780" s="1220"/>
      <c r="D780" s="1221"/>
      <c r="E780" s="1219" t="s">
        <v>5377</v>
      </c>
      <c r="F780" s="1221"/>
      <c r="G780" s="1158">
        <v>-0.1</v>
      </c>
      <c r="H780" s="1158">
        <v>0</v>
      </c>
      <c r="I780" s="1158">
        <v>0</v>
      </c>
      <c r="J780" s="1158">
        <v>-0.1</v>
      </c>
      <c r="K780" s="276" t="str">
        <f t="shared" si="11"/>
        <v>250423</v>
      </c>
    </row>
    <row r="781" spans="1:11" ht="10.9" customHeight="1">
      <c r="A781" s="1157">
        <v>4169070001</v>
      </c>
      <c r="B781" s="1219" t="s">
        <v>484</v>
      </c>
      <c r="C781" s="1220"/>
      <c r="D781" s="1221"/>
      <c r="E781" s="1219" t="s">
        <v>5378</v>
      </c>
      <c r="F781" s="1221"/>
      <c r="G781" s="1158">
        <v>-10</v>
      </c>
      <c r="H781" s="1158">
        <v>0</v>
      </c>
      <c r="I781" s="1158">
        <v>0</v>
      </c>
      <c r="J781" s="1158">
        <v>-10</v>
      </c>
      <c r="K781" s="276" t="str">
        <f t="shared" ref="K781:K844" si="12">MID(E781,58,6)</f>
        <v>250723</v>
      </c>
    </row>
    <row r="782" spans="1:11" ht="10.9" customHeight="1">
      <c r="A782" s="1157">
        <v>4169070001</v>
      </c>
      <c r="B782" s="1219" t="s">
        <v>484</v>
      </c>
      <c r="C782" s="1220"/>
      <c r="D782" s="1221"/>
      <c r="E782" s="1219" t="s">
        <v>5379</v>
      </c>
      <c r="F782" s="1221"/>
      <c r="G782" s="740">
        <v>-2864.62</v>
      </c>
      <c r="H782" s="1158">
        <v>0</v>
      </c>
      <c r="I782" s="740">
        <v>1823.04</v>
      </c>
      <c r="J782" s="740">
        <v>-4687.66</v>
      </c>
      <c r="K782" s="276" t="str">
        <f t="shared" si="12"/>
        <v>110123</v>
      </c>
    </row>
    <row r="783" spans="1:11" ht="10.9" customHeight="1">
      <c r="A783" s="1157">
        <v>4211010001</v>
      </c>
      <c r="B783" s="1219" t="s">
        <v>2435</v>
      </c>
      <c r="C783" s="1220"/>
      <c r="D783" s="1221"/>
      <c r="E783" s="1219" t="s">
        <v>5380</v>
      </c>
      <c r="F783" s="1221"/>
      <c r="G783" s="740">
        <v>-145578865.06</v>
      </c>
      <c r="H783" s="1158">
        <v>0</v>
      </c>
      <c r="I783" s="740">
        <v>56976621.130000003</v>
      </c>
      <c r="J783" s="740">
        <v>-202555486.19</v>
      </c>
      <c r="K783" s="276" t="str">
        <f t="shared" si="12"/>
        <v>151223</v>
      </c>
    </row>
    <row r="784" spans="1:11" ht="10.9" customHeight="1">
      <c r="A784" s="1157">
        <v>4211010002</v>
      </c>
      <c r="B784" s="1219" t="s">
        <v>2436</v>
      </c>
      <c r="C784" s="1220"/>
      <c r="D784" s="1221"/>
      <c r="E784" s="1219" t="s">
        <v>5381</v>
      </c>
      <c r="F784" s="1221"/>
      <c r="G784" s="740">
        <v>-7427583.0899999999</v>
      </c>
      <c r="H784" s="1158">
        <v>0</v>
      </c>
      <c r="I784" s="740">
        <v>1788284.4</v>
      </c>
      <c r="J784" s="740">
        <v>-9215867.4900000002</v>
      </c>
      <c r="K784" s="276" t="str">
        <f t="shared" si="12"/>
        <v>151223</v>
      </c>
    </row>
    <row r="785" spans="1:11" ht="10.9" customHeight="1">
      <c r="A785" s="1157">
        <v>4211010003</v>
      </c>
      <c r="B785" s="1219" t="s">
        <v>2437</v>
      </c>
      <c r="C785" s="1220"/>
      <c r="D785" s="1221"/>
      <c r="E785" s="1219" t="s">
        <v>5382</v>
      </c>
      <c r="F785" s="1221"/>
      <c r="G785" s="740">
        <v>-51018621.359999999</v>
      </c>
      <c r="H785" s="1158">
        <v>0</v>
      </c>
      <c r="I785" s="740">
        <v>20277156.920000002</v>
      </c>
      <c r="J785" s="740">
        <v>-71295778.280000001</v>
      </c>
      <c r="K785" s="276" t="str">
        <f t="shared" si="12"/>
        <v>151223</v>
      </c>
    </row>
    <row r="786" spans="1:11" ht="10.9" customHeight="1">
      <c r="A786" s="1157">
        <v>4211010005</v>
      </c>
      <c r="B786" s="1219" t="s">
        <v>2438</v>
      </c>
      <c r="C786" s="1220"/>
      <c r="D786" s="1221"/>
      <c r="E786" s="1219" t="s">
        <v>5383</v>
      </c>
      <c r="F786" s="1221"/>
      <c r="G786" s="740">
        <v>-3929661.17</v>
      </c>
      <c r="H786" s="1158">
        <v>0</v>
      </c>
      <c r="I786" s="740">
        <v>1561233.16</v>
      </c>
      <c r="J786" s="740">
        <v>-5490894.3300000001</v>
      </c>
      <c r="K786" s="276" t="str">
        <f t="shared" si="12"/>
        <v>151223</v>
      </c>
    </row>
    <row r="787" spans="1:11" ht="10.9" customHeight="1">
      <c r="A787" s="1157">
        <v>4211010006</v>
      </c>
      <c r="B787" s="1219" t="s">
        <v>1207</v>
      </c>
      <c r="C787" s="1220"/>
      <c r="D787" s="1221"/>
      <c r="E787" s="1219" t="s">
        <v>5384</v>
      </c>
      <c r="F787" s="1221"/>
      <c r="G787" s="740">
        <v>-4349113.91</v>
      </c>
      <c r="H787" s="1158">
        <v>0</v>
      </c>
      <c r="I787" s="740">
        <v>2034977.87</v>
      </c>
      <c r="J787" s="740">
        <v>-6384091.7800000003</v>
      </c>
      <c r="K787" s="276" t="str">
        <f t="shared" si="12"/>
        <v>151223</v>
      </c>
    </row>
    <row r="788" spans="1:11" ht="10.9" customHeight="1">
      <c r="A788" s="1157">
        <v>4211010009</v>
      </c>
      <c r="B788" s="1219" t="s">
        <v>666</v>
      </c>
      <c r="C788" s="1220"/>
      <c r="D788" s="1221"/>
      <c r="E788" s="1219" t="s">
        <v>5385</v>
      </c>
      <c r="F788" s="1221"/>
      <c r="G788" s="740">
        <v>-2991598</v>
      </c>
      <c r="H788" s="1158">
        <v>0</v>
      </c>
      <c r="I788" s="740">
        <v>1495799</v>
      </c>
      <c r="J788" s="740">
        <v>-4487397</v>
      </c>
      <c r="K788" s="276" t="str">
        <f t="shared" si="12"/>
        <v>110123</v>
      </c>
    </row>
    <row r="789" spans="1:11" ht="10.9" customHeight="1">
      <c r="A789" s="1157">
        <v>4211010010</v>
      </c>
      <c r="B789" s="1219" t="s">
        <v>2439</v>
      </c>
      <c r="C789" s="1220"/>
      <c r="D789" s="1221"/>
      <c r="E789" s="1219" t="s">
        <v>5386</v>
      </c>
      <c r="F789" s="1221"/>
      <c r="G789" s="740">
        <v>-31887426.100000001</v>
      </c>
      <c r="H789" s="1158">
        <v>0</v>
      </c>
      <c r="I789" s="740">
        <v>3592647</v>
      </c>
      <c r="J789" s="740">
        <v>-35480073.100000001</v>
      </c>
      <c r="K789" s="276" t="str">
        <f t="shared" si="12"/>
        <v>151223</v>
      </c>
    </row>
    <row r="790" spans="1:11" ht="10.9" customHeight="1">
      <c r="A790" s="1157">
        <v>4211010012</v>
      </c>
      <c r="B790" s="1219" t="s">
        <v>2440</v>
      </c>
      <c r="C790" s="1220"/>
      <c r="D790" s="1221"/>
      <c r="E790" s="1219" t="s">
        <v>5387</v>
      </c>
      <c r="F790" s="1221"/>
      <c r="G790" s="740">
        <v>-295312.8</v>
      </c>
      <c r="H790" s="1158">
        <v>0</v>
      </c>
      <c r="I790" s="740">
        <v>22266.06</v>
      </c>
      <c r="J790" s="740">
        <v>-317578.86</v>
      </c>
      <c r="K790" s="276" t="str">
        <f t="shared" si="12"/>
        <v>151223</v>
      </c>
    </row>
    <row r="791" spans="1:11" ht="10.9" customHeight="1">
      <c r="A791" s="1157">
        <v>4212010001</v>
      </c>
      <c r="B791" s="1219" t="s">
        <v>667</v>
      </c>
      <c r="C791" s="1220"/>
      <c r="D791" s="1221"/>
      <c r="E791" s="1219" t="s">
        <v>5388</v>
      </c>
      <c r="F791" s="1221"/>
      <c r="G791" s="740">
        <v>-102425188</v>
      </c>
      <c r="H791" s="1158">
        <v>0</v>
      </c>
      <c r="I791" s="740">
        <v>51212594</v>
      </c>
      <c r="J791" s="740">
        <v>-153637782</v>
      </c>
      <c r="K791" s="276" t="str">
        <f t="shared" si="12"/>
        <v>250423</v>
      </c>
    </row>
    <row r="792" spans="1:11" ht="10.9" customHeight="1">
      <c r="A792" s="1157">
        <v>4212010002</v>
      </c>
      <c r="B792" s="1219" t="s">
        <v>2183</v>
      </c>
      <c r="C792" s="1220"/>
      <c r="D792" s="1221"/>
      <c r="E792" s="1219" t="s">
        <v>5389</v>
      </c>
      <c r="F792" s="1221"/>
      <c r="G792" s="740">
        <v>-25462124</v>
      </c>
      <c r="H792" s="1158">
        <v>0</v>
      </c>
      <c r="I792" s="740">
        <v>12731062</v>
      </c>
      <c r="J792" s="740">
        <v>-38193186</v>
      </c>
      <c r="K792" s="276" t="str">
        <f t="shared" si="12"/>
        <v>250323</v>
      </c>
    </row>
    <row r="793" spans="1:11" ht="10.9" customHeight="1">
      <c r="A793" s="1157">
        <v>4213010036</v>
      </c>
      <c r="B793" s="1219" t="s">
        <v>5390</v>
      </c>
      <c r="C793" s="1220"/>
      <c r="D793" s="1221"/>
      <c r="E793" s="1219" t="s">
        <v>5391</v>
      </c>
      <c r="F793" s="1221"/>
      <c r="G793" s="740">
        <v>-37504957.509999998</v>
      </c>
      <c r="H793" s="1158">
        <v>0</v>
      </c>
      <c r="I793" s="1158">
        <v>0</v>
      </c>
      <c r="J793" s="740">
        <v>-37504957.509999998</v>
      </c>
      <c r="K793" s="276" t="str">
        <f t="shared" si="12"/>
        <v>251423</v>
      </c>
    </row>
    <row r="794" spans="1:11" ht="10.9" customHeight="1">
      <c r="A794" s="1157">
        <v>4213010037</v>
      </c>
      <c r="B794" s="1219" t="s">
        <v>5392</v>
      </c>
      <c r="C794" s="1220"/>
      <c r="D794" s="1221"/>
      <c r="E794" s="1219" t="s">
        <v>5393</v>
      </c>
      <c r="F794" s="1221"/>
      <c r="G794" s="740">
        <v>-1938123</v>
      </c>
      <c r="H794" s="1158">
        <v>0</v>
      </c>
      <c r="I794" s="1158">
        <v>0</v>
      </c>
      <c r="J794" s="740">
        <v>-1938123</v>
      </c>
      <c r="K794" s="276" t="str">
        <f t="shared" si="12"/>
        <v>250723</v>
      </c>
    </row>
    <row r="795" spans="1:11" ht="10.9" customHeight="1">
      <c r="A795" s="1157">
        <v>4214010002</v>
      </c>
      <c r="B795" s="1219" t="s">
        <v>2441</v>
      </c>
      <c r="C795" s="1220"/>
      <c r="D795" s="1221"/>
      <c r="E795" s="1219" t="s">
        <v>5394</v>
      </c>
      <c r="F795" s="1221"/>
      <c r="G795" s="740">
        <v>-2200617.58</v>
      </c>
      <c r="H795" s="1158">
        <v>0</v>
      </c>
      <c r="I795" s="740">
        <v>137494.01</v>
      </c>
      <c r="J795" s="740">
        <v>-2338111.59</v>
      </c>
      <c r="K795" s="276" t="str">
        <f t="shared" si="12"/>
        <v>151223</v>
      </c>
    </row>
    <row r="796" spans="1:11" ht="10.9" customHeight="1">
      <c r="A796" s="1157">
        <v>4214010003</v>
      </c>
      <c r="B796" s="1219" t="s">
        <v>2442</v>
      </c>
      <c r="C796" s="1220"/>
      <c r="D796" s="1221"/>
      <c r="E796" s="1219" t="s">
        <v>5395</v>
      </c>
      <c r="F796" s="1221"/>
      <c r="G796" s="740">
        <v>-290434.7</v>
      </c>
      <c r="H796" s="1158">
        <v>0</v>
      </c>
      <c r="I796" s="740">
        <v>145217.35</v>
      </c>
      <c r="J796" s="740">
        <v>-435652.05</v>
      </c>
      <c r="K796" s="276" t="str">
        <f t="shared" si="12"/>
        <v>151223</v>
      </c>
    </row>
    <row r="797" spans="1:11" ht="10.9" customHeight="1">
      <c r="A797" s="1157">
        <v>5111010001</v>
      </c>
      <c r="B797" s="1219" t="s">
        <v>668</v>
      </c>
      <c r="C797" s="1220"/>
      <c r="D797" s="1221"/>
      <c r="E797" s="1219" t="s">
        <v>5396</v>
      </c>
      <c r="F797" s="1221"/>
      <c r="G797" s="740">
        <v>86951</v>
      </c>
      <c r="H797" s="740">
        <v>42739</v>
      </c>
      <c r="I797" s="1158">
        <v>0</v>
      </c>
      <c r="J797" s="740">
        <v>129690</v>
      </c>
      <c r="K797" s="276" t="str">
        <f t="shared" si="12"/>
        <v>151223</v>
      </c>
    </row>
    <row r="798" spans="1:11" ht="10.9" customHeight="1">
      <c r="A798" s="1157">
        <v>5111010001</v>
      </c>
      <c r="B798" s="1219" t="s">
        <v>668</v>
      </c>
      <c r="C798" s="1220"/>
      <c r="D798" s="1221"/>
      <c r="E798" s="1219" t="s">
        <v>5397</v>
      </c>
      <c r="F798" s="1221"/>
      <c r="G798" s="740">
        <v>881756</v>
      </c>
      <c r="H798" s="740">
        <v>440878</v>
      </c>
      <c r="I798" s="1158">
        <v>0</v>
      </c>
      <c r="J798" s="740">
        <v>1322634</v>
      </c>
      <c r="K798" s="276" t="str">
        <f t="shared" si="12"/>
        <v>151223</v>
      </c>
    </row>
    <row r="799" spans="1:11" ht="10.9" customHeight="1">
      <c r="A799" s="1157">
        <v>5111010001</v>
      </c>
      <c r="B799" s="1219" t="s">
        <v>668</v>
      </c>
      <c r="C799" s="1220"/>
      <c r="D799" s="1221"/>
      <c r="E799" s="1219" t="s">
        <v>5398</v>
      </c>
      <c r="F799" s="1221"/>
      <c r="G799" s="740">
        <v>58944</v>
      </c>
      <c r="H799" s="740">
        <v>29472</v>
      </c>
      <c r="I799" s="1158">
        <v>0</v>
      </c>
      <c r="J799" s="740">
        <v>88416</v>
      </c>
      <c r="K799" s="276" t="str">
        <f t="shared" si="12"/>
        <v>151223</v>
      </c>
    </row>
    <row r="800" spans="1:11" ht="10.9" customHeight="1">
      <c r="A800" s="1157">
        <v>5111030001</v>
      </c>
      <c r="B800" s="1219" t="s">
        <v>669</v>
      </c>
      <c r="C800" s="1220"/>
      <c r="D800" s="1221"/>
      <c r="E800" s="1219" t="s">
        <v>5399</v>
      </c>
      <c r="F800" s="1221"/>
      <c r="G800" s="1158">
        <v>0</v>
      </c>
      <c r="H800" s="740">
        <v>5499.77</v>
      </c>
      <c r="I800" s="1158">
        <v>0</v>
      </c>
      <c r="J800" s="740">
        <v>5499.77</v>
      </c>
      <c r="K800" s="276" t="str">
        <f t="shared" si="12"/>
        <v>110123</v>
      </c>
    </row>
    <row r="801" spans="1:11" ht="10.9" customHeight="1">
      <c r="A801" s="1157">
        <v>5111030001</v>
      </c>
      <c r="B801" s="1219" t="s">
        <v>669</v>
      </c>
      <c r="C801" s="1220"/>
      <c r="D801" s="1221"/>
      <c r="E801" s="1219" t="s">
        <v>5400</v>
      </c>
      <c r="F801" s="1221"/>
      <c r="G801" s="740">
        <v>125101.95</v>
      </c>
      <c r="H801" s="740">
        <v>73700.850000000006</v>
      </c>
      <c r="I801" s="1158">
        <v>0</v>
      </c>
      <c r="J801" s="740">
        <v>198802.8</v>
      </c>
      <c r="K801" s="276" t="str">
        <f t="shared" si="12"/>
        <v>151223</v>
      </c>
    </row>
    <row r="802" spans="1:11" ht="10.9" customHeight="1">
      <c r="A802" s="1157">
        <v>5111030001</v>
      </c>
      <c r="B802" s="1219" t="s">
        <v>669</v>
      </c>
      <c r="C802" s="1220"/>
      <c r="D802" s="1221"/>
      <c r="E802" s="1219" t="s">
        <v>5401</v>
      </c>
      <c r="F802" s="1221"/>
      <c r="G802" s="740">
        <v>779322.46</v>
      </c>
      <c r="H802" s="740">
        <v>377245.54</v>
      </c>
      <c r="I802" s="1158">
        <v>0</v>
      </c>
      <c r="J802" s="740">
        <v>1156568</v>
      </c>
      <c r="K802" s="276" t="str">
        <f t="shared" si="12"/>
        <v>151223</v>
      </c>
    </row>
    <row r="803" spans="1:11" ht="10.9" customHeight="1">
      <c r="A803" s="1157">
        <v>5111030001</v>
      </c>
      <c r="B803" s="1219" t="s">
        <v>669</v>
      </c>
      <c r="C803" s="1220"/>
      <c r="D803" s="1221"/>
      <c r="E803" s="1219" t="s">
        <v>5402</v>
      </c>
      <c r="F803" s="1221"/>
      <c r="G803" s="740">
        <v>478145.44</v>
      </c>
      <c r="H803" s="740">
        <v>230926.06</v>
      </c>
      <c r="I803" s="1158">
        <v>0</v>
      </c>
      <c r="J803" s="740">
        <v>709071.5</v>
      </c>
      <c r="K803" s="276" t="str">
        <f t="shared" si="12"/>
        <v>151223</v>
      </c>
    </row>
    <row r="804" spans="1:11" ht="10.9" customHeight="1">
      <c r="A804" s="1157">
        <v>5111030001</v>
      </c>
      <c r="B804" s="1219" t="s">
        <v>669</v>
      </c>
      <c r="C804" s="1220"/>
      <c r="D804" s="1221"/>
      <c r="E804" s="1219" t="s">
        <v>5403</v>
      </c>
      <c r="F804" s="1221"/>
      <c r="G804" s="740">
        <v>2851.62</v>
      </c>
      <c r="H804" s="740">
        <v>4039.4</v>
      </c>
      <c r="I804" s="1158">
        <v>0</v>
      </c>
      <c r="J804" s="740">
        <v>6891.02</v>
      </c>
      <c r="K804" s="276" t="str">
        <f t="shared" si="12"/>
        <v>110123</v>
      </c>
    </row>
    <row r="805" spans="1:11" ht="10.9" customHeight="1">
      <c r="A805" s="1157">
        <v>5111030001</v>
      </c>
      <c r="B805" s="1219" t="s">
        <v>669</v>
      </c>
      <c r="C805" s="1220"/>
      <c r="D805" s="1221"/>
      <c r="E805" s="1219" t="s">
        <v>5404</v>
      </c>
      <c r="F805" s="1221"/>
      <c r="G805" s="740">
        <v>118047.81</v>
      </c>
      <c r="H805" s="740">
        <v>65425.02</v>
      </c>
      <c r="I805" s="1158">
        <v>0</v>
      </c>
      <c r="J805" s="740">
        <v>183472.83</v>
      </c>
      <c r="K805" s="276" t="str">
        <f t="shared" si="12"/>
        <v>151223</v>
      </c>
    </row>
    <row r="806" spans="1:11" ht="10.9" customHeight="1">
      <c r="A806" s="1157">
        <v>5111030001</v>
      </c>
      <c r="B806" s="1219" t="s">
        <v>669</v>
      </c>
      <c r="C806" s="1220"/>
      <c r="D806" s="1221"/>
      <c r="E806" s="1219" t="s">
        <v>5405</v>
      </c>
      <c r="F806" s="1221"/>
      <c r="G806" s="740">
        <v>200463.89</v>
      </c>
      <c r="H806" s="740">
        <v>100621.73</v>
      </c>
      <c r="I806" s="1158">
        <v>0</v>
      </c>
      <c r="J806" s="740">
        <v>301085.62</v>
      </c>
      <c r="K806" s="276" t="str">
        <f t="shared" si="12"/>
        <v>151223</v>
      </c>
    </row>
    <row r="807" spans="1:11" ht="10.9" customHeight="1">
      <c r="A807" s="1157">
        <v>5111030001</v>
      </c>
      <c r="B807" s="1219" t="s">
        <v>669</v>
      </c>
      <c r="C807" s="1220"/>
      <c r="D807" s="1221"/>
      <c r="E807" s="1219" t="s">
        <v>5406</v>
      </c>
      <c r="F807" s="1221"/>
      <c r="G807" s="740">
        <v>197409.93</v>
      </c>
      <c r="H807" s="740">
        <v>97933.18</v>
      </c>
      <c r="I807" s="1158">
        <v>0</v>
      </c>
      <c r="J807" s="740">
        <v>295343.11</v>
      </c>
      <c r="K807" s="276" t="str">
        <f t="shared" si="12"/>
        <v>151223</v>
      </c>
    </row>
    <row r="808" spans="1:11" ht="10.9" customHeight="1">
      <c r="A808" s="1157">
        <v>5111030001</v>
      </c>
      <c r="B808" s="1219" t="s">
        <v>669</v>
      </c>
      <c r="C808" s="1220"/>
      <c r="D808" s="1221"/>
      <c r="E808" s="1219" t="s">
        <v>5407</v>
      </c>
      <c r="F808" s="1221"/>
      <c r="G808" s="740">
        <v>101875.24</v>
      </c>
      <c r="H808" s="740">
        <v>49686.36</v>
      </c>
      <c r="I808" s="1158">
        <v>0</v>
      </c>
      <c r="J808" s="740">
        <v>151561.60000000001</v>
      </c>
      <c r="K808" s="276" t="str">
        <f t="shared" si="12"/>
        <v>151223</v>
      </c>
    </row>
    <row r="809" spans="1:11" ht="10.9" customHeight="1">
      <c r="A809" s="1157">
        <v>5111030001</v>
      </c>
      <c r="B809" s="1219" t="s">
        <v>669</v>
      </c>
      <c r="C809" s="1220"/>
      <c r="D809" s="1221"/>
      <c r="E809" s="1219" t="s">
        <v>5408</v>
      </c>
      <c r="F809" s="1221"/>
      <c r="G809" s="740">
        <v>63361.83</v>
      </c>
      <c r="H809" s="740">
        <v>28867.439999999999</v>
      </c>
      <c r="I809" s="1158">
        <v>0</v>
      </c>
      <c r="J809" s="740">
        <v>92229.27</v>
      </c>
      <c r="K809" s="276" t="str">
        <f t="shared" si="12"/>
        <v>151223</v>
      </c>
    </row>
    <row r="810" spans="1:11" ht="10.9" customHeight="1">
      <c r="A810" s="1157">
        <v>5111030001</v>
      </c>
      <c r="B810" s="1219" t="s">
        <v>669</v>
      </c>
      <c r="C810" s="1220"/>
      <c r="D810" s="1221"/>
      <c r="E810" s="1219" t="s">
        <v>5409</v>
      </c>
      <c r="F810" s="1221"/>
      <c r="G810" s="740">
        <v>26059.200000000001</v>
      </c>
      <c r="H810" s="740">
        <v>13029.6</v>
      </c>
      <c r="I810" s="1158">
        <v>0</v>
      </c>
      <c r="J810" s="740">
        <v>39088.800000000003</v>
      </c>
      <c r="K810" s="276" t="str">
        <f t="shared" si="12"/>
        <v>151223</v>
      </c>
    </row>
    <row r="811" spans="1:11" ht="10.9" customHeight="1">
      <c r="A811" s="1157">
        <v>5111030001</v>
      </c>
      <c r="B811" s="1219" t="s">
        <v>669</v>
      </c>
      <c r="C811" s="1220"/>
      <c r="D811" s="1221"/>
      <c r="E811" s="1219" t="s">
        <v>5410</v>
      </c>
      <c r="F811" s="1221"/>
      <c r="G811" s="740">
        <v>127961.2</v>
      </c>
      <c r="H811" s="740">
        <v>82552.11</v>
      </c>
      <c r="I811" s="1158">
        <v>0</v>
      </c>
      <c r="J811" s="740">
        <v>210513.31</v>
      </c>
      <c r="K811" s="276" t="str">
        <f t="shared" si="12"/>
        <v>151223</v>
      </c>
    </row>
    <row r="812" spans="1:11" ht="10.9" customHeight="1">
      <c r="A812" s="1157">
        <v>5111030001</v>
      </c>
      <c r="B812" s="1219" t="s">
        <v>669</v>
      </c>
      <c r="C812" s="1220"/>
      <c r="D812" s="1221"/>
      <c r="E812" s="1219" t="s">
        <v>5411</v>
      </c>
      <c r="F812" s="1221"/>
      <c r="G812" s="740">
        <v>63536.4</v>
      </c>
      <c r="H812" s="740">
        <v>30212.400000000001</v>
      </c>
      <c r="I812" s="1158">
        <v>0</v>
      </c>
      <c r="J812" s="740">
        <v>93748.800000000003</v>
      </c>
      <c r="K812" s="276" t="str">
        <f t="shared" si="12"/>
        <v>151223</v>
      </c>
    </row>
    <row r="813" spans="1:11" ht="10.9" customHeight="1">
      <c r="A813" s="1157">
        <v>5111030001</v>
      </c>
      <c r="B813" s="1219" t="s">
        <v>669</v>
      </c>
      <c r="C813" s="1220"/>
      <c r="D813" s="1221"/>
      <c r="E813" s="1219" t="s">
        <v>5412</v>
      </c>
      <c r="F813" s="1221"/>
      <c r="G813" s="740">
        <v>373574.9</v>
      </c>
      <c r="H813" s="740">
        <v>195288.14</v>
      </c>
      <c r="I813" s="1158">
        <v>0</v>
      </c>
      <c r="J813" s="740">
        <v>568863.04</v>
      </c>
      <c r="K813" s="276" t="str">
        <f t="shared" si="12"/>
        <v>151223</v>
      </c>
    </row>
    <row r="814" spans="1:11" ht="10.9" customHeight="1">
      <c r="A814" s="1157">
        <v>5111030001</v>
      </c>
      <c r="B814" s="1219" t="s">
        <v>669</v>
      </c>
      <c r="C814" s="1220"/>
      <c r="D814" s="1221"/>
      <c r="E814" s="1219" t="s">
        <v>5413</v>
      </c>
      <c r="F814" s="1221"/>
      <c r="G814" s="740">
        <v>328372.59000000003</v>
      </c>
      <c r="H814" s="740">
        <v>156310.70000000001</v>
      </c>
      <c r="I814" s="1158">
        <v>0</v>
      </c>
      <c r="J814" s="740">
        <v>484683.29</v>
      </c>
      <c r="K814" s="276" t="str">
        <f t="shared" si="12"/>
        <v>151223</v>
      </c>
    </row>
    <row r="815" spans="1:11" ht="10.9" customHeight="1">
      <c r="A815" s="1157">
        <v>5111030001</v>
      </c>
      <c r="B815" s="1219" t="s">
        <v>669</v>
      </c>
      <c r="C815" s="1220"/>
      <c r="D815" s="1221"/>
      <c r="E815" s="1219" t="s">
        <v>5414</v>
      </c>
      <c r="F815" s="1221"/>
      <c r="G815" s="740">
        <v>143399.71</v>
      </c>
      <c r="H815" s="740">
        <v>67623.740000000005</v>
      </c>
      <c r="I815" s="1158">
        <v>0</v>
      </c>
      <c r="J815" s="740">
        <v>211023.45</v>
      </c>
      <c r="K815" s="276" t="str">
        <f t="shared" si="12"/>
        <v>151223</v>
      </c>
    </row>
    <row r="816" spans="1:11" ht="10.9" customHeight="1">
      <c r="A816" s="1157">
        <v>5111030001</v>
      </c>
      <c r="B816" s="1219" t="s">
        <v>669</v>
      </c>
      <c r="C816" s="1220"/>
      <c r="D816" s="1221"/>
      <c r="E816" s="1219" t="s">
        <v>5415</v>
      </c>
      <c r="F816" s="1221"/>
      <c r="G816" s="740">
        <v>119526.25</v>
      </c>
      <c r="H816" s="740">
        <v>44747.3</v>
      </c>
      <c r="I816" s="1158">
        <v>0</v>
      </c>
      <c r="J816" s="740">
        <v>164273.54999999999</v>
      </c>
      <c r="K816" s="276" t="str">
        <f t="shared" si="12"/>
        <v>151223</v>
      </c>
    </row>
    <row r="817" spans="1:11" ht="10.9" customHeight="1">
      <c r="A817" s="1157">
        <v>5111030001</v>
      </c>
      <c r="B817" s="1219" t="s">
        <v>669</v>
      </c>
      <c r="C817" s="1220"/>
      <c r="D817" s="1221"/>
      <c r="E817" s="1219" t="s">
        <v>5416</v>
      </c>
      <c r="F817" s="1221"/>
      <c r="G817" s="740">
        <v>112905.9</v>
      </c>
      <c r="H817" s="740">
        <v>51667.54</v>
      </c>
      <c r="I817" s="1158">
        <v>0</v>
      </c>
      <c r="J817" s="740">
        <v>164573.44</v>
      </c>
      <c r="K817" s="276" t="str">
        <f t="shared" si="12"/>
        <v>151223</v>
      </c>
    </row>
    <row r="818" spans="1:11" ht="10.9" customHeight="1">
      <c r="A818" s="1157">
        <v>5111030001</v>
      </c>
      <c r="B818" s="1219" t="s">
        <v>669</v>
      </c>
      <c r="C818" s="1220"/>
      <c r="D818" s="1221"/>
      <c r="E818" s="1219" t="s">
        <v>5417</v>
      </c>
      <c r="F818" s="1221"/>
      <c r="G818" s="740">
        <v>7541.23</v>
      </c>
      <c r="H818" s="740">
        <v>40886.04</v>
      </c>
      <c r="I818" s="1158">
        <v>0</v>
      </c>
      <c r="J818" s="740">
        <v>48427.27</v>
      </c>
      <c r="K818" s="276" t="str">
        <f t="shared" si="12"/>
        <v>110123</v>
      </c>
    </row>
    <row r="819" spans="1:11" ht="10.9" customHeight="1">
      <c r="A819" s="1157">
        <v>5111030001</v>
      </c>
      <c r="B819" s="1219" t="s">
        <v>669</v>
      </c>
      <c r="C819" s="1220"/>
      <c r="D819" s="1221"/>
      <c r="E819" s="1219" t="s">
        <v>5418</v>
      </c>
      <c r="F819" s="1221"/>
      <c r="G819" s="740">
        <v>144551.03</v>
      </c>
      <c r="H819" s="740">
        <v>73536.960000000006</v>
      </c>
      <c r="I819" s="1158">
        <v>0</v>
      </c>
      <c r="J819" s="740">
        <v>218087.99</v>
      </c>
      <c r="K819" s="276" t="str">
        <f t="shared" si="12"/>
        <v>151223</v>
      </c>
    </row>
    <row r="820" spans="1:11" ht="10.9" customHeight="1">
      <c r="A820" s="1157">
        <v>5111030001</v>
      </c>
      <c r="B820" s="1219" t="s">
        <v>669</v>
      </c>
      <c r="C820" s="1220"/>
      <c r="D820" s="1221"/>
      <c r="E820" s="1219" t="s">
        <v>5419</v>
      </c>
      <c r="F820" s="1221"/>
      <c r="G820" s="740">
        <v>59916.6</v>
      </c>
      <c r="H820" s="740">
        <v>40791.629999999997</v>
      </c>
      <c r="I820" s="1158">
        <v>0</v>
      </c>
      <c r="J820" s="740">
        <v>100708.23</v>
      </c>
      <c r="K820" s="276" t="str">
        <f t="shared" si="12"/>
        <v>151223</v>
      </c>
    </row>
    <row r="821" spans="1:11" ht="10.9" customHeight="1">
      <c r="A821" s="1157">
        <v>5111030001</v>
      </c>
      <c r="B821" s="1219" t="s">
        <v>669</v>
      </c>
      <c r="C821" s="1220"/>
      <c r="D821" s="1221"/>
      <c r="E821" s="1219" t="s">
        <v>5420</v>
      </c>
      <c r="F821" s="1221"/>
      <c r="G821" s="740">
        <v>236563.57</v>
      </c>
      <c r="H821" s="740">
        <v>131425.07999999999</v>
      </c>
      <c r="I821" s="1158">
        <v>0</v>
      </c>
      <c r="J821" s="740">
        <v>367988.65</v>
      </c>
      <c r="K821" s="276" t="str">
        <f t="shared" si="12"/>
        <v>151223</v>
      </c>
    </row>
    <row r="822" spans="1:11" ht="10.9" customHeight="1">
      <c r="A822" s="1157">
        <v>5111030001</v>
      </c>
      <c r="B822" s="1219" t="s">
        <v>669</v>
      </c>
      <c r="C822" s="1220"/>
      <c r="D822" s="1221"/>
      <c r="E822" s="1219" t="s">
        <v>5421</v>
      </c>
      <c r="F822" s="1221"/>
      <c r="G822" s="740">
        <v>21813.599999999999</v>
      </c>
      <c r="H822" s="740">
        <v>10906.8</v>
      </c>
      <c r="I822" s="1158">
        <v>0</v>
      </c>
      <c r="J822" s="740">
        <v>32720.400000000001</v>
      </c>
      <c r="K822" s="276" t="str">
        <f t="shared" si="12"/>
        <v>151223</v>
      </c>
    </row>
    <row r="823" spans="1:11" ht="10.9" customHeight="1">
      <c r="A823" s="1157">
        <v>5111030001</v>
      </c>
      <c r="B823" s="1219" t="s">
        <v>669</v>
      </c>
      <c r="C823" s="1220"/>
      <c r="D823" s="1221"/>
      <c r="E823" s="1219" t="s">
        <v>5422</v>
      </c>
      <c r="F823" s="1221"/>
      <c r="G823" s="740">
        <v>79417.8</v>
      </c>
      <c r="H823" s="740">
        <v>39708.9</v>
      </c>
      <c r="I823" s="1158">
        <v>0</v>
      </c>
      <c r="J823" s="740">
        <v>119126.7</v>
      </c>
      <c r="K823" s="276" t="str">
        <f t="shared" si="12"/>
        <v>151223</v>
      </c>
    </row>
    <row r="824" spans="1:11" ht="10.9" customHeight="1">
      <c r="A824" s="1157">
        <v>5111030001</v>
      </c>
      <c r="B824" s="1219" t="s">
        <v>669</v>
      </c>
      <c r="C824" s="1220"/>
      <c r="D824" s="1221"/>
      <c r="E824" s="1219" t="s">
        <v>5423</v>
      </c>
      <c r="F824" s="1221"/>
      <c r="G824" s="740">
        <v>90711.46</v>
      </c>
      <c r="H824" s="740">
        <v>63845.93</v>
      </c>
      <c r="I824" s="1158">
        <v>0</v>
      </c>
      <c r="J824" s="740">
        <v>154557.39000000001</v>
      </c>
      <c r="K824" s="276" t="str">
        <f t="shared" si="12"/>
        <v>151223</v>
      </c>
    </row>
    <row r="825" spans="1:11" ht="10.9" customHeight="1">
      <c r="A825" s="1157">
        <v>5111030001</v>
      </c>
      <c r="B825" s="1219" t="s">
        <v>669</v>
      </c>
      <c r="C825" s="1220"/>
      <c r="D825" s="1221"/>
      <c r="E825" s="1219" t="s">
        <v>5424</v>
      </c>
      <c r="F825" s="1221"/>
      <c r="G825" s="740">
        <v>108962.48</v>
      </c>
      <c r="H825" s="740">
        <v>65944.490000000005</v>
      </c>
      <c r="I825" s="1158">
        <v>0</v>
      </c>
      <c r="J825" s="740">
        <v>174906.97</v>
      </c>
      <c r="K825" s="276" t="str">
        <f t="shared" si="12"/>
        <v>151223</v>
      </c>
    </row>
    <row r="826" spans="1:11" ht="10.9" customHeight="1">
      <c r="A826" s="1157">
        <v>5111030001</v>
      </c>
      <c r="B826" s="1219" t="s">
        <v>669</v>
      </c>
      <c r="C826" s="1220"/>
      <c r="D826" s="1221"/>
      <c r="E826" s="1219" t="s">
        <v>5425</v>
      </c>
      <c r="F826" s="1221"/>
      <c r="G826" s="740">
        <v>924091.95</v>
      </c>
      <c r="H826" s="740">
        <v>461798.3</v>
      </c>
      <c r="I826" s="1158">
        <v>0</v>
      </c>
      <c r="J826" s="740">
        <v>1385890.25</v>
      </c>
      <c r="K826" s="276" t="str">
        <f t="shared" si="12"/>
        <v>151223</v>
      </c>
    </row>
    <row r="827" spans="1:11" ht="10.9" customHeight="1">
      <c r="A827" s="1157">
        <v>5111030001</v>
      </c>
      <c r="B827" s="1219" t="s">
        <v>669</v>
      </c>
      <c r="C827" s="1220"/>
      <c r="D827" s="1221"/>
      <c r="E827" s="1219" t="s">
        <v>5426</v>
      </c>
      <c r="F827" s="1221"/>
      <c r="G827" s="740">
        <v>167626.20000000001</v>
      </c>
      <c r="H827" s="740">
        <v>84775.7</v>
      </c>
      <c r="I827" s="1158">
        <v>0</v>
      </c>
      <c r="J827" s="740">
        <v>252401.9</v>
      </c>
      <c r="K827" s="276" t="str">
        <f t="shared" si="12"/>
        <v>151223</v>
      </c>
    </row>
    <row r="828" spans="1:11" ht="10.9" customHeight="1">
      <c r="A828" s="1157">
        <v>5111030001</v>
      </c>
      <c r="B828" s="1219" t="s">
        <v>669</v>
      </c>
      <c r="C828" s="1220"/>
      <c r="D828" s="1221"/>
      <c r="E828" s="1219" t="s">
        <v>5427</v>
      </c>
      <c r="F828" s="1221"/>
      <c r="G828" s="740">
        <v>226922.55</v>
      </c>
      <c r="H828" s="740">
        <v>114040.5</v>
      </c>
      <c r="I828" s="1158">
        <v>0</v>
      </c>
      <c r="J828" s="740">
        <v>340963.05</v>
      </c>
      <c r="K828" s="276" t="str">
        <f t="shared" si="12"/>
        <v>151223</v>
      </c>
    </row>
    <row r="829" spans="1:11" ht="10.9" customHeight="1">
      <c r="A829" s="1157">
        <v>5111030001</v>
      </c>
      <c r="B829" s="1219" t="s">
        <v>669</v>
      </c>
      <c r="C829" s="1220"/>
      <c r="D829" s="1221"/>
      <c r="E829" s="1219" t="s">
        <v>5428</v>
      </c>
      <c r="F829" s="1221"/>
      <c r="G829" s="740">
        <v>100059.54</v>
      </c>
      <c r="H829" s="740">
        <v>34455.599999999999</v>
      </c>
      <c r="I829" s="1158">
        <v>0</v>
      </c>
      <c r="J829" s="740">
        <v>134515.14000000001</v>
      </c>
      <c r="K829" s="276" t="str">
        <f t="shared" si="12"/>
        <v>151223</v>
      </c>
    </row>
    <row r="830" spans="1:11" ht="10.9" customHeight="1">
      <c r="A830" s="1157">
        <v>5111030001</v>
      </c>
      <c r="B830" s="1219" t="s">
        <v>669</v>
      </c>
      <c r="C830" s="1220"/>
      <c r="D830" s="1221"/>
      <c r="E830" s="1219" t="s">
        <v>5429</v>
      </c>
      <c r="F830" s="1221"/>
      <c r="G830" s="740">
        <v>20710.41</v>
      </c>
      <c r="H830" s="740">
        <v>10000.200000000001</v>
      </c>
      <c r="I830" s="1158">
        <v>0</v>
      </c>
      <c r="J830" s="740">
        <v>30710.61</v>
      </c>
      <c r="K830" s="276" t="str">
        <f t="shared" si="12"/>
        <v>151223</v>
      </c>
    </row>
    <row r="831" spans="1:11" ht="10.9" customHeight="1">
      <c r="A831" s="1157">
        <v>5111030001</v>
      </c>
      <c r="B831" s="1219" t="s">
        <v>669</v>
      </c>
      <c r="C831" s="1220"/>
      <c r="D831" s="1221"/>
      <c r="E831" s="1219" t="s">
        <v>5430</v>
      </c>
      <c r="F831" s="1221"/>
      <c r="G831" s="740">
        <v>17042.400000000001</v>
      </c>
      <c r="H831" s="740">
        <v>8521.2000000000007</v>
      </c>
      <c r="I831" s="1158">
        <v>0</v>
      </c>
      <c r="J831" s="740">
        <v>25563.599999999999</v>
      </c>
      <c r="K831" s="276" t="str">
        <f t="shared" si="12"/>
        <v>151223</v>
      </c>
    </row>
    <row r="832" spans="1:11" ht="10.9" customHeight="1">
      <c r="A832" s="1157">
        <v>5111030001</v>
      </c>
      <c r="B832" s="1219" t="s">
        <v>669</v>
      </c>
      <c r="C832" s="1220"/>
      <c r="D832" s="1221"/>
      <c r="E832" s="1219" t="s">
        <v>5431</v>
      </c>
      <c r="F832" s="1221"/>
      <c r="G832" s="740">
        <v>153925.20000000001</v>
      </c>
      <c r="H832" s="740">
        <v>76962.600000000006</v>
      </c>
      <c r="I832" s="1158">
        <v>0</v>
      </c>
      <c r="J832" s="740">
        <v>230887.8</v>
      </c>
      <c r="K832" s="276" t="str">
        <f t="shared" si="12"/>
        <v>151223</v>
      </c>
    </row>
    <row r="833" spans="1:11" ht="10.9" customHeight="1">
      <c r="A833" s="1157">
        <v>5111030001</v>
      </c>
      <c r="B833" s="1219" t="s">
        <v>669</v>
      </c>
      <c r="C833" s="1220"/>
      <c r="D833" s="1221"/>
      <c r="E833" s="1219" t="s">
        <v>5432</v>
      </c>
      <c r="F833" s="1221"/>
      <c r="G833" s="740">
        <v>1194012.1299999999</v>
      </c>
      <c r="H833" s="740">
        <v>598931.36</v>
      </c>
      <c r="I833" s="1158">
        <v>0</v>
      </c>
      <c r="J833" s="740">
        <v>1792943.49</v>
      </c>
      <c r="K833" s="276" t="str">
        <f t="shared" si="12"/>
        <v>151223</v>
      </c>
    </row>
    <row r="834" spans="1:11" ht="10.9" customHeight="1">
      <c r="A834" s="1157">
        <v>5111030001</v>
      </c>
      <c r="B834" s="1219" t="s">
        <v>669</v>
      </c>
      <c r="C834" s="1220"/>
      <c r="D834" s="1221"/>
      <c r="E834" s="1219" t="s">
        <v>5433</v>
      </c>
      <c r="F834" s="1221"/>
      <c r="G834" s="740">
        <v>129875.9</v>
      </c>
      <c r="H834" s="740">
        <v>63640.7</v>
      </c>
      <c r="I834" s="1158">
        <v>0</v>
      </c>
      <c r="J834" s="740">
        <v>193516.6</v>
      </c>
      <c r="K834" s="276" t="str">
        <f t="shared" si="12"/>
        <v>151223</v>
      </c>
    </row>
    <row r="835" spans="1:11" ht="10.9" customHeight="1">
      <c r="A835" s="1157">
        <v>5111030001</v>
      </c>
      <c r="B835" s="1219" t="s">
        <v>669</v>
      </c>
      <c r="C835" s="1220"/>
      <c r="D835" s="1221"/>
      <c r="E835" s="1219" t="s">
        <v>5434</v>
      </c>
      <c r="F835" s="1221"/>
      <c r="G835" s="740">
        <v>273817.57</v>
      </c>
      <c r="H835" s="740">
        <v>137989.69</v>
      </c>
      <c r="I835" s="1158">
        <v>0</v>
      </c>
      <c r="J835" s="740">
        <v>411807.26</v>
      </c>
      <c r="K835" s="276" t="str">
        <f t="shared" si="12"/>
        <v>151223</v>
      </c>
    </row>
    <row r="836" spans="1:11" ht="10.9" customHeight="1">
      <c r="A836" s="1157">
        <v>5111030001</v>
      </c>
      <c r="B836" s="1219" t="s">
        <v>669</v>
      </c>
      <c r="C836" s="1220"/>
      <c r="D836" s="1221"/>
      <c r="E836" s="1219" t="s">
        <v>5435</v>
      </c>
      <c r="F836" s="1221"/>
      <c r="G836" s="740">
        <v>182411.2</v>
      </c>
      <c r="H836" s="740">
        <v>91966.11</v>
      </c>
      <c r="I836" s="1158">
        <v>0</v>
      </c>
      <c r="J836" s="740">
        <v>274377.31</v>
      </c>
      <c r="K836" s="276" t="str">
        <f t="shared" si="12"/>
        <v>151223</v>
      </c>
    </row>
    <row r="837" spans="1:11" ht="10.9" customHeight="1">
      <c r="A837" s="1157">
        <v>5111030001</v>
      </c>
      <c r="B837" s="1219" t="s">
        <v>669</v>
      </c>
      <c r="C837" s="1220"/>
      <c r="D837" s="1221"/>
      <c r="E837" s="1219" t="s">
        <v>5436</v>
      </c>
      <c r="F837" s="1221"/>
      <c r="G837" s="740">
        <v>586863.49</v>
      </c>
      <c r="H837" s="740">
        <v>307728.38</v>
      </c>
      <c r="I837" s="1158">
        <v>0</v>
      </c>
      <c r="J837" s="740">
        <v>894591.87</v>
      </c>
      <c r="K837" s="276" t="str">
        <f t="shared" si="12"/>
        <v>151223</v>
      </c>
    </row>
    <row r="838" spans="1:11" ht="10.9" customHeight="1">
      <c r="A838" s="1157">
        <v>5111030001</v>
      </c>
      <c r="B838" s="1219" t="s">
        <v>669</v>
      </c>
      <c r="C838" s="1220"/>
      <c r="D838" s="1221"/>
      <c r="E838" s="1219" t="s">
        <v>5437</v>
      </c>
      <c r="F838" s="1221"/>
      <c r="G838" s="740">
        <v>87380</v>
      </c>
      <c r="H838" s="740">
        <v>32813.4</v>
      </c>
      <c r="I838" s="1158">
        <v>0</v>
      </c>
      <c r="J838" s="740">
        <v>120193.4</v>
      </c>
      <c r="K838" s="276" t="str">
        <f t="shared" si="12"/>
        <v>151223</v>
      </c>
    </row>
    <row r="839" spans="1:11" ht="10.9" customHeight="1">
      <c r="A839" s="1157">
        <v>5111030001</v>
      </c>
      <c r="B839" s="1219" t="s">
        <v>669</v>
      </c>
      <c r="C839" s="1220"/>
      <c r="D839" s="1221"/>
      <c r="E839" s="1219" t="s">
        <v>5438</v>
      </c>
      <c r="F839" s="1221"/>
      <c r="G839" s="740">
        <v>130009.19</v>
      </c>
      <c r="H839" s="740">
        <v>66880.27</v>
      </c>
      <c r="I839" s="1158">
        <v>0</v>
      </c>
      <c r="J839" s="740">
        <v>196889.46</v>
      </c>
      <c r="K839" s="276" t="str">
        <f t="shared" si="12"/>
        <v>151223</v>
      </c>
    </row>
    <row r="840" spans="1:11" ht="10.9" customHeight="1">
      <c r="A840" s="1157">
        <v>5111030001</v>
      </c>
      <c r="B840" s="1219" t="s">
        <v>669</v>
      </c>
      <c r="C840" s="1220"/>
      <c r="D840" s="1221"/>
      <c r="E840" s="1219" t="s">
        <v>5439</v>
      </c>
      <c r="F840" s="1221"/>
      <c r="G840" s="740">
        <v>139437.75</v>
      </c>
      <c r="H840" s="740">
        <v>69870.899999999994</v>
      </c>
      <c r="I840" s="1158">
        <v>0</v>
      </c>
      <c r="J840" s="740">
        <v>209308.65</v>
      </c>
      <c r="K840" s="276" t="str">
        <f t="shared" si="12"/>
        <v>151223</v>
      </c>
    </row>
    <row r="841" spans="1:11" ht="10.9" customHeight="1">
      <c r="A841" s="1157">
        <v>5111030001</v>
      </c>
      <c r="B841" s="1219" t="s">
        <v>669</v>
      </c>
      <c r="C841" s="1220"/>
      <c r="D841" s="1221"/>
      <c r="E841" s="1219" t="s">
        <v>5440</v>
      </c>
      <c r="F841" s="1221"/>
      <c r="G841" s="740">
        <v>212553.3</v>
      </c>
      <c r="H841" s="740">
        <v>103980.03</v>
      </c>
      <c r="I841" s="1158">
        <v>0</v>
      </c>
      <c r="J841" s="740">
        <v>316533.33</v>
      </c>
      <c r="K841" s="276" t="str">
        <f t="shared" si="12"/>
        <v>151223</v>
      </c>
    </row>
    <row r="842" spans="1:11" ht="10.9" customHeight="1">
      <c r="A842" s="1157">
        <v>5111030001</v>
      </c>
      <c r="B842" s="1219" t="s">
        <v>669</v>
      </c>
      <c r="C842" s="1220"/>
      <c r="D842" s="1221"/>
      <c r="E842" s="1219" t="s">
        <v>5441</v>
      </c>
      <c r="F842" s="1221"/>
      <c r="G842" s="740">
        <v>632162.9</v>
      </c>
      <c r="H842" s="740">
        <v>307758.59999999998</v>
      </c>
      <c r="I842" s="1158">
        <v>0</v>
      </c>
      <c r="J842" s="740">
        <v>939921.5</v>
      </c>
      <c r="K842" s="276" t="str">
        <f t="shared" si="12"/>
        <v>151223</v>
      </c>
    </row>
    <row r="843" spans="1:11" ht="10.9" customHeight="1">
      <c r="A843" s="1157">
        <v>5111030001</v>
      </c>
      <c r="B843" s="1219" t="s">
        <v>669</v>
      </c>
      <c r="C843" s="1220"/>
      <c r="D843" s="1221"/>
      <c r="E843" s="1219" t="s">
        <v>5442</v>
      </c>
      <c r="F843" s="1221"/>
      <c r="G843" s="740">
        <v>157434.4</v>
      </c>
      <c r="H843" s="740">
        <v>75642.080000000002</v>
      </c>
      <c r="I843" s="1158">
        <v>0</v>
      </c>
      <c r="J843" s="740">
        <v>233076.48000000001</v>
      </c>
      <c r="K843" s="276" t="str">
        <f t="shared" si="12"/>
        <v>151223</v>
      </c>
    </row>
    <row r="844" spans="1:11" ht="10.9" customHeight="1">
      <c r="A844" s="1157">
        <v>5111030001</v>
      </c>
      <c r="B844" s="1219" t="s">
        <v>669</v>
      </c>
      <c r="C844" s="1220"/>
      <c r="D844" s="1221"/>
      <c r="E844" s="1219" t="s">
        <v>5443</v>
      </c>
      <c r="F844" s="1221"/>
      <c r="G844" s="740">
        <v>420634.38</v>
      </c>
      <c r="H844" s="740">
        <v>213087.26</v>
      </c>
      <c r="I844" s="1158">
        <v>0</v>
      </c>
      <c r="J844" s="740">
        <v>633721.64</v>
      </c>
      <c r="K844" s="276" t="str">
        <f t="shared" si="12"/>
        <v>151223</v>
      </c>
    </row>
    <row r="845" spans="1:11" ht="10.9" customHeight="1">
      <c r="A845" s="1157">
        <v>5111030001</v>
      </c>
      <c r="B845" s="1219" t="s">
        <v>669</v>
      </c>
      <c r="C845" s="1220"/>
      <c r="D845" s="1221"/>
      <c r="E845" s="1219" t="s">
        <v>5444</v>
      </c>
      <c r="F845" s="1221"/>
      <c r="G845" s="740">
        <v>383898.3</v>
      </c>
      <c r="H845" s="740">
        <v>182625.64</v>
      </c>
      <c r="I845" s="1158">
        <v>0</v>
      </c>
      <c r="J845" s="740">
        <v>566523.93999999994</v>
      </c>
      <c r="K845" s="276" t="str">
        <f t="shared" ref="K845:K908" si="13">MID(E845,58,6)</f>
        <v>151223</v>
      </c>
    </row>
    <row r="846" spans="1:11" ht="10.9" customHeight="1">
      <c r="A846" s="1157">
        <v>5111030001</v>
      </c>
      <c r="B846" s="1219" t="s">
        <v>669</v>
      </c>
      <c r="C846" s="1220"/>
      <c r="D846" s="1221"/>
      <c r="E846" s="1219" t="s">
        <v>5445</v>
      </c>
      <c r="F846" s="1221"/>
      <c r="G846" s="740">
        <v>97337.73</v>
      </c>
      <c r="H846" s="740">
        <v>46476.86</v>
      </c>
      <c r="I846" s="1158">
        <v>0</v>
      </c>
      <c r="J846" s="740">
        <v>143814.59</v>
      </c>
      <c r="K846" s="276" t="str">
        <f t="shared" si="13"/>
        <v>151223</v>
      </c>
    </row>
    <row r="847" spans="1:11" ht="10.9" customHeight="1">
      <c r="A847" s="1157">
        <v>5111030001</v>
      </c>
      <c r="B847" s="1219" t="s">
        <v>669</v>
      </c>
      <c r="C847" s="1220"/>
      <c r="D847" s="1221"/>
      <c r="E847" s="1219" t="s">
        <v>5446</v>
      </c>
      <c r="F847" s="1221"/>
      <c r="G847" s="740">
        <v>59206.400000000001</v>
      </c>
      <c r="H847" s="740">
        <v>27550.799999999999</v>
      </c>
      <c r="I847" s="1158">
        <v>0</v>
      </c>
      <c r="J847" s="740">
        <v>86757.2</v>
      </c>
      <c r="K847" s="276" t="str">
        <f t="shared" si="13"/>
        <v>151223</v>
      </c>
    </row>
    <row r="848" spans="1:11" ht="10.9" customHeight="1">
      <c r="A848" s="1157">
        <v>5111030001</v>
      </c>
      <c r="B848" s="1219" t="s">
        <v>669</v>
      </c>
      <c r="C848" s="1220"/>
      <c r="D848" s="1221"/>
      <c r="E848" s="1219" t="s">
        <v>5447</v>
      </c>
      <c r="F848" s="1221"/>
      <c r="G848" s="740">
        <v>159400.79999999999</v>
      </c>
      <c r="H848" s="740">
        <v>77626.27</v>
      </c>
      <c r="I848" s="1158">
        <v>0</v>
      </c>
      <c r="J848" s="740">
        <v>237027.07</v>
      </c>
      <c r="K848" s="276" t="str">
        <f t="shared" si="13"/>
        <v>151223</v>
      </c>
    </row>
    <row r="849" spans="1:11" ht="10.9" customHeight="1">
      <c r="A849" s="1157">
        <v>5111030001</v>
      </c>
      <c r="B849" s="1219" t="s">
        <v>669</v>
      </c>
      <c r="C849" s="1220"/>
      <c r="D849" s="1221"/>
      <c r="E849" s="1219" t="s">
        <v>5448</v>
      </c>
      <c r="F849" s="1221"/>
      <c r="G849" s="740">
        <v>346047.68</v>
      </c>
      <c r="H849" s="740">
        <v>173981.3</v>
      </c>
      <c r="I849" s="1158">
        <v>0</v>
      </c>
      <c r="J849" s="740">
        <v>520028.98</v>
      </c>
      <c r="K849" s="276" t="str">
        <f t="shared" si="13"/>
        <v>151223</v>
      </c>
    </row>
    <row r="850" spans="1:11" ht="10.9" customHeight="1">
      <c r="A850" s="1157">
        <v>5111030001</v>
      </c>
      <c r="B850" s="1219" t="s">
        <v>669</v>
      </c>
      <c r="C850" s="1220"/>
      <c r="D850" s="1221"/>
      <c r="E850" s="1219" t="s">
        <v>5449</v>
      </c>
      <c r="F850" s="1221"/>
      <c r="G850" s="740">
        <v>182658.1</v>
      </c>
      <c r="H850" s="740">
        <v>81418.490000000005</v>
      </c>
      <c r="I850" s="1158">
        <v>0</v>
      </c>
      <c r="J850" s="740">
        <v>264076.59000000003</v>
      </c>
      <c r="K850" s="276" t="str">
        <f t="shared" si="13"/>
        <v>151223</v>
      </c>
    </row>
    <row r="851" spans="1:11" ht="10.9" customHeight="1">
      <c r="A851" s="1157">
        <v>5111030001</v>
      </c>
      <c r="B851" s="1219" t="s">
        <v>669</v>
      </c>
      <c r="C851" s="1220"/>
      <c r="D851" s="1221"/>
      <c r="E851" s="1219" t="s">
        <v>5450</v>
      </c>
      <c r="F851" s="1221"/>
      <c r="G851" s="740">
        <v>288193.78999999998</v>
      </c>
      <c r="H851" s="740">
        <v>142517.25</v>
      </c>
      <c r="I851" s="1158">
        <v>0</v>
      </c>
      <c r="J851" s="740">
        <v>430711.03999999998</v>
      </c>
      <c r="K851" s="276" t="str">
        <f t="shared" si="13"/>
        <v>151223</v>
      </c>
    </row>
    <row r="852" spans="1:11" ht="10.9" customHeight="1">
      <c r="A852" s="1157">
        <v>5111030001</v>
      </c>
      <c r="B852" s="1219" t="s">
        <v>669</v>
      </c>
      <c r="C852" s="1220"/>
      <c r="D852" s="1221"/>
      <c r="E852" s="1219" t="s">
        <v>5451</v>
      </c>
      <c r="F852" s="1221"/>
      <c r="G852" s="740">
        <v>42652.87</v>
      </c>
      <c r="H852" s="740">
        <v>21316.71</v>
      </c>
      <c r="I852" s="1158">
        <v>0</v>
      </c>
      <c r="J852" s="740">
        <v>63969.58</v>
      </c>
      <c r="K852" s="276" t="str">
        <f t="shared" si="13"/>
        <v>151223</v>
      </c>
    </row>
    <row r="853" spans="1:11" ht="10.9" customHeight="1">
      <c r="A853" s="1157">
        <v>5111030001</v>
      </c>
      <c r="B853" s="1219" t="s">
        <v>669</v>
      </c>
      <c r="C853" s="1220"/>
      <c r="D853" s="1221"/>
      <c r="E853" s="1219" t="s">
        <v>5452</v>
      </c>
      <c r="F853" s="1221"/>
      <c r="G853" s="740">
        <v>99669.68</v>
      </c>
      <c r="H853" s="740">
        <v>61790.96</v>
      </c>
      <c r="I853" s="1158">
        <v>0</v>
      </c>
      <c r="J853" s="740">
        <v>161460.64000000001</v>
      </c>
      <c r="K853" s="276" t="str">
        <f t="shared" si="13"/>
        <v>151223</v>
      </c>
    </row>
    <row r="854" spans="1:11" ht="10.9" customHeight="1">
      <c r="A854" s="1157">
        <v>5111030001</v>
      </c>
      <c r="B854" s="1219" t="s">
        <v>669</v>
      </c>
      <c r="C854" s="1220"/>
      <c r="D854" s="1221"/>
      <c r="E854" s="1219" t="s">
        <v>5453</v>
      </c>
      <c r="F854" s="1221"/>
      <c r="G854" s="740">
        <v>330045.3</v>
      </c>
      <c r="H854" s="740">
        <v>164585.04</v>
      </c>
      <c r="I854" s="1158">
        <v>0</v>
      </c>
      <c r="J854" s="740">
        <v>494630.34</v>
      </c>
      <c r="K854" s="276" t="str">
        <f t="shared" si="13"/>
        <v>151223</v>
      </c>
    </row>
    <row r="855" spans="1:11" ht="10.9" customHeight="1">
      <c r="A855" s="1157">
        <v>5111030001</v>
      </c>
      <c r="B855" s="1219" t="s">
        <v>669</v>
      </c>
      <c r="C855" s="1220"/>
      <c r="D855" s="1221"/>
      <c r="E855" s="1219" t="s">
        <v>5454</v>
      </c>
      <c r="F855" s="1221"/>
      <c r="G855" s="740">
        <v>338332.09</v>
      </c>
      <c r="H855" s="740">
        <v>161425.24</v>
      </c>
      <c r="I855" s="1158">
        <v>0</v>
      </c>
      <c r="J855" s="740">
        <v>499757.33</v>
      </c>
      <c r="K855" s="276" t="str">
        <f t="shared" si="13"/>
        <v>151223</v>
      </c>
    </row>
    <row r="856" spans="1:11" ht="10.9" customHeight="1">
      <c r="A856" s="1157">
        <v>5111030001</v>
      </c>
      <c r="B856" s="1219" t="s">
        <v>669</v>
      </c>
      <c r="C856" s="1220"/>
      <c r="D856" s="1221"/>
      <c r="E856" s="1219" t="s">
        <v>5455</v>
      </c>
      <c r="F856" s="1221"/>
      <c r="G856" s="740">
        <v>122747.8</v>
      </c>
      <c r="H856" s="740">
        <v>57045.72</v>
      </c>
      <c r="I856" s="1158">
        <v>0</v>
      </c>
      <c r="J856" s="740">
        <v>179793.52</v>
      </c>
      <c r="K856" s="276" t="str">
        <f t="shared" si="13"/>
        <v>151223</v>
      </c>
    </row>
    <row r="857" spans="1:11" ht="10.9" customHeight="1">
      <c r="A857" s="1157">
        <v>5111030001</v>
      </c>
      <c r="B857" s="1219" t="s">
        <v>669</v>
      </c>
      <c r="C857" s="1220"/>
      <c r="D857" s="1221"/>
      <c r="E857" s="1219" t="s">
        <v>5456</v>
      </c>
      <c r="F857" s="1221"/>
      <c r="G857" s="740">
        <v>301384.99</v>
      </c>
      <c r="H857" s="740">
        <v>176787.92</v>
      </c>
      <c r="I857" s="1158">
        <v>0</v>
      </c>
      <c r="J857" s="740">
        <v>478172.91</v>
      </c>
      <c r="K857" s="276" t="str">
        <f t="shared" si="13"/>
        <v>151223</v>
      </c>
    </row>
    <row r="858" spans="1:11" ht="10.9" customHeight="1">
      <c r="A858" s="1157">
        <v>5111030001</v>
      </c>
      <c r="B858" s="1219" t="s">
        <v>669</v>
      </c>
      <c r="C858" s="1220"/>
      <c r="D858" s="1221"/>
      <c r="E858" s="1219" t="s">
        <v>5457</v>
      </c>
      <c r="F858" s="1221"/>
      <c r="G858" s="740">
        <v>59935.8</v>
      </c>
      <c r="H858" s="740">
        <v>29967.9</v>
      </c>
      <c r="I858" s="1158">
        <v>0</v>
      </c>
      <c r="J858" s="740">
        <v>89903.7</v>
      </c>
      <c r="K858" s="276" t="str">
        <f t="shared" si="13"/>
        <v>151223</v>
      </c>
    </row>
    <row r="859" spans="1:11" ht="10.9" customHeight="1">
      <c r="A859" s="1157">
        <v>5111030001</v>
      </c>
      <c r="B859" s="1219" t="s">
        <v>669</v>
      </c>
      <c r="C859" s="1220"/>
      <c r="D859" s="1221"/>
      <c r="E859" s="1219" t="s">
        <v>5458</v>
      </c>
      <c r="F859" s="1221"/>
      <c r="G859" s="740">
        <v>57249.599999999999</v>
      </c>
      <c r="H859" s="740">
        <v>28624.799999999999</v>
      </c>
      <c r="I859" s="1158">
        <v>0</v>
      </c>
      <c r="J859" s="740">
        <v>85874.4</v>
      </c>
      <c r="K859" s="276" t="str">
        <f t="shared" si="13"/>
        <v>151223</v>
      </c>
    </row>
    <row r="860" spans="1:11" ht="10.9" customHeight="1">
      <c r="A860" s="1157">
        <v>5111030001</v>
      </c>
      <c r="B860" s="1219" t="s">
        <v>669</v>
      </c>
      <c r="C860" s="1220"/>
      <c r="D860" s="1221"/>
      <c r="E860" s="1219" t="s">
        <v>5459</v>
      </c>
      <c r="F860" s="1221"/>
      <c r="G860" s="740">
        <v>94426.46</v>
      </c>
      <c r="H860" s="740">
        <v>49929.3</v>
      </c>
      <c r="I860" s="1158">
        <v>0</v>
      </c>
      <c r="J860" s="740">
        <v>144355.76</v>
      </c>
      <c r="K860" s="276" t="str">
        <f t="shared" si="13"/>
        <v>151223</v>
      </c>
    </row>
    <row r="861" spans="1:11" ht="10.9" customHeight="1">
      <c r="A861" s="1157">
        <v>5111030001</v>
      </c>
      <c r="B861" s="1219" t="s">
        <v>669</v>
      </c>
      <c r="C861" s="1220"/>
      <c r="D861" s="1221"/>
      <c r="E861" s="1219" t="s">
        <v>5460</v>
      </c>
      <c r="F861" s="1221"/>
      <c r="G861" s="740">
        <v>48037.2</v>
      </c>
      <c r="H861" s="740">
        <v>24018.6</v>
      </c>
      <c r="I861" s="1158">
        <v>0</v>
      </c>
      <c r="J861" s="740">
        <v>72055.8</v>
      </c>
      <c r="K861" s="276" t="str">
        <f t="shared" si="13"/>
        <v>151223</v>
      </c>
    </row>
    <row r="862" spans="1:11" ht="10.9" customHeight="1">
      <c r="A862" s="1157">
        <v>5111030001</v>
      </c>
      <c r="B862" s="1219" t="s">
        <v>669</v>
      </c>
      <c r="C862" s="1220"/>
      <c r="D862" s="1221"/>
      <c r="E862" s="1219" t="s">
        <v>5461</v>
      </c>
      <c r="F862" s="1221"/>
      <c r="G862" s="740">
        <v>45513.599999999999</v>
      </c>
      <c r="H862" s="740">
        <v>22756.799999999999</v>
      </c>
      <c r="I862" s="1158">
        <v>0</v>
      </c>
      <c r="J862" s="740">
        <v>68270.399999999994</v>
      </c>
      <c r="K862" s="276" t="str">
        <f t="shared" si="13"/>
        <v>151223</v>
      </c>
    </row>
    <row r="863" spans="1:11" ht="10.9" customHeight="1">
      <c r="A863" s="1157">
        <v>5111030001</v>
      </c>
      <c r="B863" s="1219" t="s">
        <v>669</v>
      </c>
      <c r="C863" s="1220"/>
      <c r="D863" s="1221"/>
      <c r="E863" s="1219" t="s">
        <v>5462</v>
      </c>
      <c r="F863" s="1221"/>
      <c r="G863" s="740">
        <v>70339.8</v>
      </c>
      <c r="H863" s="740">
        <v>35169.9</v>
      </c>
      <c r="I863" s="1158">
        <v>0</v>
      </c>
      <c r="J863" s="740">
        <v>105509.7</v>
      </c>
      <c r="K863" s="276" t="str">
        <f t="shared" si="13"/>
        <v>151223</v>
      </c>
    </row>
    <row r="864" spans="1:11" ht="10.9" customHeight="1">
      <c r="A864" s="1157">
        <v>5111030001</v>
      </c>
      <c r="B864" s="1219" t="s">
        <v>669</v>
      </c>
      <c r="C864" s="1220"/>
      <c r="D864" s="1221"/>
      <c r="E864" s="1219" t="s">
        <v>5463</v>
      </c>
      <c r="F864" s="1221"/>
      <c r="G864" s="740">
        <v>161391.84</v>
      </c>
      <c r="H864" s="740">
        <v>80396.149999999994</v>
      </c>
      <c r="I864" s="1158">
        <v>0</v>
      </c>
      <c r="J864" s="740">
        <v>241787.99</v>
      </c>
      <c r="K864" s="276" t="str">
        <f t="shared" si="13"/>
        <v>151223</v>
      </c>
    </row>
    <row r="865" spans="1:11" ht="10.9" customHeight="1">
      <c r="A865" s="1157">
        <v>5111030001</v>
      </c>
      <c r="B865" s="1219" t="s">
        <v>669</v>
      </c>
      <c r="C865" s="1220"/>
      <c r="D865" s="1221"/>
      <c r="E865" s="1219" t="s">
        <v>5464</v>
      </c>
      <c r="F865" s="1221"/>
      <c r="G865" s="740">
        <v>53928</v>
      </c>
      <c r="H865" s="740">
        <v>26964</v>
      </c>
      <c r="I865" s="1158">
        <v>0</v>
      </c>
      <c r="J865" s="740">
        <v>80892</v>
      </c>
      <c r="K865" s="276" t="str">
        <f t="shared" si="13"/>
        <v>151223</v>
      </c>
    </row>
    <row r="866" spans="1:11" ht="10.9" customHeight="1">
      <c r="A866" s="1157">
        <v>5111030001</v>
      </c>
      <c r="B866" s="1219" t="s">
        <v>669</v>
      </c>
      <c r="C866" s="1220"/>
      <c r="D866" s="1221"/>
      <c r="E866" s="1219" t="s">
        <v>5465</v>
      </c>
      <c r="F866" s="1221"/>
      <c r="G866" s="740">
        <v>81681</v>
      </c>
      <c r="H866" s="740">
        <v>40840.5</v>
      </c>
      <c r="I866" s="1158">
        <v>0</v>
      </c>
      <c r="J866" s="740">
        <v>122521.5</v>
      </c>
      <c r="K866" s="276" t="str">
        <f t="shared" si="13"/>
        <v>151223</v>
      </c>
    </row>
    <row r="867" spans="1:11" ht="10.9" customHeight="1">
      <c r="A867" s="1157">
        <v>5111030001</v>
      </c>
      <c r="B867" s="1219" t="s">
        <v>669</v>
      </c>
      <c r="C867" s="1220"/>
      <c r="D867" s="1221"/>
      <c r="E867" s="1219" t="s">
        <v>5466</v>
      </c>
      <c r="F867" s="1221"/>
      <c r="G867" s="740">
        <v>46640.82</v>
      </c>
      <c r="H867" s="740">
        <v>23496</v>
      </c>
      <c r="I867" s="1158">
        <v>0</v>
      </c>
      <c r="J867" s="740">
        <v>70136.820000000007</v>
      </c>
      <c r="K867" s="276" t="str">
        <f t="shared" si="13"/>
        <v>151223</v>
      </c>
    </row>
    <row r="868" spans="1:11" ht="10.9" customHeight="1">
      <c r="A868" s="1157">
        <v>5111030001</v>
      </c>
      <c r="B868" s="1219" t="s">
        <v>669</v>
      </c>
      <c r="C868" s="1220"/>
      <c r="D868" s="1221"/>
      <c r="E868" s="1219" t="s">
        <v>5467</v>
      </c>
      <c r="F868" s="1221"/>
      <c r="G868" s="1158">
        <v>0</v>
      </c>
      <c r="H868" s="740">
        <v>1482.7</v>
      </c>
      <c r="I868" s="1158">
        <v>0</v>
      </c>
      <c r="J868" s="740">
        <v>1482.7</v>
      </c>
      <c r="K868" s="276" t="str">
        <f t="shared" si="13"/>
        <v>110123</v>
      </c>
    </row>
    <row r="869" spans="1:11" ht="10.9" customHeight="1">
      <c r="A869" s="1157">
        <v>5111030001</v>
      </c>
      <c r="B869" s="1219" t="s">
        <v>669</v>
      </c>
      <c r="C869" s="1220"/>
      <c r="D869" s="1221"/>
      <c r="E869" s="1219" t="s">
        <v>5468</v>
      </c>
      <c r="F869" s="1221"/>
      <c r="G869" s="740">
        <v>119969.52</v>
      </c>
      <c r="H869" s="740">
        <v>56217.62</v>
      </c>
      <c r="I869" s="1158">
        <v>0</v>
      </c>
      <c r="J869" s="740">
        <v>176187.14</v>
      </c>
      <c r="K869" s="276" t="str">
        <f t="shared" si="13"/>
        <v>151223</v>
      </c>
    </row>
    <row r="870" spans="1:11" ht="10.9" customHeight="1">
      <c r="A870" s="1157">
        <v>5111030001</v>
      </c>
      <c r="B870" s="1219" t="s">
        <v>669</v>
      </c>
      <c r="C870" s="1220"/>
      <c r="D870" s="1221"/>
      <c r="E870" s="1219" t="s">
        <v>5469</v>
      </c>
      <c r="F870" s="1221"/>
      <c r="G870" s="740">
        <v>61426.2</v>
      </c>
      <c r="H870" s="740">
        <v>30477.15</v>
      </c>
      <c r="I870" s="1158">
        <v>0</v>
      </c>
      <c r="J870" s="740">
        <v>91903.35</v>
      </c>
      <c r="K870" s="276" t="str">
        <f t="shared" si="13"/>
        <v>151223</v>
      </c>
    </row>
    <row r="871" spans="1:11" ht="10.9" customHeight="1">
      <c r="A871" s="1157">
        <v>5111030001</v>
      </c>
      <c r="B871" s="1219" t="s">
        <v>669</v>
      </c>
      <c r="C871" s="1220"/>
      <c r="D871" s="1221"/>
      <c r="E871" s="1219" t="s">
        <v>5470</v>
      </c>
      <c r="F871" s="1221"/>
      <c r="G871" s="740">
        <v>18350.18</v>
      </c>
      <c r="H871" s="740">
        <v>8397.5400000000009</v>
      </c>
      <c r="I871" s="1158">
        <v>0</v>
      </c>
      <c r="J871" s="740">
        <v>26747.72</v>
      </c>
      <c r="K871" s="276" t="str">
        <f t="shared" si="13"/>
        <v>151223</v>
      </c>
    </row>
    <row r="872" spans="1:11" ht="10.9" customHeight="1">
      <c r="A872" s="1157">
        <v>5111030001</v>
      </c>
      <c r="B872" s="1219" t="s">
        <v>669</v>
      </c>
      <c r="C872" s="1220"/>
      <c r="D872" s="1221"/>
      <c r="E872" s="1219" t="s">
        <v>5471</v>
      </c>
      <c r="F872" s="1221"/>
      <c r="G872" s="740">
        <v>15382.18</v>
      </c>
      <c r="H872" s="740">
        <v>7956.3</v>
      </c>
      <c r="I872" s="1158">
        <v>0</v>
      </c>
      <c r="J872" s="740">
        <v>23338.48</v>
      </c>
      <c r="K872" s="276" t="str">
        <f t="shared" si="13"/>
        <v>151223</v>
      </c>
    </row>
    <row r="873" spans="1:11" ht="10.9" customHeight="1">
      <c r="A873" s="1157">
        <v>5111030001</v>
      </c>
      <c r="B873" s="1219" t="s">
        <v>669</v>
      </c>
      <c r="C873" s="1220"/>
      <c r="D873" s="1221"/>
      <c r="E873" s="1219" t="s">
        <v>5472</v>
      </c>
      <c r="F873" s="1221"/>
      <c r="G873" s="740">
        <v>62810.400000000001</v>
      </c>
      <c r="H873" s="740">
        <v>38905.199999999997</v>
      </c>
      <c r="I873" s="1158">
        <v>0</v>
      </c>
      <c r="J873" s="740">
        <v>101715.6</v>
      </c>
      <c r="K873" s="276" t="str">
        <f t="shared" si="13"/>
        <v>151223</v>
      </c>
    </row>
    <row r="874" spans="1:11" ht="10.9" customHeight="1">
      <c r="A874" s="1157">
        <v>5111030001</v>
      </c>
      <c r="B874" s="1219" t="s">
        <v>669</v>
      </c>
      <c r="C874" s="1220"/>
      <c r="D874" s="1221"/>
      <c r="E874" s="1219" t="s">
        <v>5473</v>
      </c>
      <c r="F874" s="1221"/>
      <c r="G874" s="740">
        <v>38326.199999999997</v>
      </c>
      <c r="H874" s="740">
        <v>19163.099999999999</v>
      </c>
      <c r="I874" s="1158">
        <v>0</v>
      </c>
      <c r="J874" s="740">
        <v>57489.3</v>
      </c>
      <c r="K874" s="276" t="str">
        <f t="shared" si="13"/>
        <v>151223</v>
      </c>
    </row>
    <row r="875" spans="1:11" ht="10.9" customHeight="1">
      <c r="A875" s="1157">
        <v>5111030001</v>
      </c>
      <c r="B875" s="1219" t="s">
        <v>669</v>
      </c>
      <c r="C875" s="1220"/>
      <c r="D875" s="1221"/>
      <c r="E875" s="1219" t="s">
        <v>5474</v>
      </c>
      <c r="F875" s="1221"/>
      <c r="G875" s="740">
        <v>412213.71</v>
      </c>
      <c r="H875" s="740">
        <v>192772.92</v>
      </c>
      <c r="I875" s="1158">
        <v>0</v>
      </c>
      <c r="J875" s="740">
        <v>604986.63</v>
      </c>
      <c r="K875" s="276" t="str">
        <f t="shared" si="13"/>
        <v>151223</v>
      </c>
    </row>
    <row r="876" spans="1:11" ht="10.9" customHeight="1">
      <c r="A876" s="1157">
        <v>5111030001</v>
      </c>
      <c r="B876" s="1219" t="s">
        <v>669</v>
      </c>
      <c r="C876" s="1220"/>
      <c r="D876" s="1221"/>
      <c r="E876" s="1219" t="s">
        <v>5475</v>
      </c>
      <c r="F876" s="1221"/>
      <c r="G876" s="740">
        <v>18729.84</v>
      </c>
      <c r="H876" s="740">
        <v>8867.0400000000009</v>
      </c>
      <c r="I876" s="1158">
        <v>0</v>
      </c>
      <c r="J876" s="740">
        <v>27596.880000000001</v>
      </c>
      <c r="K876" s="276" t="str">
        <f t="shared" si="13"/>
        <v>151223</v>
      </c>
    </row>
    <row r="877" spans="1:11" ht="10.9" customHeight="1">
      <c r="A877" s="1157">
        <v>5111030001</v>
      </c>
      <c r="B877" s="1219" t="s">
        <v>669</v>
      </c>
      <c r="C877" s="1220"/>
      <c r="D877" s="1221"/>
      <c r="E877" s="1219" t="s">
        <v>5476</v>
      </c>
      <c r="F877" s="1221"/>
      <c r="G877" s="740">
        <v>30916.2</v>
      </c>
      <c r="H877" s="740">
        <v>15458.1</v>
      </c>
      <c r="I877" s="1158">
        <v>0</v>
      </c>
      <c r="J877" s="740">
        <v>46374.3</v>
      </c>
      <c r="K877" s="276" t="str">
        <f t="shared" si="13"/>
        <v>151223</v>
      </c>
    </row>
    <row r="878" spans="1:11" ht="10.9" customHeight="1">
      <c r="A878" s="1157">
        <v>5111030001</v>
      </c>
      <c r="B878" s="1219" t="s">
        <v>669</v>
      </c>
      <c r="C878" s="1220"/>
      <c r="D878" s="1221"/>
      <c r="E878" s="1219" t="s">
        <v>5477</v>
      </c>
      <c r="F878" s="1221"/>
      <c r="G878" s="740">
        <v>49016.19</v>
      </c>
      <c r="H878" s="740">
        <v>22635.14</v>
      </c>
      <c r="I878" s="1158">
        <v>0</v>
      </c>
      <c r="J878" s="740">
        <v>71651.33</v>
      </c>
      <c r="K878" s="276" t="str">
        <f t="shared" si="13"/>
        <v>151223</v>
      </c>
    </row>
    <row r="879" spans="1:11" ht="10.9" customHeight="1">
      <c r="A879" s="1157">
        <v>5111030001</v>
      </c>
      <c r="B879" s="1219" t="s">
        <v>669</v>
      </c>
      <c r="C879" s="1220"/>
      <c r="D879" s="1221"/>
      <c r="E879" s="1219" t="s">
        <v>5478</v>
      </c>
      <c r="F879" s="1221"/>
      <c r="G879" s="740">
        <v>30897.599999999999</v>
      </c>
      <c r="H879" s="740">
        <v>15448.8</v>
      </c>
      <c r="I879" s="1158">
        <v>0</v>
      </c>
      <c r="J879" s="740">
        <v>46346.400000000001</v>
      </c>
      <c r="K879" s="276" t="str">
        <f t="shared" si="13"/>
        <v>151223</v>
      </c>
    </row>
    <row r="880" spans="1:11" ht="10.9" customHeight="1">
      <c r="A880" s="1157">
        <v>5111030001</v>
      </c>
      <c r="B880" s="1219" t="s">
        <v>669</v>
      </c>
      <c r="C880" s="1220"/>
      <c r="D880" s="1221"/>
      <c r="E880" s="1219" t="s">
        <v>5479</v>
      </c>
      <c r="F880" s="1221"/>
      <c r="G880" s="740">
        <v>303958</v>
      </c>
      <c r="H880" s="740">
        <v>151789.20000000001</v>
      </c>
      <c r="I880" s="1158">
        <v>0</v>
      </c>
      <c r="J880" s="740">
        <v>455747.2</v>
      </c>
      <c r="K880" s="276" t="str">
        <f t="shared" si="13"/>
        <v>151223</v>
      </c>
    </row>
    <row r="881" spans="1:11" ht="10.9" customHeight="1">
      <c r="A881" s="1157">
        <v>5111030001</v>
      </c>
      <c r="B881" s="1219" t="s">
        <v>669</v>
      </c>
      <c r="C881" s="1220"/>
      <c r="D881" s="1221"/>
      <c r="E881" s="1219" t="s">
        <v>5480</v>
      </c>
      <c r="F881" s="1221"/>
      <c r="G881" s="740">
        <v>113444.43</v>
      </c>
      <c r="H881" s="740">
        <v>55982.98</v>
      </c>
      <c r="I881" s="1158">
        <v>0</v>
      </c>
      <c r="J881" s="740">
        <v>169427.41</v>
      </c>
      <c r="K881" s="276" t="str">
        <f t="shared" si="13"/>
        <v>151223</v>
      </c>
    </row>
    <row r="882" spans="1:11" ht="10.9" customHeight="1">
      <c r="A882" s="1157">
        <v>5111030001</v>
      </c>
      <c r="B882" s="1219" t="s">
        <v>669</v>
      </c>
      <c r="C882" s="1220"/>
      <c r="D882" s="1221"/>
      <c r="E882" s="1219" t="s">
        <v>5481</v>
      </c>
      <c r="F882" s="1221"/>
      <c r="G882" s="740">
        <v>5292.17</v>
      </c>
      <c r="H882" s="1158">
        <v>-447.78</v>
      </c>
      <c r="I882" s="1158">
        <v>0</v>
      </c>
      <c r="J882" s="740">
        <v>4844.3900000000003</v>
      </c>
      <c r="K882" s="276" t="str">
        <f t="shared" si="13"/>
        <v>110123</v>
      </c>
    </row>
    <row r="883" spans="1:11" ht="10.9" customHeight="1">
      <c r="A883" s="1157">
        <v>5111030001</v>
      </c>
      <c r="B883" s="1219" t="s">
        <v>669</v>
      </c>
      <c r="C883" s="1220"/>
      <c r="D883" s="1221"/>
      <c r="E883" s="1219" t="s">
        <v>5482</v>
      </c>
      <c r="F883" s="1221"/>
      <c r="G883" s="740">
        <v>29385.09</v>
      </c>
      <c r="H883" s="740">
        <v>23696</v>
      </c>
      <c r="I883" s="1158">
        <v>0</v>
      </c>
      <c r="J883" s="740">
        <v>53081.09</v>
      </c>
      <c r="K883" s="276" t="str">
        <f t="shared" si="13"/>
        <v>151223</v>
      </c>
    </row>
    <row r="884" spans="1:11" ht="10.9" customHeight="1">
      <c r="A884" s="1157">
        <v>5111030001</v>
      </c>
      <c r="B884" s="1219" t="s">
        <v>669</v>
      </c>
      <c r="C884" s="1220"/>
      <c r="D884" s="1221"/>
      <c r="E884" s="1219" t="s">
        <v>5483</v>
      </c>
      <c r="F884" s="1221"/>
      <c r="G884" s="740">
        <v>57831.15</v>
      </c>
      <c r="H884" s="740">
        <v>71948.55</v>
      </c>
      <c r="I884" s="1158">
        <v>0</v>
      </c>
      <c r="J884" s="740">
        <v>129779.7</v>
      </c>
      <c r="K884" s="276" t="str">
        <f t="shared" si="13"/>
        <v>151223</v>
      </c>
    </row>
    <row r="885" spans="1:11" ht="10.9" customHeight="1">
      <c r="A885" s="1157">
        <v>5111030001</v>
      </c>
      <c r="B885" s="1219" t="s">
        <v>669</v>
      </c>
      <c r="C885" s="1220"/>
      <c r="D885" s="1221"/>
      <c r="E885" s="1219" t="s">
        <v>5484</v>
      </c>
      <c r="F885" s="1221"/>
      <c r="G885" s="740">
        <v>74483.009999999995</v>
      </c>
      <c r="H885" s="740">
        <v>35913.1</v>
      </c>
      <c r="I885" s="1158">
        <v>0</v>
      </c>
      <c r="J885" s="740">
        <v>110396.11</v>
      </c>
      <c r="K885" s="276" t="str">
        <f t="shared" si="13"/>
        <v>151223</v>
      </c>
    </row>
    <row r="886" spans="1:11" ht="10.9" customHeight="1">
      <c r="A886" s="1157">
        <v>5111030001</v>
      </c>
      <c r="B886" s="1219" t="s">
        <v>669</v>
      </c>
      <c r="C886" s="1220"/>
      <c r="D886" s="1221"/>
      <c r="E886" s="1219" t="s">
        <v>5485</v>
      </c>
      <c r="F886" s="1221"/>
      <c r="G886" s="740">
        <v>181138.84</v>
      </c>
      <c r="H886" s="740">
        <v>45642.15</v>
      </c>
      <c r="I886" s="1158">
        <v>0</v>
      </c>
      <c r="J886" s="740">
        <v>226780.99</v>
      </c>
      <c r="K886" s="276" t="str">
        <f t="shared" si="13"/>
        <v>151223</v>
      </c>
    </row>
    <row r="887" spans="1:11" ht="10.9" customHeight="1">
      <c r="A887" s="1157">
        <v>5111030001</v>
      </c>
      <c r="B887" s="1219" t="s">
        <v>669</v>
      </c>
      <c r="C887" s="1220"/>
      <c r="D887" s="1221"/>
      <c r="E887" s="1219" t="s">
        <v>5486</v>
      </c>
      <c r="F887" s="1221"/>
      <c r="G887" s="740">
        <v>36285.949999999997</v>
      </c>
      <c r="H887" s="740">
        <v>17789.099999999999</v>
      </c>
      <c r="I887" s="1158">
        <v>0</v>
      </c>
      <c r="J887" s="740">
        <v>54075.05</v>
      </c>
      <c r="K887" s="276" t="str">
        <f t="shared" si="13"/>
        <v>151223</v>
      </c>
    </row>
    <row r="888" spans="1:11" ht="10.9" customHeight="1">
      <c r="A888" s="1157">
        <v>5111030001</v>
      </c>
      <c r="B888" s="1219" t="s">
        <v>669</v>
      </c>
      <c r="C888" s="1220"/>
      <c r="D888" s="1221"/>
      <c r="E888" s="1219" t="s">
        <v>5487</v>
      </c>
      <c r="F888" s="1221"/>
      <c r="G888" s="740">
        <v>47586.3</v>
      </c>
      <c r="H888" s="740">
        <v>51447.65</v>
      </c>
      <c r="I888" s="1158">
        <v>0</v>
      </c>
      <c r="J888" s="740">
        <v>99033.95</v>
      </c>
      <c r="K888" s="276" t="str">
        <f t="shared" si="13"/>
        <v>151223</v>
      </c>
    </row>
    <row r="889" spans="1:11" ht="10.9" customHeight="1">
      <c r="A889" s="1157">
        <v>5111030001</v>
      </c>
      <c r="B889" s="1219" t="s">
        <v>669</v>
      </c>
      <c r="C889" s="1220"/>
      <c r="D889" s="1221"/>
      <c r="E889" s="1219" t="s">
        <v>5488</v>
      </c>
      <c r="F889" s="1221"/>
      <c r="G889" s="740">
        <v>114713.85</v>
      </c>
      <c r="H889" s="740">
        <v>62905.5</v>
      </c>
      <c r="I889" s="1158">
        <v>0</v>
      </c>
      <c r="J889" s="740">
        <v>177619.35</v>
      </c>
      <c r="K889" s="276" t="str">
        <f t="shared" si="13"/>
        <v>151223</v>
      </c>
    </row>
    <row r="890" spans="1:11" ht="10.9" customHeight="1">
      <c r="A890" s="1157">
        <v>5111030001</v>
      </c>
      <c r="B890" s="1219" t="s">
        <v>669</v>
      </c>
      <c r="C890" s="1220"/>
      <c r="D890" s="1221"/>
      <c r="E890" s="1219" t="s">
        <v>5489</v>
      </c>
      <c r="F890" s="1221"/>
      <c r="G890" s="740">
        <v>69283.77</v>
      </c>
      <c r="H890" s="740">
        <v>35449.120000000003</v>
      </c>
      <c r="I890" s="1158">
        <v>0</v>
      </c>
      <c r="J890" s="740">
        <v>104732.89</v>
      </c>
      <c r="K890" s="276" t="str">
        <f t="shared" si="13"/>
        <v>151223</v>
      </c>
    </row>
    <row r="891" spans="1:11" ht="10.9" customHeight="1">
      <c r="A891" s="1157">
        <v>5111030001</v>
      </c>
      <c r="B891" s="1219" t="s">
        <v>669</v>
      </c>
      <c r="C891" s="1220"/>
      <c r="D891" s="1221"/>
      <c r="E891" s="1219" t="s">
        <v>5490</v>
      </c>
      <c r="F891" s="1221"/>
      <c r="G891" s="740">
        <v>126032.5</v>
      </c>
      <c r="H891" s="740">
        <v>52513.88</v>
      </c>
      <c r="I891" s="1158">
        <v>0</v>
      </c>
      <c r="J891" s="740">
        <v>178546.38</v>
      </c>
      <c r="K891" s="276" t="str">
        <f t="shared" si="13"/>
        <v>151223</v>
      </c>
    </row>
    <row r="892" spans="1:11" ht="10.9" customHeight="1">
      <c r="A892" s="1157">
        <v>5111030001</v>
      </c>
      <c r="B892" s="1219" t="s">
        <v>669</v>
      </c>
      <c r="C892" s="1220"/>
      <c r="D892" s="1221"/>
      <c r="E892" s="1219" t="s">
        <v>5491</v>
      </c>
      <c r="F892" s="1221"/>
      <c r="G892" s="740">
        <v>376221.15</v>
      </c>
      <c r="H892" s="740">
        <v>164065.32999999999</v>
      </c>
      <c r="I892" s="1158">
        <v>0</v>
      </c>
      <c r="J892" s="740">
        <v>540286.48</v>
      </c>
      <c r="K892" s="276" t="str">
        <f t="shared" si="13"/>
        <v>151223</v>
      </c>
    </row>
    <row r="893" spans="1:11" ht="10.9" customHeight="1">
      <c r="A893" s="1157">
        <v>5111030001</v>
      </c>
      <c r="B893" s="1219" t="s">
        <v>669</v>
      </c>
      <c r="C893" s="1220"/>
      <c r="D893" s="1221"/>
      <c r="E893" s="1219" t="s">
        <v>5492</v>
      </c>
      <c r="F893" s="1221"/>
      <c r="G893" s="740">
        <v>516232.58</v>
      </c>
      <c r="H893" s="740">
        <v>237020.33</v>
      </c>
      <c r="I893" s="1158">
        <v>0</v>
      </c>
      <c r="J893" s="740">
        <v>753252.91</v>
      </c>
      <c r="K893" s="276" t="str">
        <f t="shared" si="13"/>
        <v>151223</v>
      </c>
    </row>
    <row r="894" spans="1:11" ht="10.9" customHeight="1">
      <c r="A894" s="1157">
        <v>5111030001</v>
      </c>
      <c r="B894" s="1219" t="s">
        <v>669</v>
      </c>
      <c r="C894" s="1220"/>
      <c r="D894" s="1221"/>
      <c r="E894" s="1219" t="s">
        <v>5493</v>
      </c>
      <c r="F894" s="1221"/>
      <c r="G894" s="740">
        <v>127737.67</v>
      </c>
      <c r="H894" s="740">
        <v>61627.199999999997</v>
      </c>
      <c r="I894" s="1158">
        <v>0</v>
      </c>
      <c r="J894" s="740">
        <v>189364.87</v>
      </c>
      <c r="K894" s="276" t="str">
        <f t="shared" si="13"/>
        <v>151223</v>
      </c>
    </row>
    <row r="895" spans="1:11" ht="10.9" customHeight="1">
      <c r="A895" s="1157">
        <v>5111030001</v>
      </c>
      <c r="B895" s="1219" t="s">
        <v>669</v>
      </c>
      <c r="C895" s="1220"/>
      <c r="D895" s="1221"/>
      <c r="E895" s="1219" t="s">
        <v>5494</v>
      </c>
      <c r="F895" s="1221"/>
      <c r="G895" s="740">
        <v>797355.51</v>
      </c>
      <c r="H895" s="740">
        <v>373638.89</v>
      </c>
      <c r="I895" s="1158">
        <v>0</v>
      </c>
      <c r="J895" s="740">
        <v>1170994.3999999999</v>
      </c>
      <c r="K895" s="276" t="str">
        <f t="shared" si="13"/>
        <v>151223</v>
      </c>
    </row>
    <row r="896" spans="1:11" ht="10.9" customHeight="1">
      <c r="A896" s="1157">
        <v>5111030001</v>
      </c>
      <c r="B896" s="1219" t="s">
        <v>669</v>
      </c>
      <c r="C896" s="1220"/>
      <c r="D896" s="1221"/>
      <c r="E896" s="1219" t="s">
        <v>5495</v>
      </c>
      <c r="F896" s="1221"/>
      <c r="G896" s="740">
        <v>155059.26</v>
      </c>
      <c r="H896" s="740">
        <v>76961.759999999995</v>
      </c>
      <c r="I896" s="1158">
        <v>0</v>
      </c>
      <c r="J896" s="740">
        <v>232021.02</v>
      </c>
      <c r="K896" s="276" t="str">
        <f t="shared" si="13"/>
        <v>151223</v>
      </c>
    </row>
    <row r="897" spans="1:11" ht="10.9" customHeight="1">
      <c r="A897" s="1157">
        <v>5111030001</v>
      </c>
      <c r="B897" s="1219" t="s">
        <v>669</v>
      </c>
      <c r="C897" s="1220"/>
      <c r="D897" s="1221"/>
      <c r="E897" s="1219" t="s">
        <v>5496</v>
      </c>
      <c r="F897" s="1221"/>
      <c r="G897" s="740">
        <v>166136.56</v>
      </c>
      <c r="H897" s="740">
        <v>95621.02</v>
      </c>
      <c r="I897" s="1158">
        <v>0</v>
      </c>
      <c r="J897" s="740">
        <v>261757.58</v>
      </c>
      <c r="K897" s="276" t="str">
        <f t="shared" si="13"/>
        <v>151223</v>
      </c>
    </row>
    <row r="898" spans="1:11" ht="10.9" customHeight="1">
      <c r="A898" s="1157">
        <v>5111030001</v>
      </c>
      <c r="B898" s="1219" t="s">
        <v>669</v>
      </c>
      <c r="C898" s="1220"/>
      <c r="D898" s="1221"/>
      <c r="E898" s="1219" t="s">
        <v>5497</v>
      </c>
      <c r="F898" s="1221"/>
      <c r="G898" s="740">
        <v>59599.8</v>
      </c>
      <c r="H898" s="740">
        <v>27765.599999999999</v>
      </c>
      <c r="I898" s="1158">
        <v>0</v>
      </c>
      <c r="J898" s="740">
        <v>87365.4</v>
      </c>
      <c r="K898" s="276" t="str">
        <f t="shared" si="13"/>
        <v>151223</v>
      </c>
    </row>
    <row r="899" spans="1:11" ht="10.9" customHeight="1">
      <c r="A899" s="1157">
        <v>5111030001</v>
      </c>
      <c r="B899" s="1219" t="s">
        <v>669</v>
      </c>
      <c r="C899" s="1220"/>
      <c r="D899" s="1221"/>
      <c r="E899" s="1219" t="s">
        <v>5498</v>
      </c>
      <c r="F899" s="1221"/>
      <c r="G899" s="740">
        <v>113170.43</v>
      </c>
      <c r="H899" s="740">
        <v>51968.74</v>
      </c>
      <c r="I899" s="1158">
        <v>0</v>
      </c>
      <c r="J899" s="740">
        <v>165139.17000000001</v>
      </c>
      <c r="K899" s="276" t="str">
        <f t="shared" si="13"/>
        <v>151223</v>
      </c>
    </row>
    <row r="900" spans="1:11" ht="10.9" customHeight="1">
      <c r="A900" s="1157">
        <v>5111030001</v>
      </c>
      <c r="B900" s="1219" t="s">
        <v>669</v>
      </c>
      <c r="C900" s="1220"/>
      <c r="D900" s="1221"/>
      <c r="E900" s="1219" t="s">
        <v>5499</v>
      </c>
      <c r="F900" s="1221"/>
      <c r="G900" s="740">
        <v>133737.14000000001</v>
      </c>
      <c r="H900" s="740">
        <v>71720.47</v>
      </c>
      <c r="I900" s="1158">
        <v>0</v>
      </c>
      <c r="J900" s="740">
        <v>205457.61</v>
      </c>
      <c r="K900" s="276" t="str">
        <f t="shared" si="13"/>
        <v>151223</v>
      </c>
    </row>
    <row r="901" spans="1:11" ht="10.9" customHeight="1">
      <c r="A901" s="1157">
        <v>5111030001</v>
      </c>
      <c r="B901" s="1219" t="s">
        <v>669</v>
      </c>
      <c r="C901" s="1220"/>
      <c r="D901" s="1221"/>
      <c r="E901" s="1219" t="s">
        <v>5500</v>
      </c>
      <c r="F901" s="1221"/>
      <c r="G901" s="740">
        <v>18304.2</v>
      </c>
      <c r="H901" s="740">
        <v>9152.1</v>
      </c>
      <c r="I901" s="1158">
        <v>0</v>
      </c>
      <c r="J901" s="740">
        <v>27456.3</v>
      </c>
      <c r="K901" s="276" t="str">
        <f t="shared" si="13"/>
        <v>151223</v>
      </c>
    </row>
    <row r="902" spans="1:11" ht="10.9" customHeight="1">
      <c r="A902" s="1157">
        <v>5111030001</v>
      </c>
      <c r="B902" s="1219" t="s">
        <v>669</v>
      </c>
      <c r="C902" s="1220"/>
      <c r="D902" s="1221"/>
      <c r="E902" s="1219" t="s">
        <v>5501</v>
      </c>
      <c r="F902" s="1221"/>
      <c r="G902" s="740">
        <v>66929.8</v>
      </c>
      <c r="H902" s="740">
        <v>36490.199999999997</v>
      </c>
      <c r="I902" s="1158">
        <v>0</v>
      </c>
      <c r="J902" s="740">
        <v>103420</v>
      </c>
      <c r="K902" s="276" t="str">
        <f t="shared" si="13"/>
        <v>151223</v>
      </c>
    </row>
    <row r="903" spans="1:11" ht="10.9" customHeight="1">
      <c r="A903" s="1157">
        <v>5111030001</v>
      </c>
      <c r="B903" s="1219" t="s">
        <v>669</v>
      </c>
      <c r="C903" s="1220"/>
      <c r="D903" s="1221"/>
      <c r="E903" s="1219" t="s">
        <v>5502</v>
      </c>
      <c r="F903" s="1221"/>
      <c r="G903" s="740">
        <v>557007.99</v>
      </c>
      <c r="H903" s="740">
        <v>262222.36</v>
      </c>
      <c r="I903" s="1158">
        <v>0</v>
      </c>
      <c r="J903" s="740">
        <v>819230.35</v>
      </c>
      <c r="K903" s="276" t="str">
        <f t="shared" si="13"/>
        <v>151223</v>
      </c>
    </row>
    <row r="904" spans="1:11" ht="10.9" customHeight="1">
      <c r="A904" s="1157">
        <v>5111030001</v>
      </c>
      <c r="B904" s="1219" t="s">
        <v>669</v>
      </c>
      <c r="C904" s="1220"/>
      <c r="D904" s="1221"/>
      <c r="E904" s="1219" t="s">
        <v>5503</v>
      </c>
      <c r="F904" s="1221"/>
      <c r="G904" s="740">
        <v>202041.9</v>
      </c>
      <c r="H904" s="740">
        <v>92742.5</v>
      </c>
      <c r="I904" s="1158">
        <v>0</v>
      </c>
      <c r="J904" s="740">
        <v>294784.40000000002</v>
      </c>
      <c r="K904" s="276" t="str">
        <f t="shared" si="13"/>
        <v>151223</v>
      </c>
    </row>
    <row r="905" spans="1:11" ht="10.9" customHeight="1">
      <c r="A905" s="1157">
        <v>5111030001</v>
      </c>
      <c r="B905" s="1219" t="s">
        <v>669</v>
      </c>
      <c r="C905" s="1220"/>
      <c r="D905" s="1221"/>
      <c r="E905" s="1219" t="s">
        <v>5504</v>
      </c>
      <c r="F905" s="1221"/>
      <c r="G905" s="740">
        <v>9744.81</v>
      </c>
      <c r="H905" s="740">
        <v>6401.79</v>
      </c>
      <c r="I905" s="1158">
        <v>0</v>
      </c>
      <c r="J905" s="740">
        <v>16146.6</v>
      </c>
      <c r="K905" s="276" t="str">
        <f t="shared" si="13"/>
        <v>110123</v>
      </c>
    </row>
    <row r="906" spans="1:11" ht="10.9" customHeight="1">
      <c r="A906" s="1157">
        <v>5111030001</v>
      </c>
      <c r="B906" s="1219" t="s">
        <v>669</v>
      </c>
      <c r="C906" s="1220"/>
      <c r="D906" s="1221"/>
      <c r="E906" s="1219" t="s">
        <v>5505</v>
      </c>
      <c r="F906" s="1221"/>
      <c r="G906" s="740">
        <v>252605.22</v>
      </c>
      <c r="H906" s="740">
        <v>114804.49</v>
      </c>
      <c r="I906" s="1158">
        <v>0</v>
      </c>
      <c r="J906" s="740">
        <v>367409.71</v>
      </c>
      <c r="K906" s="276" t="str">
        <f t="shared" si="13"/>
        <v>151223</v>
      </c>
    </row>
    <row r="907" spans="1:11" ht="10.9" customHeight="1">
      <c r="A907" s="1157">
        <v>5111030001</v>
      </c>
      <c r="B907" s="1219" t="s">
        <v>669</v>
      </c>
      <c r="C907" s="1220"/>
      <c r="D907" s="1221"/>
      <c r="E907" s="1219" t="s">
        <v>5506</v>
      </c>
      <c r="F907" s="1221"/>
      <c r="G907" s="740">
        <v>20967.599999999999</v>
      </c>
      <c r="H907" s="740">
        <v>10483.799999999999</v>
      </c>
      <c r="I907" s="1158">
        <v>0</v>
      </c>
      <c r="J907" s="740">
        <v>31451.4</v>
      </c>
      <c r="K907" s="276" t="str">
        <f t="shared" si="13"/>
        <v>151223</v>
      </c>
    </row>
    <row r="908" spans="1:11" ht="10.9" customHeight="1">
      <c r="A908" s="1157">
        <v>5111030001</v>
      </c>
      <c r="B908" s="1219" t="s">
        <v>669</v>
      </c>
      <c r="C908" s="1220"/>
      <c r="D908" s="1221"/>
      <c r="E908" s="1219" t="s">
        <v>5507</v>
      </c>
      <c r="F908" s="1221"/>
      <c r="G908" s="740">
        <v>24030.6</v>
      </c>
      <c r="H908" s="740">
        <v>12015.3</v>
      </c>
      <c r="I908" s="1158">
        <v>0</v>
      </c>
      <c r="J908" s="740">
        <v>36045.9</v>
      </c>
      <c r="K908" s="276" t="str">
        <f t="shared" si="13"/>
        <v>151223</v>
      </c>
    </row>
    <row r="909" spans="1:11" ht="10.9" customHeight="1">
      <c r="A909" s="1157">
        <v>5111030001</v>
      </c>
      <c r="B909" s="1219" t="s">
        <v>669</v>
      </c>
      <c r="C909" s="1220"/>
      <c r="D909" s="1221"/>
      <c r="E909" s="1219" t="s">
        <v>5508</v>
      </c>
      <c r="F909" s="1221"/>
      <c r="G909" s="740">
        <v>64276.800000000003</v>
      </c>
      <c r="H909" s="740">
        <v>32138.400000000001</v>
      </c>
      <c r="I909" s="1158">
        <v>0</v>
      </c>
      <c r="J909" s="740">
        <v>96415.2</v>
      </c>
      <c r="K909" s="276" t="str">
        <f t="shared" ref="K909:K972" si="14">MID(E909,58,6)</f>
        <v>151223</v>
      </c>
    </row>
    <row r="910" spans="1:11" ht="10.9" customHeight="1">
      <c r="A910" s="1157">
        <v>5111030001</v>
      </c>
      <c r="B910" s="1219" t="s">
        <v>669</v>
      </c>
      <c r="C910" s="1220"/>
      <c r="D910" s="1221"/>
      <c r="E910" s="1219" t="s">
        <v>5509</v>
      </c>
      <c r="F910" s="1221"/>
      <c r="G910" s="740">
        <v>40136.080000000002</v>
      </c>
      <c r="H910" s="740">
        <v>19425.34</v>
      </c>
      <c r="I910" s="1158">
        <v>0</v>
      </c>
      <c r="J910" s="740">
        <v>59561.42</v>
      </c>
      <c r="K910" s="276" t="str">
        <f t="shared" si="14"/>
        <v>151223</v>
      </c>
    </row>
    <row r="911" spans="1:11" ht="10.9" customHeight="1">
      <c r="A911" s="1157">
        <v>5111030001</v>
      </c>
      <c r="B911" s="1219" t="s">
        <v>669</v>
      </c>
      <c r="C911" s="1220"/>
      <c r="D911" s="1221"/>
      <c r="E911" s="1219" t="s">
        <v>5510</v>
      </c>
      <c r="F911" s="1221"/>
      <c r="G911" s="740">
        <v>3743.3</v>
      </c>
      <c r="H911" s="1158">
        <v>0</v>
      </c>
      <c r="I911" s="1158">
        <v>0</v>
      </c>
      <c r="J911" s="740">
        <v>3743.3</v>
      </c>
      <c r="K911" s="276" t="str">
        <f t="shared" si="14"/>
        <v>151223</v>
      </c>
    </row>
    <row r="912" spans="1:11" ht="10.9" customHeight="1">
      <c r="A912" s="1157">
        <v>5111030001</v>
      </c>
      <c r="B912" s="1219" t="s">
        <v>669</v>
      </c>
      <c r="C912" s="1220"/>
      <c r="D912" s="1221"/>
      <c r="E912" s="1219" t="s">
        <v>5511</v>
      </c>
      <c r="F912" s="1221"/>
      <c r="G912" s="740">
        <v>43085.55</v>
      </c>
      <c r="H912" s="740">
        <v>21956.6</v>
      </c>
      <c r="I912" s="1158">
        <v>0</v>
      </c>
      <c r="J912" s="740">
        <v>65042.15</v>
      </c>
      <c r="K912" s="276" t="str">
        <f t="shared" si="14"/>
        <v>151223</v>
      </c>
    </row>
    <row r="913" spans="1:11" ht="10.9" customHeight="1">
      <c r="A913" s="1157">
        <v>5111030001</v>
      </c>
      <c r="B913" s="1219" t="s">
        <v>669</v>
      </c>
      <c r="C913" s="1220"/>
      <c r="D913" s="1221"/>
      <c r="E913" s="1219" t="s">
        <v>5512</v>
      </c>
      <c r="F913" s="1221"/>
      <c r="G913" s="740">
        <v>3273178.88</v>
      </c>
      <c r="H913" s="740">
        <v>1520981.21</v>
      </c>
      <c r="I913" s="1158">
        <v>0</v>
      </c>
      <c r="J913" s="740">
        <v>4794160.09</v>
      </c>
      <c r="K913" s="276" t="str">
        <f t="shared" si="14"/>
        <v>151223</v>
      </c>
    </row>
    <row r="914" spans="1:11" ht="10.9" customHeight="1">
      <c r="A914" s="1157">
        <v>5111030001</v>
      </c>
      <c r="B914" s="1219" t="s">
        <v>669</v>
      </c>
      <c r="C914" s="1220"/>
      <c r="D914" s="1221"/>
      <c r="E914" s="1219" t="s">
        <v>5513</v>
      </c>
      <c r="F914" s="1221"/>
      <c r="G914" s="740">
        <v>4084862.79</v>
      </c>
      <c r="H914" s="740">
        <v>1886266.47</v>
      </c>
      <c r="I914" s="1158">
        <v>0</v>
      </c>
      <c r="J914" s="740">
        <v>5971129.2599999998</v>
      </c>
      <c r="K914" s="276" t="str">
        <f t="shared" si="14"/>
        <v>151223</v>
      </c>
    </row>
    <row r="915" spans="1:11" ht="10.9" customHeight="1">
      <c r="A915" s="1157">
        <v>5111030001</v>
      </c>
      <c r="B915" s="1219" t="s">
        <v>669</v>
      </c>
      <c r="C915" s="1220"/>
      <c r="D915" s="1221"/>
      <c r="E915" s="1219" t="s">
        <v>5514</v>
      </c>
      <c r="F915" s="1221"/>
      <c r="G915" s="740">
        <v>1499839.51</v>
      </c>
      <c r="H915" s="740">
        <v>677846.64</v>
      </c>
      <c r="I915" s="1158">
        <v>0</v>
      </c>
      <c r="J915" s="740">
        <v>2177686.15</v>
      </c>
      <c r="K915" s="276" t="str">
        <f t="shared" si="14"/>
        <v>151223</v>
      </c>
    </row>
    <row r="916" spans="1:11" ht="10.9" customHeight="1">
      <c r="A916" s="1157">
        <v>5111030001</v>
      </c>
      <c r="B916" s="1219" t="s">
        <v>669</v>
      </c>
      <c r="C916" s="1220"/>
      <c r="D916" s="1221"/>
      <c r="E916" s="1219" t="s">
        <v>5515</v>
      </c>
      <c r="F916" s="1221"/>
      <c r="G916" s="740">
        <v>5688464.1699999999</v>
      </c>
      <c r="H916" s="740">
        <v>2599194.33</v>
      </c>
      <c r="I916" s="1158">
        <v>0</v>
      </c>
      <c r="J916" s="740">
        <v>8287658.5</v>
      </c>
      <c r="K916" s="276" t="str">
        <f t="shared" si="14"/>
        <v>151223</v>
      </c>
    </row>
    <row r="917" spans="1:11" ht="10.9" customHeight="1">
      <c r="A917" s="1157">
        <v>5111030001</v>
      </c>
      <c r="B917" s="1219" t="s">
        <v>669</v>
      </c>
      <c r="C917" s="1220"/>
      <c r="D917" s="1221"/>
      <c r="E917" s="1219" t="s">
        <v>5516</v>
      </c>
      <c r="F917" s="1221"/>
      <c r="G917" s="740">
        <v>496225.65</v>
      </c>
      <c r="H917" s="740">
        <v>270602.03999999998</v>
      </c>
      <c r="I917" s="1158">
        <v>0</v>
      </c>
      <c r="J917" s="740">
        <v>766827.69</v>
      </c>
      <c r="K917" s="276" t="str">
        <f t="shared" si="14"/>
        <v>151223</v>
      </c>
    </row>
    <row r="918" spans="1:11" ht="10.9" customHeight="1">
      <c r="A918" s="1157">
        <v>5111030001</v>
      </c>
      <c r="B918" s="1219" t="s">
        <v>669</v>
      </c>
      <c r="C918" s="1220"/>
      <c r="D918" s="1221"/>
      <c r="E918" s="1219" t="s">
        <v>5517</v>
      </c>
      <c r="F918" s="1221"/>
      <c r="G918" s="740">
        <v>118547.09</v>
      </c>
      <c r="H918" s="740">
        <v>63603.23</v>
      </c>
      <c r="I918" s="1158">
        <v>0</v>
      </c>
      <c r="J918" s="740">
        <v>182150.32</v>
      </c>
      <c r="K918" s="276" t="str">
        <f t="shared" si="14"/>
        <v>151223</v>
      </c>
    </row>
    <row r="919" spans="1:11" ht="10.9" customHeight="1">
      <c r="A919" s="1157">
        <v>5111030001</v>
      </c>
      <c r="B919" s="1219" t="s">
        <v>669</v>
      </c>
      <c r="C919" s="1220"/>
      <c r="D919" s="1221"/>
      <c r="E919" s="1219" t="s">
        <v>5518</v>
      </c>
      <c r="F919" s="1221"/>
      <c r="G919" s="740">
        <v>100260.01</v>
      </c>
      <c r="H919" s="740">
        <v>58871.97</v>
      </c>
      <c r="I919" s="1158">
        <v>0</v>
      </c>
      <c r="J919" s="740">
        <v>159131.98000000001</v>
      </c>
      <c r="K919" s="276" t="str">
        <f t="shared" si="14"/>
        <v>151223</v>
      </c>
    </row>
    <row r="920" spans="1:11" ht="10.9" customHeight="1">
      <c r="A920" s="1157">
        <v>5111030001</v>
      </c>
      <c r="B920" s="1219" t="s">
        <v>669</v>
      </c>
      <c r="C920" s="1220"/>
      <c r="D920" s="1221"/>
      <c r="E920" s="1219" t="s">
        <v>5519</v>
      </c>
      <c r="F920" s="1221"/>
      <c r="G920" s="740">
        <v>5220.09</v>
      </c>
      <c r="H920" s="740">
        <v>7326.36</v>
      </c>
      <c r="I920" s="1158">
        <v>0</v>
      </c>
      <c r="J920" s="740">
        <v>12546.45</v>
      </c>
      <c r="K920" s="276" t="str">
        <f t="shared" si="14"/>
        <v>110123</v>
      </c>
    </row>
    <row r="921" spans="1:11" ht="10.9" customHeight="1">
      <c r="A921" s="1157">
        <v>5111030001</v>
      </c>
      <c r="B921" s="1219" t="s">
        <v>669</v>
      </c>
      <c r="C921" s="1220"/>
      <c r="D921" s="1221"/>
      <c r="E921" s="1219" t="s">
        <v>5520</v>
      </c>
      <c r="F921" s="1221"/>
      <c r="G921" s="740">
        <v>355533.43</v>
      </c>
      <c r="H921" s="740">
        <v>88570.05</v>
      </c>
      <c r="I921" s="1158">
        <v>0</v>
      </c>
      <c r="J921" s="740">
        <v>444103.48</v>
      </c>
      <c r="K921" s="276" t="str">
        <f t="shared" si="14"/>
        <v>151223</v>
      </c>
    </row>
    <row r="922" spans="1:11" ht="10.9" customHeight="1">
      <c r="A922" s="1157">
        <v>5111030001</v>
      </c>
      <c r="B922" s="1219" t="s">
        <v>669</v>
      </c>
      <c r="C922" s="1220"/>
      <c r="D922" s="1221"/>
      <c r="E922" s="1219" t="s">
        <v>5521</v>
      </c>
      <c r="F922" s="1221"/>
      <c r="G922" s="740">
        <v>12238.96</v>
      </c>
      <c r="H922" s="1158">
        <v>0</v>
      </c>
      <c r="I922" s="1158">
        <v>0</v>
      </c>
      <c r="J922" s="740">
        <v>12238.96</v>
      </c>
      <c r="K922" s="276" t="str">
        <f t="shared" si="14"/>
        <v>151223</v>
      </c>
    </row>
    <row r="923" spans="1:11" ht="10.9" customHeight="1">
      <c r="A923" s="1157">
        <v>5111030001</v>
      </c>
      <c r="B923" s="1219" t="s">
        <v>669</v>
      </c>
      <c r="C923" s="1220"/>
      <c r="D923" s="1221"/>
      <c r="E923" s="1219" t="s">
        <v>5522</v>
      </c>
      <c r="F923" s="1221"/>
      <c r="G923" s="740">
        <v>91188.34</v>
      </c>
      <c r="H923" s="740">
        <v>25030.54</v>
      </c>
      <c r="I923" s="1158">
        <v>0</v>
      </c>
      <c r="J923" s="740">
        <v>116218.88</v>
      </c>
      <c r="K923" s="276" t="str">
        <f t="shared" si="14"/>
        <v>151223</v>
      </c>
    </row>
    <row r="924" spans="1:11" ht="10.9" customHeight="1">
      <c r="A924" s="1157">
        <v>5111030001</v>
      </c>
      <c r="B924" s="1219" t="s">
        <v>669</v>
      </c>
      <c r="C924" s="1220"/>
      <c r="D924" s="1221"/>
      <c r="E924" s="1219" t="s">
        <v>5523</v>
      </c>
      <c r="F924" s="1221"/>
      <c r="G924" s="740">
        <v>160621.57</v>
      </c>
      <c r="H924" s="740">
        <v>100166.85</v>
      </c>
      <c r="I924" s="1158">
        <v>0</v>
      </c>
      <c r="J924" s="740">
        <v>260788.42</v>
      </c>
      <c r="K924" s="276" t="str">
        <f t="shared" si="14"/>
        <v>151223</v>
      </c>
    </row>
    <row r="925" spans="1:11" ht="10.9" customHeight="1">
      <c r="A925" s="1157">
        <v>5111030001</v>
      </c>
      <c r="B925" s="1219" t="s">
        <v>669</v>
      </c>
      <c r="C925" s="1220"/>
      <c r="D925" s="1221"/>
      <c r="E925" s="1219" t="s">
        <v>5524</v>
      </c>
      <c r="F925" s="1221"/>
      <c r="G925" s="740">
        <v>19104</v>
      </c>
      <c r="H925" s="740">
        <v>9552</v>
      </c>
      <c r="I925" s="1158">
        <v>0</v>
      </c>
      <c r="J925" s="740">
        <v>28656</v>
      </c>
      <c r="K925" s="276" t="str">
        <f t="shared" si="14"/>
        <v>151223</v>
      </c>
    </row>
    <row r="926" spans="1:11" ht="10.9" customHeight="1">
      <c r="A926" s="1157">
        <v>5111030001</v>
      </c>
      <c r="B926" s="1219" t="s">
        <v>669</v>
      </c>
      <c r="C926" s="1220"/>
      <c r="D926" s="1221"/>
      <c r="E926" s="1219" t="s">
        <v>5525</v>
      </c>
      <c r="F926" s="1221"/>
      <c r="G926" s="740">
        <v>61965.85</v>
      </c>
      <c r="H926" s="1158">
        <v>0</v>
      </c>
      <c r="I926" s="1158">
        <v>0</v>
      </c>
      <c r="J926" s="740">
        <v>61965.85</v>
      </c>
      <c r="K926" s="276" t="str">
        <f t="shared" si="14"/>
        <v>151223</v>
      </c>
    </row>
    <row r="927" spans="1:11" ht="10.9" customHeight="1">
      <c r="A927" s="1157">
        <v>5111030001</v>
      </c>
      <c r="B927" s="1219" t="s">
        <v>669</v>
      </c>
      <c r="C927" s="1220"/>
      <c r="D927" s="1221"/>
      <c r="E927" s="1219" t="s">
        <v>5526</v>
      </c>
      <c r="F927" s="1221"/>
      <c r="G927" s="740">
        <v>22714.2</v>
      </c>
      <c r="H927" s="740">
        <v>11357.1</v>
      </c>
      <c r="I927" s="1158">
        <v>0</v>
      </c>
      <c r="J927" s="740">
        <v>34071.300000000003</v>
      </c>
      <c r="K927" s="276" t="str">
        <f t="shared" si="14"/>
        <v>151223</v>
      </c>
    </row>
    <row r="928" spans="1:11" ht="10.9" customHeight="1">
      <c r="A928" s="1157">
        <v>5111030001</v>
      </c>
      <c r="B928" s="1219" t="s">
        <v>669</v>
      </c>
      <c r="C928" s="1220"/>
      <c r="D928" s="1221"/>
      <c r="E928" s="1219" t="s">
        <v>5527</v>
      </c>
      <c r="F928" s="1221"/>
      <c r="G928" s="740">
        <v>208728.91</v>
      </c>
      <c r="H928" s="740">
        <v>111599.78</v>
      </c>
      <c r="I928" s="1158">
        <v>0</v>
      </c>
      <c r="J928" s="740">
        <v>320328.69</v>
      </c>
      <c r="K928" s="276" t="str">
        <f t="shared" si="14"/>
        <v>151223</v>
      </c>
    </row>
    <row r="929" spans="1:11" ht="10.9" customHeight="1">
      <c r="A929" s="1157">
        <v>5111030001</v>
      </c>
      <c r="B929" s="1219" t="s">
        <v>669</v>
      </c>
      <c r="C929" s="1220"/>
      <c r="D929" s="1221"/>
      <c r="E929" s="1219" t="s">
        <v>5528</v>
      </c>
      <c r="F929" s="1221"/>
      <c r="G929" s="740">
        <v>90157.49</v>
      </c>
      <c r="H929" s="740">
        <v>46521.02</v>
      </c>
      <c r="I929" s="1158">
        <v>0</v>
      </c>
      <c r="J929" s="740">
        <v>136678.51</v>
      </c>
      <c r="K929" s="276" t="str">
        <f t="shared" si="14"/>
        <v>151223</v>
      </c>
    </row>
    <row r="930" spans="1:11" ht="10.9" customHeight="1">
      <c r="A930" s="1157">
        <v>5111030001</v>
      </c>
      <c r="B930" s="1219" t="s">
        <v>669</v>
      </c>
      <c r="C930" s="1220"/>
      <c r="D930" s="1221"/>
      <c r="E930" s="1219" t="s">
        <v>5529</v>
      </c>
      <c r="F930" s="1221"/>
      <c r="G930" s="740">
        <v>133695.41</v>
      </c>
      <c r="H930" s="740">
        <v>41352.58</v>
      </c>
      <c r="I930" s="1158">
        <v>0</v>
      </c>
      <c r="J930" s="740">
        <v>175047.99</v>
      </c>
      <c r="K930" s="276" t="str">
        <f t="shared" si="14"/>
        <v>151223</v>
      </c>
    </row>
    <row r="931" spans="1:11" ht="10.9" customHeight="1">
      <c r="A931" s="1157">
        <v>5111030001</v>
      </c>
      <c r="B931" s="1219" t="s">
        <v>669</v>
      </c>
      <c r="C931" s="1220"/>
      <c r="D931" s="1221"/>
      <c r="E931" s="1219" t="s">
        <v>5530</v>
      </c>
      <c r="F931" s="1221"/>
      <c r="G931" s="740">
        <v>60125.62</v>
      </c>
      <c r="H931" s="740">
        <v>36030.22</v>
      </c>
      <c r="I931" s="1158">
        <v>0</v>
      </c>
      <c r="J931" s="740">
        <v>96155.839999999997</v>
      </c>
      <c r="K931" s="276" t="str">
        <f t="shared" si="14"/>
        <v>151223</v>
      </c>
    </row>
    <row r="932" spans="1:11" ht="10.9" customHeight="1">
      <c r="A932" s="1157">
        <v>5111030001</v>
      </c>
      <c r="B932" s="1219" t="s">
        <v>669</v>
      </c>
      <c r="C932" s="1220"/>
      <c r="D932" s="1221"/>
      <c r="E932" s="1219" t="s">
        <v>5531</v>
      </c>
      <c r="F932" s="1221"/>
      <c r="G932" s="740">
        <v>37951.050000000003</v>
      </c>
      <c r="H932" s="740">
        <v>51470.9</v>
      </c>
      <c r="I932" s="1158">
        <v>0</v>
      </c>
      <c r="J932" s="740">
        <v>89421.95</v>
      </c>
      <c r="K932" s="276" t="str">
        <f t="shared" si="14"/>
        <v>151223</v>
      </c>
    </row>
    <row r="933" spans="1:11" ht="10.9" customHeight="1">
      <c r="A933" s="1157">
        <v>5111030001</v>
      </c>
      <c r="B933" s="1219" t="s">
        <v>669</v>
      </c>
      <c r="C933" s="1220"/>
      <c r="D933" s="1221"/>
      <c r="E933" s="1219" t="s">
        <v>5532</v>
      </c>
      <c r="F933" s="1221"/>
      <c r="G933" s="1158">
        <v>0</v>
      </c>
      <c r="H933" s="740">
        <v>96382.1</v>
      </c>
      <c r="I933" s="1158">
        <v>0</v>
      </c>
      <c r="J933" s="740">
        <v>96382.1</v>
      </c>
      <c r="K933" s="276" t="str">
        <f t="shared" si="14"/>
        <v>151223</v>
      </c>
    </row>
    <row r="934" spans="1:11" ht="10.9" customHeight="1">
      <c r="A934" s="1157">
        <v>5111030001</v>
      </c>
      <c r="B934" s="1219" t="s">
        <v>669</v>
      </c>
      <c r="C934" s="1220"/>
      <c r="D934" s="1221"/>
      <c r="E934" s="1219" t="s">
        <v>5533</v>
      </c>
      <c r="F934" s="1221"/>
      <c r="G934" s="740">
        <v>40155.480000000003</v>
      </c>
      <c r="H934" s="740">
        <v>7012.68</v>
      </c>
      <c r="I934" s="1158">
        <v>0</v>
      </c>
      <c r="J934" s="740">
        <v>47168.160000000003</v>
      </c>
      <c r="K934" s="276" t="str">
        <f t="shared" si="14"/>
        <v>110123</v>
      </c>
    </row>
    <row r="935" spans="1:11" ht="10.9" customHeight="1">
      <c r="A935" s="1157">
        <v>5111030001</v>
      </c>
      <c r="B935" s="1219" t="s">
        <v>669</v>
      </c>
      <c r="C935" s="1220"/>
      <c r="D935" s="1221"/>
      <c r="E935" s="1219" t="s">
        <v>5534</v>
      </c>
      <c r="F935" s="1221"/>
      <c r="G935" s="740">
        <v>219410.16</v>
      </c>
      <c r="H935" s="740">
        <v>112305.94</v>
      </c>
      <c r="I935" s="1158">
        <v>0</v>
      </c>
      <c r="J935" s="740">
        <v>331716.09999999998</v>
      </c>
      <c r="K935" s="276" t="str">
        <f t="shared" si="14"/>
        <v>151223</v>
      </c>
    </row>
    <row r="936" spans="1:11" ht="10.9" customHeight="1">
      <c r="A936" s="1157">
        <v>5111030001</v>
      </c>
      <c r="B936" s="1219" t="s">
        <v>669</v>
      </c>
      <c r="C936" s="1220"/>
      <c r="D936" s="1221"/>
      <c r="E936" s="1219" t="s">
        <v>5535</v>
      </c>
      <c r="F936" s="1221"/>
      <c r="G936" s="740">
        <v>77630.100000000006</v>
      </c>
      <c r="H936" s="740">
        <v>35705.4</v>
      </c>
      <c r="I936" s="1158">
        <v>0</v>
      </c>
      <c r="J936" s="740">
        <v>113335.5</v>
      </c>
      <c r="K936" s="276" t="str">
        <f t="shared" si="14"/>
        <v>151223</v>
      </c>
    </row>
    <row r="937" spans="1:11" ht="10.9" customHeight="1">
      <c r="A937" s="1157">
        <v>5111030001</v>
      </c>
      <c r="B937" s="1219" t="s">
        <v>669</v>
      </c>
      <c r="C937" s="1220"/>
      <c r="D937" s="1221"/>
      <c r="E937" s="1219" t="s">
        <v>5536</v>
      </c>
      <c r="F937" s="1221"/>
      <c r="G937" s="740">
        <v>136187.26999999999</v>
      </c>
      <c r="H937" s="740">
        <v>58362.98</v>
      </c>
      <c r="I937" s="1158">
        <v>0</v>
      </c>
      <c r="J937" s="740">
        <v>194550.25</v>
      </c>
      <c r="K937" s="276" t="str">
        <f t="shared" si="14"/>
        <v>151223</v>
      </c>
    </row>
    <row r="938" spans="1:11" ht="10.9" customHeight="1">
      <c r="A938" s="1157">
        <v>5111030001</v>
      </c>
      <c r="B938" s="1219" t="s">
        <v>669</v>
      </c>
      <c r="C938" s="1220"/>
      <c r="D938" s="1221"/>
      <c r="E938" s="1219" t="s">
        <v>5537</v>
      </c>
      <c r="F938" s="1221"/>
      <c r="G938" s="740">
        <v>78252</v>
      </c>
      <c r="H938" s="740">
        <v>33378.9</v>
      </c>
      <c r="I938" s="1158">
        <v>0</v>
      </c>
      <c r="J938" s="740">
        <v>111630.9</v>
      </c>
      <c r="K938" s="276" t="str">
        <f t="shared" si="14"/>
        <v>151223</v>
      </c>
    </row>
    <row r="939" spans="1:11" ht="10.9" customHeight="1">
      <c r="A939" s="1157">
        <v>5111030001</v>
      </c>
      <c r="B939" s="1219" t="s">
        <v>669</v>
      </c>
      <c r="C939" s="1220"/>
      <c r="D939" s="1221"/>
      <c r="E939" s="1219" t="s">
        <v>5538</v>
      </c>
      <c r="F939" s="1221"/>
      <c r="G939" s="740">
        <v>85303.99</v>
      </c>
      <c r="H939" s="740">
        <v>32393.83</v>
      </c>
      <c r="I939" s="1158">
        <v>0</v>
      </c>
      <c r="J939" s="740">
        <v>117697.82</v>
      </c>
      <c r="K939" s="276" t="str">
        <f t="shared" si="14"/>
        <v>151223</v>
      </c>
    </row>
    <row r="940" spans="1:11" ht="10.9" customHeight="1">
      <c r="A940" s="1157">
        <v>5111030001</v>
      </c>
      <c r="B940" s="1219" t="s">
        <v>669</v>
      </c>
      <c r="C940" s="1220"/>
      <c r="D940" s="1221"/>
      <c r="E940" s="1219" t="s">
        <v>5539</v>
      </c>
      <c r="F940" s="1221"/>
      <c r="G940" s="740">
        <v>239609.96</v>
      </c>
      <c r="H940" s="740">
        <v>119336.42</v>
      </c>
      <c r="I940" s="1158">
        <v>0</v>
      </c>
      <c r="J940" s="740">
        <v>358946.38</v>
      </c>
      <c r="K940" s="276" t="str">
        <f t="shared" si="14"/>
        <v>151223</v>
      </c>
    </row>
    <row r="941" spans="1:11" ht="10.9" customHeight="1">
      <c r="A941" s="1157">
        <v>5111030001</v>
      </c>
      <c r="B941" s="1219" t="s">
        <v>669</v>
      </c>
      <c r="C941" s="1220"/>
      <c r="D941" s="1221"/>
      <c r="E941" s="1219" t="s">
        <v>5540</v>
      </c>
      <c r="F941" s="1221"/>
      <c r="G941" s="740">
        <v>221340.48</v>
      </c>
      <c r="H941" s="740">
        <v>109298.71</v>
      </c>
      <c r="I941" s="1158">
        <v>0</v>
      </c>
      <c r="J941" s="740">
        <v>330639.19</v>
      </c>
      <c r="K941" s="276" t="str">
        <f t="shared" si="14"/>
        <v>151223</v>
      </c>
    </row>
    <row r="942" spans="1:11" ht="10.9" customHeight="1">
      <c r="A942" s="1157">
        <v>5111030001</v>
      </c>
      <c r="B942" s="1219" t="s">
        <v>669</v>
      </c>
      <c r="C942" s="1220"/>
      <c r="D942" s="1221"/>
      <c r="E942" s="1219" t="s">
        <v>5541</v>
      </c>
      <c r="F942" s="1221"/>
      <c r="G942" s="740">
        <v>30000</v>
      </c>
      <c r="H942" s="740">
        <v>15000</v>
      </c>
      <c r="I942" s="1158">
        <v>0</v>
      </c>
      <c r="J942" s="740">
        <v>45000</v>
      </c>
      <c r="K942" s="276" t="str">
        <f t="shared" si="14"/>
        <v>151223</v>
      </c>
    </row>
    <row r="943" spans="1:11" ht="10.9" customHeight="1">
      <c r="A943" s="1157">
        <v>5111030001</v>
      </c>
      <c r="B943" s="1219" t="s">
        <v>669</v>
      </c>
      <c r="C943" s="1220"/>
      <c r="D943" s="1221"/>
      <c r="E943" s="1219" t="s">
        <v>5542</v>
      </c>
      <c r="F943" s="1221"/>
      <c r="G943" s="740">
        <v>567790.09</v>
      </c>
      <c r="H943" s="740">
        <v>257845.44</v>
      </c>
      <c r="I943" s="1158">
        <v>0</v>
      </c>
      <c r="J943" s="740">
        <v>825635.53</v>
      </c>
      <c r="K943" s="276" t="str">
        <f t="shared" si="14"/>
        <v>151223</v>
      </c>
    </row>
    <row r="944" spans="1:11" ht="10.9" customHeight="1">
      <c r="A944" s="1157">
        <v>5111030001</v>
      </c>
      <c r="B944" s="1219" t="s">
        <v>669</v>
      </c>
      <c r="C944" s="1220"/>
      <c r="D944" s="1221"/>
      <c r="E944" s="1219" t="s">
        <v>5543</v>
      </c>
      <c r="F944" s="1221"/>
      <c r="G944" s="740">
        <v>120141.92</v>
      </c>
      <c r="H944" s="740">
        <v>58933.36</v>
      </c>
      <c r="I944" s="1158">
        <v>0</v>
      </c>
      <c r="J944" s="740">
        <v>179075.28</v>
      </c>
      <c r="K944" s="276" t="str">
        <f t="shared" si="14"/>
        <v>151223</v>
      </c>
    </row>
    <row r="945" spans="1:11" ht="10.9" customHeight="1">
      <c r="A945" s="1157">
        <v>5111030001</v>
      </c>
      <c r="B945" s="1219" t="s">
        <v>669</v>
      </c>
      <c r="C945" s="1220"/>
      <c r="D945" s="1221"/>
      <c r="E945" s="1219" t="s">
        <v>5544</v>
      </c>
      <c r="F945" s="1221"/>
      <c r="G945" s="740">
        <v>826980.95</v>
      </c>
      <c r="H945" s="740">
        <v>378250.41</v>
      </c>
      <c r="I945" s="1158">
        <v>0</v>
      </c>
      <c r="J945" s="740">
        <v>1205231.3600000001</v>
      </c>
      <c r="K945" s="276" t="str">
        <f t="shared" si="14"/>
        <v>151223</v>
      </c>
    </row>
    <row r="946" spans="1:11" ht="10.9" customHeight="1">
      <c r="A946" s="1157">
        <v>5111030001</v>
      </c>
      <c r="B946" s="1219" t="s">
        <v>669</v>
      </c>
      <c r="C946" s="1220"/>
      <c r="D946" s="1221"/>
      <c r="E946" s="1219" t="s">
        <v>5545</v>
      </c>
      <c r="F946" s="1221"/>
      <c r="G946" s="740">
        <v>156661.64000000001</v>
      </c>
      <c r="H946" s="740">
        <v>79122.84</v>
      </c>
      <c r="I946" s="1158">
        <v>0</v>
      </c>
      <c r="J946" s="740">
        <v>235784.48</v>
      </c>
      <c r="K946" s="276" t="str">
        <f t="shared" si="14"/>
        <v>151223</v>
      </c>
    </row>
    <row r="947" spans="1:11" ht="10.9" customHeight="1">
      <c r="A947" s="1157">
        <v>5111030001</v>
      </c>
      <c r="B947" s="1219" t="s">
        <v>669</v>
      </c>
      <c r="C947" s="1220"/>
      <c r="D947" s="1221"/>
      <c r="E947" s="1219" t="s">
        <v>5546</v>
      </c>
      <c r="F947" s="1221"/>
      <c r="G947" s="740">
        <v>31897.95</v>
      </c>
      <c r="H947" s="740">
        <v>31107.24</v>
      </c>
      <c r="I947" s="1158">
        <v>0</v>
      </c>
      <c r="J947" s="740">
        <v>63005.19</v>
      </c>
      <c r="K947" s="276" t="str">
        <f t="shared" si="14"/>
        <v>151223</v>
      </c>
    </row>
    <row r="948" spans="1:11" ht="10.9" customHeight="1">
      <c r="A948" s="1157">
        <v>5111030001</v>
      </c>
      <c r="B948" s="1219" t="s">
        <v>669</v>
      </c>
      <c r="C948" s="1220"/>
      <c r="D948" s="1221"/>
      <c r="E948" s="1219" t="s">
        <v>5547</v>
      </c>
      <c r="F948" s="1221"/>
      <c r="G948" s="740">
        <v>91345.08</v>
      </c>
      <c r="H948" s="740">
        <v>50108.62</v>
      </c>
      <c r="I948" s="1158">
        <v>0</v>
      </c>
      <c r="J948" s="740">
        <v>141453.70000000001</v>
      </c>
      <c r="K948" s="276" t="str">
        <f t="shared" si="14"/>
        <v>151223</v>
      </c>
    </row>
    <row r="949" spans="1:11" ht="10.9" customHeight="1">
      <c r="A949" s="1157">
        <v>5111030001</v>
      </c>
      <c r="B949" s="1219" t="s">
        <v>669</v>
      </c>
      <c r="C949" s="1220"/>
      <c r="D949" s="1221"/>
      <c r="E949" s="1219" t="s">
        <v>5548</v>
      </c>
      <c r="F949" s="1221"/>
      <c r="G949" s="740">
        <v>224570.76</v>
      </c>
      <c r="H949" s="740">
        <v>107522.68</v>
      </c>
      <c r="I949" s="1158">
        <v>0</v>
      </c>
      <c r="J949" s="740">
        <v>332093.44</v>
      </c>
      <c r="K949" s="276" t="str">
        <f t="shared" si="14"/>
        <v>151223</v>
      </c>
    </row>
    <row r="950" spans="1:11" ht="10.9" customHeight="1">
      <c r="A950" s="1157">
        <v>5111030001</v>
      </c>
      <c r="B950" s="1219" t="s">
        <v>669</v>
      </c>
      <c r="C950" s="1220"/>
      <c r="D950" s="1221"/>
      <c r="E950" s="1219" t="s">
        <v>5549</v>
      </c>
      <c r="F950" s="1221"/>
      <c r="G950" s="740">
        <v>2658166.27</v>
      </c>
      <c r="H950" s="740">
        <v>1338413.54</v>
      </c>
      <c r="I950" s="1158">
        <v>0</v>
      </c>
      <c r="J950" s="740">
        <v>3996579.81</v>
      </c>
      <c r="K950" s="276" t="str">
        <f t="shared" si="14"/>
        <v>151223</v>
      </c>
    </row>
    <row r="951" spans="1:11" ht="10.9" customHeight="1">
      <c r="A951" s="1157">
        <v>5111030001</v>
      </c>
      <c r="B951" s="1219" t="s">
        <v>669</v>
      </c>
      <c r="C951" s="1220"/>
      <c r="D951" s="1221"/>
      <c r="E951" s="1219" t="s">
        <v>5550</v>
      </c>
      <c r="F951" s="1221"/>
      <c r="G951" s="740">
        <v>402378.9</v>
      </c>
      <c r="H951" s="740">
        <v>188355.25</v>
      </c>
      <c r="I951" s="1158">
        <v>0</v>
      </c>
      <c r="J951" s="740">
        <v>590734.15</v>
      </c>
      <c r="K951" s="276" t="str">
        <f t="shared" si="14"/>
        <v>151223</v>
      </c>
    </row>
    <row r="952" spans="1:11" ht="10.9" customHeight="1">
      <c r="A952" s="1157">
        <v>5111030001</v>
      </c>
      <c r="B952" s="1219" t="s">
        <v>669</v>
      </c>
      <c r="C952" s="1220"/>
      <c r="D952" s="1221"/>
      <c r="E952" s="1219" t="s">
        <v>5551</v>
      </c>
      <c r="F952" s="1221"/>
      <c r="G952" s="740">
        <v>214761.89</v>
      </c>
      <c r="H952" s="740">
        <v>107848.76</v>
      </c>
      <c r="I952" s="1158">
        <v>0</v>
      </c>
      <c r="J952" s="740">
        <v>322610.65000000002</v>
      </c>
      <c r="K952" s="276" t="str">
        <f t="shared" si="14"/>
        <v>151223</v>
      </c>
    </row>
    <row r="953" spans="1:11" ht="10.9" customHeight="1">
      <c r="A953" s="1157">
        <v>5111030001</v>
      </c>
      <c r="B953" s="1219" t="s">
        <v>669</v>
      </c>
      <c r="C953" s="1220"/>
      <c r="D953" s="1221"/>
      <c r="E953" s="1219" t="s">
        <v>5552</v>
      </c>
      <c r="F953" s="1221"/>
      <c r="G953" s="740">
        <v>115419.11</v>
      </c>
      <c r="H953" s="740">
        <v>60485.26</v>
      </c>
      <c r="I953" s="1158">
        <v>0</v>
      </c>
      <c r="J953" s="740">
        <v>175904.37</v>
      </c>
      <c r="K953" s="276" t="str">
        <f t="shared" si="14"/>
        <v>151223</v>
      </c>
    </row>
    <row r="954" spans="1:11" ht="10.9" customHeight="1">
      <c r="A954" s="1157">
        <v>5111030001</v>
      </c>
      <c r="B954" s="1219" t="s">
        <v>669</v>
      </c>
      <c r="C954" s="1220"/>
      <c r="D954" s="1221"/>
      <c r="E954" s="1219" t="s">
        <v>5553</v>
      </c>
      <c r="F954" s="1221"/>
      <c r="G954" s="740">
        <v>122629.87</v>
      </c>
      <c r="H954" s="740">
        <v>67719.8</v>
      </c>
      <c r="I954" s="1158">
        <v>0</v>
      </c>
      <c r="J954" s="740">
        <v>190349.67</v>
      </c>
      <c r="K954" s="276" t="str">
        <f t="shared" si="14"/>
        <v>151223</v>
      </c>
    </row>
    <row r="955" spans="1:11" ht="10.9" customHeight="1">
      <c r="A955" s="1157">
        <v>5111030001</v>
      </c>
      <c r="B955" s="1219" t="s">
        <v>669</v>
      </c>
      <c r="C955" s="1220"/>
      <c r="D955" s="1221"/>
      <c r="E955" s="1219" t="s">
        <v>5554</v>
      </c>
      <c r="F955" s="1221"/>
      <c r="G955" s="740">
        <v>143620.18</v>
      </c>
      <c r="H955" s="740">
        <v>70862.990000000005</v>
      </c>
      <c r="I955" s="1158">
        <v>0</v>
      </c>
      <c r="J955" s="740">
        <v>214483.17</v>
      </c>
      <c r="K955" s="276" t="str">
        <f t="shared" si="14"/>
        <v>151223</v>
      </c>
    </row>
    <row r="956" spans="1:11" ht="10.9" customHeight="1">
      <c r="A956" s="1157">
        <v>5111030001</v>
      </c>
      <c r="B956" s="1219" t="s">
        <v>669</v>
      </c>
      <c r="C956" s="1220"/>
      <c r="D956" s="1221"/>
      <c r="E956" s="1219" t="s">
        <v>5555</v>
      </c>
      <c r="F956" s="1221"/>
      <c r="G956" s="740">
        <v>43666.8</v>
      </c>
      <c r="H956" s="740">
        <v>21833.4</v>
      </c>
      <c r="I956" s="1158">
        <v>0</v>
      </c>
      <c r="J956" s="740">
        <v>65500.2</v>
      </c>
      <c r="K956" s="276" t="str">
        <f t="shared" si="14"/>
        <v>151223</v>
      </c>
    </row>
    <row r="957" spans="1:11" ht="10.9" customHeight="1">
      <c r="A957" s="1157">
        <v>5111030001</v>
      </c>
      <c r="B957" s="1219" t="s">
        <v>669</v>
      </c>
      <c r="C957" s="1220"/>
      <c r="D957" s="1221"/>
      <c r="E957" s="1219" t="s">
        <v>5556</v>
      </c>
      <c r="F957" s="1221"/>
      <c r="G957" s="740">
        <v>128537.64</v>
      </c>
      <c r="H957" s="740">
        <v>65107.8</v>
      </c>
      <c r="I957" s="1158">
        <v>0</v>
      </c>
      <c r="J957" s="740">
        <v>193645.44</v>
      </c>
      <c r="K957" s="276" t="str">
        <f t="shared" si="14"/>
        <v>151223</v>
      </c>
    </row>
    <row r="958" spans="1:11" ht="10.9" customHeight="1">
      <c r="A958" s="1157">
        <v>5111030001</v>
      </c>
      <c r="B958" s="1219" t="s">
        <v>669</v>
      </c>
      <c r="C958" s="1220"/>
      <c r="D958" s="1221"/>
      <c r="E958" s="1219" t="s">
        <v>5557</v>
      </c>
      <c r="F958" s="1221"/>
      <c r="G958" s="740">
        <v>261988.64</v>
      </c>
      <c r="H958" s="740">
        <v>112222.76</v>
      </c>
      <c r="I958" s="1158">
        <v>0</v>
      </c>
      <c r="J958" s="740">
        <v>374211.4</v>
      </c>
      <c r="K958" s="276" t="str">
        <f t="shared" si="14"/>
        <v>151223</v>
      </c>
    </row>
    <row r="959" spans="1:11" ht="10.9" customHeight="1">
      <c r="A959" s="1157">
        <v>5111030001</v>
      </c>
      <c r="B959" s="1219" t="s">
        <v>669</v>
      </c>
      <c r="C959" s="1220"/>
      <c r="D959" s="1221"/>
      <c r="E959" s="1219" t="s">
        <v>5558</v>
      </c>
      <c r="F959" s="1221"/>
      <c r="G959" s="740">
        <v>97598.31</v>
      </c>
      <c r="H959" s="740">
        <v>46731.74</v>
      </c>
      <c r="I959" s="1158">
        <v>0</v>
      </c>
      <c r="J959" s="740">
        <v>144330.04999999999</v>
      </c>
      <c r="K959" s="276" t="str">
        <f t="shared" si="14"/>
        <v>151223</v>
      </c>
    </row>
    <row r="960" spans="1:11" ht="10.9" customHeight="1">
      <c r="A960" s="1157">
        <v>5111030001</v>
      </c>
      <c r="B960" s="1219" t="s">
        <v>669</v>
      </c>
      <c r="C960" s="1220"/>
      <c r="D960" s="1221"/>
      <c r="E960" s="1219" t="s">
        <v>5559</v>
      </c>
      <c r="F960" s="1221"/>
      <c r="G960" s="740">
        <v>73726.44</v>
      </c>
      <c r="H960" s="740">
        <v>34121.61</v>
      </c>
      <c r="I960" s="1158">
        <v>0</v>
      </c>
      <c r="J960" s="740">
        <v>107848.05</v>
      </c>
      <c r="K960" s="276" t="str">
        <f t="shared" si="14"/>
        <v>151223</v>
      </c>
    </row>
    <row r="961" spans="1:11" ht="10.9" customHeight="1">
      <c r="A961" s="1157">
        <v>5111030001</v>
      </c>
      <c r="B961" s="1219" t="s">
        <v>669</v>
      </c>
      <c r="C961" s="1220"/>
      <c r="D961" s="1221"/>
      <c r="E961" s="1219" t="s">
        <v>5560</v>
      </c>
      <c r="F961" s="1221"/>
      <c r="G961" s="740">
        <v>322571.67</v>
      </c>
      <c r="H961" s="740">
        <v>151233.5</v>
      </c>
      <c r="I961" s="1158">
        <v>0</v>
      </c>
      <c r="J961" s="740">
        <v>473805.17</v>
      </c>
      <c r="K961" s="276" t="str">
        <f t="shared" si="14"/>
        <v>151223</v>
      </c>
    </row>
    <row r="962" spans="1:11" ht="10.9" customHeight="1">
      <c r="A962" s="1157">
        <v>5111030001</v>
      </c>
      <c r="B962" s="1219" t="s">
        <v>669</v>
      </c>
      <c r="C962" s="1220"/>
      <c r="D962" s="1221"/>
      <c r="E962" s="1219" t="s">
        <v>5561</v>
      </c>
      <c r="F962" s="1221"/>
      <c r="G962" s="740">
        <v>148641.06</v>
      </c>
      <c r="H962" s="740">
        <v>70657.36</v>
      </c>
      <c r="I962" s="1158">
        <v>0</v>
      </c>
      <c r="J962" s="740">
        <v>219298.42</v>
      </c>
      <c r="K962" s="276" t="str">
        <f t="shared" si="14"/>
        <v>151223</v>
      </c>
    </row>
    <row r="963" spans="1:11" ht="10.9" customHeight="1">
      <c r="A963" s="1157">
        <v>5111030001</v>
      </c>
      <c r="B963" s="1219" t="s">
        <v>669</v>
      </c>
      <c r="C963" s="1220"/>
      <c r="D963" s="1221"/>
      <c r="E963" s="1219" t="s">
        <v>5562</v>
      </c>
      <c r="F963" s="1221"/>
      <c r="G963" s="740">
        <v>-3144.21</v>
      </c>
      <c r="H963" s="740">
        <v>-3488.66</v>
      </c>
      <c r="I963" s="1158">
        <v>0</v>
      </c>
      <c r="J963" s="740">
        <v>-6632.87</v>
      </c>
      <c r="K963" s="276" t="str">
        <f t="shared" si="14"/>
        <v>250423</v>
      </c>
    </row>
    <row r="964" spans="1:11" ht="10.9" customHeight="1">
      <c r="A964" s="1157">
        <v>5111030001</v>
      </c>
      <c r="B964" s="1219" t="s">
        <v>669</v>
      </c>
      <c r="C964" s="1220"/>
      <c r="D964" s="1221"/>
      <c r="E964" s="1219" t="s">
        <v>5563</v>
      </c>
      <c r="F964" s="1221"/>
      <c r="G964" s="740">
        <v>2991.56</v>
      </c>
      <c r="H964" s="740">
        <v>6097.39</v>
      </c>
      <c r="I964" s="1158">
        <v>0</v>
      </c>
      <c r="J964" s="740">
        <v>9088.9500000000007</v>
      </c>
      <c r="K964" s="276" t="str">
        <f t="shared" si="14"/>
        <v>110123</v>
      </c>
    </row>
    <row r="965" spans="1:11" ht="10.9" customHeight="1">
      <c r="A965" s="1157">
        <v>5111030001</v>
      </c>
      <c r="B965" s="1219" t="s">
        <v>669</v>
      </c>
      <c r="C965" s="1220"/>
      <c r="D965" s="1221"/>
      <c r="E965" s="1219" t="s">
        <v>5564</v>
      </c>
      <c r="F965" s="1221"/>
      <c r="G965" s="740">
        <v>57608.25</v>
      </c>
      <c r="H965" s="740">
        <v>29655.5</v>
      </c>
      <c r="I965" s="1158">
        <v>0</v>
      </c>
      <c r="J965" s="740">
        <v>87263.75</v>
      </c>
      <c r="K965" s="276" t="str">
        <f t="shared" si="14"/>
        <v>151223</v>
      </c>
    </row>
    <row r="966" spans="1:11" ht="10.9" customHeight="1">
      <c r="A966" s="1157">
        <v>5111030001</v>
      </c>
      <c r="B966" s="1219" t="s">
        <v>669</v>
      </c>
      <c r="C966" s="1220"/>
      <c r="D966" s="1221"/>
      <c r="E966" s="1219" t="s">
        <v>5565</v>
      </c>
      <c r="F966" s="1221"/>
      <c r="G966" s="740">
        <v>783812.72</v>
      </c>
      <c r="H966" s="740">
        <v>414717.69</v>
      </c>
      <c r="I966" s="1158">
        <v>0</v>
      </c>
      <c r="J966" s="740">
        <v>1198530.4099999999</v>
      </c>
      <c r="K966" s="276" t="str">
        <f t="shared" si="14"/>
        <v>250423</v>
      </c>
    </row>
    <row r="967" spans="1:11" ht="10.9" customHeight="1">
      <c r="A967" s="1157">
        <v>5111030001</v>
      </c>
      <c r="B967" s="1219" t="s">
        <v>669</v>
      </c>
      <c r="C967" s="1220"/>
      <c r="D967" s="1221"/>
      <c r="E967" s="1219" t="s">
        <v>5566</v>
      </c>
      <c r="F967" s="1221"/>
      <c r="G967" s="740">
        <v>61365.77</v>
      </c>
      <c r="H967" s="740">
        <v>29265.91</v>
      </c>
      <c r="I967" s="1158">
        <v>0</v>
      </c>
      <c r="J967" s="740">
        <v>90631.679999999993</v>
      </c>
      <c r="K967" s="276" t="str">
        <f t="shared" si="14"/>
        <v>250423</v>
      </c>
    </row>
    <row r="968" spans="1:11" ht="10.9" customHeight="1">
      <c r="A968" s="1157">
        <v>5111030001</v>
      </c>
      <c r="B968" s="1219" t="s">
        <v>669</v>
      </c>
      <c r="C968" s="1220"/>
      <c r="D968" s="1221"/>
      <c r="E968" s="1219" t="s">
        <v>5567</v>
      </c>
      <c r="F968" s="1221"/>
      <c r="G968" s="740">
        <v>24449.07</v>
      </c>
      <c r="H968" s="740">
        <v>11252.92</v>
      </c>
      <c r="I968" s="1158">
        <v>0</v>
      </c>
      <c r="J968" s="740">
        <v>35701.99</v>
      </c>
      <c r="K968" s="276" t="str">
        <f t="shared" si="14"/>
        <v>151223</v>
      </c>
    </row>
    <row r="969" spans="1:11" ht="10.9" customHeight="1">
      <c r="A969" s="1157">
        <v>5111030001</v>
      </c>
      <c r="B969" s="1219" t="s">
        <v>669</v>
      </c>
      <c r="C969" s="1220"/>
      <c r="D969" s="1221"/>
      <c r="E969" s="1219" t="s">
        <v>5568</v>
      </c>
      <c r="F969" s="1221"/>
      <c r="G969" s="740">
        <v>201466.73</v>
      </c>
      <c r="H969" s="740">
        <v>93697.94</v>
      </c>
      <c r="I969" s="1158">
        <v>0</v>
      </c>
      <c r="J969" s="740">
        <v>295164.67</v>
      </c>
      <c r="K969" s="276" t="str">
        <f t="shared" si="14"/>
        <v>250423</v>
      </c>
    </row>
    <row r="970" spans="1:11" ht="10.9" customHeight="1">
      <c r="A970" s="1157">
        <v>5111030001</v>
      </c>
      <c r="B970" s="1219" t="s">
        <v>669</v>
      </c>
      <c r="C970" s="1220"/>
      <c r="D970" s="1221"/>
      <c r="E970" s="1219" t="s">
        <v>5569</v>
      </c>
      <c r="F970" s="1221"/>
      <c r="G970" s="740">
        <v>49383</v>
      </c>
      <c r="H970" s="740">
        <v>24691.5</v>
      </c>
      <c r="I970" s="1158">
        <v>0</v>
      </c>
      <c r="J970" s="740">
        <v>74074.5</v>
      </c>
      <c r="K970" s="276" t="str">
        <f t="shared" si="14"/>
        <v>151223</v>
      </c>
    </row>
    <row r="971" spans="1:11" ht="10.9" customHeight="1">
      <c r="A971" s="1157">
        <v>5111030001</v>
      </c>
      <c r="B971" s="1219" t="s">
        <v>669</v>
      </c>
      <c r="C971" s="1220"/>
      <c r="D971" s="1221"/>
      <c r="E971" s="1219" t="s">
        <v>5570</v>
      </c>
      <c r="F971" s="1221"/>
      <c r="G971" s="740">
        <v>329827.95</v>
      </c>
      <c r="H971" s="740">
        <v>165948.26999999999</v>
      </c>
      <c r="I971" s="1158">
        <v>0</v>
      </c>
      <c r="J971" s="740">
        <v>495776.22</v>
      </c>
      <c r="K971" s="276" t="str">
        <f t="shared" si="14"/>
        <v>250423</v>
      </c>
    </row>
    <row r="972" spans="1:11" ht="10.9" customHeight="1">
      <c r="A972" s="1157">
        <v>5111030001</v>
      </c>
      <c r="B972" s="1219" t="s">
        <v>669</v>
      </c>
      <c r="C972" s="1220"/>
      <c r="D972" s="1221"/>
      <c r="E972" s="1219" t="s">
        <v>5571</v>
      </c>
      <c r="F972" s="1221"/>
      <c r="G972" s="740">
        <v>646117.28</v>
      </c>
      <c r="H972" s="740">
        <v>322586.67</v>
      </c>
      <c r="I972" s="1158">
        <v>0</v>
      </c>
      <c r="J972" s="740">
        <v>968703.95</v>
      </c>
      <c r="K972" s="276" t="str">
        <f t="shared" si="14"/>
        <v>250423</v>
      </c>
    </row>
    <row r="973" spans="1:11" ht="10.9" customHeight="1">
      <c r="A973" s="1157">
        <v>5111030001</v>
      </c>
      <c r="B973" s="1219" t="s">
        <v>669</v>
      </c>
      <c r="C973" s="1220"/>
      <c r="D973" s="1221"/>
      <c r="E973" s="1219" t="s">
        <v>5572</v>
      </c>
      <c r="F973" s="1221"/>
      <c r="G973" s="740">
        <v>1480.92</v>
      </c>
      <c r="H973" s="1158">
        <v>0</v>
      </c>
      <c r="I973" s="1158">
        <v>0</v>
      </c>
      <c r="J973" s="740">
        <v>1480.92</v>
      </c>
      <c r="K973" s="276" t="str">
        <f t="shared" ref="K973:K1036" si="15">MID(E973,58,6)</f>
        <v>110123</v>
      </c>
    </row>
    <row r="974" spans="1:11" ht="10.9" customHeight="1">
      <c r="A974" s="1157">
        <v>5111030001</v>
      </c>
      <c r="B974" s="1219" t="s">
        <v>669</v>
      </c>
      <c r="C974" s="1220"/>
      <c r="D974" s="1221"/>
      <c r="E974" s="1219" t="s">
        <v>5573</v>
      </c>
      <c r="F974" s="1221"/>
      <c r="G974" s="740">
        <v>13573.2</v>
      </c>
      <c r="H974" s="740">
        <v>6786.6</v>
      </c>
      <c r="I974" s="1158">
        <v>0</v>
      </c>
      <c r="J974" s="740">
        <v>20359.8</v>
      </c>
      <c r="K974" s="276" t="str">
        <f t="shared" si="15"/>
        <v>151223</v>
      </c>
    </row>
    <row r="975" spans="1:11" ht="10.9" customHeight="1">
      <c r="A975" s="1157">
        <v>5111030001</v>
      </c>
      <c r="B975" s="1219" t="s">
        <v>669</v>
      </c>
      <c r="C975" s="1220"/>
      <c r="D975" s="1221"/>
      <c r="E975" s="1219" t="s">
        <v>5574</v>
      </c>
      <c r="F975" s="1221"/>
      <c r="G975" s="740">
        <v>352137.96</v>
      </c>
      <c r="H975" s="740">
        <v>181561.82</v>
      </c>
      <c r="I975" s="1158">
        <v>0</v>
      </c>
      <c r="J975" s="740">
        <v>533699.78</v>
      </c>
      <c r="K975" s="276" t="str">
        <f t="shared" si="15"/>
        <v>250423</v>
      </c>
    </row>
    <row r="976" spans="1:11" ht="10.9" customHeight="1">
      <c r="A976" s="1157">
        <v>5111030001</v>
      </c>
      <c r="B976" s="1219" t="s">
        <v>669</v>
      </c>
      <c r="C976" s="1220"/>
      <c r="D976" s="1221"/>
      <c r="E976" s="1219" t="s">
        <v>5575</v>
      </c>
      <c r="F976" s="1221"/>
      <c r="G976" s="740">
        <v>4829.16</v>
      </c>
      <c r="H976" s="740">
        <v>6438.88</v>
      </c>
      <c r="I976" s="1158">
        <v>0</v>
      </c>
      <c r="J976" s="740">
        <v>11268.04</v>
      </c>
      <c r="K976" s="276" t="str">
        <f t="shared" si="15"/>
        <v>151223</v>
      </c>
    </row>
    <row r="977" spans="1:11" ht="10.9" customHeight="1">
      <c r="A977" s="1157">
        <v>5111030001</v>
      </c>
      <c r="B977" s="1219" t="s">
        <v>669</v>
      </c>
      <c r="C977" s="1220"/>
      <c r="D977" s="1221"/>
      <c r="E977" s="1219" t="s">
        <v>5576</v>
      </c>
      <c r="F977" s="1221"/>
      <c r="G977" s="740">
        <v>124252.36</v>
      </c>
      <c r="H977" s="740">
        <v>59225.7</v>
      </c>
      <c r="I977" s="1158">
        <v>0</v>
      </c>
      <c r="J977" s="740">
        <v>183478.06</v>
      </c>
      <c r="K977" s="276" t="str">
        <f t="shared" si="15"/>
        <v>250423</v>
      </c>
    </row>
    <row r="978" spans="1:11" ht="10.9" customHeight="1">
      <c r="A978" s="1157">
        <v>5111030001</v>
      </c>
      <c r="B978" s="1219" t="s">
        <v>669</v>
      </c>
      <c r="C978" s="1220"/>
      <c r="D978" s="1221"/>
      <c r="E978" s="1219" t="s">
        <v>5577</v>
      </c>
      <c r="F978" s="1221"/>
      <c r="G978" s="740">
        <v>128525.55</v>
      </c>
      <c r="H978" s="740">
        <v>58185.9</v>
      </c>
      <c r="I978" s="1158">
        <v>0</v>
      </c>
      <c r="J978" s="740">
        <v>186711.45</v>
      </c>
      <c r="K978" s="276" t="str">
        <f t="shared" si="15"/>
        <v>250423</v>
      </c>
    </row>
    <row r="979" spans="1:11" ht="10.9" customHeight="1">
      <c r="A979" s="1157">
        <v>5111030001</v>
      </c>
      <c r="B979" s="1219" t="s">
        <v>669</v>
      </c>
      <c r="C979" s="1220"/>
      <c r="D979" s="1221"/>
      <c r="E979" s="1219" t="s">
        <v>5578</v>
      </c>
      <c r="F979" s="1221"/>
      <c r="G979" s="740">
        <v>1544.48</v>
      </c>
      <c r="H979" s="1158">
        <v>0</v>
      </c>
      <c r="I979" s="1158">
        <v>0</v>
      </c>
      <c r="J979" s="740">
        <v>1544.48</v>
      </c>
      <c r="K979" s="276" t="str">
        <f t="shared" si="15"/>
        <v>110123</v>
      </c>
    </row>
    <row r="980" spans="1:11" ht="10.9" customHeight="1">
      <c r="A980" s="1157">
        <v>5111030001</v>
      </c>
      <c r="B980" s="1219" t="s">
        <v>669</v>
      </c>
      <c r="C980" s="1220"/>
      <c r="D980" s="1221"/>
      <c r="E980" s="1219" t="s">
        <v>5579</v>
      </c>
      <c r="F980" s="1221"/>
      <c r="G980" s="740">
        <v>59910.42</v>
      </c>
      <c r="H980" s="740">
        <v>21928.9</v>
      </c>
      <c r="I980" s="1158">
        <v>0</v>
      </c>
      <c r="J980" s="740">
        <v>81839.320000000007</v>
      </c>
      <c r="K980" s="276" t="str">
        <f t="shared" si="15"/>
        <v>151223</v>
      </c>
    </row>
    <row r="981" spans="1:11" ht="10.9" customHeight="1">
      <c r="A981" s="1157">
        <v>5111030001</v>
      </c>
      <c r="B981" s="1219" t="s">
        <v>669</v>
      </c>
      <c r="C981" s="1220"/>
      <c r="D981" s="1221"/>
      <c r="E981" s="1219" t="s">
        <v>5580</v>
      </c>
      <c r="F981" s="1221"/>
      <c r="G981" s="740">
        <v>328115.82</v>
      </c>
      <c r="H981" s="740">
        <v>168064.64000000001</v>
      </c>
      <c r="I981" s="1158">
        <v>0</v>
      </c>
      <c r="J981" s="740">
        <v>496180.46</v>
      </c>
      <c r="K981" s="276" t="str">
        <f t="shared" si="15"/>
        <v>250423</v>
      </c>
    </row>
    <row r="982" spans="1:11" ht="10.9" customHeight="1">
      <c r="A982" s="1157">
        <v>5111030001</v>
      </c>
      <c r="B982" s="1219" t="s">
        <v>669</v>
      </c>
      <c r="C982" s="1220"/>
      <c r="D982" s="1221"/>
      <c r="E982" s="1219" t="s">
        <v>5581</v>
      </c>
      <c r="F982" s="1221"/>
      <c r="G982" s="1158">
        <v>0</v>
      </c>
      <c r="H982" s="1158">
        <v>-358.88</v>
      </c>
      <c r="I982" s="1158">
        <v>0</v>
      </c>
      <c r="J982" s="1158">
        <v>-358.88</v>
      </c>
      <c r="K982" s="276" t="str">
        <f t="shared" si="15"/>
        <v>250423</v>
      </c>
    </row>
    <row r="983" spans="1:11" ht="10.9" customHeight="1">
      <c r="A983" s="1157">
        <v>5111030001</v>
      </c>
      <c r="B983" s="1219" t="s">
        <v>669</v>
      </c>
      <c r="C983" s="1220"/>
      <c r="D983" s="1221"/>
      <c r="E983" s="1219" t="s">
        <v>5582</v>
      </c>
      <c r="F983" s="1221"/>
      <c r="G983" s="740">
        <v>22105.86</v>
      </c>
      <c r="H983" s="1158">
        <v>0</v>
      </c>
      <c r="I983" s="1158">
        <v>0</v>
      </c>
      <c r="J983" s="740">
        <v>22105.86</v>
      </c>
      <c r="K983" s="276" t="str">
        <f t="shared" si="15"/>
        <v>110123</v>
      </c>
    </row>
    <row r="984" spans="1:11" ht="10.9" customHeight="1">
      <c r="A984" s="1157">
        <v>5111030001</v>
      </c>
      <c r="B984" s="1219" t="s">
        <v>669</v>
      </c>
      <c r="C984" s="1220"/>
      <c r="D984" s="1221"/>
      <c r="E984" s="1219" t="s">
        <v>5583</v>
      </c>
      <c r="F984" s="1221"/>
      <c r="G984" s="740">
        <v>25017.34</v>
      </c>
      <c r="H984" s="740">
        <v>13792.7</v>
      </c>
      <c r="I984" s="1158">
        <v>0</v>
      </c>
      <c r="J984" s="740">
        <v>38810.04</v>
      </c>
      <c r="K984" s="276" t="str">
        <f t="shared" si="15"/>
        <v>151223</v>
      </c>
    </row>
    <row r="985" spans="1:11" ht="10.9" customHeight="1">
      <c r="A985" s="1157">
        <v>5111030001</v>
      </c>
      <c r="B985" s="1219" t="s">
        <v>669</v>
      </c>
      <c r="C985" s="1220"/>
      <c r="D985" s="1221"/>
      <c r="E985" s="1219" t="s">
        <v>5584</v>
      </c>
      <c r="F985" s="1221"/>
      <c r="G985" s="740">
        <v>498670.58</v>
      </c>
      <c r="H985" s="740">
        <v>228309.68</v>
      </c>
      <c r="I985" s="1158">
        <v>0</v>
      </c>
      <c r="J985" s="740">
        <v>726980.26</v>
      </c>
      <c r="K985" s="276" t="str">
        <f t="shared" si="15"/>
        <v>250423</v>
      </c>
    </row>
    <row r="986" spans="1:11" ht="10.9" customHeight="1">
      <c r="A986" s="1157">
        <v>5111030001</v>
      </c>
      <c r="B986" s="1219" t="s">
        <v>669</v>
      </c>
      <c r="C986" s="1220"/>
      <c r="D986" s="1221"/>
      <c r="E986" s="1219" t="s">
        <v>5585</v>
      </c>
      <c r="F986" s="1221"/>
      <c r="G986" s="740">
        <v>210957.04</v>
      </c>
      <c r="H986" s="740">
        <v>105478.52</v>
      </c>
      <c r="I986" s="1158">
        <v>0</v>
      </c>
      <c r="J986" s="740">
        <v>316435.56</v>
      </c>
      <c r="K986" s="276" t="str">
        <f t="shared" si="15"/>
        <v>250423</v>
      </c>
    </row>
    <row r="987" spans="1:11" ht="10.9" customHeight="1">
      <c r="A987" s="1157">
        <v>5111030001</v>
      </c>
      <c r="B987" s="1219" t="s">
        <v>669</v>
      </c>
      <c r="C987" s="1220"/>
      <c r="D987" s="1221"/>
      <c r="E987" s="1219" t="s">
        <v>5586</v>
      </c>
      <c r="F987" s="1221"/>
      <c r="G987" s="740">
        <v>288250.12</v>
      </c>
      <c r="H987" s="740">
        <v>139957.22</v>
      </c>
      <c r="I987" s="1158">
        <v>0</v>
      </c>
      <c r="J987" s="740">
        <v>428207.34</v>
      </c>
      <c r="K987" s="276" t="str">
        <f t="shared" si="15"/>
        <v>250423</v>
      </c>
    </row>
    <row r="988" spans="1:11" ht="10.9" customHeight="1">
      <c r="A988" s="1157">
        <v>5111030001</v>
      </c>
      <c r="B988" s="1219" t="s">
        <v>669</v>
      </c>
      <c r="C988" s="1220"/>
      <c r="D988" s="1221"/>
      <c r="E988" s="1219" t="s">
        <v>5587</v>
      </c>
      <c r="F988" s="1221"/>
      <c r="G988" s="740">
        <v>35806.800000000003</v>
      </c>
      <c r="H988" s="740">
        <v>17903.400000000001</v>
      </c>
      <c r="I988" s="1158">
        <v>0</v>
      </c>
      <c r="J988" s="740">
        <v>53710.2</v>
      </c>
      <c r="K988" s="276" t="str">
        <f t="shared" si="15"/>
        <v>250423</v>
      </c>
    </row>
    <row r="989" spans="1:11" ht="10.9" customHeight="1">
      <c r="A989" s="1157">
        <v>5111030001</v>
      </c>
      <c r="B989" s="1219" t="s">
        <v>669</v>
      </c>
      <c r="C989" s="1220"/>
      <c r="D989" s="1221"/>
      <c r="E989" s="1219" t="s">
        <v>5588</v>
      </c>
      <c r="F989" s="1221"/>
      <c r="G989" s="740">
        <v>60022.2</v>
      </c>
      <c r="H989" s="740">
        <v>29222.35</v>
      </c>
      <c r="I989" s="1158">
        <v>0</v>
      </c>
      <c r="J989" s="740">
        <v>89244.55</v>
      </c>
      <c r="K989" s="276" t="str">
        <f t="shared" si="15"/>
        <v>151223</v>
      </c>
    </row>
    <row r="990" spans="1:11" ht="10.9" customHeight="1">
      <c r="A990" s="1157">
        <v>5111030001</v>
      </c>
      <c r="B990" s="1219" t="s">
        <v>669</v>
      </c>
      <c r="C990" s="1220"/>
      <c r="D990" s="1221"/>
      <c r="E990" s="1219" t="s">
        <v>5589</v>
      </c>
      <c r="F990" s="1221"/>
      <c r="G990" s="740">
        <v>462435.24</v>
      </c>
      <c r="H990" s="740">
        <v>224661.53</v>
      </c>
      <c r="I990" s="1158">
        <v>0</v>
      </c>
      <c r="J990" s="740">
        <v>687096.77</v>
      </c>
      <c r="K990" s="276" t="str">
        <f t="shared" si="15"/>
        <v>250423</v>
      </c>
    </row>
    <row r="991" spans="1:11" ht="10.9" customHeight="1">
      <c r="A991" s="1157">
        <v>5111030001</v>
      </c>
      <c r="B991" s="1219" t="s">
        <v>669</v>
      </c>
      <c r="C991" s="1220"/>
      <c r="D991" s="1221"/>
      <c r="E991" s="1219" t="s">
        <v>5590</v>
      </c>
      <c r="F991" s="1221"/>
      <c r="G991" s="740">
        <v>93306.54</v>
      </c>
      <c r="H991" s="740">
        <v>51741.09</v>
      </c>
      <c r="I991" s="1158">
        <v>0</v>
      </c>
      <c r="J991" s="740">
        <v>145047.63</v>
      </c>
      <c r="K991" s="276" t="str">
        <f t="shared" si="15"/>
        <v>250423</v>
      </c>
    </row>
    <row r="992" spans="1:11" ht="10.9" customHeight="1">
      <c r="A992" s="1157">
        <v>5111030001</v>
      </c>
      <c r="B992" s="1219" t="s">
        <v>669</v>
      </c>
      <c r="C992" s="1220"/>
      <c r="D992" s="1221"/>
      <c r="E992" s="1219" t="s">
        <v>5591</v>
      </c>
      <c r="F992" s="1221"/>
      <c r="G992" s="740">
        <v>-19726</v>
      </c>
      <c r="H992" s="1158">
        <v>-124.8</v>
      </c>
      <c r="I992" s="1158">
        <v>0</v>
      </c>
      <c r="J992" s="740">
        <v>-19850.8</v>
      </c>
      <c r="K992" s="276" t="str">
        <f t="shared" si="15"/>
        <v>250423</v>
      </c>
    </row>
    <row r="993" spans="1:11" ht="10.9" customHeight="1">
      <c r="A993" s="1157">
        <v>5111030001</v>
      </c>
      <c r="B993" s="1219" t="s">
        <v>669</v>
      </c>
      <c r="C993" s="1220"/>
      <c r="D993" s="1221"/>
      <c r="E993" s="1219" t="s">
        <v>5592</v>
      </c>
      <c r="F993" s="1221"/>
      <c r="G993" s="740">
        <v>75242.77</v>
      </c>
      <c r="H993" s="740">
        <v>42363.64</v>
      </c>
      <c r="I993" s="1158">
        <v>0</v>
      </c>
      <c r="J993" s="740">
        <v>117606.41</v>
      </c>
      <c r="K993" s="276" t="str">
        <f t="shared" si="15"/>
        <v>151223</v>
      </c>
    </row>
    <row r="994" spans="1:11" ht="10.9" customHeight="1">
      <c r="A994" s="1157">
        <v>5111030001</v>
      </c>
      <c r="B994" s="1219" t="s">
        <v>669</v>
      </c>
      <c r="C994" s="1220"/>
      <c r="D994" s="1221"/>
      <c r="E994" s="1219" t="s">
        <v>5593</v>
      </c>
      <c r="F994" s="1221"/>
      <c r="G994" s="740">
        <v>407634.44</v>
      </c>
      <c r="H994" s="740">
        <v>190536.63</v>
      </c>
      <c r="I994" s="1158">
        <v>0</v>
      </c>
      <c r="J994" s="740">
        <v>598171.06999999995</v>
      </c>
      <c r="K994" s="276" t="str">
        <f t="shared" si="15"/>
        <v>250423</v>
      </c>
    </row>
    <row r="995" spans="1:11" ht="10.9" customHeight="1">
      <c r="A995" s="1157">
        <v>5111030001</v>
      </c>
      <c r="B995" s="1219" t="s">
        <v>669</v>
      </c>
      <c r="C995" s="1220"/>
      <c r="D995" s="1221"/>
      <c r="E995" s="1219" t="s">
        <v>5594</v>
      </c>
      <c r="F995" s="1221"/>
      <c r="G995" s="740">
        <v>172747.85</v>
      </c>
      <c r="H995" s="740">
        <v>87336.9</v>
      </c>
      <c r="I995" s="1158">
        <v>0</v>
      </c>
      <c r="J995" s="740">
        <v>260084.75</v>
      </c>
      <c r="K995" s="276" t="str">
        <f t="shared" si="15"/>
        <v>151223</v>
      </c>
    </row>
    <row r="996" spans="1:11" ht="10.9" customHeight="1">
      <c r="A996" s="1157">
        <v>5111030001</v>
      </c>
      <c r="B996" s="1219" t="s">
        <v>669</v>
      </c>
      <c r="C996" s="1220"/>
      <c r="D996" s="1221"/>
      <c r="E996" s="1219" t="s">
        <v>5595</v>
      </c>
      <c r="F996" s="1221"/>
      <c r="G996" s="740">
        <v>14291685.279999999</v>
      </c>
      <c r="H996" s="740">
        <v>7125815.2999999998</v>
      </c>
      <c r="I996" s="1158">
        <v>0</v>
      </c>
      <c r="J996" s="740">
        <v>21417500.579999998</v>
      </c>
      <c r="K996" s="276" t="str">
        <f t="shared" si="15"/>
        <v>250423</v>
      </c>
    </row>
    <row r="997" spans="1:11" ht="10.9" customHeight="1">
      <c r="A997" s="1157">
        <v>5111030001</v>
      </c>
      <c r="B997" s="1219" t="s">
        <v>669</v>
      </c>
      <c r="C997" s="1220"/>
      <c r="D997" s="1221"/>
      <c r="E997" s="1219" t="s">
        <v>5596</v>
      </c>
      <c r="F997" s="1221"/>
      <c r="G997" s="740">
        <v>-13536</v>
      </c>
      <c r="H997" s="1158">
        <v>0</v>
      </c>
      <c r="I997" s="1158">
        <v>0</v>
      </c>
      <c r="J997" s="740">
        <v>-13536</v>
      </c>
      <c r="K997" s="276" t="str">
        <f t="shared" si="15"/>
        <v>250423</v>
      </c>
    </row>
    <row r="998" spans="1:11" ht="10.9" customHeight="1">
      <c r="A998" s="1157">
        <v>5111030001</v>
      </c>
      <c r="B998" s="1219" t="s">
        <v>669</v>
      </c>
      <c r="C998" s="1220"/>
      <c r="D998" s="1221"/>
      <c r="E998" s="1219" t="s">
        <v>5597</v>
      </c>
      <c r="F998" s="1221"/>
      <c r="G998" s="740">
        <v>4321.8</v>
      </c>
      <c r="H998" s="1158">
        <v>0</v>
      </c>
      <c r="I998" s="1158">
        <v>0</v>
      </c>
      <c r="J998" s="740">
        <v>4321.8</v>
      </c>
      <c r="K998" s="276" t="str">
        <f t="shared" si="15"/>
        <v>110123</v>
      </c>
    </row>
    <row r="999" spans="1:11" ht="10.9" customHeight="1">
      <c r="A999" s="1157">
        <v>5111030001</v>
      </c>
      <c r="B999" s="1219" t="s">
        <v>669</v>
      </c>
      <c r="C999" s="1220"/>
      <c r="D999" s="1221"/>
      <c r="E999" s="1219" t="s">
        <v>5598</v>
      </c>
      <c r="F999" s="1221"/>
      <c r="G999" s="740">
        <v>2904.16</v>
      </c>
      <c r="H999" s="740">
        <v>2904.16</v>
      </c>
      <c r="I999" s="1158">
        <v>0</v>
      </c>
      <c r="J999" s="740">
        <v>5808.32</v>
      </c>
      <c r="K999" s="276" t="str">
        <f t="shared" si="15"/>
        <v>151223</v>
      </c>
    </row>
    <row r="1000" spans="1:11" ht="10.9" customHeight="1">
      <c r="A1000" s="1157">
        <v>5111030001</v>
      </c>
      <c r="B1000" s="1219" t="s">
        <v>669</v>
      </c>
      <c r="C1000" s="1220"/>
      <c r="D1000" s="1221"/>
      <c r="E1000" s="1219" t="s">
        <v>5599</v>
      </c>
      <c r="F1000" s="1221"/>
      <c r="G1000" s="740">
        <v>290235.87</v>
      </c>
      <c r="H1000" s="740">
        <v>144677.56</v>
      </c>
      <c r="I1000" s="1158">
        <v>0</v>
      </c>
      <c r="J1000" s="740">
        <v>434913.43</v>
      </c>
      <c r="K1000" s="276" t="str">
        <f t="shared" si="15"/>
        <v>250423</v>
      </c>
    </row>
    <row r="1001" spans="1:11" ht="10.9" customHeight="1">
      <c r="A1001" s="1157">
        <v>5111030001</v>
      </c>
      <c r="B1001" s="1219" t="s">
        <v>669</v>
      </c>
      <c r="C1001" s="1220"/>
      <c r="D1001" s="1221"/>
      <c r="E1001" s="1219" t="s">
        <v>5600</v>
      </c>
      <c r="F1001" s="1221"/>
      <c r="G1001" s="740">
        <v>120705.60000000001</v>
      </c>
      <c r="H1001" s="740">
        <v>60352.800000000003</v>
      </c>
      <c r="I1001" s="1158">
        <v>0</v>
      </c>
      <c r="J1001" s="740">
        <v>181058.4</v>
      </c>
      <c r="K1001" s="276" t="str">
        <f t="shared" si="15"/>
        <v>151223</v>
      </c>
    </row>
    <row r="1002" spans="1:11" ht="10.9" customHeight="1">
      <c r="A1002" s="1157">
        <v>5111030001</v>
      </c>
      <c r="B1002" s="1219" t="s">
        <v>669</v>
      </c>
      <c r="C1002" s="1220"/>
      <c r="D1002" s="1221"/>
      <c r="E1002" s="1219" t="s">
        <v>5601</v>
      </c>
      <c r="F1002" s="1221"/>
      <c r="G1002" s="740">
        <v>7807759.8600000003</v>
      </c>
      <c r="H1002" s="740">
        <v>3868498.31</v>
      </c>
      <c r="I1002" s="1158">
        <v>0</v>
      </c>
      <c r="J1002" s="740">
        <v>11676258.17</v>
      </c>
      <c r="K1002" s="276" t="str">
        <f t="shared" si="15"/>
        <v>250423</v>
      </c>
    </row>
    <row r="1003" spans="1:11" ht="10.9" customHeight="1">
      <c r="A1003" s="1157">
        <v>5111030001</v>
      </c>
      <c r="B1003" s="1219" t="s">
        <v>669</v>
      </c>
      <c r="C1003" s="1220"/>
      <c r="D1003" s="1221"/>
      <c r="E1003" s="1219" t="s">
        <v>5602</v>
      </c>
      <c r="F1003" s="1221"/>
      <c r="G1003" s="740">
        <v>278629.84999999998</v>
      </c>
      <c r="H1003" s="740">
        <v>139442.1</v>
      </c>
      <c r="I1003" s="1158">
        <v>0</v>
      </c>
      <c r="J1003" s="740">
        <v>418071.95</v>
      </c>
      <c r="K1003" s="276" t="str">
        <f t="shared" si="15"/>
        <v>250423</v>
      </c>
    </row>
    <row r="1004" spans="1:11" ht="10.9" customHeight="1">
      <c r="A1004" s="1157">
        <v>5111030001</v>
      </c>
      <c r="B1004" s="1219" t="s">
        <v>669</v>
      </c>
      <c r="C1004" s="1220"/>
      <c r="D1004" s="1221"/>
      <c r="E1004" s="1219" t="s">
        <v>5603</v>
      </c>
      <c r="F1004" s="1221"/>
      <c r="G1004" s="740">
        <v>-1192</v>
      </c>
      <c r="H1004" s="1158">
        <v>0</v>
      </c>
      <c r="I1004" s="1158">
        <v>0</v>
      </c>
      <c r="J1004" s="740">
        <v>-1192</v>
      </c>
      <c r="K1004" s="276" t="str">
        <f t="shared" si="15"/>
        <v>250423</v>
      </c>
    </row>
    <row r="1005" spans="1:11" ht="10.9" customHeight="1">
      <c r="A1005" s="1157">
        <v>5111030001</v>
      </c>
      <c r="B1005" s="1219" t="s">
        <v>669</v>
      </c>
      <c r="C1005" s="1220"/>
      <c r="D1005" s="1221"/>
      <c r="E1005" s="1219" t="s">
        <v>5604</v>
      </c>
      <c r="F1005" s="1221"/>
      <c r="G1005" s="740">
        <v>963214.89</v>
      </c>
      <c r="H1005" s="740">
        <v>483834.56</v>
      </c>
      <c r="I1005" s="1158">
        <v>0</v>
      </c>
      <c r="J1005" s="740">
        <v>1447049.45</v>
      </c>
      <c r="K1005" s="276" t="str">
        <f t="shared" si="15"/>
        <v>250423</v>
      </c>
    </row>
    <row r="1006" spans="1:11" ht="10.9" customHeight="1">
      <c r="A1006" s="1157">
        <v>5111030001</v>
      </c>
      <c r="B1006" s="1219" t="s">
        <v>669</v>
      </c>
      <c r="C1006" s="1220"/>
      <c r="D1006" s="1221"/>
      <c r="E1006" s="1219" t="s">
        <v>5605</v>
      </c>
      <c r="F1006" s="1221"/>
      <c r="G1006" s="740">
        <v>358106.13</v>
      </c>
      <c r="H1006" s="740">
        <v>178102.44</v>
      </c>
      <c r="I1006" s="1158">
        <v>0</v>
      </c>
      <c r="J1006" s="740">
        <v>536208.56999999995</v>
      </c>
      <c r="K1006" s="276" t="str">
        <f t="shared" si="15"/>
        <v>250423</v>
      </c>
    </row>
    <row r="1007" spans="1:11" ht="10.9" customHeight="1">
      <c r="A1007" s="1157">
        <v>5111030001</v>
      </c>
      <c r="B1007" s="1219" t="s">
        <v>669</v>
      </c>
      <c r="C1007" s="1220"/>
      <c r="D1007" s="1221"/>
      <c r="E1007" s="1219" t="s">
        <v>5606</v>
      </c>
      <c r="F1007" s="1221"/>
      <c r="G1007" s="740">
        <v>96549.1</v>
      </c>
      <c r="H1007" s="740">
        <v>44788.22</v>
      </c>
      <c r="I1007" s="1158">
        <v>0</v>
      </c>
      <c r="J1007" s="740">
        <v>141337.32</v>
      </c>
      <c r="K1007" s="276" t="str">
        <f t="shared" si="15"/>
        <v>151223</v>
      </c>
    </row>
    <row r="1008" spans="1:11" ht="10.9" customHeight="1">
      <c r="A1008" s="1157">
        <v>5111030001</v>
      </c>
      <c r="B1008" s="1219" t="s">
        <v>669</v>
      </c>
      <c r="C1008" s="1220"/>
      <c r="D1008" s="1221"/>
      <c r="E1008" s="1219" t="s">
        <v>5607</v>
      </c>
      <c r="F1008" s="1221"/>
      <c r="G1008" s="740">
        <v>155537.92000000001</v>
      </c>
      <c r="H1008" s="740">
        <v>73638.12</v>
      </c>
      <c r="I1008" s="1158">
        <v>0</v>
      </c>
      <c r="J1008" s="740">
        <v>229176.04</v>
      </c>
      <c r="K1008" s="276" t="str">
        <f t="shared" si="15"/>
        <v>151223</v>
      </c>
    </row>
    <row r="1009" spans="1:11" ht="10.9" customHeight="1">
      <c r="A1009" s="1157">
        <v>5111030001</v>
      </c>
      <c r="B1009" s="1219" t="s">
        <v>669</v>
      </c>
      <c r="C1009" s="1220"/>
      <c r="D1009" s="1221"/>
      <c r="E1009" s="1219" t="s">
        <v>5608</v>
      </c>
      <c r="F1009" s="1221"/>
      <c r="G1009" s="740">
        <v>50593.8</v>
      </c>
      <c r="H1009" s="740">
        <v>25296.9</v>
      </c>
      <c r="I1009" s="1158">
        <v>0</v>
      </c>
      <c r="J1009" s="740">
        <v>75890.7</v>
      </c>
      <c r="K1009" s="276" t="str">
        <f t="shared" si="15"/>
        <v>151223</v>
      </c>
    </row>
    <row r="1010" spans="1:11" ht="10.9" customHeight="1">
      <c r="A1010" s="1157">
        <v>5111030001</v>
      </c>
      <c r="B1010" s="1219" t="s">
        <v>669</v>
      </c>
      <c r="C1010" s="1220"/>
      <c r="D1010" s="1221"/>
      <c r="E1010" s="1219" t="s">
        <v>5609</v>
      </c>
      <c r="F1010" s="1221"/>
      <c r="G1010" s="740">
        <v>15570</v>
      </c>
      <c r="H1010" s="740">
        <v>7785</v>
      </c>
      <c r="I1010" s="1158">
        <v>0</v>
      </c>
      <c r="J1010" s="740">
        <v>23355</v>
      </c>
      <c r="K1010" s="276" t="str">
        <f t="shared" si="15"/>
        <v>151223</v>
      </c>
    </row>
    <row r="1011" spans="1:11" ht="10.9" customHeight="1">
      <c r="A1011" s="1157">
        <v>5111030001</v>
      </c>
      <c r="B1011" s="1219" t="s">
        <v>669</v>
      </c>
      <c r="C1011" s="1220"/>
      <c r="D1011" s="1221"/>
      <c r="E1011" s="1219" t="s">
        <v>5610</v>
      </c>
      <c r="F1011" s="1221"/>
      <c r="G1011" s="740">
        <v>37999.800000000003</v>
      </c>
      <c r="H1011" s="740">
        <v>18999.900000000001</v>
      </c>
      <c r="I1011" s="1158">
        <v>0</v>
      </c>
      <c r="J1011" s="740">
        <v>56999.7</v>
      </c>
      <c r="K1011" s="276" t="str">
        <f t="shared" si="15"/>
        <v>151223</v>
      </c>
    </row>
    <row r="1012" spans="1:11" ht="10.9" customHeight="1">
      <c r="A1012" s="1157">
        <v>5111030001</v>
      </c>
      <c r="B1012" s="1219" t="s">
        <v>669</v>
      </c>
      <c r="C1012" s="1220"/>
      <c r="D1012" s="1221"/>
      <c r="E1012" s="1219" t="s">
        <v>5611</v>
      </c>
      <c r="F1012" s="1221"/>
      <c r="G1012" s="740">
        <v>1880887.85</v>
      </c>
      <c r="H1012" s="740">
        <v>926155.25</v>
      </c>
      <c r="I1012" s="1158">
        <v>0</v>
      </c>
      <c r="J1012" s="740">
        <v>2807043.1</v>
      </c>
      <c r="K1012" s="276" t="str">
        <f t="shared" si="15"/>
        <v>151223</v>
      </c>
    </row>
    <row r="1013" spans="1:11" ht="10.9" customHeight="1">
      <c r="A1013" s="1157">
        <v>5111030001</v>
      </c>
      <c r="B1013" s="1219" t="s">
        <v>669</v>
      </c>
      <c r="C1013" s="1220"/>
      <c r="D1013" s="1221"/>
      <c r="E1013" s="1219" t="s">
        <v>5612</v>
      </c>
      <c r="F1013" s="1221"/>
      <c r="G1013" s="740">
        <v>121026.56</v>
      </c>
      <c r="H1013" s="740">
        <v>59797.120000000003</v>
      </c>
      <c r="I1013" s="1158">
        <v>0</v>
      </c>
      <c r="J1013" s="740">
        <v>180823.67999999999</v>
      </c>
      <c r="K1013" s="276" t="str">
        <f t="shared" si="15"/>
        <v>151223</v>
      </c>
    </row>
    <row r="1014" spans="1:11" ht="10.9" customHeight="1">
      <c r="A1014" s="1157">
        <v>5111030001</v>
      </c>
      <c r="B1014" s="1219" t="s">
        <v>669</v>
      </c>
      <c r="C1014" s="1220"/>
      <c r="D1014" s="1221"/>
      <c r="E1014" s="1219" t="s">
        <v>5613</v>
      </c>
      <c r="F1014" s="1221"/>
      <c r="G1014" s="740">
        <v>361347.65</v>
      </c>
      <c r="H1014" s="740">
        <v>170364.56</v>
      </c>
      <c r="I1014" s="1158">
        <v>0</v>
      </c>
      <c r="J1014" s="740">
        <v>531712.21</v>
      </c>
      <c r="K1014" s="276" t="str">
        <f t="shared" si="15"/>
        <v>151223</v>
      </c>
    </row>
    <row r="1015" spans="1:11" ht="10.9" customHeight="1">
      <c r="A1015" s="1157">
        <v>5111030001</v>
      </c>
      <c r="B1015" s="1219" t="s">
        <v>669</v>
      </c>
      <c r="C1015" s="1220"/>
      <c r="D1015" s="1221"/>
      <c r="E1015" s="1219" t="s">
        <v>5614</v>
      </c>
      <c r="F1015" s="1221"/>
      <c r="G1015" s="740">
        <v>23763.599999999999</v>
      </c>
      <c r="H1015" s="740">
        <v>11881.8</v>
      </c>
      <c r="I1015" s="1158">
        <v>0</v>
      </c>
      <c r="J1015" s="740">
        <v>35645.4</v>
      </c>
      <c r="K1015" s="276" t="str">
        <f t="shared" si="15"/>
        <v>151223</v>
      </c>
    </row>
    <row r="1016" spans="1:11" ht="10.9" customHeight="1">
      <c r="A1016" s="1157">
        <v>5111030001</v>
      </c>
      <c r="B1016" s="1219" t="s">
        <v>669</v>
      </c>
      <c r="C1016" s="1220"/>
      <c r="D1016" s="1221"/>
      <c r="E1016" s="1219" t="s">
        <v>5615</v>
      </c>
      <c r="F1016" s="1221"/>
      <c r="G1016" s="740">
        <v>167071.96</v>
      </c>
      <c r="H1016" s="740">
        <v>81896.72</v>
      </c>
      <c r="I1016" s="1158">
        <v>0</v>
      </c>
      <c r="J1016" s="740">
        <v>248968.68</v>
      </c>
      <c r="K1016" s="276" t="str">
        <f t="shared" si="15"/>
        <v>151223</v>
      </c>
    </row>
    <row r="1017" spans="1:11" ht="10.9" customHeight="1">
      <c r="A1017" s="1157">
        <v>5111030001</v>
      </c>
      <c r="B1017" s="1219" t="s">
        <v>669</v>
      </c>
      <c r="C1017" s="1220"/>
      <c r="D1017" s="1221"/>
      <c r="E1017" s="1219" t="s">
        <v>5616</v>
      </c>
      <c r="F1017" s="1221"/>
      <c r="G1017" s="740">
        <v>63054.45</v>
      </c>
      <c r="H1017" s="740">
        <v>30394.36</v>
      </c>
      <c r="I1017" s="1158">
        <v>0</v>
      </c>
      <c r="J1017" s="740">
        <v>93448.81</v>
      </c>
      <c r="K1017" s="276" t="str">
        <f t="shared" si="15"/>
        <v>151223</v>
      </c>
    </row>
    <row r="1018" spans="1:11" ht="10.9" customHeight="1">
      <c r="A1018" s="1157">
        <v>5111030001</v>
      </c>
      <c r="B1018" s="1219" t="s">
        <v>669</v>
      </c>
      <c r="C1018" s="1220"/>
      <c r="D1018" s="1221"/>
      <c r="E1018" s="1219" t="s">
        <v>5617</v>
      </c>
      <c r="F1018" s="1221"/>
      <c r="G1018" s="740">
        <v>73385.48</v>
      </c>
      <c r="H1018" s="740">
        <v>32844.28</v>
      </c>
      <c r="I1018" s="1158">
        <v>0</v>
      </c>
      <c r="J1018" s="740">
        <v>106229.75999999999</v>
      </c>
      <c r="K1018" s="276" t="str">
        <f t="shared" si="15"/>
        <v>151223</v>
      </c>
    </row>
    <row r="1019" spans="1:11" ht="10.9" customHeight="1">
      <c r="A1019" s="1157">
        <v>5111030001</v>
      </c>
      <c r="B1019" s="1219" t="s">
        <v>669</v>
      </c>
      <c r="C1019" s="1220"/>
      <c r="D1019" s="1221"/>
      <c r="E1019" s="1219" t="s">
        <v>5618</v>
      </c>
      <c r="F1019" s="1221"/>
      <c r="G1019" s="740">
        <v>53557.52</v>
      </c>
      <c r="H1019" s="740">
        <v>26150.720000000001</v>
      </c>
      <c r="I1019" s="1158">
        <v>0</v>
      </c>
      <c r="J1019" s="740">
        <v>79708.240000000005</v>
      </c>
      <c r="K1019" s="276" t="str">
        <f t="shared" si="15"/>
        <v>151223</v>
      </c>
    </row>
    <row r="1020" spans="1:11" ht="10.9" customHeight="1">
      <c r="A1020" s="1157">
        <v>5111030001</v>
      </c>
      <c r="B1020" s="1219" t="s">
        <v>669</v>
      </c>
      <c r="C1020" s="1220"/>
      <c r="D1020" s="1221"/>
      <c r="E1020" s="1219" t="s">
        <v>5619</v>
      </c>
      <c r="F1020" s="1221"/>
      <c r="G1020" s="740">
        <v>677693</v>
      </c>
      <c r="H1020" s="740">
        <v>328427.84000000003</v>
      </c>
      <c r="I1020" s="1158">
        <v>0</v>
      </c>
      <c r="J1020" s="740">
        <v>1006120.84</v>
      </c>
      <c r="K1020" s="276" t="str">
        <f t="shared" si="15"/>
        <v>151223</v>
      </c>
    </row>
    <row r="1021" spans="1:11" ht="10.9" customHeight="1">
      <c r="A1021" s="1157">
        <v>5111030001</v>
      </c>
      <c r="B1021" s="1219" t="s">
        <v>669</v>
      </c>
      <c r="C1021" s="1220"/>
      <c r="D1021" s="1221"/>
      <c r="E1021" s="1219" t="s">
        <v>5620</v>
      </c>
      <c r="F1021" s="1221"/>
      <c r="G1021" s="740">
        <v>163442.66</v>
      </c>
      <c r="H1021" s="740">
        <v>80779.13</v>
      </c>
      <c r="I1021" s="1158">
        <v>0</v>
      </c>
      <c r="J1021" s="740">
        <v>244221.79</v>
      </c>
      <c r="K1021" s="276" t="str">
        <f t="shared" si="15"/>
        <v>151223</v>
      </c>
    </row>
    <row r="1022" spans="1:11" ht="10.9" customHeight="1">
      <c r="A1022" s="1157">
        <v>5111030001</v>
      </c>
      <c r="B1022" s="1219" t="s">
        <v>669</v>
      </c>
      <c r="C1022" s="1220"/>
      <c r="D1022" s="1221"/>
      <c r="E1022" s="1219" t="s">
        <v>5621</v>
      </c>
      <c r="F1022" s="1221"/>
      <c r="G1022" s="740">
        <v>17700</v>
      </c>
      <c r="H1022" s="740">
        <v>8850</v>
      </c>
      <c r="I1022" s="1158">
        <v>0</v>
      </c>
      <c r="J1022" s="740">
        <v>26550</v>
      </c>
      <c r="K1022" s="276" t="str">
        <f t="shared" si="15"/>
        <v>151223</v>
      </c>
    </row>
    <row r="1023" spans="1:11" ht="10.9" customHeight="1">
      <c r="A1023" s="1157">
        <v>5111030001</v>
      </c>
      <c r="B1023" s="1219" t="s">
        <v>669</v>
      </c>
      <c r="C1023" s="1220"/>
      <c r="D1023" s="1221"/>
      <c r="E1023" s="1219" t="s">
        <v>5622</v>
      </c>
      <c r="F1023" s="1221"/>
      <c r="G1023" s="740">
        <v>114879.3</v>
      </c>
      <c r="H1023" s="740">
        <v>52413.3</v>
      </c>
      <c r="I1023" s="1158">
        <v>0</v>
      </c>
      <c r="J1023" s="740">
        <v>167292.6</v>
      </c>
      <c r="K1023" s="276" t="str">
        <f t="shared" si="15"/>
        <v>151223</v>
      </c>
    </row>
    <row r="1024" spans="1:11" ht="10.9" customHeight="1">
      <c r="A1024" s="1157">
        <v>5111030001</v>
      </c>
      <c r="B1024" s="1219" t="s">
        <v>669</v>
      </c>
      <c r="C1024" s="1220"/>
      <c r="D1024" s="1221"/>
      <c r="E1024" s="1219" t="s">
        <v>5623</v>
      </c>
      <c r="F1024" s="1221"/>
      <c r="G1024" s="740">
        <v>72369.600000000006</v>
      </c>
      <c r="H1024" s="740">
        <v>36184.800000000003</v>
      </c>
      <c r="I1024" s="1158">
        <v>0</v>
      </c>
      <c r="J1024" s="740">
        <v>108554.4</v>
      </c>
      <c r="K1024" s="276" t="str">
        <f t="shared" si="15"/>
        <v>151223</v>
      </c>
    </row>
    <row r="1025" spans="1:11" ht="10.9" customHeight="1">
      <c r="A1025" s="1157">
        <v>5111030001</v>
      </c>
      <c r="B1025" s="1219" t="s">
        <v>669</v>
      </c>
      <c r="C1025" s="1220"/>
      <c r="D1025" s="1221"/>
      <c r="E1025" s="1219" t="s">
        <v>5624</v>
      </c>
      <c r="F1025" s="1221"/>
      <c r="G1025" s="740">
        <v>110240.36</v>
      </c>
      <c r="H1025" s="740">
        <v>56075.7</v>
      </c>
      <c r="I1025" s="1158">
        <v>0</v>
      </c>
      <c r="J1025" s="740">
        <v>166316.06</v>
      </c>
      <c r="K1025" s="276" t="str">
        <f t="shared" si="15"/>
        <v>151223</v>
      </c>
    </row>
    <row r="1026" spans="1:11" ht="10.9" customHeight="1">
      <c r="A1026" s="1157">
        <v>5111030001</v>
      </c>
      <c r="B1026" s="1219" t="s">
        <v>669</v>
      </c>
      <c r="C1026" s="1220"/>
      <c r="D1026" s="1221"/>
      <c r="E1026" s="1219" t="s">
        <v>5625</v>
      </c>
      <c r="F1026" s="1221"/>
      <c r="G1026" s="740">
        <v>87469.5</v>
      </c>
      <c r="H1026" s="740">
        <v>55615.65</v>
      </c>
      <c r="I1026" s="1158">
        <v>0</v>
      </c>
      <c r="J1026" s="740">
        <v>143085.15</v>
      </c>
      <c r="K1026" s="276" t="str">
        <f t="shared" si="15"/>
        <v>151223</v>
      </c>
    </row>
    <row r="1027" spans="1:11" ht="10.9" customHeight="1">
      <c r="A1027" s="1157">
        <v>5111030001</v>
      </c>
      <c r="B1027" s="1219" t="s">
        <v>669</v>
      </c>
      <c r="C1027" s="1220"/>
      <c r="D1027" s="1221"/>
      <c r="E1027" s="1219" t="s">
        <v>5626</v>
      </c>
      <c r="F1027" s="1221"/>
      <c r="G1027" s="740">
        <v>102012</v>
      </c>
      <c r="H1027" s="740">
        <v>51006</v>
      </c>
      <c r="I1027" s="1158">
        <v>0</v>
      </c>
      <c r="J1027" s="740">
        <v>153018</v>
      </c>
      <c r="K1027" s="276" t="str">
        <f t="shared" si="15"/>
        <v>151223</v>
      </c>
    </row>
    <row r="1028" spans="1:11" ht="10.9" customHeight="1">
      <c r="A1028" s="1157">
        <v>5111030001</v>
      </c>
      <c r="B1028" s="1219" t="s">
        <v>669</v>
      </c>
      <c r="C1028" s="1220"/>
      <c r="D1028" s="1221"/>
      <c r="E1028" s="1219" t="s">
        <v>5627</v>
      </c>
      <c r="F1028" s="1221"/>
      <c r="G1028" s="740">
        <v>68989.2</v>
      </c>
      <c r="H1028" s="740">
        <v>34494.6</v>
      </c>
      <c r="I1028" s="1158">
        <v>0</v>
      </c>
      <c r="J1028" s="740">
        <v>103483.8</v>
      </c>
      <c r="K1028" s="276" t="str">
        <f t="shared" si="15"/>
        <v>151223</v>
      </c>
    </row>
    <row r="1029" spans="1:11" ht="10.9" customHeight="1">
      <c r="A1029" s="1157">
        <v>5111030001</v>
      </c>
      <c r="B1029" s="1219" t="s">
        <v>669</v>
      </c>
      <c r="C1029" s="1220"/>
      <c r="D1029" s="1221"/>
      <c r="E1029" s="1219" t="s">
        <v>5628</v>
      </c>
      <c r="F1029" s="1221"/>
      <c r="G1029" s="740">
        <v>135389.4</v>
      </c>
      <c r="H1029" s="740">
        <v>67882.179999999993</v>
      </c>
      <c r="I1029" s="1158">
        <v>0</v>
      </c>
      <c r="J1029" s="740">
        <v>203271.58</v>
      </c>
      <c r="K1029" s="276" t="str">
        <f t="shared" si="15"/>
        <v>151223</v>
      </c>
    </row>
    <row r="1030" spans="1:11" ht="10.9" customHeight="1">
      <c r="A1030" s="1157">
        <v>5111030001</v>
      </c>
      <c r="B1030" s="1219" t="s">
        <v>669</v>
      </c>
      <c r="C1030" s="1220"/>
      <c r="D1030" s="1221"/>
      <c r="E1030" s="1219" t="s">
        <v>5629</v>
      </c>
      <c r="F1030" s="1221"/>
      <c r="G1030" s="740">
        <v>37765.199999999997</v>
      </c>
      <c r="H1030" s="740">
        <v>18882.599999999999</v>
      </c>
      <c r="I1030" s="1158">
        <v>0</v>
      </c>
      <c r="J1030" s="740">
        <v>56647.8</v>
      </c>
      <c r="K1030" s="276" t="str">
        <f t="shared" si="15"/>
        <v>151223</v>
      </c>
    </row>
    <row r="1031" spans="1:11" ht="10.9" customHeight="1">
      <c r="A1031" s="1157">
        <v>5111030001</v>
      </c>
      <c r="B1031" s="1219" t="s">
        <v>669</v>
      </c>
      <c r="C1031" s="1220"/>
      <c r="D1031" s="1221"/>
      <c r="E1031" s="1219" t="s">
        <v>5630</v>
      </c>
      <c r="F1031" s="1221"/>
      <c r="G1031" s="740">
        <v>85799.16</v>
      </c>
      <c r="H1031" s="740">
        <v>42763.75</v>
      </c>
      <c r="I1031" s="1158">
        <v>0</v>
      </c>
      <c r="J1031" s="740">
        <v>128562.91</v>
      </c>
      <c r="K1031" s="276" t="str">
        <f t="shared" si="15"/>
        <v>151223</v>
      </c>
    </row>
    <row r="1032" spans="1:11" ht="10.9" customHeight="1">
      <c r="A1032" s="1157">
        <v>5111030001</v>
      </c>
      <c r="B1032" s="1219" t="s">
        <v>669</v>
      </c>
      <c r="C1032" s="1220"/>
      <c r="D1032" s="1221"/>
      <c r="E1032" s="1219" t="s">
        <v>5631</v>
      </c>
      <c r="F1032" s="1221"/>
      <c r="G1032" s="740">
        <v>229367.57</v>
      </c>
      <c r="H1032" s="740">
        <v>115543.4</v>
      </c>
      <c r="I1032" s="1158">
        <v>0</v>
      </c>
      <c r="J1032" s="740">
        <v>344910.97</v>
      </c>
      <c r="K1032" s="276" t="str">
        <f t="shared" si="15"/>
        <v>151223</v>
      </c>
    </row>
    <row r="1033" spans="1:11" ht="10.9" customHeight="1">
      <c r="A1033" s="1157">
        <v>5111030001</v>
      </c>
      <c r="B1033" s="1219" t="s">
        <v>669</v>
      </c>
      <c r="C1033" s="1220"/>
      <c r="D1033" s="1221"/>
      <c r="E1033" s="1219" t="s">
        <v>5632</v>
      </c>
      <c r="F1033" s="1221"/>
      <c r="G1033" s="740">
        <v>78179.19</v>
      </c>
      <c r="H1033" s="740">
        <v>39442.959999999999</v>
      </c>
      <c r="I1033" s="1158">
        <v>0</v>
      </c>
      <c r="J1033" s="740">
        <v>117622.15</v>
      </c>
      <c r="K1033" s="276" t="str">
        <f t="shared" si="15"/>
        <v>151223</v>
      </c>
    </row>
    <row r="1034" spans="1:11" ht="10.9" customHeight="1">
      <c r="A1034" s="1157">
        <v>5111030001</v>
      </c>
      <c r="B1034" s="1219" t="s">
        <v>669</v>
      </c>
      <c r="C1034" s="1220"/>
      <c r="D1034" s="1221"/>
      <c r="E1034" s="1219" t="s">
        <v>5633</v>
      </c>
      <c r="F1034" s="1221"/>
      <c r="G1034" s="740">
        <v>167411.1</v>
      </c>
      <c r="H1034" s="740">
        <v>83872.800000000003</v>
      </c>
      <c r="I1034" s="1158">
        <v>0</v>
      </c>
      <c r="J1034" s="740">
        <v>251283.9</v>
      </c>
      <c r="K1034" s="276" t="str">
        <f t="shared" si="15"/>
        <v>151223</v>
      </c>
    </row>
    <row r="1035" spans="1:11" ht="10.9" customHeight="1">
      <c r="A1035" s="1157">
        <v>5111030001</v>
      </c>
      <c r="B1035" s="1219" t="s">
        <v>669</v>
      </c>
      <c r="C1035" s="1220"/>
      <c r="D1035" s="1221"/>
      <c r="E1035" s="1219" t="s">
        <v>5634</v>
      </c>
      <c r="F1035" s="1221"/>
      <c r="G1035" s="740">
        <v>217086.15</v>
      </c>
      <c r="H1035" s="740">
        <v>88929.600000000006</v>
      </c>
      <c r="I1035" s="1158">
        <v>0</v>
      </c>
      <c r="J1035" s="740">
        <v>306015.75</v>
      </c>
      <c r="K1035" s="276" t="str">
        <f t="shared" si="15"/>
        <v>151223</v>
      </c>
    </row>
    <row r="1036" spans="1:11" ht="10.9" customHeight="1">
      <c r="A1036" s="1157">
        <v>5111030001</v>
      </c>
      <c r="B1036" s="1219" t="s">
        <v>669</v>
      </c>
      <c r="C1036" s="1220"/>
      <c r="D1036" s="1221"/>
      <c r="E1036" s="1219" t="s">
        <v>5635</v>
      </c>
      <c r="F1036" s="1221"/>
      <c r="G1036" s="740">
        <v>14613.6</v>
      </c>
      <c r="H1036" s="740">
        <v>16506.8</v>
      </c>
      <c r="I1036" s="1158">
        <v>0</v>
      </c>
      <c r="J1036" s="740">
        <v>31120.400000000001</v>
      </c>
      <c r="K1036" s="276" t="str">
        <f t="shared" si="15"/>
        <v>151223</v>
      </c>
    </row>
    <row r="1037" spans="1:11" ht="10.9" customHeight="1">
      <c r="A1037" s="1157">
        <v>5111030001</v>
      </c>
      <c r="B1037" s="1219" t="s">
        <v>669</v>
      </c>
      <c r="C1037" s="1220"/>
      <c r="D1037" s="1221"/>
      <c r="E1037" s="1219" t="s">
        <v>5636</v>
      </c>
      <c r="F1037" s="1221"/>
      <c r="G1037" s="740">
        <v>49416.51</v>
      </c>
      <c r="H1037" s="740">
        <v>17747.84</v>
      </c>
      <c r="I1037" s="1158">
        <v>0</v>
      </c>
      <c r="J1037" s="740">
        <v>67164.350000000006</v>
      </c>
      <c r="K1037" s="276" t="str">
        <f t="shared" ref="K1037:K1100" si="16">MID(E1037,58,6)</f>
        <v>151223</v>
      </c>
    </row>
    <row r="1038" spans="1:11" ht="10.9" customHeight="1">
      <c r="A1038" s="1157">
        <v>5111030001</v>
      </c>
      <c r="B1038" s="1219" t="s">
        <v>669</v>
      </c>
      <c r="C1038" s="1220"/>
      <c r="D1038" s="1221"/>
      <c r="E1038" s="1219" t="s">
        <v>5637</v>
      </c>
      <c r="F1038" s="1221"/>
      <c r="G1038" s="740">
        <v>32515.05</v>
      </c>
      <c r="H1038" s="740">
        <v>41986.5</v>
      </c>
      <c r="I1038" s="1158">
        <v>0</v>
      </c>
      <c r="J1038" s="740">
        <v>74501.55</v>
      </c>
      <c r="K1038" s="276" t="str">
        <f t="shared" si="16"/>
        <v>151223</v>
      </c>
    </row>
    <row r="1039" spans="1:11" ht="10.9" customHeight="1">
      <c r="A1039" s="1157">
        <v>5111030001</v>
      </c>
      <c r="B1039" s="1219" t="s">
        <v>669</v>
      </c>
      <c r="C1039" s="1220"/>
      <c r="D1039" s="1221"/>
      <c r="E1039" s="1219" t="s">
        <v>5638</v>
      </c>
      <c r="F1039" s="1221"/>
      <c r="G1039" s="740">
        <v>153639.43</v>
      </c>
      <c r="H1039" s="740">
        <v>87514.15</v>
      </c>
      <c r="I1039" s="1158">
        <v>0</v>
      </c>
      <c r="J1039" s="740">
        <v>241153.58</v>
      </c>
      <c r="K1039" s="276" t="str">
        <f t="shared" si="16"/>
        <v>151223</v>
      </c>
    </row>
    <row r="1040" spans="1:11" ht="10.9" customHeight="1">
      <c r="A1040" s="1157">
        <v>5111030001</v>
      </c>
      <c r="B1040" s="1219" t="s">
        <v>669</v>
      </c>
      <c r="C1040" s="1220"/>
      <c r="D1040" s="1221"/>
      <c r="E1040" s="1219" t="s">
        <v>5639</v>
      </c>
      <c r="F1040" s="1221"/>
      <c r="G1040" s="740">
        <v>59344.2</v>
      </c>
      <c r="H1040" s="740">
        <v>28374.5</v>
      </c>
      <c r="I1040" s="1158">
        <v>0</v>
      </c>
      <c r="J1040" s="740">
        <v>87718.7</v>
      </c>
      <c r="K1040" s="276" t="str">
        <f t="shared" si="16"/>
        <v>151223</v>
      </c>
    </row>
    <row r="1041" spans="1:11" ht="10.9" customHeight="1">
      <c r="A1041" s="1157">
        <v>5111030001</v>
      </c>
      <c r="B1041" s="1219" t="s">
        <v>669</v>
      </c>
      <c r="C1041" s="1220"/>
      <c r="D1041" s="1221"/>
      <c r="E1041" s="1219" t="s">
        <v>5640</v>
      </c>
      <c r="F1041" s="1221"/>
      <c r="G1041" s="740">
        <v>15738.6</v>
      </c>
      <c r="H1041" s="740">
        <v>15738.6</v>
      </c>
      <c r="I1041" s="1158">
        <v>0</v>
      </c>
      <c r="J1041" s="740">
        <v>31477.200000000001</v>
      </c>
      <c r="K1041" s="276" t="str">
        <f t="shared" si="16"/>
        <v>151223</v>
      </c>
    </row>
    <row r="1042" spans="1:11" ht="10.9" customHeight="1">
      <c r="A1042" s="1157">
        <v>5111030001</v>
      </c>
      <c r="B1042" s="1219" t="s">
        <v>669</v>
      </c>
      <c r="C1042" s="1220"/>
      <c r="D1042" s="1221"/>
      <c r="E1042" s="1219" t="s">
        <v>5641</v>
      </c>
      <c r="F1042" s="1221"/>
      <c r="G1042" s="740">
        <v>24357.3</v>
      </c>
      <c r="H1042" s="740">
        <v>24100.92</v>
      </c>
      <c r="I1042" s="1158">
        <v>0</v>
      </c>
      <c r="J1042" s="740">
        <v>48458.22</v>
      </c>
      <c r="K1042" s="276" t="str">
        <f t="shared" si="16"/>
        <v>151223</v>
      </c>
    </row>
    <row r="1043" spans="1:11" ht="10.9" customHeight="1">
      <c r="A1043" s="1157">
        <v>5111030001</v>
      </c>
      <c r="B1043" s="1219" t="s">
        <v>669</v>
      </c>
      <c r="C1043" s="1220"/>
      <c r="D1043" s="1221"/>
      <c r="E1043" s="1219" t="s">
        <v>5642</v>
      </c>
      <c r="F1043" s="1221"/>
      <c r="G1043" s="740">
        <v>195285.33</v>
      </c>
      <c r="H1043" s="740">
        <v>83485.67</v>
      </c>
      <c r="I1043" s="1158">
        <v>0</v>
      </c>
      <c r="J1043" s="740">
        <v>278771</v>
      </c>
      <c r="K1043" s="276" t="str">
        <f t="shared" si="16"/>
        <v>151223</v>
      </c>
    </row>
    <row r="1044" spans="1:11" ht="10.9" customHeight="1">
      <c r="A1044" s="1157">
        <v>5111030001</v>
      </c>
      <c r="B1044" s="1219" t="s">
        <v>669</v>
      </c>
      <c r="C1044" s="1220"/>
      <c r="D1044" s="1221"/>
      <c r="E1044" s="1219" t="s">
        <v>5643</v>
      </c>
      <c r="F1044" s="1221"/>
      <c r="G1044" s="740">
        <v>29058.44</v>
      </c>
      <c r="H1044" s="740">
        <v>7400.4</v>
      </c>
      <c r="I1044" s="1158">
        <v>0</v>
      </c>
      <c r="J1044" s="740">
        <v>36458.839999999997</v>
      </c>
      <c r="K1044" s="276" t="str">
        <f t="shared" si="16"/>
        <v>151223</v>
      </c>
    </row>
    <row r="1045" spans="1:11" ht="10.9" customHeight="1">
      <c r="A1045" s="1157">
        <v>5111030001</v>
      </c>
      <c r="B1045" s="1219" t="s">
        <v>669</v>
      </c>
      <c r="C1045" s="1220"/>
      <c r="D1045" s="1221"/>
      <c r="E1045" s="1219" t="s">
        <v>5644</v>
      </c>
      <c r="F1045" s="1221"/>
      <c r="G1045" s="740">
        <v>15738.6</v>
      </c>
      <c r="H1045" s="1158">
        <v>0</v>
      </c>
      <c r="I1045" s="1158">
        <v>0</v>
      </c>
      <c r="J1045" s="740">
        <v>15738.6</v>
      </c>
      <c r="K1045" s="276" t="str">
        <f t="shared" si="16"/>
        <v>151223</v>
      </c>
    </row>
    <row r="1046" spans="1:11" ht="10.9" customHeight="1">
      <c r="A1046" s="1157">
        <v>5111030001</v>
      </c>
      <c r="B1046" s="1219" t="s">
        <v>669</v>
      </c>
      <c r="C1046" s="1220"/>
      <c r="D1046" s="1221"/>
      <c r="E1046" s="1219" t="s">
        <v>5645</v>
      </c>
      <c r="F1046" s="1221"/>
      <c r="G1046" s="740">
        <v>435162.8</v>
      </c>
      <c r="H1046" s="740">
        <v>206677.54</v>
      </c>
      <c r="I1046" s="1158">
        <v>0</v>
      </c>
      <c r="J1046" s="740">
        <v>641840.34</v>
      </c>
      <c r="K1046" s="276" t="str">
        <f t="shared" si="16"/>
        <v>151223</v>
      </c>
    </row>
    <row r="1047" spans="1:11" ht="10.9" customHeight="1">
      <c r="A1047" s="1157">
        <v>5111030001</v>
      </c>
      <c r="B1047" s="1219" t="s">
        <v>669</v>
      </c>
      <c r="C1047" s="1220"/>
      <c r="D1047" s="1221"/>
      <c r="E1047" s="1219" t="s">
        <v>5646</v>
      </c>
      <c r="F1047" s="1221"/>
      <c r="G1047" s="740">
        <v>126565.14</v>
      </c>
      <c r="H1047" s="740">
        <v>65507.72</v>
      </c>
      <c r="I1047" s="1158">
        <v>0</v>
      </c>
      <c r="J1047" s="740">
        <v>192072.86</v>
      </c>
      <c r="K1047" s="276" t="str">
        <f t="shared" si="16"/>
        <v>151223</v>
      </c>
    </row>
    <row r="1048" spans="1:11" ht="10.9" customHeight="1">
      <c r="A1048" s="1157">
        <v>5111030001</v>
      </c>
      <c r="B1048" s="1219" t="s">
        <v>669</v>
      </c>
      <c r="C1048" s="1220"/>
      <c r="D1048" s="1221"/>
      <c r="E1048" s="1219" t="s">
        <v>5647</v>
      </c>
      <c r="F1048" s="1221"/>
      <c r="G1048" s="740">
        <v>14762.4</v>
      </c>
      <c r="H1048" s="740">
        <v>7381.2</v>
      </c>
      <c r="I1048" s="1158">
        <v>0</v>
      </c>
      <c r="J1048" s="740">
        <v>22143.599999999999</v>
      </c>
      <c r="K1048" s="276" t="str">
        <f t="shared" si="16"/>
        <v>151223</v>
      </c>
    </row>
    <row r="1049" spans="1:11" ht="10.9" customHeight="1">
      <c r="A1049" s="1157">
        <v>5111030001</v>
      </c>
      <c r="B1049" s="1219" t="s">
        <v>669</v>
      </c>
      <c r="C1049" s="1220"/>
      <c r="D1049" s="1221"/>
      <c r="E1049" s="1219" t="s">
        <v>5648</v>
      </c>
      <c r="F1049" s="1221"/>
      <c r="G1049" s="740">
        <v>112745.18</v>
      </c>
      <c r="H1049" s="740">
        <v>55733.42</v>
      </c>
      <c r="I1049" s="1158">
        <v>0</v>
      </c>
      <c r="J1049" s="740">
        <v>168478.6</v>
      </c>
      <c r="K1049" s="276" t="str">
        <f t="shared" si="16"/>
        <v>151223</v>
      </c>
    </row>
    <row r="1050" spans="1:11" ht="10.9" customHeight="1">
      <c r="A1050" s="1157">
        <v>5111030001</v>
      </c>
      <c r="B1050" s="1219" t="s">
        <v>669</v>
      </c>
      <c r="C1050" s="1220"/>
      <c r="D1050" s="1221"/>
      <c r="E1050" s="1219" t="s">
        <v>5649</v>
      </c>
      <c r="F1050" s="1221"/>
      <c r="G1050" s="740">
        <v>30234</v>
      </c>
      <c r="H1050" s="740">
        <v>15117</v>
      </c>
      <c r="I1050" s="1158">
        <v>0</v>
      </c>
      <c r="J1050" s="740">
        <v>45351</v>
      </c>
      <c r="K1050" s="276" t="str">
        <f t="shared" si="16"/>
        <v>151223</v>
      </c>
    </row>
    <row r="1051" spans="1:11" ht="10.9" customHeight="1">
      <c r="A1051" s="1157">
        <v>5111030001</v>
      </c>
      <c r="B1051" s="1219" t="s">
        <v>669</v>
      </c>
      <c r="C1051" s="1220"/>
      <c r="D1051" s="1221"/>
      <c r="E1051" s="1219" t="s">
        <v>5650</v>
      </c>
      <c r="F1051" s="1221"/>
      <c r="G1051" s="1158">
        <v>0</v>
      </c>
      <c r="H1051" s="1158">
        <v>-600</v>
      </c>
      <c r="I1051" s="1158">
        <v>0</v>
      </c>
      <c r="J1051" s="1158">
        <v>-600</v>
      </c>
      <c r="K1051" s="276" t="str">
        <f t="shared" si="16"/>
        <v>151223</v>
      </c>
    </row>
    <row r="1052" spans="1:11" ht="10.9" customHeight="1">
      <c r="A1052" s="1157">
        <v>5111030001</v>
      </c>
      <c r="B1052" s="1219" t="s">
        <v>669</v>
      </c>
      <c r="C1052" s="1220"/>
      <c r="D1052" s="1221"/>
      <c r="E1052" s="1219" t="s">
        <v>5651</v>
      </c>
      <c r="F1052" s="1221"/>
      <c r="G1052" s="740">
        <v>17493.599999999999</v>
      </c>
      <c r="H1052" s="740">
        <v>6946.8</v>
      </c>
      <c r="I1052" s="1158">
        <v>0</v>
      </c>
      <c r="J1052" s="740">
        <v>24440.400000000001</v>
      </c>
      <c r="K1052" s="276" t="str">
        <f t="shared" si="16"/>
        <v>151223</v>
      </c>
    </row>
    <row r="1053" spans="1:11" ht="10.9" customHeight="1">
      <c r="A1053" s="1157">
        <v>5111030001</v>
      </c>
      <c r="B1053" s="1219" t="s">
        <v>669</v>
      </c>
      <c r="C1053" s="1220"/>
      <c r="D1053" s="1221"/>
      <c r="E1053" s="1219" t="s">
        <v>5652</v>
      </c>
      <c r="F1053" s="1221"/>
      <c r="G1053" s="740">
        <v>106437.6</v>
      </c>
      <c r="H1053" s="740">
        <v>53218.8</v>
      </c>
      <c r="I1053" s="1158">
        <v>0</v>
      </c>
      <c r="J1053" s="740">
        <v>159656.4</v>
      </c>
      <c r="K1053" s="276" t="str">
        <f t="shared" si="16"/>
        <v>151223</v>
      </c>
    </row>
    <row r="1054" spans="1:11" ht="10.9" customHeight="1">
      <c r="A1054" s="1157">
        <v>5111030001</v>
      </c>
      <c r="B1054" s="1219" t="s">
        <v>669</v>
      </c>
      <c r="C1054" s="1220"/>
      <c r="D1054" s="1221"/>
      <c r="E1054" s="1219" t="s">
        <v>5653</v>
      </c>
      <c r="F1054" s="1221"/>
      <c r="G1054" s="740">
        <v>44943.6</v>
      </c>
      <c r="H1054" s="740">
        <v>22471.8</v>
      </c>
      <c r="I1054" s="1158">
        <v>0</v>
      </c>
      <c r="J1054" s="740">
        <v>67415.399999999994</v>
      </c>
      <c r="K1054" s="276" t="str">
        <f t="shared" si="16"/>
        <v>151223</v>
      </c>
    </row>
    <row r="1055" spans="1:11" ht="10.9" customHeight="1">
      <c r="A1055" s="1157">
        <v>5111030001</v>
      </c>
      <c r="B1055" s="1219" t="s">
        <v>669</v>
      </c>
      <c r="C1055" s="1220"/>
      <c r="D1055" s="1221"/>
      <c r="E1055" s="1219" t="s">
        <v>5654</v>
      </c>
      <c r="F1055" s="1221"/>
      <c r="G1055" s="1158">
        <v>0</v>
      </c>
      <c r="H1055" s="740">
        <v>3624.25</v>
      </c>
      <c r="I1055" s="1158">
        <v>0</v>
      </c>
      <c r="J1055" s="740">
        <v>3624.25</v>
      </c>
      <c r="K1055" s="276" t="str">
        <f t="shared" si="16"/>
        <v>110123</v>
      </c>
    </row>
    <row r="1056" spans="1:11" ht="10.9" customHeight="1">
      <c r="A1056" s="1157">
        <v>5111030001</v>
      </c>
      <c r="B1056" s="1219" t="s">
        <v>669</v>
      </c>
      <c r="C1056" s="1220"/>
      <c r="D1056" s="1221"/>
      <c r="E1056" s="1219" t="s">
        <v>5655</v>
      </c>
      <c r="F1056" s="1221"/>
      <c r="G1056" s="740">
        <v>96300.479999999996</v>
      </c>
      <c r="H1056" s="740">
        <v>48734.19</v>
      </c>
      <c r="I1056" s="1158">
        <v>0</v>
      </c>
      <c r="J1056" s="740">
        <v>145034.67000000001</v>
      </c>
      <c r="K1056" s="276" t="str">
        <f t="shared" si="16"/>
        <v>151223</v>
      </c>
    </row>
    <row r="1057" spans="1:11" ht="10.9" customHeight="1">
      <c r="A1057" s="1157">
        <v>5111030001</v>
      </c>
      <c r="B1057" s="1219" t="s">
        <v>669</v>
      </c>
      <c r="C1057" s="1220"/>
      <c r="D1057" s="1221"/>
      <c r="E1057" s="1219" t="s">
        <v>5656</v>
      </c>
      <c r="F1057" s="1221"/>
      <c r="G1057" s="740">
        <v>24873.3</v>
      </c>
      <c r="H1057" s="740">
        <v>16582.2</v>
      </c>
      <c r="I1057" s="1158">
        <v>0</v>
      </c>
      <c r="J1057" s="740">
        <v>41455.5</v>
      </c>
      <c r="K1057" s="276" t="str">
        <f t="shared" si="16"/>
        <v>151223</v>
      </c>
    </row>
    <row r="1058" spans="1:11" ht="10.9" customHeight="1">
      <c r="A1058" s="1157">
        <v>5111030001</v>
      </c>
      <c r="B1058" s="1219" t="s">
        <v>669</v>
      </c>
      <c r="C1058" s="1220"/>
      <c r="D1058" s="1221"/>
      <c r="E1058" s="1219" t="s">
        <v>5657</v>
      </c>
      <c r="F1058" s="1221"/>
      <c r="G1058" s="740">
        <v>1024514.31</v>
      </c>
      <c r="H1058" s="740">
        <v>499002.43</v>
      </c>
      <c r="I1058" s="1158">
        <v>0</v>
      </c>
      <c r="J1058" s="740">
        <v>1523516.74</v>
      </c>
      <c r="K1058" s="276" t="str">
        <f t="shared" si="16"/>
        <v>151223</v>
      </c>
    </row>
    <row r="1059" spans="1:11" ht="10.9" customHeight="1">
      <c r="A1059" s="1157">
        <v>5111030001</v>
      </c>
      <c r="B1059" s="1219" t="s">
        <v>669</v>
      </c>
      <c r="C1059" s="1220"/>
      <c r="D1059" s="1221"/>
      <c r="E1059" s="1219" t="s">
        <v>5658</v>
      </c>
      <c r="F1059" s="1221"/>
      <c r="G1059" s="740">
        <v>26034</v>
      </c>
      <c r="H1059" s="740">
        <v>13017</v>
      </c>
      <c r="I1059" s="1158">
        <v>0</v>
      </c>
      <c r="J1059" s="740">
        <v>39051</v>
      </c>
      <c r="K1059" s="276" t="str">
        <f t="shared" si="16"/>
        <v>151223</v>
      </c>
    </row>
    <row r="1060" spans="1:11" ht="10.9" customHeight="1">
      <c r="A1060" s="1157">
        <v>5111030001</v>
      </c>
      <c r="B1060" s="1219" t="s">
        <v>669</v>
      </c>
      <c r="C1060" s="1220"/>
      <c r="D1060" s="1221"/>
      <c r="E1060" s="1219" t="s">
        <v>5659</v>
      </c>
      <c r="F1060" s="1221"/>
      <c r="G1060" s="740">
        <v>169682.06</v>
      </c>
      <c r="H1060" s="740">
        <v>98679.76</v>
      </c>
      <c r="I1060" s="1158">
        <v>0</v>
      </c>
      <c r="J1060" s="740">
        <v>268361.82</v>
      </c>
      <c r="K1060" s="276" t="str">
        <f t="shared" si="16"/>
        <v>151223</v>
      </c>
    </row>
    <row r="1061" spans="1:11" ht="10.9" customHeight="1">
      <c r="A1061" s="1157">
        <v>5111030001</v>
      </c>
      <c r="B1061" s="1219" t="s">
        <v>669</v>
      </c>
      <c r="C1061" s="1220"/>
      <c r="D1061" s="1221"/>
      <c r="E1061" s="1219" t="s">
        <v>5660</v>
      </c>
      <c r="F1061" s="1221"/>
      <c r="G1061" s="740">
        <v>30871.5</v>
      </c>
      <c r="H1061" s="740">
        <v>18743.400000000001</v>
      </c>
      <c r="I1061" s="1158">
        <v>0</v>
      </c>
      <c r="J1061" s="740">
        <v>49614.9</v>
      </c>
      <c r="K1061" s="276" t="str">
        <f t="shared" si="16"/>
        <v>151223</v>
      </c>
    </row>
    <row r="1062" spans="1:11" ht="10.9" customHeight="1">
      <c r="A1062" s="1157">
        <v>5111030001</v>
      </c>
      <c r="B1062" s="1219" t="s">
        <v>669</v>
      </c>
      <c r="C1062" s="1220"/>
      <c r="D1062" s="1221"/>
      <c r="E1062" s="1219" t="s">
        <v>5661</v>
      </c>
      <c r="F1062" s="1221"/>
      <c r="G1062" s="740">
        <v>76023.509999999995</v>
      </c>
      <c r="H1062" s="740">
        <v>36053.4</v>
      </c>
      <c r="I1062" s="1158">
        <v>0</v>
      </c>
      <c r="J1062" s="740">
        <v>112076.91</v>
      </c>
      <c r="K1062" s="276" t="str">
        <f t="shared" si="16"/>
        <v>151223</v>
      </c>
    </row>
    <row r="1063" spans="1:11" ht="10.9" customHeight="1">
      <c r="A1063" s="1157">
        <v>5111030001</v>
      </c>
      <c r="B1063" s="1219" t="s">
        <v>669</v>
      </c>
      <c r="C1063" s="1220"/>
      <c r="D1063" s="1221"/>
      <c r="E1063" s="1219" t="s">
        <v>5662</v>
      </c>
      <c r="F1063" s="1221"/>
      <c r="G1063" s="740">
        <v>137207.06</v>
      </c>
      <c r="H1063" s="740">
        <v>65418.92</v>
      </c>
      <c r="I1063" s="1158">
        <v>0</v>
      </c>
      <c r="J1063" s="740">
        <v>202625.98</v>
      </c>
      <c r="K1063" s="276" t="str">
        <f t="shared" si="16"/>
        <v>151223</v>
      </c>
    </row>
    <row r="1064" spans="1:11" ht="10.9" customHeight="1">
      <c r="A1064" s="1157">
        <v>5111030001</v>
      </c>
      <c r="B1064" s="1219" t="s">
        <v>669</v>
      </c>
      <c r="C1064" s="1220"/>
      <c r="D1064" s="1221"/>
      <c r="E1064" s="1219" t="s">
        <v>5663</v>
      </c>
      <c r="F1064" s="1221"/>
      <c r="G1064" s="740">
        <v>27493.41</v>
      </c>
      <c r="H1064" s="740">
        <v>11700.22</v>
      </c>
      <c r="I1064" s="1158">
        <v>0</v>
      </c>
      <c r="J1064" s="740">
        <v>39193.629999999997</v>
      </c>
      <c r="K1064" s="276" t="str">
        <f t="shared" si="16"/>
        <v>151223</v>
      </c>
    </row>
    <row r="1065" spans="1:11" ht="10.9" customHeight="1">
      <c r="A1065" s="1157">
        <v>5111030001</v>
      </c>
      <c r="B1065" s="1219" t="s">
        <v>669</v>
      </c>
      <c r="C1065" s="1220"/>
      <c r="D1065" s="1221"/>
      <c r="E1065" s="1219" t="s">
        <v>5664</v>
      </c>
      <c r="F1065" s="1221"/>
      <c r="G1065" s="740">
        <v>65929.52</v>
      </c>
      <c r="H1065" s="740">
        <v>32336.720000000001</v>
      </c>
      <c r="I1065" s="1158">
        <v>0</v>
      </c>
      <c r="J1065" s="740">
        <v>98266.240000000005</v>
      </c>
      <c r="K1065" s="276" t="str">
        <f t="shared" si="16"/>
        <v>151223</v>
      </c>
    </row>
    <row r="1066" spans="1:11" ht="10.9" customHeight="1">
      <c r="A1066" s="1157">
        <v>5111030001</v>
      </c>
      <c r="B1066" s="1219" t="s">
        <v>669</v>
      </c>
      <c r="C1066" s="1220"/>
      <c r="D1066" s="1221"/>
      <c r="E1066" s="1219" t="s">
        <v>5665</v>
      </c>
      <c r="F1066" s="1221"/>
      <c r="G1066" s="740">
        <v>21741.5</v>
      </c>
      <c r="H1066" s="740">
        <v>12559.5</v>
      </c>
      <c r="I1066" s="1158">
        <v>0</v>
      </c>
      <c r="J1066" s="740">
        <v>34301</v>
      </c>
      <c r="K1066" s="276" t="str">
        <f t="shared" si="16"/>
        <v>151223</v>
      </c>
    </row>
    <row r="1067" spans="1:11" ht="10.9" customHeight="1">
      <c r="A1067" s="1157">
        <v>5111030001</v>
      </c>
      <c r="B1067" s="1219" t="s">
        <v>669</v>
      </c>
      <c r="C1067" s="1220"/>
      <c r="D1067" s="1221"/>
      <c r="E1067" s="1219" t="s">
        <v>5666</v>
      </c>
      <c r="F1067" s="1221"/>
      <c r="G1067" s="740">
        <v>41836.730000000003</v>
      </c>
      <c r="H1067" s="740">
        <v>21554.22</v>
      </c>
      <c r="I1067" s="1158">
        <v>0</v>
      </c>
      <c r="J1067" s="740">
        <v>63390.95</v>
      </c>
      <c r="K1067" s="276" t="str">
        <f t="shared" si="16"/>
        <v>151223</v>
      </c>
    </row>
    <row r="1068" spans="1:11" ht="10.9" customHeight="1">
      <c r="A1068" s="1157">
        <v>5111030001</v>
      </c>
      <c r="B1068" s="1219" t="s">
        <v>669</v>
      </c>
      <c r="C1068" s="1220"/>
      <c r="D1068" s="1221"/>
      <c r="E1068" s="1219" t="s">
        <v>5667</v>
      </c>
      <c r="F1068" s="1221"/>
      <c r="G1068" s="740">
        <v>196259.66</v>
      </c>
      <c r="H1068" s="740">
        <v>96547.36</v>
      </c>
      <c r="I1068" s="1158">
        <v>0</v>
      </c>
      <c r="J1068" s="740">
        <v>292807.02</v>
      </c>
      <c r="K1068" s="276" t="str">
        <f t="shared" si="16"/>
        <v>151223</v>
      </c>
    </row>
    <row r="1069" spans="1:11" ht="10.9" customHeight="1">
      <c r="A1069" s="1157">
        <v>5111030001</v>
      </c>
      <c r="B1069" s="1219" t="s">
        <v>669</v>
      </c>
      <c r="C1069" s="1220"/>
      <c r="D1069" s="1221"/>
      <c r="E1069" s="1219" t="s">
        <v>5668</v>
      </c>
      <c r="F1069" s="1221"/>
      <c r="G1069" s="740">
        <v>157235.37</v>
      </c>
      <c r="H1069" s="740">
        <v>74608.509999999995</v>
      </c>
      <c r="I1069" s="1158">
        <v>0</v>
      </c>
      <c r="J1069" s="740">
        <v>231843.88</v>
      </c>
      <c r="K1069" s="276" t="str">
        <f t="shared" si="16"/>
        <v>151223</v>
      </c>
    </row>
    <row r="1070" spans="1:11" ht="10.9" customHeight="1">
      <c r="A1070" s="1157">
        <v>5111030001</v>
      </c>
      <c r="B1070" s="1219" t="s">
        <v>669</v>
      </c>
      <c r="C1070" s="1220"/>
      <c r="D1070" s="1221"/>
      <c r="E1070" s="1219" t="s">
        <v>5669</v>
      </c>
      <c r="F1070" s="1221"/>
      <c r="G1070" s="740">
        <v>53300.4</v>
      </c>
      <c r="H1070" s="740">
        <v>26414.25</v>
      </c>
      <c r="I1070" s="1158">
        <v>0</v>
      </c>
      <c r="J1070" s="740">
        <v>79714.649999999994</v>
      </c>
      <c r="K1070" s="276" t="str">
        <f t="shared" si="16"/>
        <v>151223</v>
      </c>
    </row>
    <row r="1071" spans="1:11" ht="10.9" customHeight="1">
      <c r="A1071" s="1157">
        <v>5111030001</v>
      </c>
      <c r="B1071" s="1219" t="s">
        <v>669</v>
      </c>
      <c r="C1071" s="1220"/>
      <c r="D1071" s="1221"/>
      <c r="E1071" s="1219" t="s">
        <v>5670</v>
      </c>
      <c r="F1071" s="1221"/>
      <c r="G1071" s="740">
        <v>64602.16</v>
      </c>
      <c r="H1071" s="740">
        <v>30286.22</v>
      </c>
      <c r="I1071" s="1158">
        <v>0</v>
      </c>
      <c r="J1071" s="740">
        <v>94888.38</v>
      </c>
      <c r="K1071" s="276" t="str">
        <f t="shared" si="16"/>
        <v>151223</v>
      </c>
    </row>
    <row r="1072" spans="1:11" ht="10.9" customHeight="1">
      <c r="A1072" s="1157">
        <v>5111030001</v>
      </c>
      <c r="B1072" s="1219" t="s">
        <v>669</v>
      </c>
      <c r="C1072" s="1220"/>
      <c r="D1072" s="1221"/>
      <c r="E1072" s="1219" t="s">
        <v>5671</v>
      </c>
      <c r="F1072" s="1221"/>
      <c r="G1072" s="740">
        <v>24589.8</v>
      </c>
      <c r="H1072" s="740">
        <v>12294.9</v>
      </c>
      <c r="I1072" s="1158">
        <v>0</v>
      </c>
      <c r="J1072" s="740">
        <v>36884.699999999997</v>
      </c>
      <c r="K1072" s="276" t="str">
        <f t="shared" si="16"/>
        <v>151223</v>
      </c>
    </row>
    <row r="1073" spans="1:11" ht="10.9" customHeight="1">
      <c r="A1073" s="1157">
        <v>5111030001</v>
      </c>
      <c r="B1073" s="1219" t="s">
        <v>669</v>
      </c>
      <c r="C1073" s="1220"/>
      <c r="D1073" s="1221"/>
      <c r="E1073" s="1219" t="s">
        <v>5672</v>
      </c>
      <c r="F1073" s="1221"/>
      <c r="G1073" s="740">
        <v>525997.18000000005</v>
      </c>
      <c r="H1073" s="740">
        <v>250468.42</v>
      </c>
      <c r="I1073" s="1158">
        <v>0</v>
      </c>
      <c r="J1073" s="740">
        <v>776465.6</v>
      </c>
      <c r="K1073" s="276" t="str">
        <f t="shared" si="16"/>
        <v>151223</v>
      </c>
    </row>
    <row r="1074" spans="1:11" ht="10.9" customHeight="1">
      <c r="A1074" s="1157">
        <v>5111030001</v>
      </c>
      <c r="B1074" s="1219" t="s">
        <v>669</v>
      </c>
      <c r="C1074" s="1220"/>
      <c r="D1074" s="1221"/>
      <c r="E1074" s="1219" t="s">
        <v>5673</v>
      </c>
      <c r="F1074" s="1221"/>
      <c r="G1074" s="740">
        <v>803193.73</v>
      </c>
      <c r="H1074" s="740">
        <v>385319.18</v>
      </c>
      <c r="I1074" s="1158">
        <v>0</v>
      </c>
      <c r="J1074" s="740">
        <v>1188512.9099999999</v>
      </c>
      <c r="K1074" s="276" t="str">
        <f t="shared" si="16"/>
        <v>151223</v>
      </c>
    </row>
    <row r="1075" spans="1:11" ht="10.9" customHeight="1">
      <c r="A1075" s="1157">
        <v>5111030001</v>
      </c>
      <c r="B1075" s="1219" t="s">
        <v>669</v>
      </c>
      <c r="C1075" s="1220"/>
      <c r="D1075" s="1221"/>
      <c r="E1075" s="1219" t="s">
        <v>5674</v>
      </c>
      <c r="F1075" s="1221"/>
      <c r="G1075" s="740">
        <v>71279.399999999994</v>
      </c>
      <c r="H1075" s="740">
        <v>35357.22</v>
      </c>
      <c r="I1075" s="1158">
        <v>0</v>
      </c>
      <c r="J1075" s="740">
        <v>106636.62</v>
      </c>
      <c r="K1075" s="276" t="str">
        <f t="shared" si="16"/>
        <v>151223</v>
      </c>
    </row>
    <row r="1076" spans="1:11" ht="10.9" customHeight="1">
      <c r="A1076" s="1157">
        <v>5111030001</v>
      </c>
      <c r="B1076" s="1219" t="s">
        <v>669</v>
      </c>
      <c r="C1076" s="1220"/>
      <c r="D1076" s="1221"/>
      <c r="E1076" s="1219" t="s">
        <v>5675</v>
      </c>
      <c r="F1076" s="1221"/>
      <c r="G1076" s="740">
        <v>338904.77</v>
      </c>
      <c r="H1076" s="740">
        <v>160115.56</v>
      </c>
      <c r="I1076" s="1158">
        <v>0</v>
      </c>
      <c r="J1076" s="740">
        <v>499020.33</v>
      </c>
      <c r="K1076" s="276" t="str">
        <f t="shared" si="16"/>
        <v>151223</v>
      </c>
    </row>
    <row r="1077" spans="1:11" ht="10.9" customHeight="1">
      <c r="A1077" s="1157">
        <v>5111030001</v>
      </c>
      <c r="B1077" s="1219" t="s">
        <v>669</v>
      </c>
      <c r="C1077" s="1220"/>
      <c r="D1077" s="1221"/>
      <c r="E1077" s="1219" t="s">
        <v>5676</v>
      </c>
      <c r="F1077" s="1221"/>
      <c r="G1077" s="740">
        <v>2826.15</v>
      </c>
      <c r="H1077" s="1158">
        <v>0</v>
      </c>
      <c r="I1077" s="1158">
        <v>0</v>
      </c>
      <c r="J1077" s="740">
        <v>2826.15</v>
      </c>
      <c r="K1077" s="276" t="str">
        <f t="shared" si="16"/>
        <v>110123</v>
      </c>
    </row>
    <row r="1078" spans="1:11" ht="10.9" customHeight="1">
      <c r="A1078" s="1157">
        <v>5111030001</v>
      </c>
      <c r="B1078" s="1219" t="s">
        <v>669</v>
      </c>
      <c r="C1078" s="1220"/>
      <c r="D1078" s="1221"/>
      <c r="E1078" s="1219" t="s">
        <v>5677</v>
      </c>
      <c r="F1078" s="1221"/>
      <c r="G1078" s="740">
        <v>230258.96</v>
      </c>
      <c r="H1078" s="740">
        <v>105170.02</v>
      </c>
      <c r="I1078" s="1158">
        <v>0</v>
      </c>
      <c r="J1078" s="740">
        <v>335428.98</v>
      </c>
      <c r="K1078" s="276" t="str">
        <f t="shared" si="16"/>
        <v>151223</v>
      </c>
    </row>
    <row r="1079" spans="1:11" ht="10.9" customHeight="1">
      <c r="A1079" s="1157">
        <v>5111030001</v>
      </c>
      <c r="B1079" s="1219" t="s">
        <v>669</v>
      </c>
      <c r="C1079" s="1220"/>
      <c r="D1079" s="1221"/>
      <c r="E1079" s="1219" t="s">
        <v>5678</v>
      </c>
      <c r="F1079" s="1221"/>
      <c r="G1079" s="740">
        <v>14845.2</v>
      </c>
      <c r="H1079" s="740">
        <v>7422.6</v>
      </c>
      <c r="I1079" s="1158">
        <v>0</v>
      </c>
      <c r="J1079" s="740">
        <v>22267.8</v>
      </c>
      <c r="K1079" s="276" t="str">
        <f t="shared" si="16"/>
        <v>151223</v>
      </c>
    </row>
    <row r="1080" spans="1:11" ht="10.9" customHeight="1">
      <c r="A1080" s="1157">
        <v>5111030001</v>
      </c>
      <c r="B1080" s="1219" t="s">
        <v>669</v>
      </c>
      <c r="C1080" s="1220"/>
      <c r="D1080" s="1221"/>
      <c r="E1080" s="1219" t="s">
        <v>5679</v>
      </c>
      <c r="F1080" s="1221"/>
      <c r="G1080" s="740">
        <v>57640.22</v>
      </c>
      <c r="H1080" s="740">
        <v>49485.69</v>
      </c>
      <c r="I1080" s="1158">
        <v>0</v>
      </c>
      <c r="J1080" s="740">
        <v>107125.91</v>
      </c>
      <c r="K1080" s="276" t="str">
        <f t="shared" si="16"/>
        <v>151223</v>
      </c>
    </row>
    <row r="1081" spans="1:11" ht="10.9" customHeight="1">
      <c r="A1081" s="1157">
        <v>5111030001</v>
      </c>
      <c r="B1081" s="1219" t="s">
        <v>669</v>
      </c>
      <c r="C1081" s="1220"/>
      <c r="D1081" s="1221"/>
      <c r="E1081" s="1219" t="s">
        <v>5680</v>
      </c>
      <c r="F1081" s="1221"/>
      <c r="G1081" s="740">
        <v>36098.400000000001</v>
      </c>
      <c r="H1081" s="740">
        <v>23806.5</v>
      </c>
      <c r="I1081" s="1158">
        <v>0</v>
      </c>
      <c r="J1081" s="740">
        <v>59904.9</v>
      </c>
      <c r="K1081" s="276" t="str">
        <f t="shared" si="16"/>
        <v>151223</v>
      </c>
    </row>
    <row r="1082" spans="1:11" ht="10.9" customHeight="1">
      <c r="A1082" s="1157">
        <v>5111030001</v>
      </c>
      <c r="B1082" s="1219" t="s">
        <v>669</v>
      </c>
      <c r="C1082" s="1220"/>
      <c r="D1082" s="1221"/>
      <c r="E1082" s="1219" t="s">
        <v>5681</v>
      </c>
      <c r="F1082" s="1221"/>
      <c r="G1082" s="740">
        <v>1899.03</v>
      </c>
      <c r="H1082" s="1158">
        <v>0</v>
      </c>
      <c r="I1082" s="1158">
        <v>0</v>
      </c>
      <c r="J1082" s="740">
        <v>1899.03</v>
      </c>
      <c r="K1082" s="276" t="str">
        <f t="shared" si="16"/>
        <v>110123</v>
      </c>
    </row>
    <row r="1083" spans="1:11" ht="10.9" customHeight="1">
      <c r="A1083" s="1157">
        <v>5111030001</v>
      </c>
      <c r="B1083" s="1219" t="s">
        <v>669</v>
      </c>
      <c r="C1083" s="1220"/>
      <c r="D1083" s="1221"/>
      <c r="E1083" s="1219" t="s">
        <v>5682</v>
      </c>
      <c r="F1083" s="1221"/>
      <c r="G1083" s="740">
        <v>198828.27</v>
      </c>
      <c r="H1083" s="740">
        <v>113556.38</v>
      </c>
      <c r="I1083" s="1158">
        <v>0</v>
      </c>
      <c r="J1083" s="740">
        <v>312384.65000000002</v>
      </c>
      <c r="K1083" s="276" t="str">
        <f t="shared" si="16"/>
        <v>151223</v>
      </c>
    </row>
    <row r="1084" spans="1:11" ht="10.9" customHeight="1">
      <c r="A1084" s="1157">
        <v>5111030001</v>
      </c>
      <c r="B1084" s="1219" t="s">
        <v>669</v>
      </c>
      <c r="C1084" s="1220"/>
      <c r="D1084" s="1221"/>
      <c r="E1084" s="1219" t="s">
        <v>5683</v>
      </c>
      <c r="F1084" s="1221"/>
      <c r="G1084" s="740">
        <v>100292.18</v>
      </c>
      <c r="H1084" s="740">
        <v>51687.03</v>
      </c>
      <c r="I1084" s="1158">
        <v>0</v>
      </c>
      <c r="J1084" s="740">
        <v>151979.21</v>
      </c>
      <c r="K1084" s="276" t="str">
        <f t="shared" si="16"/>
        <v>151223</v>
      </c>
    </row>
    <row r="1085" spans="1:11" ht="10.9" customHeight="1">
      <c r="A1085" s="1157">
        <v>5111030001</v>
      </c>
      <c r="B1085" s="1219" t="s">
        <v>669</v>
      </c>
      <c r="C1085" s="1220"/>
      <c r="D1085" s="1221"/>
      <c r="E1085" s="1219" t="s">
        <v>5684</v>
      </c>
      <c r="F1085" s="1221"/>
      <c r="G1085" s="740">
        <v>35552.69</v>
      </c>
      <c r="H1085" s="740">
        <v>18631.830000000002</v>
      </c>
      <c r="I1085" s="1158">
        <v>0</v>
      </c>
      <c r="J1085" s="740">
        <v>54184.52</v>
      </c>
      <c r="K1085" s="276" t="str">
        <f t="shared" si="16"/>
        <v>151223</v>
      </c>
    </row>
    <row r="1086" spans="1:11" ht="10.9" customHeight="1">
      <c r="A1086" s="1157">
        <v>5111030001</v>
      </c>
      <c r="B1086" s="1219" t="s">
        <v>669</v>
      </c>
      <c r="C1086" s="1220"/>
      <c r="D1086" s="1221"/>
      <c r="E1086" s="1219" t="s">
        <v>5685</v>
      </c>
      <c r="F1086" s="1221"/>
      <c r="G1086" s="740">
        <v>13010.09</v>
      </c>
      <c r="H1086" s="740">
        <v>6615.3</v>
      </c>
      <c r="I1086" s="1158">
        <v>0</v>
      </c>
      <c r="J1086" s="740">
        <v>19625.39</v>
      </c>
      <c r="K1086" s="276" t="str">
        <f t="shared" si="16"/>
        <v>151223</v>
      </c>
    </row>
    <row r="1087" spans="1:11" ht="10.9" customHeight="1">
      <c r="A1087" s="1157">
        <v>5111030001</v>
      </c>
      <c r="B1087" s="1219" t="s">
        <v>669</v>
      </c>
      <c r="C1087" s="1220"/>
      <c r="D1087" s="1221"/>
      <c r="E1087" s="1219" t="s">
        <v>5686</v>
      </c>
      <c r="F1087" s="1221"/>
      <c r="G1087" s="740">
        <v>17691.75</v>
      </c>
      <c r="H1087" s="1158">
        <v>0</v>
      </c>
      <c r="I1087" s="1158">
        <v>0</v>
      </c>
      <c r="J1087" s="740">
        <v>17691.75</v>
      </c>
      <c r="K1087" s="276" t="str">
        <f t="shared" si="16"/>
        <v>151223</v>
      </c>
    </row>
    <row r="1088" spans="1:11" ht="10.9" customHeight="1">
      <c r="A1088" s="1157">
        <v>5111030001</v>
      </c>
      <c r="B1088" s="1219" t="s">
        <v>669</v>
      </c>
      <c r="C1088" s="1220"/>
      <c r="D1088" s="1221"/>
      <c r="E1088" s="1219" t="s">
        <v>5687</v>
      </c>
      <c r="F1088" s="1221"/>
      <c r="G1088" s="740">
        <v>74028.759999999995</v>
      </c>
      <c r="H1088" s="740">
        <v>37118.1</v>
      </c>
      <c r="I1088" s="1158">
        <v>0</v>
      </c>
      <c r="J1088" s="740">
        <v>111146.86</v>
      </c>
      <c r="K1088" s="276" t="str">
        <f t="shared" si="16"/>
        <v>151223</v>
      </c>
    </row>
    <row r="1089" spans="1:11" ht="10.9" customHeight="1">
      <c r="A1089" s="1157">
        <v>5111030001</v>
      </c>
      <c r="B1089" s="1219" t="s">
        <v>669</v>
      </c>
      <c r="C1089" s="1220"/>
      <c r="D1089" s="1221"/>
      <c r="E1089" s="1219" t="s">
        <v>5688</v>
      </c>
      <c r="F1089" s="1221"/>
      <c r="G1089" s="740">
        <v>59729.25</v>
      </c>
      <c r="H1089" s="740">
        <v>28148.7</v>
      </c>
      <c r="I1089" s="1158">
        <v>0</v>
      </c>
      <c r="J1089" s="740">
        <v>87877.95</v>
      </c>
      <c r="K1089" s="276" t="str">
        <f t="shared" si="16"/>
        <v>151223</v>
      </c>
    </row>
    <row r="1090" spans="1:11" ht="10.9" customHeight="1">
      <c r="A1090" s="1157">
        <v>5111030001</v>
      </c>
      <c r="B1090" s="1219" t="s">
        <v>669</v>
      </c>
      <c r="C1090" s="1220"/>
      <c r="D1090" s="1221"/>
      <c r="E1090" s="1219" t="s">
        <v>5689</v>
      </c>
      <c r="F1090" s="1221"/>
      <c r="G1090" s="740">
        <v>23064</v>
      </c>
      <c r="H1090" s="740">
        <v>11532</v>
      </c>
      <c r="I1090" s="1158">
        <v>0</v>
      </c>
      <c r="J1090" s="740">
        <v>34596</v>
      </c>
      <c r="K1090" s="276" t="str">
        <f t="shared" si="16"/>
        <v>151223</v>
      </c>
    </row>
    <row r="1091" spans="1:11" ht="10.9" customHeight="1">
      <c r="A1091" s="1157">
        <v>5111030001</v>
      </c>
      <c r="B1091" s="1219" t="s">
        <v>669</v>
      </c>
      <c r="C1091" s="1220"/>
      <c r="D1091" s="1221"/>
      <c r="E1091" s="1219" t="s">
        <v>5690</v>
      </c>
      <c r="F1091" s="1221"/>
      <c r="G1091" s="740">
        <v>123874.2</v>
      </c>
      <c r="H1091" s="740">
        <v>57237.2</v>
      </c>
      <c r="I1091" s="1158">
        <v>0</v>
      </c>
      <c r="J1091" s="740">
        <v>181111.4</v>
      </c>
      <c r="K1091" s="276" t="str">
        <f t="shared" si="16"/>
        <v>151223</v>
      </c>
    </row>
    <row r="1092" spans="1:11" ht="10.9" customHeight="1">
      <c r="A1092" s="1157">
        <v>5111030001</v>
      </c>
      <c r="B1092" s="1219" t="s">
        <v>669</v>
      </c>
      <c r="C1092" s="1220"/>
      <c r="D1092" s="1221"/>
      <c r="E1092" s="1219" t="s">
        <v>5691</v>
      </c>
      <c r="F1092" s="1221"/>
      <c r="G1092" s="740">
        <v>19446.400000000001</v>
      </c>
      <c r="H1092" s="740">
        <v>6223.2</v>
      </c>
      <c r="I1092" s="1158">
        <v>0</v>
      </c>
      <c r="J1092" s="740">
        <v>25669.599999999999</v>
      </c>
      <c r="K1092" s="276" t="str">
        <f t="shared" si="16"/>
        <v>151223</v>
      </c>
    </row>
    <row r="1093" spans="1:11" ht="10.9" customHeight="1">
      <c r="A1093" s="1157">
        <v>5111030001</v>
      </c>
      <c r="B1093" s="1219" t="s">
        <v>669</v>
      </c>
      <c r="C1093" s="1220"/>
      <c r="D1093" s="1221"/>
      <c r="E1093" s="1219" t="s">
        <v>5692</v>
      </c>
      <c r="F1093" s="1221"/>
      <c r="G1093" s="740">
        <v>56325.599999999999</v>
      </c>
      <c r="H1093" s="740">
        <v>39591.9</v>
      </c>
      <c r="I1093" s="1158">
        <v>0</v>
      </c>
      <c r="J1093" s="740">
        <v>95917.5</v>
      </c>
      <c r="K1093" s="276" t="str">
        <f t="shared" si="16"/>
        <v>151223</v>
      </c>
    </row>
    <row r="1094" spans="1:11" ht="10.9" customHeight="1">
      <c r="A1094" s="1157">
        <v>5111030001</v>
      </c>
      <c r="B1094" s="1219" t="s">
        <v>669</v>
      </c>
      <c r="C1094" s="1220"/>
      <c r="D1094" s="1221"/>
      <c r="E1094" s="1219" t="s">
        <v>5693</v>
      </c>
      <c r="F1094" s="1221"/>
      <c r="G1094" s="740">
        <v>91150.2</v>
      </c>
      <c r="H1094" s="740">
        <v>45575.1</v>
      </c>
      <c r="I1094" s="1158">
        <v>0</v>
      </c>
      <c r="J1094" s="740">
        <v>136725.29999999999</v>
      </c>
      <c r="K1094" s="276" t="str">
        <f t="shared" si="16"/>
        <v>151223</v>
      </c>
    </row>
    <row r="1095" spans="1:11" ht="10.9" customHeight="1">
      <c r="A1095" s="1157">
        <v>5111030001</v>
      </c>
      <c r="B1095" s="1219" t="s">
        <v>669</v>
      </c>
      <c r="C1095" s="1220"/>
      <c r="D1095" s="1221"/>
      <c r="E1095" s="1219" t="s">
        <v>5694</v>
      </c>
      <c r="F1095" s="1221"/>
      <c r="G1095" s="740">
        <v>248811.4</v>
      </c>
      <c r="H1095" s="740">
        <v>128144.4</v>
      </c>
      <c r="I1095" s="1158">
        <v>0</v>
      </c>
      <c r="J1095" s="740">
        <v>376955.8</v>
      </c>
      <c r="K1095" s="276" t="str">
        <f t="shared" si="16"/>
        <v>151223</v>
      </c>
    </row>
    <row r="1096" spans="1:11" ht="10.9" customHeight="1">
      <c r="A1096" s="1157">
        <v>5111030001</v>
      </c>
      <c r="B1096" s="1219" t="s">
        <v>669</v>
      </c>
      <c r="C1096" s="1220"/>
      <c r="D1096" s="1221"/>
      <c r="E1096" s="1219" t="s">
        <v>5695</v>
      </c>
      <c r="F1096" s="1221"/>
      <c r="G1096" s="740">
        <v>124986</v>
      </c>
      <c r="H1096" s="740">
        <v>51173.61</v>
      </c>
      <c r="I1096" s="1158">
        <v>0</v>
      </c>
      <c r="J1096" s="740">
        <v>176159.61</v>
      </c>
      <c r="K1096" s="276" t="str">
        <f t="shared" si="16"/>
        <v>151223</v>
      </c>
    </row>
    <row r="1097" spans="1:11" ht="10.9" customHeight="1">
      <c r="A1097" s="1157">
        <v>5111030001</v>
      </c>
      <c r="B1097" s="1219" t="s">
        <v>669</v>
      </c>
      <c r="C1097" s="1220"/>
      <c r="D1097" s="1221"/>
      <c r="E1097" s="1219" t="s">
        <v>5696</v>
      </c>
      <c r="F1097" s="1221"/>
      <c r="G1097" s="740">
        <v>245821.84</v>
      </c>
      <c r="H1097" s="740">
        <v>121673.85</v>
      </c>
      <c r="I1097" s="1158">
        <v>0</v>
      </c>
      <c r="J1097" s="740">
        <v>367495.69</v>
      </c>
      <c r="K1097" s="276" t="str">
        <f t="shared" si="16"/>
        <v>151223</v>
      </c>
    </row>
    <row r="1098" spans="1:11" ht="10.9" customHeight="1">
      <c r="A1098" s="1157">
        <v>5111030001</v>
      </c>
      <c r="B1098" s="1219" t="s">
        <v>669</v>
      </c>
      <c r="C1098" s="1220"/>
      <c r="D1098" s="1221"/>
      <c r="E1098" s="1219" t="s">
        <v>5697</v>
      </c>
      <c r="F1098" s="1221"/>
      <c r="G1098" s="1158">
        <v>641.63</v>
      </c>
      <c r="H1098" s="1158">
        <v>558.91</v>
      </c>
      <c r="I1098" s="1158">
        <v>0</v>
      </c>
      <c r="J1098" s="740">
        <v>1200.54</v>
      </c>
      <c r="K1098" s="276" t="str">
        <f t="shared" si="16"/>
        <v>110123</v>
      </c>
    </row>
    <row r="1099" spans="1:11" ht="10.9" customHeight="1">
      <c r="A1099" s="1157">
        <v>5111030001</v>
      </c>
      <c r="B1099" s="1219" t="s">
        <v>669</v>
      </c>
      <c r="C1099" s="1220"/>
      <c r="D1099" s="1221"/>
      <c r="E1099" s="1219" t="s">
        <v>5698</v>
      </c>
      <c r="F1099" s="1221"/>
      <c r="G1099" s="1158">
        <v>0</v>
      </c>
      <c r="H1099" s="740">
        <v>3886.67</v>
      </c>
      <c r="I1099" s="1158">
        <v>0</v>
      </c>
      <c r="J1099" s="740">
        <v>3886.67</v>
      </c>
      <c r="K1099" s="276" t="str">
        <f t="shared" si="16"/>
        <v>110123</v>
      </c>
    </row>
    <row r="1100" spans="1:11" ht="10.9" customHeight="1">
      <c r="A1100" s="1157">
        <v>5111030001</v>
      </c>
      <c r="B1100" s="1219" t="s">
        <v>669</v>
      </c>
      <c r="C1100" s="1220"/>
      <c r="D1100" s="1221"/>
      <c r="E1100" s="1219" t="s">
        <v>5699</v>
      </c>
      <c r="F1100" s="1221"/>
      <c r="G1100" s="740">
        <v>1481247.88</v>
      </c>
      <c r="H1100" s="740">
        <v>731904.43</v>
      </c>
      <c r="I1100" s="1158">
        <v>0</v>
      </c>
      <c r="J1100" s="740">
        <v>2213152.31</v>
      </c>
      <c r="K1100" s="276" t="str">
        <f t="shared" si="16"/>
        <v>151223</v>
      </c>
    </row>
    <row r="1101" spans="1:11" ht="10.9" customHeight="1">
      <c r="A1101" s="1157">
        <v>5111030001</v>
      </c>
      <c r="B1101" s="1219" t="s">
        <v>669</v>
      </c>
      <c r="C1101" s="1220"/>
      <c r="D1101" s="1221"/>
      <c r="E1101" s="1219" t="s">
        <v>5700</v>
      </c>
      <c r="F1101" s="1221"/>
      <c r="G1101" s="740">
        <v>451552.64</v>
      </c>
      <c r="H1101" s="740">
        <v>237292.35</v>
      </c>
      <c r="I1101" s="1158">
        <v>0</v>
      </c>
      <c r="J1101" s="740">
        <v>688844.99</v>
      </c>
      <c r="K1101" s="276" t="str">
        <f t="shared" ref="K1101:K1164" si="17">MID(E1101,58,6)</f>
        <v>151223</v>
      </c>
    </row>
    <row r="1102" spans="1:11" ht="10.9" customHeight="1">
      <c r="A1102" s="1157">
        <v>5111030001</v>
      </c>
      <c r="B1102" s="1219" t="s">
        <v>669</v>
      </c>
      <c r="C1102" s="1220"/>
      <c r="D1102" s="1221"/>
      <c r="E1102" s="1219" t="s">
        <v>5701</v>
      </c>
      <c r="F1102" s="1221"/>
      <c r="G1102" s="740">
        <v>132429.6</v>
      </c>
      <c r="H1102" s="740">
        <v>66214.8</v>
      </c>
      <c r="I1102" s="1158">
        <v>0</v>
      </c>
      <c r="J1102" s="740">
        <v>198644.4</v>
      </c>
      <c r="K1102" s="276" t="str">
        <f t="shared" si="17"/>
        <v>151223</v>
      </c>
    </row>
    <row r="1103" spans="1:11" ht="10.9" customHeight="1">
      <c r="A1103" s="1157">
        <v>5111030001</v>
      </c>
      <c r="B1103" s="1219" t="s">
        <v>669</v>
      </c>
      <c r="C1103" s="1220"/>
      <c r="D1103" s="1221"/>
      <c r="E1103" s="1219" t="s">
        <v>5702</v>
      </c>
      <c r="F1103" s="1221"/>
      <c r="G1103" s="740">
        <v>51312.32</v>
      </c>
      <c r="H1103" s="740">
        <v>25028.12</v>
      </c>
      <c r="I1103" s="1158">
        <v>0</v>
      </c>
      <c r="J1103" s="740">
        <v>76340.44</v>
      </c>
      <c r="K1103" s="276" t="str">
        <f t="shared" si="17"/>
        <v>151223</v>
      </c>
    </row>
    <row r="1104" spans="1:11" ht="10.9" customHeight="1">
      <c r="A1104" s="1157">
        <v>5111030001</v>
      </c>
      <c r="B1104" s="1219" t="s">
        <v>669</v>
      </c>
      <c r="C1104" s="1220"/>
      <c r="D1104" s="1221"/>
      <c r="E1104" s="1219" t="s">
        <v>5703</v>
      </c>
      <c r="F1104" s="1221"/>
      <c r="G1104" s="740">
        <v>15475.8</v>
      </c>
      <c r="H1104" s="740">
        <v>7737.9</v>
      </c>
      <c r="I1104" s="1158">
        <v>0</v>
      </c>
      <c r="J1104" s="740">
        <v>23213.7</v>
      </c>
      <c r="K1104" s="276" t="str">
        <f t="shared" si="17"/>
        <v>151223</v>
      </c>
    </row>
    <row r="1105" spans="1:11" ht="10.9" customHeight="1">
      <c r="A1105" s="1157">
        <v>5111030001</v>
      </c>
      <c r="B1105" s="1219" t="s">
        <v>669</v>
      </c>
      <c r="C1105" s="1220"/>
      <c r="D1105" s="1221"/>
      <c r="E1105" s="1219" t="s">
        <v>5704</v>
      </c>
      <c r="F1105" s="1221"/>
      <c r="G1105" s="740">
        <v>639407.88</v>
      </c>
      <c r="H1105" s="740">
        <v>327199.84000000003</v>
      </c>
      <c r="I1105" s="1158">
        <v>0</v>
      </c>
      <c r="J1105" s="740">
        <v>966607.72</v>
      </c>
      <c r="K1105" s="276" t="str">
        <f t="shared" si="17"/>
        <v>151223</v>
      </c>
    </row>
    <row r="1106" spans="1:11" ht="10.9" customHeight="1">
      <c r="A1106" s="1157">
        <v>5111030001</v>
      </c>
      <c r="B1106" s="1219" t="s">
        <v>669</v>
      </c>
      <c r="C1106" s="1220"/>
      <c r="D1106" s="1221"/>
      <c r="E1106" s="1219" t="s">
        <v>5705</v>
      </c>
      <c r="F1106" s="1221"/>
      <c r="G1106" s="740">
        <v>280269.06</v>
      </c>
      <c r="H1106" s="740">
        <v>140313.79999999999</v>
      </c>
      <c r="I1106" s="1158">
        <v>0</v>
      </c>
      <c r="J1106" s="740">
        <v>420582.86</v>
      </c>
      <c r="K1106" s="276" t="str">
        <f t="shared" si="17"/>
        <v>151223</v>
      </c>
    </row>
    <row r="1107" spans="1:11" ht="10.9" customHeight="1">
      <c r="A1107" s="1157">
        <v>5111030001</v>
      </c>
      <c r="B1107" s="1219" t="s">
        <v>669</v>
      </c>
      <c r="C1107" s="1220"/>
      <c r="D1107" s="1221"/>
      <c r="E1107" s="1219" t="s">
        <v>5706</v>
      </c>
      <c r="F1107" s="1221"/>
      <c r="G1107" s="740">
        <v>621047.87</v>
      </c>
      <c r="H1107" s="740">
        <v>299675.64</v>
      </c>
      <c r="I1107" s="1158">
        <v>0</v>
      </c>
      <c r="J1107" s="740">
        <v>920723.51</v>
      </c>
      <c r="K1107" s="276" t="str">
        <f t="shared" si="17"/>
        <v>151223</v>
      </c>
    </row>
    <row r="1108" spans="1:11" ht="10.9" customHeight="1">
      <c r="A1108" s="1157">
        <v>5111030001</v>
      </c>
      <c r="B1108" s="1219" t="s">
        <v>669</v>
      </c>
      <c r="C1108" s="1220"/>
      <c r="D1108" s="1221"/>
      <c r="E1108" s="1219" t="s">
        <v>5707</v>
      </c>
      <c r="F1108" s="1221"/>
      <c r="G1108" s="1158">
        <v>283.88</v>
      </c>
      <c r="H1108" s="1158">
        <v>0</v>
      </c>
      <c r="I1108" s="1158">
        <v>0</v>
      </c>
      <c r="J1108" s="1158">
        <v>283.88</v>
      </c>
      <c r="K1108" s="276" t="str">
        <f t="shared" si="17"/>
        <v>110123</v>
      </c>
    </row>
    <row r="1109" spans="1:11" ht="10.9" customHeight="1">
      <c r="A1109" s="1157">
        <v>5111030001</v>
      </c>
      <c r="B1109" s="1219" t="s">
        <v>669</v>
      </c>
      <c r="C1109" s="1220"/>
      <c r="D1109" s="1221"/>
      <c r="E1109" s="1219" t="s">
        <v>5708</v>
      </c>
      <c r="F1109" s="1221"/>
      <c r="G1109" s="740">
        <v>75999.600000000006</v>
      </c>
      <c r="H1109" s="740">
        <v>38000.1</v>
      </c>
      <c r="I1109" s="1158">
        <v>0</v>
      </c>
      <c r="J1109" s="740">
        <v>113999.7</v>
      </c>
      <c r="K1109" s="276" t="str">
        <f t="shared" si="17"/>
        <v>151223</v>
      </c>
    </row>
    <row r="1110" spans="1:11" ht="10.9" customHeight="1">
      <c r="A1110" s="1157">
        <v>5111030001</v>
      </c>
      <c r="B1110" s="1219" t="s">
        <v>669</v>
      </c>
      <c r="C1110" s="1220"/>
      <c r="D1110" s="1221"/>
      <c r="E1110" s="1219" t="s">
        <v>5709</v>
      </c>
      <c r="F1110" s="1221"/>
      <c r="G1110" s="740">
        <v>52739.3</v>
      </c>
      <c r="H1110" s="740">
        <v>25887.919999999998</v>
      </c>
      <c r="I1110" s="1158">
        <v>0</v>
      </c>
      <c r="J1110" s="740">
        <v>78627.22</v>
      </c>
      <c r="K1110" s="276" t="str">
        <f t="shared" si="17"/>
        <v>151223</v>
      </c>
    </row>
    <row r="1111" spans="1:11" ht="10.9" customHeight="1">
      <c r="A1111" s="1157">
        <v>5111030001</v>
      </c>
      <c r="B1111" s="1219" t="s">
        <v>669</v>
      </c>
      <c r="C1111" s="1220"/>
      <c r="D1111" s="1221"/>
      <c r="E1111" s="1219" t="s">
        <v>5710</v>
      </c>
      <c r="F1111" s="1221"/>
      <c r="G1111" s="740">
        <v>48865.2</v>
      </c>
      <c r="H1111" s="740">
        <v>24433.5</v>
      </c>
      <c r="I1111" s="1158">
        <v>0</v>
      </c>
      <c r="J1111" s="740">
        <v>73298.7</v>
      </c>
      <c r="K1111" s="276" t="str">
        <f t="shared" si="17"/>
        <v>151223</v>
      </c>
    </row>
    <row r="1112" spans="1:11" ht="10.9" customHeight="1">
      <c r="A1112" s="1157">
        <v>5111030001</v>
      </c>
      <c r="B1112" s="1219" t="s">
        <v>669</v>
      </c>
      <c r="C1112" s="1220"/>
      <c r="D1112" s="1221"/>
      <c r="E1112" s="1219" t="s">
        <v>5711</v>
      </c>
      <c r="F1112" s="1221"/>
      <c r="G1112" s="740">
        <v>340864.79</v>
      </c>
      <c r="H1112" s="740">
        <v>175555.20000000001</v>
      </c>
      <c r="I1112" s="1158">
        <v>0</v>
      </c>
      <c r="J1112" s="740">
        <v>516419.99</v>
      </c>
      <c r="K1112" s="276" t="str">
        <f t="shared" si="17"/>
        <v>151223</v>
      </c>
    </row>
    <row r="1113" spans="1:11" ht="10.9" customHeight="1">
      <c r="A1113" s="1157">
        <v>5111030001</v>
      </c>
      <c r="B1113" s="1219" t="s">
        <v>669</v>
      </c>
      <c r="C1113" s="1220"/>
      <c r="D1113" s="1221"/>
      <c r="E1113" s="1219" t="s">
        <v>5712</v>
      </c>
      <c r="F1113" s="1221"/>
      <c r="G1113" s="740">
        <v>31608</v>
      </c>
      <c r="H1113" s="740">
        <v>15804</v>
      </c>
      <c r="I1113" s="1158">
        <v>0</v>
      </c>
      <c r="J1113" s="740">
        <v>47412</v>
      </c>
      <c r="K1113" s="276" t="str">
        <f t="shared" si="17"/>
        <v>151223</v>
      </c>
    </row>
    <row r="1114" spans="1:11" ht="10.9" customHeight="1">
      <c r="A1114" s="1157">
        <v>5112010001</v>
      </c>
      <c r="B1114" s="1219" t="s">
        <v>670</v>
      </c>
      <c r="C1114" s="1220"/>
      <c r="D1114" s="1221"/>
      <c r="E1114" s="1219" t="s">
        <v>5713</v>
      </c>
      <c r="F1114" s="1221"/>
      <c r="G1114" s="740">
        <v>79333.2</v>
      </c>
      <c r="H1114" s="740">
        <v>99438.6</v>
      </c>
      <c r="I1114" s="1158">
        <v>0</v>
      </c>
      <c r="J1114" s="740">
        <v>178771.8</v>
      </c>
      <c r="K1114" s="276" t="str">
        <f t="shared" si="17"/>
        <v>110123</v>
      </c>
    </row>
    <row r="1115" spans="1:11" ht="10.9" customHeight="1">
      <c r="A1115" s="1157">
        <v>5112010001</v>
      </c>
      <c r="B1115" s="1219" t="s">
        <v>670</v>
      </c>
      <c r="C1115" s="1220"/>
      <c r="D1115" s="1221"/>
      <c r="E1115" s="1219" t="s">
        <v>5714</v>
      </c>
      <c r="F1115" s="1221"/>
      <c r="G1115" s="740">
        <v>945072.74</v>
      </c>
      <c r="H1115" s="740">
        <v>419722.1</v>
      </c>
      <c r="I1115" s="1158">
        <v>0</v>
      </c>
      <c r="J1115" s="740">
        <v>1364794.84</v>
      </c>
      <c r="K1115" s="276" t="str">
        <f t="shared" si="17"/>
        <v>110123</v>
      </c>
    </row>
    <row r="1116" spans="1:11" ht="10.9" customHeight="1">
      <c r="A1116" s="1157">
        <v>5112010001</v>
      </c>
      <c r="B1116" s="1219" t="s">
        <v>670</v>
      </c>
      <c r="C1116" s="1220"/>
      <c r="D1116" s="1221"/>
      <c r="E1116" s="1219" t="s">
        <v>5715</v>
      </c>
      <c r="F1116" s="1221"/>
      <c r="G1116" s="740">
        <v>242335</v>
      </c>
      <c r="H1116" s="740">
        <v>264657</v>
      </c>
      <c r="I1116" s="1158">
        <v>0</v>
      </c>
      <c r="J1116" s="740">
        <v>506992</v>
      </c>
      <c r="K1116" s="276" t="str">
        <f t="shared" si="17"/>
        <v>110123</v>
      </c>
    </row>
    <row r="1117" spans="1:11" ht="10.9" customHeight="1">
      <c r="A1117" s="1157">
        <v>5112010001</v>
      </c>
      <c r="B1117" s="1219" t="s">
        <v>670</v>
      </c>
      <c r="C1117" s="1220"/>
      <c r="D1117" s="1221"/>
      <c r="E1117" s="1219" t="s">
        <v>5716</v>
      </c>
      <c r="F1117" s="1221"/>
      <c r="G1117" s="740">
        <v>102103.45</v>
      </c>
      <c r="H1117" s="740">
        <v>74179.53</v>
      </c>
      <c r="I1117" s="1158">
        <v>0</v>
      </c>
      <c r="J1117" s="740">
        <v>176282.98</v>
      </c>
      <c r="K1117" s="276" t="str">
        <f t="shared" si="17"/>
        <v>110123</v>
      </c>
    </row>
    <row r="1118" spans="1:11" ht="10.9" customHeight="1">
      <c r="A1118" s="1157">
        <v>5112010001</v>
      </c>
      <c r="B1118" s="1219" t="s">
        <v>670</v>
      </c>
      <c r="C1118" s="1220"/>
      <c r="D1118" s="1221"/>
      <c r="E1118" s="1219" t="s">
        <v>5717</v>
      </c>
      <c r="F1118" s="1221"/>
      <c r="G1118" s="740">
        <v>4769.9399999999996</v>
      </c>
      <c r="H1118" s="740">
        <v>31616.77</v>
      </c>
      <c r="I1118" s="1158">
        <v>0</v>
      </c>
      <c r="J1118" s="740">
        <v>36386.71</v>
      </c>
      <c r="K1118" s="276" t="str">
        <f t="shared" si="17"/>
        <v>110123</v>
      </c>
    </row>
    <row r="1119" spans="1:11" ht="10.9" customHeight="1">
      <c r="A1119" s="1157">
        <v>5112010001</v>
      </c>
      <c r="B1119" s="1219" t="s">
        <v>670</v>
      </c>
      <c r="C1119" s="1220"/>
      <c r="D1119" s="1221"/>
      <c r="E1119" s="1219" t="s">
        <v>5718</v>
      </c>
      <c r="F1119" s="1221"/>
      <c r="G1119" s="740">
        <v>60156</v>
      </c>
      <c r="H1119" s="740">
        <v>30078</v>
      </c>
      <c r="I1119" s="1158">
        <v>0</v>
      </c>
      <c r="J1119" s="740">
        <v>90234</v>
      </c>
      <c r="K1119" s="276" t="str">
        <f t="shared" si="17"/>
        <v>110123</v>
      </c>
    </row>
    <row r="1120" spans="1:11" ht="10.9" customHeight="1">
      <c r="A1120" s="1157">
        <v>5112010001</v>
      </c>
      <c r="B1120" s="1219" t="s">
        <v>670</v>
      </c>
      <c r="C1120" s="1220"/>
      <c r="D1120" s="1221"/>
      <c r="E1120" s="1219" t="s">
        <v>5719</v>
      </c>
      <c r="F1120" s="1221"/>
      <c r="G1120" s="740">
        <v>80203.8</v>
      </c>
      <c r="H1120" s="740">
        <v>40101.9</v>
      </c>
      <c r="I1120" s="1158">
        <v>0</v>
      </c>
      <c r="J1120" s="740">
        <v>120305.7</v>
      </c>
      <c r="K1120" s="276" t="str">
        <f t="shared" si="17"/>
        <v>110123</v>
      </c>
    </row>
    <row r="1121" spans="1:11" ht="10.9" customHeight="1">
      <c r="A1121" s="1157">
        <v>5112010001</v>
      </c>
      <c r="B1121" s="1219" t="s">
        <v>670</v>
      </c>
      <c r="C1121" s="1220"/>
      <c r="D1121" s="1221"/>
      <c r="E1121" s="1219" t="s">
        <v>5720</v>
      </c>
      <c r="F1121" s="1221"/>
      <c r="G1121" s="740">
        <v>29439.599999999999</v>
      </c>
      <c r="H1121" s="740">
        <v>14719.8</v>
      </c>
      <c r="I1121" s="1158">
        <v>0</v>
      </c>
      <c r="J1121" s="740">
        <v>44159.4</v>
      </c>
      <c r="K1121" s="276" t="str">
        <f t="shared" si="17"/>
        <v>110123</v>
      </c>
    </row>
    <row r="1122" spans="1:11" ht="10.9" customHeight="1">
      <c r="A1122" s="1157">
        <v>5112010001</v>
      </c>
      <c r="B1122" s="1219" t="s">
        <v>670</v>
      </c>
      <c r="C1122" s="1220"/>
      <c r="D1122" s="1221"/>
      <c r="E1122" s="1219" t="s">
        <v>5721</v>
      </c>
      <c r="F1122" s="1221"/>
      <c r="G1122" s="740">
        <v>22648.799999999999</v>
      </c>
      <c r="H1122" s="740">
        <v>11324.4</v>
      </c>
      <c r="I1122" s="1158">
        <v>0</v>
      </c>
      <c r="J1122" s="740">
        <v>33973.199999999997</v>
      </c>
      <c r="K1122" s="276" t="str">
        <f t="shared" si="17"/>
        <v>110123</v>
      </c>
    </row>
    <row r="1123" spans="1:11" ht="10.9" customHeight="1">
      <c r="A1123" s="1157">
        <v>5112010001</v>
      </c>
      <c r="B1123" s="1219" t="s">
        <v>670</v>
      </c>
      <c r="C1123" s="1220"/>
      <c r="D1123" s="1221"/>
      <c r="E1123" s="1219" t="s">
        <v>5722</v>
      </c>
      <c r="F1123" s="1221"/>
      <c r="G1123" s="740">
        <v>36203.1</v>
      </c>
      <c r="H1123" s="740">
        <v>36203.1</v>
      </c>
      <c r="I1123" s="1158">
        <v>0</v>
      </c>
      <c r="J1123" s="740">
        <v>72406.2</v>
      </c>
      <c r="K1123" s="276" t="str">
        <f t="shared" si="17"/>
        <v>110123</v>
      </c>
    </row>
    <row r="1124" spans="1:11" ht="10.9" customHeight="1">
      <c r="A1124" s="1157">
        <v>5112010001</v>
      </c>
      <c r="B1124" s="1219" t="s">
        <v>670</v>
      </c>
      <c r="C1124" s="1220"/>
      <c r="D1124" s="1221"/>
      <c r="E1124" s="1219" t="s">
        <v>5723</v>
      </c>
      <c r="F1124" s="1221"/>
      <c r="G1124" s="740">
        <v>13905</v>
      </c>
      <c r="H1124" s="740">
        <v>9270</v>
      </c>
      <c r="I1124" s="1158">
        <v>0</v>
      </c>
      <c r="J1124" s="740">
        <v>23175</v>
      </c>
      <c r="K1124" s="276" t="str">
        <f t="shared" si="17"/>
        <v>110123</v>
      </c>
    </row>
    <row r="1125" spans="1:11" ht="10.9" customHeight="1">
      <c r="A1125" s="1157">
        <v>5112010001</v>
      </c>
      <c r="B1125" s="1219" t="s">
        <v>670</v>
      </c>
      <c r="C1125" s="1220"/>
      <c r="D1125" s="1221"/>
      <c r="E1125" s="1219" t="s">
        <v>5724</v>
      </c>
      <c r="F1125" s="1221"/>
      <c r="G1125" s="1158">
        <v>0</v>
      </c>
      <c r="H1125" s="740">
        <v>89091.9</v>
      </c>
      <c r="I1125" s="1158">
        <v>0</v>
      </c>
      <c r="J1125" s="740">
        <v>89091.9</v>
      </c>
      <c r="K1125" s="276" t="str">
        <f t="shared" si="17"/>
        <v>110123</v>
      </c>
    </row>
    <row r="1126" spans="1:11" ht="10.9" customHeight="1">
      <c r="A1126" s="1157">
        <v>5112010001</v>
      </c>
      <c r="B1126" s="1219" t="s">
        <v>670</v>
      </c>
      <c r="C1126" s="1220"/>
      <c r="D1126" s="1221"/>
      <c r="E1126" s="1219" t="s">
        <v>5725</v>
      </c>
      <c r="F1126" s="1221"/>
      <c r="G1126" s="740">
        <v>13512.04</v>
      </c>
      <c r="H1126" s="1158">
        <v>0</v>
      </c>
      <c r="I1126" s="1158">
        <v>0</v>
      </c>
      <c r="J1126" s="740">
        <v>13512.04</v>
      </c>
      <c r="K1126" s="276" t="str">
        <f t="shared" si="17"/>
        <v>110123</v>
      </c>
    </row>
    <row r="1127" spans="1:11" ht="10.9" customHeight="1">
      <c r="A1127" s="1157">
        <v>5112010001</v>
      </c>
      <c r="B1127" s="1219" t="s">
        <v>670</v>
      </c>
      <c r="C1127" s="1220"/>
      <c r="D1127" s="1221"/>
      <c r="E1127" s="1219" t="s">
        <v>5726</v>
      </c>
      <c r="F1127" s="1221"/>
      <c r="G1127" s="740">
        <v>50164.2</v>
      </c>
      <c r="H1127" s="740">
        <v>25082.1</v>
      </c>
      <c r="I1127" s="1158">
        <v>0</v>
      </c>
      <c r="J1127" s="740">
        <v>75246.3</v>
      </c>
      <c r="K1127" s="276" t="str">
        <f t="shared" si="17"/>
        <v>110123</v>
      </c>
    </row>
    <row r="1128" spans="1:11" ht="10.9" customHeight="1">
      <c r="A1128" s="1157">
        <v>5112010001</v>
      </c>
      <c r="B1128" s="1219" t="s">
        <v>670</v>
      </c>
      <c r="C1128" s="1220"/>
      <c r="D1128" s="1221"/>
      <c r="E1128" s="1219" t="s">
        <v>5727</v>
      </c>
      <c r="F1128" s="1221"/>
      <c r="G1128" s="740">
        <v>40824.65</v>
      </c>
      <c r="H1128" s="740">
        <v>148661.32999999999</v>
      </c>
      <c r="I1128" s="1158">
        <v>0</v>
      </c>
      <c r="J1128" s="740">
        <v>189485.98</v>
      </c>
      <c r="K1128" s="276" t="str">
        <f t="shared" si="17"/>
        <v>110123</v>
      </c>
    </row>
    <row r="1129" spans="1:11" ht="10.9" customHeight="1">
      <c r="A1129" s="1157">
        <v>5112020001</v>
      </c>
      <c r="B1129" s="1219" t="s">
        <v>671</v>
      </c>
      <c r="C1129" s="1220"/>
      <c r="D1129" s="1221"/>
      <c r="E1129" s="1219" t="s">
        <v>5728</v>
      </c>
      <c r="F1129" s="1221"/>
      <c r="G1129" s="740">
        <v>574216.19999999995</v>
      </c>
      <c r="H1129" s="740">
        <v>165857.4</v>
      </c>
      <c r="I1129" s="1158">
        <v>0</v>
      </c>
      <c r="J1129" s="740">
        <v>740073.6</v>
      </c>
      <c r="K1129" s="276" t="str">
        <f t="shared" si="17"/>
        <v>151223</v>
      </c>
    </row>
    <row r="1130" spans="1:11" ht="10.9" customHeight="1">
      <c r="A1130" s="1157">
        <v>5112020001</v>
      </c>
      <c r="B1130" s="1219" t="s">
        <v>671</v>
      </c>
      <c r="C1130" s="1220"/>
      <c r="D1130" s="1221"/>
      <c r="E1130" s="1219" t="s">
        <v>5729</v>
      </c>
      <c r="F1130" s="1221"/>
      <c r="G1130" s="740">
        <v>347636.4</v>
      </c>
      <c r="H1130" s="740">
        <v>188902.84</v>
      </c>
      <c r="I1130" s="1158">
        <v>0</v>
      </c>
      <c r="J1130" s="740">
        <v>536539.24</v>
      </c>
      <c r="K1130" s="276" t="str">
        <f t="shared" si="17"/>
        <v>151223</v>
      </c>
    </row>
    <row r="1131" spans="1:11" ht="10.9" customHeight="1">
      <c r="A1131" s="1157">
        <v>5112020001</v>
      </c>
      <c r="B1131" s="1219" t="s">
        <v>671</v>
      </c>
      <c r="C1131" s="1220"/>
      <c r="D1131" s="1221"/>
      <c r="E1131" s="1219" t="s">
        <v>5730</v>
      </c>
      <c r="F1131" s="1221"/>
      <c r="G1131" s="1158">
        <v>0</v>
      </c>
      <c r="H1131" s="740">
        <v>103525.83</v>
      </c>
      <c r="I1131" s="1158">
        <v>0</v>
      </c>
      <c r="J1131" s="740">
        <v>103525.83</v>
      </c>
      <c r="K1131" s="276" t="str">
        <f t="shared" si="17"/>
        <v>151223</v>
      </c>
    </row>
    <row r="1132" spans="1:11" ht="10.9" customHeight="1">
      <c r="A1132" s="1157">
        <v>5112020001</v>
      </c>
      <c r="B1132" s="1219" t="s">
        <v>671</v>
      </c>
      <c r="C1132" s="1220"/>
      <c r="D1132" s="1221"/>
      <c r="E1132" s="1219" t="s">
        <v>5731</v>
      </c>
      <c r="F1132" s="1221"/>
      <c r="G1132" s="740">
        <v>145193.48000000001</v>
      </c>
      <c r="H1132" s="740">
        <v>71241.899999999994</v>
      </c>
      <c r="I1132" s="1158">
        <v>0</v>
      </c>
      <c r="J1132" s="740">
        <v>216435.38</v>
      </c>
      <c r="K1132" s="276" t="str">
        <f t="shared" si="17"/>
        <v>151223</v>
      </c>
    </row>
    <row r="1133" spans="1:11" ht="10.9" customHeight="1">
      <c r="A1133" s="1157">
        <v>5112020001</v>
      </c>
      <c r="B1133" s="1219" t="s">
        <v>671</v>
      </c>
      <c r="C1133" s="1220"/>
      <c r="D1133" s="1221"/>
      <c r="E1133" s="1219" t="s">
        <v>5732</v>
      </c>
      <c r="F1133" s="1221"/>
      <c r="G1133" s="740">
        <v>12469.28</v>
      </c>
      <c r="H1133" s="740">
        <v>10786.88</v>
      </c>
      <c r="I1133" s="1158">
        <v>0</v>
      </c>
      <c r="J1133" s="740">
        <v>23256.16</v>
      </c>
      <c r="K1133" s="276" t="str">
        <f t="shared" si="17"/>
        <v>151223</v>
      </c>
    </row>
    <row r="1134" spans="1:11" ht="10.9" customHeight="1">
      <c r="A1134" s="1157">
        <v>5112020001</v>
      </c>
      <c r="B1134" s="1219" t="s">
        <v>671</v>
      </c>
      <c r="C1134" s="1220"/>
      <c r="D1134" s="1221"/>
      <c r="E1134" s="1219" t="s">
        <v>5733</v>
      </c>
      <c r="F1134" s="1221"/>
      <c r="G1134" s="740">
        <v>3424.95</v>
      </c>
      <c r="H1134" s="740">
        <v>9838.25</v>
      </c>
      <c r="I1134" s="1158">
        <v>0</v>
      </c>
      <c r="J1134" s="740">
        <v>13263.2</v>
      </c>
      <c r="K1134" s="276" t="str">
        <f t="shared" si="17"/>
        <v>151223</v>
      </c>
    </row>
    <row r="1135" spans="1:11" ht="10.9" customHeight="1">
      <c r="A1135" s="1157">
        <v>5112020001</v>
      </c>
      <c r="B1135" s="1219" t="s">
        <v>671</v>
      </c>
      <c r="C1135" s="1220"/>
      <c r="D1135" s="1221"/>
      <c r="E1135" s="1219" t="s">
        <v>5734</v>
      </c>
      <c r="F1135" s="1221"/>
      <c r="G1135" s="740">
        <v>92799.9</v>
      </c>
      <c r="H1135" s="740">
        <v>85544.85</v>
      </c>
      <c r="I1135" s="1158">
        <v>0</v>
      </c>
      <c r="J1135" s="740">
        <v>178344.75</v>
      </c>
      <c r="K1135" s="276" t="str">
        <f t="shared" si="17"/>
        <v>151223</v>
      </c>
    </row>
    <row r="1136" spans="1:11" ht="10.9" customHeight="1">
      <c r="A1136" s="1157">
        <v>5112020001</v>
      </c>
      <c r="B1136" s="1219" t="s">
        <v>671</v>
      </c>
      <c r="C1136" s="1220"/>
      <c r="D1136" s="1221"/>
      <c r="E1136" s="1219" t="s">
        <v>5735</v>
      </c>
      <c r="F1136" s="1221"/>
      <c r="G1136" s="740">
        <v>34998.15</v>
      </c>
      <c r="H1136" s="740">
        <v>39493.230000000003</v>
      </c>
      <c r="I1136" s="1158">
        <v>0</v>
      </c>
      <c r="J1136" s="740">
        <v>74491.38</v>
      </c>
      <c r="K1136" s="276" t="str">
        <f t="shared" si="17"/>
        <v>151223</v>
      </c>
    </row>
    <row r="1137" spans="1:11" ht="10.9" customHeight="1">
      <c r="A1137" s="1157">
        <v>5112020001</v>
      </c>
      <c r="B1137" s="1219" t="s">
        <v>671</v>
      </c>
      <c r="C1137" s="1220"/>
      <c r="D1137" s="1221"/>
      <c r="E1137" s="1219" t="s">
        <v>5736</v>
      </c>
      <c r="F1137" s="1221"/>
      <c r="G1137" s="740">
        <v>40546.04</v>
      </c>
      <c r="H1137" s="740">
        <v>30768.75</v>
      </c>
      <c r="I1137" s="1158">
        <v>0</v>
      </c>
      <c r="J1137" s="740">
        <v>71314.789999999994</v>
      </c>
      <c r="K1137" s="276" t="str">
        <f t="shared" si="17"/>
        <v>151223</v>
      </c>
    </row>
    <row r="1138" spans="1:11" ht="10.9" customHeight="1">
      <c r="A1138" s="1157">
        <v>5112020001</v>
      </c>
      <c r="B1138" s="1219" t="s">
        <v>671</v>
      </c>
      <c r="C1138" s="1220"/>
      <c r="D1138" s="1221"/>
      <c r="E1138" s="1219" t="s">
        <v>5737</v>
      </c>
      <c r="F1138" s="1221"/>
      <c r="G1138" s="740">
        <v>688596.3</v>
      </c>
      <c r="H1138" s="740">
        <v>345994.2</v>
      </c>
      <c r="I1138" s="1158">
        <v>0</v>
      </c>
      <c r="J1138" s="740">
        <v>1034590.5</v>
      </c>
      <c r="K1138" s="276" t="str">
        <f t="shared" si="17"/>
        <v>151223</v>
      </c>
    </row>
    <row r="1139" spans="1:11" ht="10.9" customHeight="1">
      <c r="A1139" s="1157">
        <v>5112020001</v>
      </c>
      <c r="B1139" s="1219" t="s">
        <v>671</v>
      </c>
      <c r="C1139" s="1220"/>
      <c r="D1139" s="1221"/>
      <c r="E1139" s="1219" t="s">
        <v>5738</v>
      </c>
      <c r="F1139" s="1221"/>
      <c r="G1139" s="740">
        <v>131090.69</v>
      </c>
      <c r="H1139" s="740">
        <v>77586.649999999994</v>
      </c>
      <c r="I1139" s="1158">
        <v>0</v>
      </c>
      <c r="J1139" s="740">
        <v>208677.34</v>
      </c>
      <c r="K1139" s="276" t="str">
        <f t="shared" si="17"/>
        <v>151223</v>
      </c>
    </row>
    <row r="1140" spans="1:11" ht="10.9" customHeight="1">
      <c r="A1140" s="1157">
        <v>5112020001</v>
      </c>
      <c r="B1140" s="1219" t="s">
        <v>671</v>
      </c>
      <c r="C1140" s="1220"/>
      <c r="D1140" s="1221"/>
      <c r="E1140" s="1219" t="s">
        <v>5739</v>
      </c>
      <c r="F1140" s="1221"/>
      <c r="G1140" s="1158">
        <v>0</v>
      </c>
      <c r="H1140" s="740">
        <v>7083.39</v>
      </c>
      <c r="I1140" s="1158">
        <v>0</v>
      </c>
      <c r="J1140" s="740">
        <v>7083.39</v>
      </c>
      <c r="K1140" s="276" t="str">
        <f t="shared" si="17"/>
        <v>151223</v>
      </c>
    </row>
    <row r="1141" spans="1:11" ht="10.9" customHeight="1">
      <c r="A1141" s="1157">
        <v>5112020001</v>
      </c>
      <c r="B1141" s="1219" t="s">
        <v>671</v>
      </c>
      <c r="C1141" s="1220"/>
      <c r="D1141" s="1221"/>
      <c r="E1141" s="1219" t="s">
        <v>5740</v>
      </c>
      <c r="F1141" s="1221"/>
      <c r="G1141" s="740">
        <v>6999.9</v>
      </c>
      <c r="H1141" s="740">
        <v>22699.88</v>
      </c>
      <c r="I1141" s="1158">
        <v>0</v>
      </c>
      <c r="J1141" s="740">
        <v>29699.78</v>
      </c>
      <c r="K1141" s="276" t="str">
        <f t="shared" si="17"/>
        <v>151223</v>
      </c>
    </row>
    <row r="1142" spans="1:11" ht="10.9" customHeight="1">
      <c r="A1142" s="1157">
        <v>5112020001</v>
      </c>
      <c r="B1142" s="1219" t="s">
        <v>671</v>
      </c>
      <c r="C1142" s="1220"/>
      <c r="D1142" s="1221"/>
      <c r="E1142" s="1219" t="s">
        <v>5741</v>
      </c>
      <c r="F1142" s="1221"/>
      <c r="G1142" s="1158">
        <v>0</v>
      </c>
      <c r="H1142" s="740">
        <v>11980.1</v>
      </c>
      <c r="I1142" s="1158">
        <v>0</v>
      </c>
      <c r="J1142" s="740">
        <v>11980.1</v>
      </c>
      <c r="K1142" s="276" t="str">
        <f t="shared" si="17"/>
        <v>151223</v>
      </c>
    </row>
    <row r="1143" spans="1:11" ht="10.9" customHeight="1">
      <c r="A1143" s="1157">
        <v>5112020001</v>
      </c>
      <c r="B1143" s="1219" t="s">
        <v>671</v>
      </c>
      <c r="C1143" s="1220"/>
      <c r="D1143" s="1221"/>
      <c r="E1143" s="1219" t="s">
        <v>5742</v>
      </c>
      <c r="F1143" s="1221"/>
      <c r="G1143" s="740">
        <v>26573.62</v>
      </c>
      <c r="H1143" s="740">
        <v>16213.51</v>
      </c>
      <c r="I1143" s="1158">
        <v>0</v>
      </c>
      <c r="J1143" s="740">
        <v>42787.13</v>
      </c>
      <c r="K1143" s="276" t="str">
        <f t="shared" si="17"/>
        <v>151223</v>
      </c>
    </row>
    <row r="1144" spans="1:11" ht="10.9" customHeight="1">
      <c r="A1144" s="1157">
        <v>5112020001</v>
      </c>
      <c r="B1144" s="1219" t="s">
        <v>671</v>
      </c>
      <c r="C1144" s="1220"/>
      <c r="D1144" s="1221"/>
      <c r="E1144" s="1219" t="s">
        <v>5743</v>
      </c>
      <c r="F1144" s="1221"/>
      <c r="G1144" s="740">
        <v>168970.84</v>
      </c>
      <c r="H1144" s="740">
        <v>84360.04</v>
      </c>
      <c r="I1144" s="1158">
        <v>0</v>
      </c>
      <c r="J1144" s="740">
        <v>253330.88</v>
      </c>
      <c r="K1144" s="276" t="str">
        <f t="shared" si="17"/>
        <v>151223</v>
      </c>
    </row>
    <row r="1145" spans="1:11" ht="10.9" customHeight="1">
      <c r="A1145" s="1157">
        <v>5112020001</v>
      </c>
      <c r="B1145" s="1219" t="s">
        <v>671</v>
      </c>
      <c r="C1145" s="1220"/>
      <c r="D1145" s="1221"/>
      <c r="E1145" s="1219" t="s">
        <v>5744</v>
      </c>
      <c r="F1145" s="1221"/>
      <c r="G1145" s="740">
        <v>27833.4</v>
      </c>
      <c r="H1145" s="740">
        <v>13916.7</v>
      </c>
      <c r="I1145" s="1158">
        <v>0</v>
      </c>
      <c r="J1145" s="740">
        <v>41750.1</v>
      </c>
      <c r="K1145" s="276" t="str">
        <f t="shared" si="17"/>
        <v>151223</v>
      </c>
    </row>
    <row r="1146" spans="1:11" ht="10.9" customHeight="1">
      <c r="A1146" s="1157">
        <v>5112020001</v>
      </c>
      <c r="B1146" s="1219" t="s">
        <v>671</v>
      </c>
      <c r="C1146" s="1220"/>
      <c r="D1146" s="1221"/>
      <c r="E1146" s="1219" t="s">
        <v>5745</v>
      </c>
      <c r="F1146" s="1221"/>
      <c r="G1146" s="740">
        <v>13016.85</v>
      </c>
      <c r="H1146" s="740">
        <v>7100.1</v>
      </c>
      <c r="I1146" s="1158">
        <v>0</v>
      </c>
      <c r="J1146" s="740">
        <v>20116.95</v>
      </c>
      <c r="K1146" s="276" t="str">
        <f t="shared" si="17"/>
        <v>151223</v>
      </c>
    </row>
    <row r="1147" spans="1:11" ht="10.9" customHeight="1">
      <c r="A1147" s="1157">
        <v>5112020001</v>
      </c>
      <c r="B1147" s="1219" t="s">
        <v>671</v>
      </c>
      <c r="C1147" s="1220"/>
      <c r="D1147" s="1221"/>
      <c r="E1147" s="1219" t="s">
        <v>5746</v>
      </c>
      <c r="F1147" s="1221"/>
      <c r="G1147" s="740">
        <v>641941.77</v>
      </c>
      <c r="H1147" s="740">
        <v>251494.95</v>
      </c>
      <c r="I1147" s="1158">
        <v>0</v>
      </c>
      <c r="J1147" s="740">
        <v>893436.72</v>
      </c>
      <c r="K1147" s="276" t="str">
        <f t="shared" si="17"/>
        <v>151223</v>
      </c>
    </row>
    <row r="1148" spans="1:11" ht="10.9" customHeight="1">
      <c r="A1148" s="1157">
        <v>5112020001</v>
      </c>
      <c r="B1148" s="1219" t="s">
        <v>671</v>
      </c>
      <c r="C1148" s="1220"/>
      <c r="D1148" s="1221"/>
      <c r="E1148" s="1219" t="s">
        <v>5747</v>
      </c>
      <c r="F1148" s="1221"/>
      <c r="G1148" s="740">
        <v>32575.200000000001</v>
      </c>
      <c r="H1148" s="740">
        <v>16287.6</v>
      </c>
      <c r="I1148" s="1158">
        <v>0</v>
      </c>
      <c r="J1148" s="740">
        <v>48862.8</v>
      </c>
      <c r="K1148" s="276" t="str">
        <f t="shared" si="17"/>
        <v>151223</v>
      </c>
    </row>
    <row r="1149" spans="1:11" ht="10.9" customHeight="1">
      <c r="A1149" s="1157">
        <v>5112020001</v>
      </c>
      <c r="B1149" s="1219" t="s">
        <v>671</v>
      </c>
      <c r="C1149" s="1220"/>
      <c r="D1149" s="1221"/>
      <c r="E1149" s="1219" t="s">
        <v>5748</v>
      </c>
      <c r="F1149" s="1221"/>
      <c r="G1149" s="740">
        <v>127990.48</v>
      </c>
      <c r="H1149" s="740">
        <v>12446.4</v>
      </c>
      <c r="I1149" s="1158">
        <v>0</v>
      </c>
      <c r="J1149" s="740">
        <v>140436.88</v>
      </c>
      <c r="K1149" s="276" t="str">
        <f t="shared" si="17"/>
        <v>151223</v>
      </c>
    </row>
    <row r="1150" spans="1:11" ht="10.9" customHeight="1">
      <c r="A1150" s="1157">
        <v>5112020001</v>
      </c>
      <c r="B1150" s="1219" t="s">
        <v>671</v>
      </c>
      <c r="C1150" s="1220"/>
      <c r="D1150" s="1221"/>
      <c r="E1150" s="1219" t="s">
        <v>5749</v>
      </c>
      <c r="F1150" s="1221"/>
      <c r="G1150" s="740">
        <v>115194.81</v>
      </c>
      <c r="H1150" s="740">
        <v>96237.6</v>
      </c>
      <c r="I1150" s="1158">
        <v>0</v>
      </c>
      <c r="J1150" s="740">
        <v>211432.41</v>
      </c>
      <c r="K1150" s="276" t="str">
        <f t="shared" si="17"/>
        <v>151223</v>
      </c>
    </row>
    <row r="1151" spans="1:11" ht="10.9" customHeight="1">
      <c r="A1151" s="1157">
        <v>5112020001</v>
      </c>
      <c r="B1151" s="1219" t="s">
        <v>671</v>
      </c>
      <c r="C1151" s="1220"/>
      <c r="D1151" s="1221"/>
      <c r="E1151" s="1219" t="s">
        <v>5750</v>
      </c>
      <c r="F1151" s="1221"/>
      <c r="G1151" s="740">
        <v>31572.3</v>
      </c>
      <c r="H1151" s="740">
        <v>16330.5</v>
      </c>
      <c r="I1151" s="1158">
        <v>0</v>
      </c>
      <c r="J1151" s="740">
        <v>47902.8</v>
      </c>
      <c r="K1151" s="276" t="str">
        <f t="shared" si="17"/>
        <v>151223</v>
      </c>
    </row>
    <row r="1152" spans="1:11" ht="10.9" customHeight="1">
      <c r="A1152" s="1157">
        <v>5112020001</v>
      </c>
      <c r="B1152" s="1219" t="s">
        <v>671</v>
      </c>
      <c r="C1152" s="1220"/>
      <c r="D1152" s="1221"/>
      <c r="E1152" s="1219" t="s">
        <v>5751</v>
      </c>
      <c r="F1152" s="1221"/>
      <c r="G1152" s="740">
        <v>23458.799999999999</v>
      </c>
      <c r="H1152" s="740">
        <v>11729.4</v>
      </c>
      <c r="I1152" s="1158">
        <v>0</v>
      </c>
      <c r="J1152" s="740">
        <v>35188.199999999997</v>
      </c>
      <c r="K1152" s="276" t="str">
        <f t="shared" si="17"/>
        <v>151223</v>
      </c>
    </row>
    <row r="1153" spans="1:11" ht="10.9" customHeight="1">
      <c r="A1153" s="1157">
        <v>5112020001</v>
      </c>
      <c r="B1153" s="1219" t="s">
        <v>671</v>
      </c>
      <c r="C1153" s="1220"/>
      <c r="D1153" s="1221"/>
      <c r="E1153" s="1219" t="s">
        <v>5752</v>
      </c>
      <c r="F1153" s="1221"/>
      <c r="G1153" s="740">
        <v>41566.65</v>
      </c>
      <c r="H1153" s="740">
        <v>23122.01</v>
      </c>
      <c r="I1153" s="1158">
        <v>0</v>
      </c>
      <c r="J1153" s="740">
        <v>64688.66</v>
      </c>
      <c r="K1153" s="276" t="str">
        <f t="shared" si="17"/>
        <v>151223</v>
      </c>
    </row>
    <row r="1154" spans="1:11" ht="10.9" customHeight="1">
      <c r="A1154" s="1157">
        <v>5112020001</v>
      </c>
      <c r="B1154" s="1219" t="s">
        <v>671</v>
      </c>
      <c r="C1154" s="1220"/>
      <c r="D1154" s="1221"/>
      <c r="E1154" s="1219" t="s">
        <v>5753</v>
      </c>
      <c r="F1154" s="1221"/>
      <c r="G1154" s="740">
        <v>53186.17</v>
      </c>
      <c r="H1154" s="740">
        <v>24629.87</v>
      </c>
      <c r="I1154" s="1158">
        <v>0</v>
      </c>
      <c r="J1154" s="740">
        <v>77816.039999999994</v>
      </c>
      <c r="K1154" s="276" t="str">
        <f t="shared" si="17"/>
        <v>151223</v>
      </c>
    </row>
    <row r="1155" spans="1:11" ht="10.9" customHeight="1">
      <c r="A1155" s="1157">
        <v>5112020001</v>
      </c>
      <c r="B1155" s="1219" t="s">
        <v>671</v>
      </c>
      <c r="C1155" s="1220"/>
      <c r="D1155" s="1221"/>
      <c r="E1155" s="1219" t="s">
        <v>5754</v>
      </c>
      <c r="F1155" s="1221"/>
      <c r="G1155" s="740">
        <v>22735.5</v>
      </c>
      <c r="H1155" s="740">
        <v>6223.2</v>
      </c>
      <c r="I1155" s="1158">
        <v>0</v>
      </c>
      <c r="J1155" s="740">
        <v>28958.7</v>
      </c>
      <c r="K1155" s="276" t="str">
        <f t="shared" si="17"/>
        <v>151223</v>
      </c>
    </row>
    <row r="1156" spans="1:11" ht="10.9" customHeight="1">
      <c r="A1156" s="1157">
        <v>5112020001</v>
      </c>
      <c r="B1156" s="1219" t="s">
        <v>671</v>
      </c>
      <c r="C1156" s="1220"/>
      <c r="D1156" s="1221"/>
      <c r="E1156" s="1219" t="s">
        <v>5755</v>
      </c>
      <c r="F1156" s="1221"/>
      <c r="G1156" s="740">
        <v>72366.64</v>
      </c>
      <c r="H1156" s="740">
        <v>36550.5</v>
      </c>
      <c r="I1156" s="1158">
        <v>0</v>
      </c>
      <c r="J1156" s="740">
        <v>108917.14</v>
      </c>
      <c r="K1156" s="276" t="str">
        <f t="shared" si="17"/>
        <v>151223</v>
      </c>
    </row>
    <row r="1157" spans="1:11" ht="10.9" customHeight="1">
      <c r="A1157" s="1157">
        <v>5112020001</v>
      </c>
      <c r="B1157" s="1219" t="s">
        <v>671</v>
      </c>
      <c r="C1157" s="1220"/>
      <c r="D1157" s="1221"/>
      <c r="E1157" s="1219" t="s">
        <v>5756</v>
      </c>
      <c r="F1157" s="1221"/>
      <c r="G1157" s="740">
        <v>60779.92</v>
      </c>
      <c r="H1157" s="740">
        <v>25100.240000000002</v>
      </c>
      <c r="I1157" s="1158">
        <v>0</v>
      </c>
      <c r="J1157" s="740">
        <v>85880.16</v>
      </c>
      <c r="K1157" s="276" t="str">
        <f t="shared" si="17"/>
        <v>151223</v>
      </c>
    </row>
    <row r="1158" spans="1:11" ht="10.9" customHeight="1">
      <c r="A1158" s="1157">
        <v>5112020001</v>
      </c>
      <c r="B1158" s="1219" t="s">
        <v>671</v>
      </c>
      <c r="C1158" s="1220"/>
      <c r="D1158" s="1221"/>
      <c r="E1158" s="1219" t="s">
        <v>5757</v>
      </c>
      <c r="F1158" s="1221"/>
      <c r="G1158" s="740">
        <v>17005.599999999999</v>
      </c>
      <c r="H1158" s="740">
        <v>8796</v>
      </c>
      <c r="I1158" s="1158">
        <v>0</v>
      </c>
      <c r="J1158" s="740">
        <v>25801.599999999999</v>
      </c>
      <c r="K1158" s="276" t="str">
        <f t="shared" si="17"/>
        <v>151223</v>
      </c>
    </row>
    <row r="1159" spans="1:11" ht="10.9" customHeight="1">
      <c r="A1159" s="1157">
        <v>5112020001</v>
      </c>
      <c r="B1159" s="1219" t="s">
        <v>671</v>
      </c>
      <c r="C1159" s="1220"/>
      <c r="D1159" s="1221"/>
      <c r="E1159" s="1219" t="s">
        <v>5758</v>
      </c>
      <c r="F1159" s="1221"/>
      <c r="G1159" s="740">
        <v>60877.2</v>
      </c>
      <c r="H1159" s="740">
        <v>43464.72</v>
      </c>
      <c r="I1159" s="1158">
        <v>0</v>
      </c>
      <c r="J1159" s="740">
        <v>104341.92</v>
      </c>
      <c r="K1159" s="276" t="str">
        <f t="shared" si="17"/>
        <v>151223</v>
      </c>
    </row>
    <row r="1160" spans="1:11" ht="10.9" customHeight="1">
      <c r="A1160" s="1157">
        <v>5112020001</v>
      </c>
      <c r="B1160" s="1219" t="s">
        <v>671</v>
      </c>
      <c r="C1160" s="1220"/>
      <c r="D1160" s="1221"/>
      <c r="E1160" s="1219" t="s">
        <v>5759</v>
      </c>
      <c r="F1160" s="1221"/>
      <c r="G1160" s="740">
        <v>26217.599999999999</v>
      </c>
      <c r="H1160" s="740">
        <v>13471.2</v>
      </c>
      <c r="I1160" s="1158">
        <v>0</v>
      </c>
      <c r="J1160" s="740">
        <v>39688.800000000003</v>
      </c>
      <c r="K1160" s="276" t="str">
        <f t="shared" si="17"/>
        <v>151223</v>
      </c>
    </row>
    <row r="1161" spans="1:11" ht="10.9" customHeight="1">
      <c r="A1161" s="1157">
        <v>5112020001</v>
      </c>
      <c r="B1161" s="1219" t="s">
        <v>671</v>
      </c>
      <c r="C1161" s="1220"/>
      <c r="D1161" s="1221"/>
      <c r="E1161" s="1219" t="s">
        <v>5760</v>
      </c>
      <c r="F1161" s="1221"/>
      <c r="G1161" s="740">
        <v>18000</v>
      </c>
      <c r="H1161" s="740">
        <v>9000</v>
      </c>
      <c r="I1161" s="1158">
        <v>0</v>
      </c>
      <c r="J1161" s="740">
        <v>27000</v>
      </c>
      <c r="K1161" s="276" t="str">
        <f t="shared" si="17"/>
        <v>151223</v>
      </c>
    </row>
    <row r="1162" spans="1:11" ht="10.9" customHeight="1">
      <c r="A1162" s="1157">
        <v>5112020001</v>
      </c>
      <c r="B1162" s="1219" t="s">
        <v>671</v>
      </c>
      <c r="C1162" s="1220"/>
      <c r="D1162" s="1221"/>
      <c r="E1162" s="1219" t="s">
        <v>5761</v>
      </c>
      <c r="F1162" s="1221"/>
      <c r="G1162" s="740">
        <v>20929.759999999998</v>
      </c>
      <c r="H1162" s="740">
        <v>9999.9</v>
      </c>
      <c r="I1162" s="1158">
        <v>0</v>
      </c>
      <c r="J1162" s="740">
        <v>30929.66</v>
      </c>
      <c r="K1162" s="276" t="str">
        <f t="shared" si="17"/>
        <v>151223</v>
      </c>
    </row>
    <row r="1163" spans="1:11" ht="10.9" customHeight="1">
      <c r="A1163" s="1157">
        <v>5112020001</v>
      </c>
      <c r="B1163" s="1219" t="s">
        <v>671</v>
      </c>
      <c r="C1163" s="1220"/>
      <c r="D1163" s="1221"/>
      <c r="E1163" s="1219" t="s">
        <v>5762</v>
      </c>
      <c r="F1163" s="1221"/>
      <c r="G1163" s="740">
        <v>12650</v>
      </c>
      <c r="H1163" s="740">
        <v>6900</v>
      </c>
      <c r="I1163" s="1158">
        <v>0</v>
      </c>
      <c r="J1163" s="740">
        <v>19550</v>
      </c>
      <c r="K1163" s="276" t="str">
        <f t="shared" si="17"/>
        <v>151223</v>
      </c>
    </row>
    <row r="1164" spans="1:11" ht="10.9" customHeight="1">
      <c r="A1164" s="1157">
        <v>5112020001</v>
      </c>
      <c r="B1164" s="1219" t="s">
        <v>671</v>
      </c>
      <c r="C1164" s="1220"/>
      <c r="D1164" s="1221"/>
      <c r="E1164" s="1219" t="s">
        <v>5763</v>
      </c>
      <c r="F1164" s="1221"/>
      <c r="G1164" s="740">
        <v>10994.34</v>
      </c>
      <c r="H1164" s="740">
        <v>4978.5600000000004</v>
      </c>
      <c r="I1164" s="1158">
        <v>0</v>
      </c>
      <c r="J1164" s="740">
        <v>15972.9</v>
      </c>
      <c r="K1164" s="276" t="str">
        <f t="shared" si="17"/>
        <v>151223</v>
      </c>
    </row>
    <row r="1165" spans="1:11" ht="10.9" customHeight="1">
      <c r="A1165" s="1157">
        <v>5112020001</v>
      </c>
      <c r="B1165" s="1219" t="s">
        <v>671</v>
      </c>
      <c r="C1165" s="1220"/>
      <c r="D1165" s="1221"/>
      <c r="E1165" s="1219" t="s">
        <v>5764</v>
      </c>
      <c r="F1165" s="1221"/>
      <c r="G1165" s="740">
        <v>32625.599999999999</v>
      </c>
      <c r="H1165" s="740">
        <v>11901.3</v>
      </c>
      <c r="I1165" s="1158">
        <v>0</v>
      </c>
      <c r="J1165" s="740">
        <v>44526.9</v>
      </c>
      <c r="K1165" s="276" t="str">
        <f t="shared" ref="K1165:K1228" si="18">MID(E1165,58,6)</f>
        <v>151223</v>
      </c>
    </row>
    <row r="1166" spans="1:11" ht="10.9" customHeight="1">
      <c r="A1166" s="1157">
        <v>5112020001</v>
      </c>
      <c r="B1166" s="1219" t="s">
        <v>671</v>
      </c>
      <c r="C1166" s="1220"/>
      <c r="D1166" s="1221"/>
      <c r="E1166" s="1219" t="s">
        <v>5765</v>
      </c>
      <c r="F1166" s="1221"/>
      <c r="G1166" s="740">
        <v>18149.849999999999</v>
      </c>
      <c r="H1166" s="740">
        <v>6049.95</v>
      </c>
      <c r="I1166" s="1158">
        <v>0</v>
      </c>
      <c r="J1166" s="740">
        <v>24199.8</v>
      </c>
      <c r="K1166" s="276" t="str">
        <f t="shared" si="18"/>
        <v>151223</v>
      </c>
    </row>
    <row r="1167" spans="1:11" ht="10.9" customHeight="1">
      <c r="A1167" s="1157">
        <v>5112020001</v>
      </c>
      <c r="B1167" s="1219" t="s">
        <v>671</v>
      </c>
      <c r="C1167" s="1220"/>
      <c r="D1167" s="1221"/>
      <c r="E1167" s="1219" t="s">
        <v>5766</v>
      </c>
      <c r="F1167" s="1221"/>
      <c r="G1167" s="740">
        <v>3434.2</v>
      </c>
      <c r="H1167" s="1158">
        <v>0</v>
      </c>
      <c r="I1167" s="1158">
        <v>0</v>
      </c>
      <c r="J1167" s="740">
        <v>3434.2</v>
      </c>
      <c r="K1167" s="276" t="str">
        <f t="shared" si="18"/>
        <v>151223</v>
      </c>
    </row>
    <row r="1168" spans="1:11" ht="10.9" customHeight="1">
      <c r="A1168" s="1157">
        <v>5112020001</v>
      </c>
      <c r="B1168" s="1219" t="s">
        <v>671</v>
      </c>
      <c r="C1168" s="1220"/>
      <c r="D1168" s="1221"/>
      <c r="E1168" s="1219" t="s">
        <v>5767</v>
      </c>
      <c r="F1168" s="1221"/>
      <c r="G1168" s="740">
        <v>42073.04</v>
      </c>
      <c r="H1168" s="740">
        <v>15813.12</v>
      </c>
      <c r="I1168" s="1158">
        <v>0</v>
      </c>
      <c r="J1168" s="740">
        <v>57886.16</v>
      </c>
      <c r="K1168" s="276" t="str">
        <f t="shared" si="18"/>
        <v>151223</v>
      </c>
    </row>
    <row r="1169" spans="1:11" ht="10.9" customHeight="1">
      <c r="A1169" s="1157">
        <v>5112020001</v>
      </c>
      <c r="B1169" s="1219" t="s">
        <v>671</v>
      </c>
      <c r="C1169" s="1220"/>
      <c r="D1169" s="1221"/>
      <c r="E1169" s="1219" t="s">
        <v>5768</v>
      </c>
      <c r="F1169" s="1221"/>
      <c r="G1169" s="740">
        <v>4899.93</v>
      </c>
      <c r="H1169" s="740">
        <v>6999.9</v>
      </c>
      <c r="I1169" s="1158">
        <v>0</v>
      </c>
      <c r="J1169" s="740">
        <v>11899.83</v>
      </c>
      <c r="K1169" s="276" t="str">
        <f t="shared" si="18"/>
        <v>151223</v>
      </c>
    </row>
    <row r="1170" spans="1:11" ht="10.9" customHeight="1">
      <c r="A1170" s="1157">
        <v>5112020001</v>
      </c>
      <c r="B1170" s="1219" t="s">
        <v>671</v>
      </c>
      <c r="C1170" s="1220"/>
      <c r="D1170" s="1221"/>
      <c r="E1170" s="1219" t="s">
        <v>5769</v>
      </c>
      <c r="F1170" s="1221"/>
      <c r="G1170" s="740">
        <v>161811.92000000001</v>
      </c>
      <c r="H1170" s="740">
        <v>76548.08</v>
      </c>
      <c r="I1170" s="1158">
        <v>0</v>
      </c>
      <c r="J1170" s="740">
        <v>238360</v>
      </c>
      <c r="K1170" s="276" t="str">
        <f t="shared" si="18"/>
        <v>151223</v>
      </c>
    </row>
    <row r="1171" spans="1:11" ht="10.9" customHeight="1">
      <c r="A1171" s="1157">
        <v>5112020001</v>
      </c>
      <c r="B1171" s="1219" t="s">
        <v>671</v>
      </c>
      <c r="C1171" s="1220"/>
      <c r="D1171" s="1221"/>
      <c r="E1171" s="1219" t="s">
        <v>5770</v>
      </c>
      <c r="F1171" s="1221"/>
      <c r="G1171" s="740">
        <v>21441.15</v>
      </c>
      <c r="H1171" s="740">
        <v>5011.2</v>
      </c>
      <c r="I1171" s="1158">
        <v>0</v>
      </c>
      <c r="J1171" s="740">
        <v>26452.35</v>
      </c>
      <c r="K1171" s="276" t="str">
        <f t="shared" si="18"/>
        <v>151223</v>
      </c>
    </row>
    <row r="1172" spans="1:11" ht="10.9" customHeight="1">
      <c r="A1172" s="1157">
        <v>5112020001</v>
      </c>
      <c r="B1172" s="1219" t="s">
        <v>671</v>
      </c>
      <c r="C1172" s="1220"/>
      <c r="D1172" s="1221"/>
      <c r="E1172" s="1219" t="s">
        <v>5771</v>
      </c>
      <c r="F1172" s="1221"/>
      <c r="G1172" s="740">
        <v>24380.959999999999</v>
      </c>
      <c r="H1172" s="740">
        <v>14360.4</v>
      </c>
      <c r="I1172" s="1158">
        <v>0</v>
      </c>
      <c r="J1172" s="740">
        <v>38741.360000000001</v>
      </c>
      <c r="K1172" s="276" t="str">
        <f t="shared" si="18"/>
        <v>151223</v>
      </c>
    </row>
    <row r="1173" spans="1:11" ht="10.9" customHeight="1">
      <c r="A1173" s="1157">
        <v>5112020001</v>
      </c>
      <c r="B1173" s="1219" t="s">
        <v>671</v>
      </c>
      <c r="C1173" s="1220"/>
      <c r="D1173" s="1221"/>
      <c r="E1173" s="1219" t="s">
        <v>5772</v>
      </c>
      <c r="F1173" s="1221"/>
      <c r="G1173" s="740">
        <v>20642.96</v>
      </c>
      <c r="H1173" s="740">
        <v>5011.2</v>
      </c>
      <c r="I1173" s="1158">
        <v>0</v>
      </c>
      <c r="J1173" s="740">
        <v>25654.16</v>
      </c>
      <c r="K1173" s="276" t="str">
        <f t="shared" si="18"/>
        <v>151223</v>
      </c>
    </row>
    <row r="1174" spans="1:11" ht="10.9" customHeight="1">
      <c r="A1174" s="1157">
        <v>5112020001</v>
      </c>
      <c r="B1174" s="1219" t="s">
        <v>671</v>
      </c>
      <c r="C1174" s="1220"/>
      <c r="D1174" s="1221"/>
      <c r="E1174" s="1219" t="s">
        <v>5773</v>
      </c>
      <c r="F1174" s="1221"/>
      <c r="G1174" s="740">
        <v>3019.51</v>
      </c>
      <c r="H1174" s="1158">
        <v>0</v>
      </c>
      <c r="I1174" s="1158">
        <v>0</v>
      </c>
      <c r="J1174" s="740">
        <v>3019.51</v>
      </c>
      <c r="K1174" s="276" t="str">
        <f t="shared" si="18"/>
        <v>151223</v>
      </c>
    </row>
    <row r="1175" spans="1:11" ht="10.9" customHeight="1">
      <c r="A1175" s="1157">
        <v>5112020001</v>
      </c>
      <c r="B1175" s="1219" t="s">
        <v>671</v>
      </c>
      <c r="C1175" s="1220"/>
      <c r="D1175" s="1221"/>
      <c r="E1175" s="1219" t="s">
        <v>5774</v>
      </c>
      <c r="F1175" s="1221"/>
      <c r="G1175" s="740">
        <v>50228.44</v>
      </c>
      <c r="H1175" s="740">
        <v>27568.880000000001</v>
      </c>
      <c r="I1175" s="1158">
        <v>0</v>
      </c>
      <c r="J1175" s="740">
        <v>77797.320000000007</v>
      </c>
      <c r="K1175" s="276" t="str">
        <f t="shared" si="18"/>
        <v>151223</v>
      </c>
    </row>
    <row r="1176" spans="1:11" ht="10.9" customHeight="1">
      <c r="A1176" s="1157">
        <v>5112020001</v>
      </c>
      <c r="B1176" s="1219" t="s">
        <v>671</v>
      </c>
      <c r="C1176" s="1220"/>
      <c r="D1176" s="1221"/>
      <c r="E1176" s="1219" t="s">
        <v>5775</v>
      </c>
      <c r="F1176" s="1221"/>
      <c r="G1176" s="740">
        <v>19971.599999999999</v>
      </c>
      <c r="H1176" s="740">
        <v>9985.7999999999993</v>
      </c>
      <c r="I1176" s="1158">
        <v>0</v>
      </c>
      <c r="J1176" s="740">
        <v>29957.4</v>
      </c>
      <c r="K1176" s="276" t="str">
        <f t="shared" si="18"/>
        <v>151223</v>
      </c>
    </row>
    <row r="1177" spans="1:11" ht="10.9" customHeight="1">
      <c r="A1177" s="1157">
        <v>5112020001</v>
      </c>
      <c r="B1177" s="1219" t="s">
        <v>671</v>
      </c>
      <c r="C1177" s="1220"/>
      <c r="D1177" s="1221"/>
      <c r="E1177" s="1219" t="s">
        <v>5776</v>
      </c>
      <c r="F1177" s="1221"/>
      <c r="G1177" s="740">
        <v>54232.05</v>
      </c>
      <c r="H1177" s="740">
        <v>19234.45</v>
      </c>
      <c r="I1177" s="1158">
        <v>0</v>
      </c>
      <c r="J1177" s="740">
        <v>73466.5</v>
      </c>
      <c r="K1177" s="276" t="str">
        <f t="shared" si="18"/>
        <v>151223</v>
      </c>
    </row>
    <row r="1178" spans="1:11" ht="10.9" customHeight="1">
      <c r="A1178" s="1157">
        <v>5112020001</v>
      </c>
      <c r="B1178" s="1219" t="s">
        <v>671</v>
      </c>
      <c r="C1178" s="1220"/>
      <c r="D1178" s="1221"/>
      <c r="E1178" s="1219" t="s">
        <v>5777</v>
      </c>
      <c r="F1178" s="1221"/>
      <c r="G1178" s="740">
        <v>257166.28</v>
      </c>
      <c r="H1178" s="740">
        <v>122281.39</v>
      </c>
      <c r="I1178" s="1158">
        <v>0</v>
      </c>
      <c r="J1178" s="740">
        <v>379447.67</v>
      </c>
      <c r="K1178" s="276" t="str">
        <f t="shared" si="18"/>
        <v>151223</v>
      </c>
    </row>
    <row r="1179" spans="1:11" ht="10.9" customHeight="1">
      <c r="A1179" s="1157">
        <v>5112020001</v>
      </c>
      <c r="B1179" s="1219" t="s">
        <v>671</v>
      </c>
      <c r="C1179" s="1220"/>
      <c r="D1179" s="1221"/>
      <c r="E1179" s="1219" t="s">
        <v>5778</v>
      </c>
      <c r="F1179" s="1221"/>
      <c r="G1179" s="740">
        <v>340208.17</v>
      </c>
      <c r="H1179" s="740">
        <v>149379.75</v>
      </c>
      <c r="I1179" s="1158">
        <v>0</v>
      </c>
      <c r="J1179" s="740">
        <v>489587.92</v>
      </c>
      <c r="K1179" s="276" t="str">
        <f t="shared" si="18"/>
        <v>151223</v>
      </c>
    </row>
    <row r="1180" spans="1:11" ht="10.9" customHeight="1">
      <c r="A1180" s="1157">
        <v>5112020001</v>
      </c>
      <c r="B1180" s="1219" t="s">
        <v>671</v>
      </c>
      <c r="C1180" s="1220"/>
      <c r="D1180" s="1221"/>
      <c r="E1180" s="1219" t="s">
        <v>5779</v>
      </c>
      <c r="F1180" s="1221"/>
      <c r="G1180" s="740">
        <v>185763.52</v>
      </c>
      <c r="H1180" s="740">
        <v>96034.42</v>
      </c>
      <c r="I1180" s="1158">
        <v>0</v>
      </c>
      <c r="J1180" s="740">
        <v>281797.94</v>
      </c>
      <c r="K1180" s="276" t="str">
        <f t="shared" si="18"/>
        <v>151223</v>
      </c>
    </row>
    <row r="1181" spans="1:11" ht="10.9" customHeight="1">
      <c r="A1181" s="1157">
        <v>5112020001</v>
      </c>
      <c r="B1181" s="1219" t="s">
        <v>671</v>
      </c>
      <c r="C1181" s="1220"/>
      <c r="D1181" s="1221"/>
      <c r="E1181" s="1219" t="s">
        <v>5780</v>
      </c>
      <c r="F1181" s="1221"/>
      <c r="G1181" s="740">
        <v>389398</v>
      </c>
      <c r="H1181" s="740">
        <v>217083.42</v>
      </c>
      <c r="I1181" s="1158">
        <v>0</v>
      </c>
      <c r="J1181" s="740">
        <v>606481.42000000004</v>
      </c>
      <c r="K1181" s="276" t="str">
        <f t="shared" si="18"/>
        <v>151223</v>
      </c>
    </row>
    <row r="1182" spans="1:11" ht="10.9" customHeight="1">
      <c r="A1182" s="1157">
        <v>5112020001</v>
      </c>
      <c r="B1182" s="1219" t="s">
        <v>671</v>
      </c>
      <c r="C1182" s="1220"/>
      <c r="D1182" s="1221"/>
      <c r="E1182" s="1219" t="s">
        <v>5781</v>
      </c>
      <c r="F1182" s="1221"/>
      <c r="G1182" s="740">
        <v>56142.3</v>
      </c>
      <c r="H1182" s="740">
        <v>38605.879999999997</v>
      </c>
      <c r="I1182" s="1158">
        <v>0</v>
      </c>
      <c r="J1182" s="740">
        <v>94748.18</v>
      </c>
      <c r="K1182" s="276" t="str">
        <f t="shared" si="18"/>
        <v>151223</v>
      </c>
    </row>
    <row r="1183" spans="1:11" ht="10.9" customHeight="1">
      <c r="A1183" s="1157">
        <v>5112020001</v>
      </c>
      <c r="B1183" s="1219" t="s">
        <v>671</v>
      </c>
      <c r="C1183" s="1220"/>
      <c r="D1183" s="1221"/>
      <c r="E1183" s="1219" t="s">
        <v>5782</v>
      </c>
      <c r="F1183" s="1221"/>
      <c r="G1183" s="740">
        <v>10174.969999999999</v>
      </c>
      <c r="H1183" s="1158">
        <v>0</v>
      </c>
      <c r="I1183" s="1158">
        <v>0</v>
      </c>
      <c r="J1183" s="740">
        <v>10174.969999999999</v>
      </c>
      <c r="K1183" s="276" t="str">
        <f t="shared" si="18"/>
        <v>151223</v>
      </c>
    </row>
    <row r="1184" spans="1:11" ht="10.9" customHeight="1">
      <c r="A1184" s="1157">
        <v>5112020001</v>
      </c>
      <c r="B1184" s="1219" t="s">
        <v>671</v>
      </c>
      <c r="C1184" s="1220"/>
      <c r="D1184" s="1221"/>
      <c r="E1184" s="1219" t="s">
        <v>5783</v>
      </c>
      <c r="F1184" s="1221"/>
      <c r="G1184" s="740">
        <v>42059.22</v>
      </c>
      <c r="H1184" s="1158">
        <v>0</v>
      </c>
      <c r="I1184" s="1158">
        <v>0</v>
      </c>
      <c r="J1184" s="740">
        <v>42059.22</v>
      </c>
      <c r="K1184" s="276" t="str">
        <f t="shared" si="18"/>
        <v>151223</v>
      </c>
    </row>
    <row r="1185" spans="1:11" ht="10.9" customHeight="1">
      <c r="A1185" s="1157">
        <v>5112020001</v>
      </c>
      <c r="B1185" s="1219" t="s">
        <v>671</v>
      </c>
      <c r="C1185" s="1220"/>
      <c r="D1185" s="1221"/>
      <c r="E1185" s="1219" t="s">
        <v>5784</v>
      </c>
      <c r="F1185" s="1221"/>
      <c r="G1185" s="740">
        <v>7467.84</v>
      </c>
      <c r="H1185" s="740">
        <v>7272.17</v>
      </c>
      <c r="I1185" s="1158">
        <v>0</v>
      </c>
      <c r="J1185" s="740">
        <v>14740.01</v>
      </c>
      <c r="K1185" s="276" t="str">
        <f t="shared" si="18"/>
        <v>151223</v>
      </c>
    </row>
    <row r="1186" spans="1:11" ht="10.9" customHeight="1">
      <c r="A1186" s="1157">
        <v>5112020001</v>
      </c>
      <c r="B1186" s="1219" t="s">
        <v>671</v>
      </c>
      <c r="C1186" s="1220"/>
      <c r="D1186" s="1221"/>
      <c r="E1186" s="1219" t="s">
        <v>5785</v>
      </c>
      <c r="F1186" s="1221"/>
      <c r="G1186" s="740">
        <v>42909.33</v>
      </c>
      <c r="H1186" s="740">
        <v>4575.45</v>
      </c>
      <c r="I1186" s="1158">
        <v>0</v>
      </c>
      <c r="J1186" s="740">
        <v>47484.78</v>
      </c>
      <c r="K1186" s="276" t="str">
        <f t="shared" si="18"/>
        <v>151223</v>
      </c>
    </row>
    <row r="1187" spans="1:11" ht="10.9" customHeight="1">
      <c r="A1187" s="1157">
        <v>5112020001</v>
      </c>
      <c r="B1187" s="1219" t="s">
        <v>671</v>
      </c>
      <c r="C1187" s="1220"/>
      <c r="D1187" s="1221"/>
      <c r="E1187" s="1219" t="s">
        <v>5786</v>
      </c>
      <c r="F1187" s="1221"/>
      <c r="G1187" s="740">
        <v>16924.5</v>
      </c>
      <c r="H1187" s="740">
        <v>7927.92</v>
      </c>
      <c r="I1187" s="1158">
        <v>0</v>
      </c>
      <c r="J1187" s="740">
        <v>24852.42</v>
      </c>
      <c r="K1187" s="276" t="str">
        <f t="shared" si="18"/>
        <v>151223</v>
      </c>
    </row>
    <row r="1188" spans="1:11" ht="10.9" customHeight="1">
      <c r="A1188" s="1157">
        <v>5112020001</v>
      </c>
      <c r="B1188" s="1219" t="s">
        <v>671</v>
      </c>
      <c r="C1188" s="1220"/>
      <c r="D1188" s="1221"/>
      <c r="E1188" s="1219" t="s">
        <v>5787</v>
      </c>
      <c r="F1188" s="1221"/>
      <c r="G1188" s="740">
        <v>16743.64</v>
      </c>
      <c r="H1188" s="740">
        <v>4577.1000000000004</v>
      </c>
      <c r="I1188" s="1158">
        <v>0</v>
      </c>
      <c r="J1188" s="740">
        <v>21320.74</v>
      </c>
      <c r="K1188" s="276" t="str">
        <f t="shared" si="18"/>
        <v>151223</v>
      </c>
    </row>
    <row r="1189" spans="1:11" ht="10.9" customHeight="1">
      <c r="A1189" s="1157">
        <v>5112020001</v>
      </c>
      <c r="B1189" s="1219" t="s">
        <v>671</v>
      </c>
      <c r="C1189" s="1220"/>
      <c r="D1189" s="1221"/>
      <c r="E1189" s="1219" t="s">
        <v>5788</v>
      </c>
      <c r="F1189" s="1221"/>
      <c r="G1189" s="1158">
        <v>0</v>
      </c>
      <c r="H1189" s="740">
        <v>23184.29</v>
      </c>
      <c r="I1189" s="1158">
        <v>0</v>
      </c>
      <c r="J1189" s="740">
        <v>23184.29</v>
      </c>
      <c r="K1189" s="276" t="str">
        <f t="shared" si="18"/>
        <v>151223</v>
      </c>
    </row>
    <row r="1190" spans="1:11" ht="10.9" customHeight="1">
      <c r="A1190" s="1157">
        <v>5112020001</v>
      </c>
      <c r="B1190" s="1219" t="s">
        <v>671</v>
      </c>
      <c r="C1190" s="1220"/>
      <c r="D1190" s="1221"/>
      <c r="E1190" s="1219" t="s">
        <v>5789</v>
      </c>
      <c r="F1190" s="1221"/>
      <c r="G1190" s="1158">
        <v>0</v>
      </c>
      <c r="H1190" s="740">
        <v>7875</v>
      </c>
      <c r="I1190" s="1158">
        <v>0</v>
      </c>
      <c r="J1190" s="740">
        <v>7875</v>
      </c>
      <c r="K1190" s="276" t="str">
        <f t="shared" si="18"/>
        <v>151223</v>
      </c>
    </row>
    <row r="1191" spans="1:11" ht="10.9" customHeight="1">
      <c r="A1191" s="1157">
        <v>5112020001</v>
      </c>
      <c r="B1191" s="1219" t="s">
        <v>671</v>
      </c>
      <c r="C1191" s="1220"/>
      <c r="D1191" s="1221"/>
      <c r="E1191" s="1219" t="s">
        <v>5790</v>
      </c>
      <c r="F1191" s="1221"/>
      <c r="G1191" s="1158">
        <v>0</v>
      </c>
      <c r="H1191" s="740">
        <v>6651.5</v>
      </c>
      <c r="I1191" s="1158">
        <v>0</v>
      </c>
      <c r="J1191" s="740">
        <v>6651.5</v>
      </c>
      <c r="K1191" s="276" t="str">
        <f t="shared" si="18"/>
        <v>151223</v>
      </c>
    </row>
    <row r="1192" spans="1:11" ht="10.9" customHeight="1">
      <c r="A1192" s="1157">
        <v>5112020001</v>
      </c>
      <c r="B1192" s="1219" t="s">
        <v>671</v>
      </c>
      <c r="C1192" s="1220"/>
      <c r="D1192" s="1221"/>
      <c r="E1192" s="1219" t="s">
        <v>5791</v>
      </c>
      <c r="F1192" s="1221"/>
      <c r="G1192" s="740">
        <v>21873</v>
      </c>
      <c r="H1192" s="740">
        <v>10936.5</v>
      </c>
      <c r="I1192" s="1158">
        <v>0</v>
      </c>
      <c r="J1192" s="740">
        <v>32809.5</v>
      </c>
      <c r="K1192" s="276" t="str">
        <f t="shared" si="18"/>
        <v>151223</v>
      </c>
    </row>
    <row r="1193" spans="1:11" ht="10.9" customHeight="1">
      <c r="A1193" s="1157">
        <v>5112020001</v>
      </c>
      <c r="B1193" s="1219" t="s">
        <v>671</v>
      </c>
      <c r="C1193" s="1220"/>
      <c r="D1193" s="1221"/>
      <c r="E1193" s="1219" t="s">
        <v>5792</v>
      </c>
      <c r="F1193" s="1221"/>
      <c r="G1193" s="740">
        <v>1076.6400000000001</v>
      </c>
      <c r="H1193" s="1158">
        <v>0</v>
      </c>
      <c r="I1193" s="1158">
        <v>0</v>
      </c>
      <c r="J1193" s="740">
        <v>1076.6400000000001</v>
      </c>
      <c r="K1193" s="276" t="str">
        <f t="shared" si="18"/>
        <v>151223</v>
      </c>
    </row>
    <row r="1194" spans="1:11" ht="10.9" customHeight="1">
      <c r="A1194" s="1157">
        <v>5112020001</v>
      </c>
      <c r="B1194" s="1219" t="s">
        <v>671</v>
      </c>
      <c r="C1194" s="1220"/>
      <c r="D1194" s="1221"/>
      <c r="E1194" s="1219" t="s">
        <v>5793</v>
      </c>
      <c r="F1194" s="1221"/>
      <c r="G1194" s="740">
        <v>33381.160000000003</v>
      </c>
      <c r="H1194" s="740">
        <v>18556.009999999998</v>
      </c>
      <c r="I1194" s="1158">
        <v>0</v>
      </c>
      <c r="J1194" s="740">
        <v>51937.17</v>
      </c>
      <c r="K1194" s="276" t="str">
        <f t="shared" si="18"/>
        <v>151223</v>
      </c>
    </row>
    <row r="1195" spans="1:11" ht="10.9" customHeight="1">
      <c r="A1195" s="1157">
        <v>5112020001</v>
      </c>
      <c r="B1195" s="1219" t="s">
        <v>671</v>
      </c>
      <c r="C1195" s="1220"/>
      <c r="D1195" s="1221"/>
      <c r="E1195" s="1219" t="s">
        <v>5794</v>
      </c>
      <c r="F1195" s="1221"/>
      <c r="G1195" s="740">
        <v>2190.56</v>
      </c>
      <c r="H1195" s="1158">
        <v>0</v>
      </c>
      <c r="I1195" s="1158">
        <v>0</v>
      </c>
      <c r="J1195" s="740">
        <v>2190.56</v>
      </c>
      <c r="K1195" s="276" t="str">
        <f t="shared" si="18"/>
        <v>151223</v>
      </c>
    </row>
    <row r="1196" spans="1:11" ht="10.9" customHeight="1">
      <c r="A1196" s="1157">
        <v>5112020001</v>
      </c>
      <c r="B1196" s="1219" t="s">
        <v>671</v>
      </c>
      <c r="C1196" s="1220"/>
      <c r="D1196" s="1221"/>
      <c r="E1196" s="1219" t="s">
        <v>5795</v>
      </c>
      <c r="F1196" s="1221"/>
      <c r="G1196" s="740">
        <v>96100.07</v>
      </c>
      <c r="H1196" s="740">
        <v>38265.93</v>
      </c>
      <c r="I1196" s="1158">
        <v>0</v>
      </c>
      <c r="J1196" s="740">
        <v>134366</v>
      </c>
      <c r="K1196" s="276" t="str">
        <f t="shared" si="18"/>
        <v>151223</v>
      </c>
    </row>
    <row r="1197" spans="1:11" ht="10.9" customHeight="1">
      <c r="A1197" s="1157">
        <v>5112020001</v>
      </c>
      <c r="B1197" s="1219" t="s">
        <v>671</v>
      </c>
      <c r="C1197" s="1220"/>
      <c r="D1197" s="1221"/>
      <c r="E1197" s="1219" t="s">
        <v>5796</v>
      </c>
      <c r="F1197" s="1221"/>
      <c r="G1197" s="740">
        <v>8297.6</v>
      </c>
      <c r="H1197" s="740">
        <v>2489.2800000000002</v>
      </c>
      <c r="I1197" s="1158">
        <v>0</v>
      </c>
      <c r="J1197" s="740">
        <v>10786.88</v>
      </c>
      <c r="K1197" s="276" t="str">
        <f t="shared" si="18"/>
        <v>151223</v>
      </c>
    </row>
    <row r="1198" spans="1:11" ht="10.9" customHeight="1">
      <c r="A1198" s="1157">
        <v>5112020001</v>
      </c>
      <c r="B1198" s="1219" t="s">
        <v>671</v>
      </c>
      <c r="C1198" s="1220"/>
      <c r="D1198" s="1221"/>
      <c r="E1198" s="1219" t="s">
        <v>5797</v>
      </c>
      <c r="F1198" s="1221"/>
      <c r="G1198" s="740">
        <v>3940.82</v>
      </c>
      <c r="H1198" s="1158">
        <v>0</v>
      </c>
      <c r="I1198" s="1158">
        <v>0</v>
      </c>
      <c r="J1198" s="740">
        <v>3940.82</v>
      </c>
      <c r="K1198" s="276" t="str">
        <f t="shared" si="18"/>
        <v>151223</v>
      </c>
    </row>
    <row r="1199" spans="1:11" ht="10.9" customHeight="1">
      <c r="A1199" s="1157">
        <v>5112020001</v>
      </c>
      <c r="B1199" s="1219" t="s">
        <v>671</v>
      </c>
      <c r="C1199" s="1220"/>
      <c r="D1199" s="1221"/>
      <c r="E1199" s="1219" t="s">
        <v>5798</v>
      </c>
      <c r="F1199" s="1221"/>
      <c r="G1199" s="740">
        <v>160360.20000000001</v>
      </c>
      <c r="H1199" s="740">
        <v>80180.100000000006</v>
      </c>
      <c r="I1199" s="1158">
        <v>0</v>
      </c>
      <c r="J1199" s="740">
        <v>240540.3</v>
      </c>
      <c r="K1199" s="276" t="str">
        <f t="shared" si="18"/>
        <v>151223</v>
      </c>
    </row>
    <row r="1200" spans="1:11" ht="10.9" customHeight="1">
      <c r="A1200" s="1157">
        <v>5112020001</v>
      </c>
      <c r="B1200" s="1219" t="s">
        <v>671</v>
      </c>
      <c r="C1200" s="1220"/>
      <c r="D1200" s="1221"/>
      <c r="E1200" s="1219" t="s">
        <v>5799</v>
      </c>
      <c r="F1200" s="1221"/>
      <c r="G1200" s="740">
        <v>5469.52</v>
      </c>
      <c r="H1200" s="1158">
        <v>0</v>
      </c>
      <c r="I1200" s="1158">
        <v>0</v>
      </c>
      <c r="J1200" s="740">
        <v>5469.52</v>
      </c>
      <c r="K1200" s="276" t="str">
        <f t="shared" si="18"/>
        <v>151223</v>
      </c>
    </row>
    <row r="1201" spans="1:11" ht="10.9" customHeight="1">
      <c r="A1201" s="1157">
        <v>5112020001</v>
      </c>
      <c r="B1201" s="1219" t="s">
        <v>671</v>
      </c>
      <c r="C1201" s="1220"/>
      <c r="D1201" s="1221"/>
      <c r="E1201" s="1219" t="s">
        <v>5800</v>
      </c>
      <c r="F1201" s="1221"/>
      <c r="G1201" s="740">
        <v>202267.4</v>
      </c>
      <c r="H1201" s="740">
        <v>85186.26</v>
      </c>
      <c r="I1201" s="1158">
        <v>0</v>
      </c>
      <c r="J1201" s="740">
        <v>287453.65999999997</v>
      </c>
      <c r="K1201" s="276" t="str">
        <f t="shared" si="18"/>
        <v>151223</v>
      </c>
    </row>
    <row r="1202" spans="1:11" ht="10.9" customHeight="1">
      <c r="A1202" s="1157">
        <v>5112020001</v>
      </c>
      <c r="B1202" s="1219" t="s">
        <v>671</v>
      </c>
      <c r="C1202" s="1220"/>
      <c r="D1202" s="1221"/>
      <c r="E1202" s="1219" t="s">
        <v>5801</v>
      </c>
      <c r="F1202" s="1221"/>
      <c r="G1202" s="740">
        <v>11772.07</v>
      </c>
      <c r="H1202" s="740">
        <v>10890</v>
      </c>
      <c r="I1202" s="1158">
        <v>0</v>
      </c>
      <c r="J1202" s="740">
        <v>22662.07</v>
      </c>
      <c r="K1202" s="276" t="str">
        <f t="shared" si="18"/>
        <v>151223</v>
      </c>
    </row>
    <row r="1203" spans="1:11" ht="10.9" customHeight="1">
      <c r="A1203" s="1157">
        <v>5112020001</v>
      </c>
      <c r="B1203" s="1219" t="s">
        <v>671</v>
      </c>
      <c r="C1203" s="1220"/>
      <c r="D1203" s="1221"/>
      <c r="E1203" s="1219" t="s">
        <v>5802</v>
      </c>
      <c r="F1203" s="1221"/>
      <c r="G1203" s="740">
        <v>115438.83</v>
      </c>
      <c r="H1203" s="740">
        <v>53740.74</v>
      </c>
      <c r="I1203" s="1158">
        <v>0</v>
      </c>
      <c r="J1203" s="740">
        <v>169179.57</v>
      </c>
      <c r="K1203" s="276" t="str">
        <f t="shared" si="18"/>
        <v>151223</v>
      </c>
    </row>
    <row r="1204" spans="1:11" ht="10.9" customHeight="1">
      <c r="A1204" s="1157">
        <v>5112020001</v>
      </c>
      <c r="B1204" s="1219" t="s">
        <v>671</v>
      </c>
      <c r="C1204" s="1220"/>
      <c r="D1204" s="1221"/>
      <c r="E1204" s="1219" t="s">
        <v>5803</v>
      </c>
      <c r="F1204" s="1221"/>
      <c r="G1204" s="740">
        <v>38195.25</v>
      </c>
      <c r="H1204" s="740">
        <v>17850</v>
      </c>
      <c r="I1204" s="1158">
        <v>0</v>
      </c>
      <c r="J1204" s="740">
        <v>56045.25</v>
      </c>
      <c r="K1204" s="276" t="str">
        <f t="shared" si="18"/>
        <v>151223</v>
      </c>
    </row>
    <row r="1205" spans="1:11" ht="10.9" customHeight="1">
      <c r="A1205" s="1157">
        <v>5112020001</v>
      </c>
      <c r="B1205" s="1219" t="s">
        <v>671</v>
      </c>
      <c r="C1205" s="1220"/>
      <c r="D1205" s="1221"/>
      <c r="E1205" s="1219" t="s">
        <v>5804</v>
      </c>
      <c r="F1205" s="1221"/>
      <c r="G1205" s="740">
        <v>13366.8</v>
      </c>
      <c r="H1205" s="740">
        <v>6683.4</v>
      </c>
      <c r="I1205" s="1158">
        <v>0</v>
      </c>
      <c r="J1205" s="740">
        <v>20050.2</v>
      </c>
      <c r="K1205" s="276" t="str">
        <f t="shared" si="18"/>
        <v>151223</v>
      </c>
    </row>
    <row r="1206" spans="1:11" ht="10.9" customHeight="1">
      <c r="A1206" s="1157">
        <v>5112020001</v>
      </c>
      <c r="B1206" s="1219" t="s">
        <v>671</v>
      </c>
      <c r="C1206" s="1220"/>
      <c r="D1206" s="1221"/>
      <c r="E1206" s="1219" t="s">
        <v>5805</v>
      </c>
      <c r="F1206" s="1221"/>
      <c r="G1206" s="740">
        <v>21472.799999999999</v>
      </c>
      <c r="H1206" s="740">
        <v>10736.4</v>
      </c>
      <c r="I1206" s="1158">
        <v>0</v>
      </c>
      <c r="J1206" s="740">
        <v>32209.200000000001</v>
      </c>
      <c r="K1206" s="276" t="str">
        <f t="shared" si="18"/>
        <v>151223</v>
      </c>
    </row>
    <row r="1207" spans="1:11" ht="10.9" customHeight="1">
      <c r="A1207" s="1157">
        <v>5112020001</v>
      </c>
      <c r="B1207" s="1219" t="s">
        <v>671</v>
      </c>
      <c r="C1207" s="1220"/>
      <c r="D1207" s="1221"/>
      <c r="E1207" s="1219" t="s">
        <v>5806</v>
      </c>
      <c r="F1207" s="1221"/>
      <c r="G1207" s="740">
        <v>17931.490000000002</v>
      </c>
      <c r="H1207" s="740">
        <v>2904.16</v>
      </c>
      <c r="I1207" s="1158">
        <v>0</v>
      </c>
      <c r="J1207" s="740">
        <v>20835.650000000001</v>
      </c>
      <c r="K1207" s="276" t="str">
        <f t="shared" si="18"/>
        <v>151223</v>
      </c>
    </row>
    <row r="1208" spans="1:11" ht="10.9" customHeight="1">
      <c r="A1208" s="1157">
        <v>5112020001</v>
      </c>
      <c r="B1208" s="1219" t="s">
        <v>671</v>
      </c>
      <c r="C1208" s="1220"/>
      <c r="D1208" s="1221"/>
      <c r="E1208" s="1219" t="s">
        <v>5807</v>
      </c>
      <c r="F1208" s="1221"/>
      <c r="G1208" s="740">
        <v>7400.4</v>
      </c>
      <c r="H1208" s="740">
        <v>7400.4</v>
      </c>
      <c r="I1208" s="1158">
        <v>0</v>
      </c>
      <c r="J1208" s="740">
        <v>14800.8</v>
      </c>
      <c r="K1208" s="276" t="str">
        <f t="shared" si="18"/>
        <v>151223</v>
      </c>
    </row>
    <row r="1209" spans="1:11" ht="10.9" customHeight="1">
      <c r="A1209" s="1157">
        <v>5112020001</v>
      </c>
      <c r="B1209" s="1219" t="s">
        <v>671</v>
      </c>
      <c r="C1209" s="1220"/>
      <c r="D1209" s="1221"/>
      <c r="E1209" s="1219" t="s">
        <v>5808</v>
      </c>
      <c r="F1209" s="1221"/>
      <c r="G1209" s="740">
        <v>48999.71</v>
      </c>
      <c r="H1209" s="740">
        <v>26521.8</v>
      </c>
      <c r="I1209" s="1158">
        <v>0</v>
      </c>
      <c r="J1209" s="740">
        <v>75521.509999999995</v>
      </c>
      <c r="K1209" s="276" t="str">
        <f t="shared" si="18"/>
        <v>250423</v>
      </c>
    </row>
    <row r="1210" spans="1:11" ht="10.9" customHeight="1">
      <c r="A1210" s="1157">
        <v>5112020001</v>
      </c>
      <c r="B1210" s="1219" t="s">
        <v>671</v>
      </c>
      <c r="C1210" s="1220"/>
      <c r="D1210" s="1221"/>
      <c r="E1210" s="1219" t="s">
        <v>5809</v>
      </c>
      <c r="F1210" s="1221"/>
      <c r="G1210" s="740">
        <v>1043.25</v>
      </c>
      <c r="H1210" s="1158">
        <v>0</v>
      </c>
      <c r="I1210" s="1158">
        <v>0</v>
      </c>
      <c r="J1210" s="740">
        <v>1043.25</v>
      </c>
      <c r="K1210" s="276" t="str">
        <f t="shared" si="18"/>
        <v>250423</v>
      </c>
    </row>
    <row r="1211" spans="1:11" ht="10.9" customHeight="1">
      <c r="A1211" s="1157">
        <v>5112020001</v>
      </c>
      <c r="B1211" s="1219" t="s">
        <v>671</v>
      </c>
      <c r="C1211" s="1220"/>
      <c r="D1211" s="1221"/>
      <c r="E1211" s="1219" t="s">
        <v>5810</v>
      </c>
      <c r="F1211" s="1221"/>
      <c r="G1211" s="740">
        <v>12598.74</v>
      </c>
      <c r="H1211" s="740">
        <v>3263.94</v>
      </c>
      <c r="I1211" s="1158">
        <v>0</v>
      </c>
      <c r="J1211" s="740">
        <v>15862.68</v>
      </c>
      <c r="K1211" s="276" t="str">
        <f t="shared" si="18"/>
        <v>250423</v>
      </c>
    </row>
    <row r="1212" spans="1:11" ht="10.9" customHeight="1">
      <c r="A1212" s="1157">
        <v>5112020001</v>
      </c>
      <c r="B1212" s="1219" t="s">
        <v>671</v>
      </c>
      <c r="C1212" s="1220"/>
      <c r="D1212" s="1221"/>
      <c r="E1212" s="1219" t="s">
        <v>5811</v>
      </c>
      <c r="F1212" s="1221"/>
      <c r="G1212" s="740">
        <v>12446.4</v>
      </c>
      <c r="H1212" s="740">
        <v>6223.2</v>
      </c>
      <c r="I1212" s="1158">
        <v>0</v>
      </c>
      <c r="J1212" s="740">
        <v>18669.599999999999</v>
      </c>
      <c r="K1212" s="276" t="str">
        <f t="shared" si="18"/>
        <v>151223</v>
      </c>
    </row>
    <row r="1213" spans="1:11" ht="10.9" customHeight="1">
      <c r="A1213" s="1157">
        <v>5112020001</v>
      </c>
      <c r="B1213" s="1219" t="s">
        <v>671</v>
      </c>
      <c r="C1213" s="1220"/>
      <c r="D1213" s="1221"/>
      <c r="E1213" s="1219" t="s">
        <v>5812</v>
      </c>
      <c r="F1213" s="1221"/>
      <c r="G1213" s="740">
        <v>21387</v>
      </c>
      <c r="H1213" s="740">
        <v>10693.5</v>
      </c>
      <c r="I1213" s="1158">
        <v>0</v>
      </c>
      <c r="J1213" s="740">
        <v>32080.5</v>
      </c>
      <c r="K1213" s="276" t="str">
        <f t="shared" si="18"/>
        <v>250423</v>
      </c>
    </row>
    <row r="1214" spans="1:11" ht="10.9" customHeight="1">
      <c r="A1214" s="1157">
        <v>5112020001</v>
      </c>
      <c r="B1214" s="1219" t="s">
        <v>671</v>
      </c>
      <c r="C1214" s="1220"/>
      <c r="D1214" s="1221"/>
      <c r="E1214" s="1219" t="s">
        <v>5813</v>
      </c>
      <c r="F1214" s="1221"/>
      <c r="G1214" s="740">
        <v>16864.650000000001</v>
      </c>
      <c r="H1214" s="740">
        <v>9198.9</v>
      </c>
      <c r="I1214" s="1158">
        <v>0</v>
      </c>
      <c r="J1214" s="740">
        <v>26063.55</v>
      </c>
      <c r="K1214" s="276" t="str">
        <f t="shared" si="18"/>
        <v>250423</v>
      </c>
    </row>
    <row r="1215" spans="1:11" ht="10.9" customHeight="1">
      <c r="A1215" s="1157">
        <v>5112020001</v>
      </c>
      <c r="B1215" s="1219" t="s">
        <v>671</v>
      </c>
      <c r="C1215" s="1220"/>
      <c r="D1215" s="1221"/>
      <c r="E1215" s="1219" t="s">
        <v>5814</v>
      </c>
      <c r="F1215" s="1221"/>
      <c r="G1215" s="740">
        <v>5024.32</v>
      </c>
      <c r="H1215" s="1158">
        <v>0</v>
      </c>
      <c r="I1215" s="1158">
        <v>0</v>
      </c>
      <c r="J1215" s="740">
        <v>5024.32</v>
      </c>
      <c r="K1215" s="276" t="str">
        <f t="shared" si="18"/>
        <v>110123</v>
      </c>
    </row>
    <row r="1216" spans="1:11" ht="10.9" customHeight="1">
      <c r="A1216" s="1157">
        <v>5112020001</v>
      </c>
      <c r="B1216" s="1219" t="s">
        <v>671</v>
      </c>
      <c r="C1216" s="1220"/>
      <c r="D1216" s="1221"/>
      <c r="E1216" s="1219" t="s">
        <v>5815</v>
      </c>
      <c r="F1216" s="1221"/>
      <c r="G1216" s="740">
        <v>2691.6</v>
      </c>
      <c r="H1216" s="1158">
        <v>0</v>
      </c>
      <c r="I1216" s="1158">
        <v>0</v>
      </c>
      <c r="J1216" s="740">
        <v>2691.6</v>
      </c>
      <c r="K1216" s="276" t="str">
        <f t="shared" si="18"/>
        <v>151223</v>
      </c>
    </row>
    <row r="1217" spans="1:11" ht="10.9" customHeight="1">
      <c r="A1217" s="1157">
        <v>5112020001</v>
      </c>
      <c r="B1217" s="1219" t="s">
        <v>671</v>
      </c>
      <c r="C1217" s="1220"/>
      <c r="D1217" s="1221"/>
      <c r="E1217" s="1219" t="s">
        <v>5816</v>
      </c>
      <c r="F1217" s="1221"/>
      <c r="G1217" s="740">
        <v>55405.68</v>
      </c>
      <c r="H1217" s="740">
        <v>37295.519999999997</v>
      </c>
      <c r="I1217" s="1158">
        <v>0</v>
      </c>
      <c r="J1217" s="740">
        <v>92701.2</v>
      </c>
      <c r="K1217" s="276" t="str">
        <f t="shared" si="18"/>
        <v>250423</v>
      </c>
    </row>
    <row r="1218" spans="1:11" ht="10.9" customHeight="1">
      <c r="A1218" s="1157">
        <v>5112020001</v>
      </c>
      <c r="B1218" s="1219" t="s">
        <v>671</v>
      </c>
      <c r="C1218" s="1220"/>
      <c r="D1218" s="1221"/>
      <c r="E1218" s="1219" t="s">
        <v>5817</v>
      </c>
      <c r="F1218" s="1221"/>
      <c r="G1218" s="740">
        <v>377127.08</v>
      </c>
      <c r="H1218" s="740">
        <v>184518.46</v>
      </c>
      <c r="I1218" s="1158">
        <v>0</v>
      </c>
      <c r="J1218" s="740">
        <v>561645.54</v>
      </c>
      <c r="K1218" s="276" t="str">
        <f t="shared" si="18"/>
        <v>250423</v>
      </c>
    </row>
    <row r="1219" spans="1:11" ht="10.9" customHeight="1">
      <c r="A1219" s="1157">
        <v>5112020001</v>
      </c>
      <c r="B1219" s="1219" t="s">
        <v>671</v>
      </c>
      <c r="C1219" s="1220"/>
      <c r="D1219" s="1221"/>
      <c r="E1219" s="1219" t="s">
        <v>5818</v>
      </c>
      <c r="F1219" s="1221"/>
      <c r="G1219" s="740">
        <v>34297.24</v>
      </c>
      <c r="H1219" s="740">
        <v>14753.99</v>
      </c>
      <c r="I1219" s="1158">
        <v>0</v>
      </c>
      <c r="J1219" s="740">
        <v>49051.23</v>
      </c>
      <c r="K1219" s="276" t="str">
        <f t="shared" si="18"/>
        <v>250423</v>
      </c>
    </row>
    <row r="1220" spans="1:11" ht="10.9" customHeight="1">
      <c r="A1220" s="1157">
        <v>5112020001</v>
      </c>
      <c r="B1220" s="1219" t="s">
        <v>671</v>
      </c>
      <c r="C1220" s="1220"/>
      <c r="D1220" s="1221"/>
      <c r="E1220" s="1219" t="s">
        <v>5819</v>
      </c>
      <c r="F1220" s="1221"/>
      <c r="G1220" s="740">
        <v>14623.65</v>
      </c>
      <c r="H1220" s="740">
        <v>9749.1</v>
      </c>
      <c r="I1220" s="1158">
        <v>0</v>
      </c>
      <c r="J1220" s="740">
        <v>24372.75</v>
      </c>
      <c r="K1220" s="276" t="str">
        <f t="shared" si="18"/>
        <v>250423</v>
      </c>
    </row>
    <row r="1221" spans="1:11" ht="10.9" customHeight="1">
      <c r="A1221" s="1157">
        <v>5112020001</v>
      </c>
      <c r="B1221" s="1219" t="s">
        <v>671</v>
      </c>
      <c r="C1221" s="1220"/>
      <c r="D1221" s="1221"/>
      <c r="E1221" s="1219" t="s">
        <v>5820</v>
      </c>
      <c r="F1221" s="1221"/>
      <c r="G1221" s="740">
        <v>3054.51</v>
      </c>
      <c r="H1221" s="1158">
        <v>0</v>
      </c>
      <c r="I1221" s="1158">
        <v>0</v>
      </c>
      <c r="J1221" s="740">
        <v>3054.51</v>
      </c>
      <c r="K1221" s="276" t="str">
        <f t="shared" si="18"/>
        <v>250423</v>
      </c>
    </row>
    <row r="1222" spans="1:11" ht="10.9" customHeight="1">
      <c r="A1222" s="1157">
        <v>5112020001</v>
      </c>
      <c r="B1222" s="1219" t="s">
        <v>671</v>
      </c>
      <c r="C1222" s="1220"/>
      <c r="D1222" s="1221"/>
      <c r="E1222" s="1219" t="s">
        <v>5821</v>
      </c>
      <c r="F1222" s="1221"/>
      <c r="G1222" s="740">
        <v>19497.599999999999</v>
      </c>
      <c r="H1222" s="740">
        <v>9748.7999999999993</v>
      </c>
      <c r="I1222" s="1158">
        <v>0</v>
      </c>
      <c r="J1222" s="740">
        <v>29246.400000000001</v>
      </c>
      <c r="K1222" s="276" t="str">
        <f t="shared" si="18"/>
        <v>250423</v>
      </c>
    </row>
    <row r="1223" spans="1:11" ht="10.9" customHeight="1">
      <c r="A1223" s="1157">
        <v>5112020001</v>
      </c>
      <c r="B1223" s="1219" t="s">
        <v>671</v>
      </c>
      <c r="C1223" s="1220"/>
      <c r="D1223" s="1221"/>
      <c r="E1223" s="1219" t="s">
        <v>5822</v>
      </c>
      <c r="F1223" s="1221"/>
      <c r="G1223" s="740">
        <v>188188.85</v>
      </c>
      <c r="H1223" s="740">
        <v>95048.4</v>
      </c>
      <c r="I1223" s="1158">
        <v>0</v>
      </c>
      <c r="J1223" s="740">
        <v>283237.25</v>
      </c>
      <c r="K1223" s="276" t="str">
        <f t="shared" si="18"/>
        <v>250423</v>
      </c>
    </row>
    <row r="1224" spans="1:11" ht="10.9" customHeight="1">
      <c r="A1224" s="1157">
        <v>5112020001</v>
      </c>
      <c r="B1224" s="1219" t="s">
        <v>671</v>
      </c>
      <c r="C1224" s="1220"/>
      <c r="D1224" s="1221"/>
      <c r="E1224" s="1219" t="s">
        <v>5823</v>
      </c>
      <c r="F1224" s="1221"/>
      <c r="G1224" s="740">
        <v>22991.02</v>
      </c>
      <c r="H1224" s="740">
        <v>6315.6</v>
      </c>
      <c r="I1224" s="1158">
        <v>0</v>
      </c>
      <c r="J1224" s="740">
        <v>29306.62</v>
      </c>
      <c r="K1224" s="276" t="str">
        <f t="shared" si="18"/>
        <v>151223</v>
      </c>
    </row>
    <row r="1225" spans="1:11" ht="10.9" customHeight="1">
      <c r="A1225" s="1157">
        <v>5112020001</v>
      </c>
      <c r="B1225" s="1219" t="s">
        <v>671</v>
      </c>
      <c r="C1225" s="1220"/>
      <c r="D1225" s="1221"/>
      <c r="E1225" s="1219" t="s">
        <v>5824</v>
      </c>
      <c r="F1225" s="1221"/>
      <c r="G1225" s="740">
        <v>67196.990000000005</v>
      </c>
      <c r="H1225" s="740">
        <v>33419.39</v>
      </c>
      <c r="I1225" s="1158">
        <v>0</v>
      </c>
      <c r="J1225" s="740">
        <v>100616.38</v>
      </c>
      <c r="K1225" s="276" t="str">
        <f t="shared" si="18"/>
        <v>151223</v>
      </c>
    </row>
    <row r="1226" spans="1:11" ht="10.9" customHeight="1">
      <c r="A1226" s="1157">
        <v>5112020001</v>
      </c>
      <c r="B1226" s="1219" t="s">
        <v>671</v>
      </c>
      <c r="C1226" s="1220"/>
      <c r="D1226" s="1221"/>
      <c r="E1226" s="1219" t="s">
        <v>5825</v>
      </c>
      <c r="F1226" s="1221"/>
      <c r="G1226" s="740">
        <v>276489.90999999997</v>
      </c>
      <c r="H1226" s="740">
        <v>150402.07999999999</v>
      </c>
      <c r="I1226" s="1158">
        <v>0</v>
      </c>
      <c r="J1226" s="740">
        <v>426891.99</v>
      </c>
      <c r="K1226" s="276" t="str">
        <f t="shared" si="18"/>
        <v>151223</v>
      </c>
    </row>
    <row r="1227" spans="1:11" ht="10.9" customHeight="1">
      <c r="A1227" s="1157">
        <v>5112020001</v>
      </c>
      <c r="B1227" s="1219" t="s">
        <v>671</v>
      </c>
      <c r="C1227" s="1220"/>
      <c r="D1227" s="1221"/>
      <c r="E1227" s="1219" t="s">
        <v>5826</v>
      </c>
      <c r="F1227" s="1221"/>
      <c r="G1227" s="740">
        <v>73766.399999999994</v>
      </c>
      <c r="H1227" s="740">
        <v>36883.199999999997</v>
      </c>
      <c r="I1227" s="1158">
        <v>0</v>
      </c>
      <c r="J1227" s="740">
        <v>110649.60000000001</v>
      </c>
      <c r="K1227" s="276" t="str">
        <f t="shared" si="18"/>
        <v>151223</v>
      </c>
    </row>
    <row r="1228" spans="1:11" ht="10.9" customHeight="1">
      <c r="A1228" s="1157">
        <v>5112020001</v>
      </c>
      <c r="B1228" s="1219" t="s">
        <v>671</v>
      </c>
      <c r="C1228" s="1220"/>
      <c r="D1228" s="1221"/>
      <c r="E1228" s="1219" t="s">
        <v>5827</v>
      </c>
      <c r="F1228" s="1221"/>
      <c r="G1228" s="740">
        <v>105598.79</v>
      </c>
      <c r="H1228" s="740">
        <v>57884.46</v>
      </c>
      <c r="I1228" s="1158">
        <v>0</v>
      </c>
      <c r="J1228" s="740">
        <v>163483.25</v>
      </c>
      <c r="K1228" s="276" t="str">
        <f t="shared" si="18"/>
        <v>151223</v>
      </c>
    </row>
    <row r="1229" spans="1:11" ht="10.9" customHeight="1">
      <c r="A1229" s="1157">
        <v>5112020001</v>
      </c>
      <c r="B1229" s="1219" t="s">
        <v>671</v>
      </c>
      <c r="C1229" s="1220"/>
      <c r="D1229" s="1221"/>
      <c r="E1229" s="1219" t="s">
        <v>5828</v>
      </c>
      <c r="F1229" s="1221"/>
      <c r="G1229" s="740">
        <v>33304.800000000003</v>
      </c>
      <c r="H1229" s="740">
        <v>16397.32</v>
      </c>
      <c r="I1229" s="1158">
        <v>0</v>
      </c>
      <c r="J1229" s="740">
        <v>49702.12</v>
      </c>
      <c r="K1229" s="276" t="str">
        <f t="shared" ref="K1229:K1292" si="19">MID(E1229,58,6)</f>
        <v>151223</v>
      </c>
    </row>
    <row r="1230" spans="1:11" ht="10.9" customHeight="1">
      <c r="A1230" s="1157">
        <v>5112020001</v>
      </c>
      <c r="B1230" s="1219" t="s">
        <v>671</v>
      </c>
      <c r="C1230" s="1220"/>
      <c r="D1230" s="1221"/>
      <c r="E1230" s="1219" t="s">
        <v>5829</v>
      </c>
      <c r="F1230" s="1221"/>
      <c r="G1230" s="740">
        <v>28100.61</v>
      </c>
      <c r="H1230" s="740">
        <v>16901.84</v>
      </c>
      <c r="I1230" s="1158">
        <v>0</v>
      </c>
      <c r="J1230" s="740">
        <v>45002.45</v>
      </c>
      <c r="K1230" s="276" t="str">
        <f t="shared" si="19"/>
        <v>151223</v>
      </c>
    </row>
    <row r="1231" spans="1:11" ht="10.9" customHeight="1">
      <c r="A1231" s="1157">
        <v>5112020001</v>
      </c>
      <c r="B1231" s="1219" t="s">
        <v>671</v>
      </c>
      <c r="C1231" s="1220"/>
      <c r="D1231" s="1221"/>
      <c r="E1231" s="1219" t="s">
        <v>5830</v>
      </c>
      <c r="F1231" s="1221"/>
      <c r="G1231" s="740">
        <v>65500.95</v>
      </c>
      <c r="H1231" s="740">
        <v>38000.400000000001</v>
      </c>
      <c r="I1231" s="1158">
        <v>0</v>
      </c>
      <c r="J1231" s="740">
        <v>103501.35</v>
      </c>
      <c r="K1231" s="276" t="str">
        <f t="shared" si="19"/>
        <v>151223</v>
      </c>
    </row>
    <row r="1232" spans="1:11" ht="10.9" customHeight="1">
      <c r="A1232" s="1157">
        <v>5112020001</v>
      </c>
      <c r="B1232" s="1219" t="s">
        <v>671</v>
      </c>
      <c r="C1232" s="1220"/>
      <c r="D1232" s="1221"/>
      <c r="E1232" s="1219" t="s">
        <v>5831</v>
      </c>
      <c r="F1232" s="1221"/>
      <c r="G1232" s="740">
        <v>12238.96</v>
      </c>
      <c r="H1232" s="740">
        <v>6015.76</v>
      </c>
      <c r="I1232" s="1158">
        <v>0</v>
      </c>
      <c r="J1232" s="740">
        <v>18254.72</v>
      </c>
      <c r="K1232" s="276" t="str">
        <f t="shared" si="19"/>
        <v>151223</v>
      </c>
    </row>
    <row r="1233" spans="1:11" ht="10.9" customHeight="1">
      <c r="A1233" s="1157">
        <v>5112020001</v>
      </c>
      <c r="B1233" s="1219" t="s">
        <v>671</v>
      </c>
      <c r="C1233" s="1220"/>
      <c r="D1233" s="1221"/>
      <c r="E1233" s="1219" t="s">
        <v>5832</v>
      </c>
      <c r="F1233" s="1221"/>
      <c r="G1233" s="740">
        <v>126499.8</v>
      </c>
      <c r="H1233" s="740">
        <v>57249.9</v>
      </c>
      <c r="I1233" s="1158">
        <v>0</v>
      </c>
      <c r="J1233" s="740">
        <v>183749.7</v>
      </c>
      <c r="K1233" s="276" t="str">
        <f t="shared" si="19"/>
        <v>151223</v>
      </c>
    </row>
    <row r="1234" spans="1:11" ht="10.9" customHeight="1">
      <c r="A1234" s="1157">
        <v>5112020001</v>
      </c>
      <c r="B1234" s="1219" t="s">
        <v>671</v>
      </c>
      <c r="C1234" s="1220"/>
      <c r="D1234" s="1221"/>
      <c r="E1234" s="1219" t="s">
        <v>5833</v>
      </c>
      <c r="F1234" s="1221"/>
      <c r="G1234" s="740">
        <v>15867</v>
      </c>
      <c r="H1234" s="740">
        <v>7933.5</v>
      </c>
      <c r="I1234" s="1158">
        <v>0</v>
      </c>
      <c r="J1234" s="740">
        <v>23800.5</v>
      </c>
      <c r="K1234" s="276" t="str">
        <f t="shared" si="19"/>
        <v>151223</v>
      </c>
    </row>
    <row r="1235" spans="1:11" ht="10.9" customHeight="1">
      <c r="A1235" s="1157">
        <v>5112020001</v>
      </c>
      <c r="B1235" s="1219" t="s">
        <v>671</v>
      </c>
      <c r="C1235" s="1220"/>
      <c r="D1235" s="1221"/>
      <c r="E1235" s="1219" t="s">
        <v>5834</v>
      </c>
      <c r="F1235" s="1221"/>
      <c r="G1235" s="740">
        <v>10839.9</v>
      </c>
      <c r="H1235" s="740">
        <v>13633.1</v>
      </c>
      <c r="I1235" s="1158">
        <v>0</v>
      </c>
      <c r="J1235" s="740">
        <v>24473</v>
      </c>
      <c r="K1235" s="276" t="str">
        <f t="shared" si="19"/>
        <v>151223</v>
      </c>
    </row>
    <row r="1236" spans="1:11" ht="10.9" customHeight="1">
      <c r="A1236" s="1157">
        <v>5112020001</v>
      </c>
      <c r="B1236" s="1219" t="s">
        <v>671</v>
      </c>
      <c r="C1236" s="1220"/>
      <c r="D1236" s="1221"/>
      <c r="E1236" s="1219" t="s">
        <v>5835</v>
      </c>
      <c r="F1236" s="1221"/>
      <c r="G1236" s="740">
        <v>9000</v>
      </c>
      <c r="H1236" s="740">
        <v>9000</v>
      </c>
      <c r="I1236" s="1158">
        <v>0</v>
      </c>
      <c r="J1236" s="740">
        <v>18000</v>
      </c>
      <c r="K1236" s="276" t="str">
        <f t="shared" si="19"/>
        <v>151223</v>
      </c>
    </row>
    <row r="1237" spans="1:11" ht="10.9" customHeight="1">
      <c r="A1237" s="1157">
        <v>5112020001</v>
      </c>
      <c r="B1237" s="1219" t="s">
        <v>671</v>
      </c>
      <c r="C1237" s="1220"/>
      <c r="D1237" s="1221"/>
      <c r="E1237" s="1219" t="s">
        <v>5836</v>
      </c>
      <c r="F1237" s="1221"/>
      <c r="G1237" s="740">
        <v>3499.95</v>
      </c>
      <c r="H1237" s="740">
        <v>5133.26</v>
      </c>
      <c r="I1237" s="1158">
        <v>0</v>
      </c>
      <c r="J1237" s="740">
        <v>8633.2099999999991</v>
      </c>
      <c r="K1237" s="276" t="str">
        <f t="shared" si="19"/>
        <v>151223</v>
      </c>
    </row>
    <row r="1238" spans="1:11" ht="10.9" customHeight="1">
      <c r="A1238" s="1157">
        <v>5112020001</v>
      </c>
      <c r="B1238" s="1219" t="s">
        <v>671</v>
      </c>
      <c r="C1238" s="1220"/>
      <c r="D1238" s="1221"/>
      <c r="E1238" s="1219" t="s">
        <v>5837</v>
      </c>
      <c r="F1238" s="1221"/>
      <c r="G1238" s="740">
        <v>16400.349999999999</v>
      </c>
      <c r="H1238" s="740">
        <v>11978.46</v>
      </c>
      <c r="I1238" s="1158">
        <v>0</v>
      </c>
      <c r="J1238" s="740">
        <v>28378.81</v>
      </c>
      <c r="K1238" s="276" t="str">
        <f t="shared" si="19"/>
        <v>151223</v>
      </c>
    </row>
    <row r="1239" spans="1:11" ht="10.9" customHeight="1">
      <c r="A1239" s="1157">
        <v>5112020001</v>
      </c>
      <c r="B1239" s="1219" t="s">
        <v>671</v>
      </c>
      <c r="C1239" s="1220"/>
      <c r="D1239" s="1221"/>
      <c r="E1239" s="1219" t="s">
        <v>5838</v>
      </c>
      <c r="F1239" s="1221"/>
      <c r="G1239" s="740">
        <v>19151.400000000001</v>
      </c>
      <c r="H1239" s="740">
        <v>9575.7000000000007</v>
      </c>
      <c r="I1239" s="1158">
        <v>0</v>
      </c>
      <c r="J1239" s="740">
        <v>28727.1</v>
      </c>
      <c r="K1239" s="276" t="str">
        <f t="shared" si="19"/>
        <v>151223</v>
      </c>
    </row>
    <row r="1240" spans="1:11" ht="10.9" customHeight="1">
      <c r="A1240" s="1157">
        <v>5112020001</v>
      </c>
      <c r="B1240" s="1219" t="s">
        <v>671</v>
      </c>
      <c r="C1240" s="1220"/>
      <c r="D1240" s="1221"/>
      <c r="E1240" s="1219" t="s">
        <v>5839</v>
      </c>
      <c r="F1240" s="1221"/>
      <c r="G1240" s="740">
        <v>27997.119999999999</v>
      </c>
      <c r="H1240" s="740">
        <v>17424.96</v>
      </c>
      <c r="I1240" s="1158">
        <v>0</v>
      </c>
      <c r="J1240" s="740">
        <v>45422.080000000002</v>
      </c>
      <c r="K1240" s="276" t="str">
        <f t="shared" si="19"/>
        <v>151223</v>
      </c>
    </row>
    <row r="1241" spans="1:11" ht="10.9" customHeight="1">
      <c r="A1241" s="1157">
        <v>5112020001</v>
      </c>
      <c r="B1241" s="1219" t="s">
        <v>671</v>
      </c>
      <c r="C1241" s="1220"/>
      <c r="D1241" s="1221"/>
      <c r="E1241" s="1219" t="s">
        <v>5840</v>
      </c>
      <c r="F1241" s="1221"/>
      <c r="G1241" s="740">
        <v>3300</v>
      </c>
      <c r="H1241" s="740">
        <v>9000</v>
      </c>
      <c r="I1241" s="1158">
        <v>0</v>
      </c>
      <c r="J1241" s="740">
        <v>12300</v>
      </c>
      <c r="K1241" s="276" t="str">
        <f t="shared" si="19"/>
        <v>151223</v>
      </c>
    </row>
    <row r="1242" spans="1:11" ht="10.9" customHeight="1">
      <c r="A1242" s="1157">
        <v>5112020001</v>
      </c>
      <c r="B1242" s="1219" t="s">
        <v>671</v>
      </c>
      <c r="C1242" s="1220"/>
      <c r="D1242" s="1221"/>
      <c r="E1242" s="1219" t="s">
        <v>5841</v>
      </c>
      <c r="F1242" s="1221"/>
      <c r="G1242" s="740">
        <v>1880.64</v>
      </c>
      <c r="H1242" s="1158">
        <v>0</v>
      </c>
      <c r="I1242" s="1158">
        <v>0</v>
      </c>
      <c r="J1242" s="740">
        <v>1880.64</v>
      </c>
      <c r="K1242" s="276" t="str">
        <f t="shared" si="19"/>
        <v>151223</v>
      </c>
    </row>
    <row r="1243" spans="1:11" ht="10.9" customHeight="1">
      <c r="A1243" s="1157">
        <v>5112020001</v>
      </c>
      <c r="B1243" s="1219" t="s">
        <v>671</v>
      </c>
      <c r="C1243" s="1220"/>
      <c r="D1243" s="1221"/>
      <c r="E1243" s="1219" t="s">
        <v>5842</v>
      </c>
      <c r="F1243" s="1221"/>
      <c r="G1243" s="740">
        <v>67568.479999999996</v>
      </c>
      <c r="H1243" s="740">
        <v>30677.9</v>
      </c>
      <c r="I1243" s="1158">
        <v>0</v>
      </c>
      <c r="J1243" s="740">
        <v>98246.38</v>
      </c>
      <c r="K1243" s="276" t="str">
        <f t="shared" si="19"/>
        <v>151223</v>
      </c>
    </row>
    <row r="1244" spans="1:11" ht="10.9" customHeight="1">
      <c r="A1244" s="1157">
        <v>5112020001</v>
      </c>
      <c r="B1244" s="1219" t="s">
        <v>671</v>
      </c>
      <c r="C1244" s="1220"/>
      <c r="D1244" s="1221"/>
      <c r="E1244" s="1219" t="s">
        <v>5843</v>
      </c>
      <c r="F1244" s="1221"/>
      <c r="G1244" s="740">
        <v>21978.41</v>
      </c>
      <c r="H1244" s="740">
        <v>20357.7</v>
      </c>
      <c r="I1244" s="1158">
        <v>0</v>
      </c>
      <c r="J1244" s="740">
        <v>42336.11</v>
      </c>
      <c r="K1244" s="276" t="str">
        <f t="shared" si="19"/>
        <v>151223</v>
      </c>
    </row>
    <row r="1245" spans="1:11" ht="10.9" customHeight="1">
      <c r="A1245" s="1157">
        <v>5112020001</v>
      </c>
      <c r="B1245" s="1219" t="s">
        <v>671</v>
      </c>
      <c r="C1245" s="1220"/>
      <c r="D1245" s="1221"/>
      <c r="E1245" s="1219" t="s">
        <v>5844</v>
      </c>
      <c r="F1245" s="1221"/>
      <c r="G1245" s="740">
        <v>23411.4</v>
      </c>
      <c r="H1245" s="740">
        <v>15216.2</v>
      </c>
      <c r="I1245" s="1158">
        <v>0</v>
      </c>
      <c r="J1245" s="740">
        <v>38627.599999999999</v>
      </c>
      <c r="K1245" s="276" t="str">
        <f t="shared" si="19"/>
        <v>151223</v>
      </c>
    </row>
    <row r="1246" spans="1:11" ht="10.9" customHeight="1">
      <c r="A1246" s="1157">
        <v>5112020001</v>
      </c>
      <c r="B1246" s="1219" t="s">
        <v>671</v>
      </c>
      <c r="C1246" s="1220"/>
      <c r="D1246" s="1221"/>
      <c r="E1246" s="1219" t="s">
        <v>5845</v>
      </c>
      <c r="F1246" s="1221"/>
      <c r="G1246" s="740">
        <v>3111.6</v>
      </c>
      <c r="H1246" s="740">
        <v>2904.16</v>
      </c>
      <c r="I1246" s="1158">
        <v>0</v>
      </c>
      <c r="J1246" s="740">
        <v>6015.76</v>
      </c>
      <c r="K1246" s="276" t="str">
        <f t="shared" si="19"/>
        <v>151223</v>
      </c>
    </row>
    <row r="1247" spans="1:11" ht="10.9" customHeight="1">
      <c r="A1247" s="1157">
        <v>5112020001</v>
      </c>
      <c r="B1247" s="1219" t="s">
        <v>671</v>
      </c>
      <c r="C1247" s="1220"/>
      <c r="D1247" s="1221"/>
      <c r="E1247" s="1219" t="s">
        <v>5846</v>
      </c>
      <c r="F1247" s="1221"/>
      <c r="G1247" s="740">
        <v>25182.52</v>
      </c>
      <c r="H1247" s="740">
        <v>6174.56</v>
      </c>
      <c r="I1247" s="1158">
        <v>0</v>
      </c>
      <c r="J1247" s="740">
        <v>31357.08</v>
      </c>
      <c r="K1247" s="276" t="str">
        <f t="shared" si="19"/>
        <v>151223</v>
      </c>
    </row>
    <row r="1248" spans="1:11" ht="10.9" customHeight="1">
      <c r="A1248" s="1157">
        <v>5112020001</v>
      </c>
      <c r="B1248" s="1219" t="s">
        <v>671</v>
      </c>
      <c r="C1248" s="1220"/>
      <c r="D1248" s="1221"/>
      <c r="E1248" s="1219" t="s">
        <v>5847</v>
      </c>
      <c r="F1248" s="1221"/>
      <c r="G1248" s="740">
        <v>11033.76</v>
      </c>
      <c r="H1248" s="740">
        <v>4978.5600000000004</v>
      </c>
      <c r="I1248" s="1158">
        <v>0</v>
      </c>
      <c r="J1248" s="740">
        <v>16012.32</v>
      </c>
      <c r="K1248" s="276" t="str">
        <f t="shared" si="19"/>
        <v>151223</v>
      </c>
    </row>
    <row r="1249" spans="1:11" ht="10.9" customHeight="1">
      <c r="A1249" s="1157">
        <v>5112020001</v>
      </c>
      <c r="B1249" s="1219" t="s">
        <v>671</v>
      </c>
      <c r="C1249" s="1220"/>
      <c r="D1249" s="1221"/>
      <c r="E1249" s="1219" t="s">
        <v>5848</v>
      </c>
      <c r="F1249" s="1221"/>
      <c r="G1249" s="740">
        <v>13999.8</v>
      </c>
      <c r="H1249" s="740">
        <v>6999.9</v>
      </c>
      <c r="I1249" s="1158">
        <v>0</v>
      </c>
      <c r="J1249" s="740">
        <v>20999.7</v>
      </c>
      <c r="K1249" s="276" t="str">
        <f t="shared" si="19"/>
        <v>151223</v>
      </c>
    </row>
    <row r="1250" spans="1:11" ht="10.9" customHeight="1">
      <c r="A1250" s="1157">
        <v>5112020001</v>
      </c>
      <c r="B1250" s="1219" t="s">
        <v>671</v>
      </c>
      <c r="C1250" s="1220"/>
      <c r="D1250" s="1221"/>
      <c r="E1250" s="1219" t="s">
        <v>5849</v>
      </c>
      <c r="F1250" s="1221"/>
      <c r="G1250" s="740">
        <v>60436.25</v>
      </c>
      <c r="H1250" s="740">
        <v>28687.82</v>
      </c>
      <c r="I1250" s="1158">
        <v>0</v>
      </c>
      <c r="J1250" s="740">
        <v>89124.07</v>
      </c>
      <c r="K1250" s="276" t="str">
        <f t="shared" si="19"/>
        <v>151223</v>
      </c>
    </row>
    <row r="1251" spans="1:11" ht="10.9" customHeight="1">
      <c r="A1251" s="1157">
        <v>5112020001</v>
      </c>
      <c r="B1251" s="1219" t="s">
        <v>671</v>
      </c>
      <c r="C1251" s="1220"/>
      <c r="D1251" s="1221"/>
      <c r="E1251" s="1219" t="s">
        <v>5850</v>
      </c>
      <c r="F1251" s="1221"/>
      <c r="G1251" s="740">
        <v>89668.55</v>
      </c>
      <c r="H1251" s="740">
        <v>43879.82</v>
      </c>
      <c r="I1251" s="1158">
        <v>0</v>
      </c>
      <c r="J1251" s="740">
        <v>133548.37</v>
      </c>
      <c r="K1251" s="276" t="str">
        <f t="shared" si="19"/>
        <v>151223</v>
      </c>
    </row>
    <row r="1252" spans="1:11" ht="10.9" customHeight="1">
      <c r="A1252" s="1157">
        <v>5112020001</v>
      </c>
      <c r="B1252" s="1219" t="s">
        <v>671</v>
      </c>
      <c r="C1252" s="1220"/>
      <c r="D1252" s="1221"/>
      <c r="E1252" s="1219" t="s">
        <v>5851</v>
      </c>
      <c r="F1252" s="1221"/>
      <c r="G1252" s="740">
        <v>3433.42</v>
      </c>
      <c r="H1252" s="1158">
        <v>0</v>
      </c>
      <c r="I1252" s="1158">
        <v>0</v>
      </c>
      <c r="J1252" s="740">
        <v>3433.42</v>
      </c>
      <c r="K1252" s="276" t="str">
        <f t="shared" si="19"/>
        <v>151223</v>
      </c>
    </row>
    <row r="1253" spans="1:11" ht="10.9" customHeight="1">
      <c r="A1253" s="1157">
        <v>5112020001</v>
      </c>
      <c r="B1253" s="1219" t="s">
        <v>671</v>
      </c>
      <c r="C1253" s="1220"/>
      <c r="D1253" s="1221"/>
      <c r="E1253" s="1219" t="s">
        <v>5852</v>
      </c>
      <c r="F1253" s="1221"/>
      <c r="G1253" s="740">
        <v>59834.76</v>
      </c>
      <c r="H1253" s="740">
        <v>53164.62</v>
      </c>
      <c r="I1253" s="1158">
        <v>0</v>
      </c>
      <c r="J1253" s="740">
        <v>112999.38</v>
      </c>
      <c r="K1253" s="276" t="str">
        <f t="shared" si="19"/>
        <v>151223</v>
      </c>
    </row>
    <row r="1254" spans="1:11" ht="10.9" customHeight="1">
      <c r="A1254" s="1157">
        <v>5112020001</v>
      </c>
      <c r="B1254" s="1219" t="s">
        <v>671</v>
      </c>
      <c r="C1254" s="1220"/>
      <c r="D1254" s="1221"/>
      <c r="E1254" s="1219" t="s">
        <v>5853</v>
      </c>
      <c r="F1254" s="1221"/>
      <c r="G1254" s="740">
        <v>8090.16</v>
      </c>
      <c r="H1254" s="1158">
        <v>0</v>
      </c>
      <c r="I1254" s="1158">
        <v>0</v>
      </c>
      <c r="J1254" s="740">
        <v>8090.16</v>
      </c>
      <c r="K1254" s="276" t="str">
        <f t="shared" si="19"/>
        <v>151223</v>
      </c>
    </row>
    <row r="1255" spans="1:11" ht="10.9" customHeight="1">
      <c r="A1255" s="1157">
        <v>5112020001</v>
      </c>
      <c r="B1255" s="1219" t="s">
        <v>671</v>
      </c>
      <c r="C1255" s="1220"/>
      <c r="D1255" s="1221"/>
      <c r="E1255" s="1219" t="s">
        <v>5854</v>
      </c>
      <c r="F1255" s="1221"/>
      <c r="G1255" s="740">
        <v>11040.9</v>
      </c>
      <c r="H1255" s="740">
        <v>11040.9</v>
      </c>
      <c r="I1255" s="1158">
        <v>0</v>
      </c>
      <c r="J1255" s="740">
        <v>22081.8</v>
      </c>
      <c r="K1255" s="276" t="str">
        <f t="shared" si="19"/>
        <v>151223</v>
      </c>
    </row>
    <row r="1256" spans="1:11" ht="10.9" customHeight="1">
      <c r="A1256" s="1157">
        <v>5112020001</v>
      </c>
      <c r="B1256" s="1219" t="s">
        <v>671</v>
      </c>
      <c r="C1256" s="1220"/>
      <c r="D1256" s="1221"/>
      <c r="E1256" s="1219" t="s">
        <v>5855</v>
      </c>
      <c r="F1256" s="1221"/>
      <c r="G1256" s="740">
        <v>62679.67</v>
      </c>
      <c r="H1256" s="740">
        <v>26003.4</v>
      </c>
      <c r="I1256" s="1158">
        <v>0</v>
      </c>
      <c r="J1256" s="740">
        <v>88683.07</v>
      </c>
      <c r="K1256" s="276" t="str">
        <f t="shared" si="19"/>
        <v>151223</v>
      </c>
    </row>
    <row r="1257" spans="1:11" ht="10.9" customHeight="1">
      <c r="A1257" s="1157">
        <v>5112020001</v>
      </c>
      <c r="B1257" s="1219" t="s">
        <v>671</v>
      </c>
      <c r="C1257" s="1220"/>
      <c r="D1257" s="1221"/>
      <c r="E1257" s="1219" t="s">
        <v>5856</v>
      </c>
      <c r="F1257" s="1221"/>
      <c r="G1257" s="740">
        <v>17550</v>
      </c>
      <c r="H1257" s="740">
        <v>18000</v>
      </c>
      <c r="I1257" s="1158">
        <v>0</v>
      </c>
      <c r="J1257" s="740">
        <v>35550</v>
      </c>
      <c r="K1257" s="276" t="str">
        <f t="shared" si="19"/>
        <v>151223</v>
      </c>
    </row>
    <row r="1258" spans="1:11" ht="10.9" customHeight="1">
      <c r="A1258" s="1157">
        <v>5112020001</v>
      </c>
      <c r="B1258" s="1219" t="s">
        <v>671</v>
      </c>
      <c r="C1258" s="1220"/>
      <c r="D1258" s="1221"/>
      <c r="E1258" s="1219" t="s">
        <v>5857</v>
      </c>
      <c r="F1258" s="1221"/>
      <c r="G1258" s="740">
        <v>108281.8</v>
      </c>
      <c r="H1258" s="740">
        <v>57087.75</v>
      </c>
      <c r="I1258" s="1158">
        <v>0</v>
      </c>
      <c r="J1258" s="740">
        <v>165369.54999999999</v>
      </c>
      <c r="K1258" s="276" t="str">
        <f t="shared" si="19"/>
        <v>151223</v>
      </c>
    </row>
    <row r="1259" spans="1:11" ht="10.9" customHeight="1">
      <c r="A1259" s="1157">
        <v>5112020001</v>
      </c>
      <c r="B1259" s="1219" t="s">
        <v>671</v>
      </c>
      <c r="C1259" s="1220"/>
      <c r="D1259" s="1221"/>
      <c r="E1259" s="1219" t="s">
        <v>5858</v>
      </c>
      <c r="F1259" s="1221"/>
      <c r="G1259" s="740">
        <v>911938.04</v>
      </c>
      <c r="H1259" s="740">
        <v>465125.33</v>
      </c>
      <c r="I1259" s="1158">
        <v>0</v>
      </c>
      <c r="J1259" s="740">
        <v>1377063.37</v>
      </c>
      <c r="K1259" s="276" t="str">
        <f t="shared" si="19"/>
        <v>151223</v>
      </c>
    </row>
    <row r="1260" spans="1:11" ht="10.9" customHeight="1">
      <c r="A1260" s="1157">
        <v>5112020001</v>
      </c>
      <c r="B1260" s="1219" t="s">
        <v>671</v>
      </c>
      <c r="C1260" s="1220"/>
      <c r="D1260" s="1221"/>
      <c r="E1260" s="1219" t="s">
        <v>5859</v>
      </c>
      <c r="F1260" s="1221"/>
      <c r="G1260" s="740">
        <v>210816.14</v>
      </c>
      <c r="H1260" s="740">
        <v>116323.83</v>
      </c>
      <c r="I1260" s="1158">
        <v>0</v>
      </c>
      <c r="J1260" s="740">
        <v>327139.96999999997</v>
      </c>
      <c r="K1260" s="276" t="str">
        <f t="shared" si="19"/>
        <v>151223</v>
      </c>
    </row>
    <row r="1261" spans="1:11" ht="10.9" customHeight="1">
      <c r="A1261" s="1157">
        <v>5112020001</v>
      </c>
      <c r="B1261" s="1219" t="s">
        <v>671</v>
      </c>
      <c r="C1261" s="1220"/>
      <c r="D1261" s="1221"/>
      <c r="E1261" s="1219" t="s">
        <v>5860</v>
      </c>
      <c r="F1261" s="1221"/>
      <c r="G1261" s="740">
        <v>66285.600000000006</v>
      </c>
      <c r="H1261" s="740">
        <v>29326.799999999999</v>
      </c>
      <c r="I1261" s="1158">
        <v>0</v>
      </c>
      <c r="J1261" s="740">
        <v>95612.4</v>
      </c>
      <c r="K1261" s="276" t="str">
        <f t="shared" si="19"/>
        <v>151223</v>
      </c>
    </row>
    <row r="1262" spans="1:11" ht="10.9" customHeight="1">
      <c r="A1262" s="1157">
        <v>5112020001</v>
      </c>
      <c r="B1262" s="1219" t="s">
        <v>671</v>
      </c>
      <c r="C1262" s="1220"/>
      <c r="D1262" s="1221"/>
      <c r="E1262" s="1219" t="s">
        <v>5861</v>
      </c>
      <c r="F1262" s="1221"/>
      <c r="G1262" s="740">
        <v>17693.900000000001</v>
      </c>
      <c r="H1262" s="1158">
        <v>0</v>
      </c>
      <c r="I1262" s="1158">
        <v>0</v>
      </c>
      <c r="J1262" s="740">
        <v>17693.900000000001</v>
      </c>
      <c r="K1262" s="276" t="str">
        <f t="shared" si="19"/>
        <v>151223</v>
      </c>
    </row>
    <row r="1263" spans="1:11" ht="10.9" customHeight="1">
      <c r="A1263" s="1157">
        <v>5112020001</v>
      </c>
      <c r="B1263" s="1219" t="s">
        <v>671</v>
      </c>
      <c r="C1263" s="1220"/>
      <c r="D1263" s="1221"/>
      <c r="E1263" s="1219" t="s">
        <v>5862</v>
      </c>
      <c r="F1263" s="1221"/>
      <c r="G1263" s="740">
        <v>15000</v>
      </c>
      <c r="H1263" s="740">
        <v>7500</v>
      </c>
      <c r="I1263" s="1158">
        <v>0</v>
      </c>
      <c r="J1263" s="740">
        <v>22500</v>
      </c>
      <c r="K1263" s="276" t="str">
        <f t="shared" si="19"/>
        <v>151223</v>
      </c>
    </row>
    <row r="1264" spans="1:11" ht="10.9" customHeight="1">
      <c r="A1264" s="1157">
        <v>5112020001</v>
      </c>
      <c r="B1264" s="1219" t="s">
        <v>671</v>
      </c>
      <c r="C1264" s="1220"/>
      <c r="D1264" s="1221"/>
      <c r="E1264" s="1219" t="s">
        <v>5863</v>
      </c>
      <c r="F1264" s="1221"/>
      <c r="G1264" s="740">
        <v>104945.4</v>
      </c>
      <c r="H1264" s="740">
        <v>52472.7</v>
      </c>
      <c r="I1264" s="1158">
        <v>0</v>
      </c>
      <c r="J1264" s="740">
        <v>157418.1</v>
      </c>
      <c r="K1264" s="276" t="str">
        <f t="shared" si="19"/>
        <v>151223</v>
      </c>
    </row>
    <row r="1265" spans="1:11" ht="10.9" customHeight="1">
      <c r="A1265" s="1157">
        <v>5112020001</v>
      </c>
      <c r="B1265" s="1219" t="s">
        <v>671</v>
      </c>
      <c r="C1265" s="1220"/>
      <c r="D1265" s="1221"/>
      <c r="E1265" s="1219" t="s">
        <v>5864</v>
      </c>
      <c r="F1265" s="1221"/>
      <c r="G1265" s="740">
        <v>192451.45</v>
      </c>
      <c r="H1265" s="740">
        <v>96048.3</v>
      </c>
      <c r="I1265" s="1158">
        <v>0</v>
      </c>
      <c r="J1265" s="740">
        <v>288499.75</v>
      </c>
      <c r="K1265" s="276" t="str">
        <f t="shared" si="19"/>
        <v>151223</v>
      </c>
    </row>
    <row r="1266" spans="1:11" ht="10.9" customHeight="1">
      <c r="A1266" s="1157">
        <v>5112030001</v>
      </c>
      <c r="B1266" s="1219" t="s">
        <v>672</v>
      </c>
      <c r="C1266" s="1220"/>
      <c r="D1266" s="1221"/>
      <c r="E1266" s="1219" t="s">
        <v>5865</v>
      </c>
      <c r="F1266" s="1221"/>
      <c r="G1266" s="740">
        <v>47899</v>
      </c>
      <c r="H1266" s="740">
        <v>23500</v>
      </c>
      <c r="I1266" s="1158">
        <v>0</v>
      </c>
      <c r="J1266" s="740">
        <v>71399</v>
      </c>
      <c r="K1266" s="276" t="str">
        <f t="shared" si="19"/>
        <v>151223</v>
      </c>
    </row>
    <row r="1267" spans="1:11" ht="10.9" customHeight="1">
      <c r="A1267" s="1157">
        <v>5113020001</v>
      </c>
      <c r="B1267" s="1219" t="s">
        <v>673</v>
      </c>
      <c r="C1267" s="1220"/>
      <c r="D1267" s="1221"/>
      <c r="E1267" s="1219" t="s">
        <v>5866</v>
      </c>
      <c r="F1267" s="1221"/>
      <c r="G1267" s="1158">
        <v>51.86</v>
      </c>
      <c r="H1267" s="1158">
        <v>0</v>
      </c>
      <c r="I1267" s="1158">
        <v>0</v>
      </c>
      <c r="J1267" s="1158">
        <v>51.86</v>
      </c>
      <c r="K1267" s="276" t="str">
        <f t="shared" si="19"/>
        <v>151223</v>
      </c>
    </row>
    <row r="1268" spans="1:11" ht="10.9" customHeight="1">
      <c r="A1268" s="1157">
        <v>5113020001</v>
      </c>
      <c r="B1268" s="1219" t="s">
        <v>673</v>
      </c>
      <c r="C1268" s="1220"/>
      <c r="D1268" s="1221"/>
      <c r="E1268" s="1219" t="s">
        <v>5867</v>
      </c>
      <c r="F1268" s="1221"/>
      <c r="G1268" s="740">
        <v>56023.02</v>
      </c>
      <c r="H1268" s="740">
        <v>28785.77</v>
      </c>
      <c r="I1268" s="1158">
        <v>0</v>
      </c>
      <c r="J1268" s="740">
        <v>84808.79</v>
      </c>
      <c r="K1268" s="276" t="str">
        <f t="shared" si="19"/>
        <v>151223</v>
      </c>
    </row>
    <row r="1269" spans="1:11" ht="10.9" customHeight="1">
      <c r="A1269" s="1157">
        <v>5113020001</v>
      </c>
      <c r="B1269" s="1219" t="s">
        <v>673</v>
      </c>
      <c r="C1269" s="1220"/>
      <c r="D1269" s="1221"/>
      <c r="E1269" s="1219" t="s">
        <v>5868</v>
      </c>
      <c r="F1269" s="1221"/>
      <c r="G1269" s="740">
        <v>54265.06</v>
      </c>
      <c r="H1269" s="740">
        <v>25513.08</v>
      </c>
      <c r="I1269" s="1158">
        <v>0</v>
      </c>
      <c r="J1269" s="740">
        <v>79778.14</v>
      </c>
      <c r="K1269" s="276" t="str">
        <f t="shared" si="19"/>
        <v>151223</v>
      </c>
    </row>
    <row r="1270" spans="1:11" ht="10.9" customHeight="1">
      <c r="A1270" s="1157">
        <v>5113020001</v>
      </c>
      <c r="B1270" s="1219" t="s">
        <v>673</v>
      </c>
      <c r="C1270" s="1220"/>
      <c r="D1270" s="1221"/>
      <c r="E1270" s="1219" t="s">
        <v>5869</v>
      </c>
      <c r="F1270" s="1221"/>
      <c r="G1270" s="740">
        <v>26811.919999999998</v>
      </c>
      <c r="H1270" s="740">
        <v>11398.69</v>
      </c>
      <c r="I1270" s="1158">
        <v>0</v>
      </c>
      <c r="J1270" s="740">
        <v>38210.61</v>
      </c>
      <c r="K1270" s="276" t="str">
        <f t="shared" si="19"/>
        <v>151223</v>
      </c>
    </row>
    <row r="1271" spans="1:11" ht="10.9" customHeight="1">
      <c r="A1271" s="1157">
        <v>5113020001</v>
      </c>
      <c r="B1271" s="1219" t="s">
        <v>673</v>
      </c>
      <c r="C1271" s="1220"/>
      <c r="D1271" s="1221"/>
      <c r="E1271" s="1219" t="s">
        <v>5870</v>
      </c>
      <c r="F1271" s="1221"/>
      <c r="G1271" s="740">
        <v>53592.57</v>
      </c>
      <c r="H1271" s="740">
        <v>26655.39</v>
      </c>
      <c r="I1271" s="1158">
        <v>0</v>
      </c>
      <c r="J1271" s="740">
        <v>80247.960000000006</v>
      </c>
      <c r="K1271" s="276" t="str">
        <f t="shared" si="19"/>
        <v>151223</v>
      </c>
    </row>
    <row r="1272" spans="1:11" ht="10.9" customHeight="1">
      <c r="A1272" s="1157">
        <v>5113020001</v>
      </c>
      <c r="B1272" s="1219" t="s">
        <v>673</v>
      </c>
      <c r="C1272" s="1220"/>
      <c r="D1272" s="1221"/>
      <c r="E1272" s="1219" t="s">
        <v>5871</v>
      </c>
      <c r="F1272" s="1221"/>
      <c r="G1272" s="1158">
        <v>249.81</v>
      </c>
      <c r="H1272" s="1158">
        <v>0</v>
      </c>
      <c r="I1272" s="1158">
        <v>0</v>
      </c>
      <c r="J1272" s="1158">
        <v>249.81</v>
      </c>
      <c r="K1272" s="276" t="str">
        <f t="shared" si="19"/>
        <v>151223</v>
      </c>
    </row>
    <row r="1273" spans="1:11" ht="10.9" customHeight="1">
      <c r="A1273" s="1157">
        <v>5113020001</v>
      </c>
      <c r="B1273" s="1219" t="s">
        <v>673</v>
      </c>
      <c r="C1273" s="1220"/>
      <c r="D1273" s="1221"/>
      <c r="E1273" s="1219" t="s">
        <v>5872</v>
      </c>
      <c r="F1273" s="1221"/>
      <c r="G1273" s="740">
        <v>14407.37</v>
      </c>
      <c r="H1273" s="740">
        <v>5699.25</v>
      </c>
      <c r="I1273" s="1158">
        <v>0</v>
      </c>
      <c r="J1273" s="740">
        <v>20106.62</v>
      </c>
      <c r="K1273" s="276" t="str">
        <f t="shared" si="19"/>
        <v>151223</v>
      </c>
    </row>
    <row r="1274" spans="1:11" ht="10.9" customHeight="1">
      <c r="A1274" s="1157">
        <v>5113020001</v>
      </c>
      <c r="B1274" s="1219" t="s">
        <v>673</v>
      </c>
      <c r="C1274" s="1220"/>
      <c r="D1274" s="1221"/>
      <c r="E1274" s="1219" t="s">
        <v>5873</v>
      </c>
      <c r="F1274" s="1221"/>
      <c r="G1274" s="1158">
        <v>240.64</v>
      </c>
      <c r="H1274" s="1158">
        <v>240.64</v>
      </c>
      <c r="I1274" s="1158">
        <v>0</v>
      </c>
      <c r="J1274" s="1158">
        <v>481.28</v>
      </c>
      <c r="K1274" s="276" t="str">
        <f t="shared" si="19"/>
        <v>151223</v>
      </c>
    </row>
    <row r="1275" spans="1:11" ht="10.9" customHeight="1">
      <c r="A1275" s="1157">
        <v>5113020002</v>
      </c>
      <c r="B1275" s="1219" t="s">
        <v>674</v>
      </c>
      <c r="C1275" s="1220"/>
      <c r="D1275" s="1221"/>
      <c r="E1275" s="1219" t="s">
        <v>5874</v>
      </c>
      <c r="F1275" s="1221"/>
      <c r="G1275" s="1158">
        <v>0</v>
      </c>
      <c r="H1275" s="740">
        <v>1594.93</v>
      </c>
      <c r="I1275" s="1158">
        <v>0</v>
      </c>
      <c r="J1275" s="740">
        <v>1594.93</v>
      </c>
      <c r="K1275" s="276" t="str">
        <f t="shared" si="19"/>
        <v>110123</v>
      </c>
    </row>
    <row r="1276" spans="1:11" ht="10.9" customHeight="1">
      <c r="A1276" s="1157">
        <v>5113020002</v>
      </c>
      <c r="B1276" s="1219" t="s">
        <v>674</v>
      </c>
      <c r="C1276" s="1220"/>
      <c r="D1276" s="1221"/>
      <c r="E1276" s="1219" t="s">
        <v>5875</v>
      </c>
      <c r="F1276" s="1221"/>
      <c r="G1276" s="1158">
        <v>826.97</v>
      </c>
      <c r="H1276" s="740">
        <v>1171.43</v>
      </c>
      <c r="I1276" s="1158">
        <v>0</v>
      </c>
      <c r="J1276" s="740">
        <v>1998.4</v>
      </c>
      <c r="K1276" s="276" t="str">
        <f t="shared" si="19"/>
        <v>110123</v>
      </c>
    </row>
    <row r="1277" spans="1:11" ht="10.9" customHeight="1">
      <c r="A1277" s="1157">
        <v>5113020002</v>
      </c>
      <c r="B1277" s="1219" t="s">
        <v>674</v>
      </c>
      <c r="C1277" s="1220"/>
      <c r="D1277" s="1221"/>
      <c r="E1277" s="1219" t="s">
        <v>5876</v>
      </c>
      <c r="F1277" s="1221"/>
      <c r="G1277" s="740">
        <v>1238.26</v>
      </c>
      <c r="H1277" s="740">
        <v>11157.96</v>
      </c>
      <c r="I1277" s="1158">
        <v>0</v>
      </c>
      <c r="J1277" s="740">
        <v>12396.22</v>
      </c>
      <c r="K1277" s="276" t="str">
        <f t="shared" si="19"/>
        <v>110123</v>
      </c>
    </row>
    <row r="1278" spans="1:11" ht="10.9" customHeight="1">
      <c r="A1278" s="1157">
        <v>5113020002</v>
      </c>
      <c r="B1278" s="1219" t="s">
        <v>674</v>
      </c>
      <c r="C1278" s="1220"/>
      <c r="D1278" s="1221"/>
      <c r="E1278" s="1219" t="s">
        <v>5877</v>
      </c>
      <c r="F1278" s="1221"/>
      <c r="G1278" s="1158">
        <v>0</v>
      </c>
      <c r="H1278" s="1158">
        <v>243.03</v>
      </c>
      <c r="I1278" s="1158">
        <v>0</v>
      </c>
      <c r="J1278" s="1158">
        <v>243.03</v>
      </c>
      <c r="K1278" s="276" t="str">
        <f t="shared" si="19"/>
        <v>110123</v>
      </c>
    </row>
    <row r="1279" spans="1:11" ht="10.9" customHeight="1">
      <c r="A1279" s="1157">
        <v>5113020002</v>
      </c>
      <c r="B1279" s="1219" t="s">
        <v>674</v>
      </c>
      <c r="C1279" s="1220"/>
      <c r="D1279" s="1221"/>
      <c r="E1279" s="1219" t="s">
        <v>5878</v>
      </c>
      <c r="F1279" s="1221"/>
      <c r="G1279" s="1158">
        <v>340</v>
      </c>
      <c r="H1279" s="1158">
        <v>844.07</v>
      </c>
      <c r="I1279" s="1158">
        <v>0</v>
      </c>
      <c r="J1279" s="740">
        <v>1184.07</v>
      </c>
      <c r="K1279" s="276" t="str">
        <f t="shared" si="19"/>
        <v>110123</v>
      </c>
    </row>
    <row r="1280" spans="1:11" ht="10.9" customHeight="1">
      <c r="A1280" s="1157">
        <v>5113020002</v>
      </c>
      <c r="B1280" s="1219" t="s">
        <v>674</v>
      </c>
      <c r="C1280" s="1220"/>
      <c r="D1280" s="1221"/>
      <c r="E1280" s="1219" t="s">
        <v>5879</v>
      </c>
      <c r="F1280" s="1221"/>
      <c r="G1280" s="740">
        <v>1052.01</v>
      </c>
      <c r="H1280" s="740">
        <v>2072.7199999999998</v>
      </c>
      <c r="I1280" s="1158">
        <v>0</v>
      </c>
      <c r="J1280" s="740">
        <v>3124.73</v>
      </c>
      <c r="K1280" s="276" t="str">
        <f t="shared" si="19"/>
        <v>110123</v>
      </c>
    </row>
    <row r="1281" spans="1:11" ht="10.9" customHeight="1">
      <c r="A1281" s="1157">
        <v>5113020002</v>
      </c>
      <c r="B1281" s="1219" t="s">
        <v>674</v>
      </c>
      <c r="C1281" s="1220"/>
      <c r="D1281" s="1221"/>
      <c r="E1281" s="1219" t="s">
        <v>5880</v>
      </c>
      <c r="F1281" s="1221"/>
      <c r="G1281" s="740">
        <v>1162.1099999999999</v>
      </c>
      <c r="H1281" s="1158">
        <v>754.24</v>
      </c>
      <c r="I1281" s="1158">
        <v>0</v>
      </c>
      <c r="J1281" s="740">
        <v>1916.35</v>
      </c>
      <c r="K1281" s="276" t="str">
        <f t="shared" si="19"/>
        <v>110123</v>
      </c>
    </row>
    <row r="1282" spans="1:11" ht="10.9" customHeight="1">
      <c r="A1282" s="1157">
        <v>5113020002</v>
      </c>
      <c r="B1282" s="1219" t="s">
        <v>674</v>
      </c>
      <c r="C1282" s="1220"/>
      <c r="D1282" s="1221"/>
      <c r="E1282" s="1219" t="s">
        <v>5881</v>
      </c>
      <c r="F1282" s="1221"/>
      <c r="G1282" s="740">
        <v>2220.85</v>
      </c>
      <c r="H1282" s="1158">
        <v>423.65</v>
      </c>
      <c r="I1282" s="1158">
        <v>0</v>
      </c>
      <c r="J1282" s="740">
        <v>2644.5</v>
      </c>
      <c r="K1282" s="276" t="str">
        <f t="shared" si="19"/>
        <v>110123</v>
      </c>
    </row>
    <row r="1283" spans="1:11" ht="10.9" customHeight="1">
      <c r="A1283" s="1157">
        <v>5113020002</v>
      </c>
      <c r="B1283" s="1219" t="s">
        <v>674</v>
      </c>
      <c r="C1283" s="1220"/>
      <c r="D1283" s="1221"/>
      <c r="E1283" s="1219" t="s">
        <v>5882</v>
      </c>
      <c r="F1283" s="1221"/>
      <c r="G1283" s="740">
        <v>1028.05</v>
      </c>
      <c r="H1283" s="740">
        <v>1914.81</v>
      </c>
      <c r="I1283" s="1158">
        <v>0</v>
      </c>
      <c r="J1283" s="740">
        <v>2942.86</v>
      </c>
      <c r="K1283" s="276" t="str">
        <f t="shared" si="19"/>
        <v>110123</v>
      </c>
    </row>
    <row r="1284" spans="1:11" ht="10.9" customHeight="1">
      <c r="A1284" s="1157">
        <v>5113020002</v>
      </c>
      <c r="B1284" s="1219" t="s">
        <v>674</v>
      </c>
      <c r="C1284" s="1220"/>
      <c r="D1284" s="1221"/>
      <c r="E1284" s="1219" t="s">
        <v>5883</v>
      </c>
      <c r="F1284" s="1221"/>
      <c r="G1284" s="1158">
        <v>0</v>
      </c>
      <c r="H1284" s="1158">
        <v>439.97</v>
      </c>
      <c r="I1284" s="1158">
        <v>0</v>
      </c>
      <c r="J1284" s="1158">
        <v>439.97</v>
      </c>
      <c r="K1284" s="276" t="str">
        <f t="shared" si="19"/>
        <v>110123</v>
      </c>
    </row>
    <row r="1285" spans="1:11" ht="10.9" customHeight="1">
      <c r="A1285" s="1157">
        <v>5113020002</v>
      </c>
      <c r="B1285" s="1219" t="s">
        <v>674</v>
      </c>
      <c r="C1285" s="1220"/>
      <c r="D1285" s="1221"/>
      <c r="E1285" s="1219" t="s">
        <v>5884</v>
      </c>
      <c r="F1285" s="1221"/>
      <c r="G1285" s="1158">
        <v>160.99</v>
      </c>
      <c r="H1285" s="1158">
        <v>0</v>
      </c>
      <c r="I1285" s="1158">
        <v>0</v>
      </c>
      <c r="J1285" s="1158">
        <v>160.99</v>
      </c>
      <c r="K1285" s="276" t="str">
        <f t="shared" si="19"/>
        <v>110123</v>
      </c>
    </row>
    <row r="1286" spans="1:11" ht="10.9" customHeight="1">
      <c r="A1286" s="1157">
        <v>5113020002</v>
      </c>
      <c r="B1286" s="1219" t="s">
        <v>674</v>
      </c>
      <c r="C1286" s="1220"/>
      <c r="D1286" s="1221"/>
      <c r="E1286" s="1219" t="s">
        <v>5885</v>
      </c>
      <c r="F1286" s="1221"/>
      <c r="G1286" s="1158">
        <v>213.54</v>
      </c>
      <c r="H1286" s="1158">
        <v>0</v>
      </c>
      <c r="I1286" s="1158">
        <v>0</v>
      </c>
      <c r="J1286" s="1158">
        <v>213.54</v>
      </c>
      <c r="K1286" s="276" t="str">
        <f t="shared" si="19"/>
        <v>110123</v>
      </c>
    </row>
    <row r="1287" spans="1:11" ht="10.9" customHeight="1">
      <c r="A1287" s="1157">
        <v>5113020002</v>
      </c>
      <c r="B1287" s="1219" t="s">
        <v>674</v>
      </c>
      <c r="C1287" s="1220"/>
      <c r="D1287" s="1221"/>
      <c r="E1287" s="1219" t="s">
        <v>5886</v>
      </c>
      <c r="F1287" s="1221"/>
      <c r="G1287" s="1158">
        <v>186.07</v>
      </c>
      <c r="H1287" s="1158">
        <v>162.08000000000001</v>
      </c>
      <c r="I1287" s="1158">
        <v>0</v>
      </c>
      <c r="J1287" s="1158">
        <v>348.15</v>
      </c>
      <c r="K1287" s="276" t="str">
        <f t="shared" si="19"/>
        <v>110123</v>
      </c>
    </row>
    <row r="1288" spans="1:11" ht="10.9" customHeight="1">
      <c r="A1288" s="1157">
        <v>5113020002</v>
      </c>
      <c r="B1288" s="1219" t="s">
        <v>674</v>
      </c>
      <c r="C1288" s="1220"/>
      <c r="D1288" s="1221"/>
      <c r="E1288" s="1219" t="s">
        <v>5887</v>
      </c>
      <c r="F1288" s="1221"/>
      <c r="G1288" s="1158">
        <v>0</v>
      </c>
      <c r="H1288" s="1158">
        <v>382.8</v>
      </c>
      <c r="I1288" s="1158">
        <v>0</v>
      </c>
      <c r="J1288" s="1158">
        <v>382.8</v>
      </c>
      <c r="K1288" s="276" t="str">
        <f t="shared" si="19"/>
        <v>110123</v>
      </c>
    </row>
    <row r="1289" spans="1:11" ht="10.9" customHeight="1">
      <c r="A1289" s="1157">
        <v>5113020002</v>
      </c>
      <c r="B1289" s="1219" t="s">
        <v>674</v>
      </c>
      <c r="C1289" s="1220"/>
      <c r="D1289" s="1221"/>
      <c r="E1289" s="1219" t="s">
        <v>5888</v>
      </c>
      <c r="F1289" s="1221"/>
      <c r="G1289" s="1158">
        <v>82.33</v>
      </c>
      <c r="H1289" s="1158">
        <v>0</v>
      </c>
      <c r="I1289" s="1158">
        <v>0</v>
      </c>
      <c r="J1289" s="1158">
        <v>82.33</v>
      </c>
      <c r="K1289" s="276" t="str">
        <f t="shared" si="19"/>
        <v>110123</v>
      </c>
    </row>
    <row r="1290" spans="1:11" ht="10.9" customHeight="1">
      <c r="A1290" s="1157">
        <v>5113020003</v>
      </c>
      <c r="B1290" s="1219" t="s">
        <v>675</v>
      </c>
      <c r="C1290" s="1220"/>
      <c r="D1290" s="1221"/>
      <c r="E1290" s="1219" t="s">
        <v>5889</v>
      </c>
      <c r="F1290" s="1221"/>
      <c r="G1290" s="1158">
        <v>0</v>
      </c>
      <c r="H1290" s="740">
        <v>43475.74</v>
      </c>
      <c r="I1290" s="1158">
        <v>0</v>
      </c>
      <c r="J1290" s="740">
        <v>43475.74</v>
      </c>
      <c r="K1290" s="276" t="str">
        <f t="shared" si="19"/>
        <v>110123</v>
      </c>
    </row>
    <row r="1291" spans="1:11" ht="10.9" customHeight="1">
      <c r="A1291" s="1157">
        <v>5113020003</v>
      </c>
      <c r="B1291" s="1219" t="s">
        <v>675</v>
      </c>
      <c r="C1291" s="1220"/>
      <c r="D1291" s="1221"/>
      <c r="E1291" s="1219" t="s">
        <v>5890</v>
      </c>
      <c r="F1291" s="1221"/>
      <c r="G1291" s="740">
        <v>19194.63</v>
      </c>
      <c r="H1291" s="740">
        <v>17139.16</v>
      </c>
      <c r="I1291" s="1158">
        <v>0</v>
      </c>
      <c r="J1291" s="740">
        <v>36333.79</v>
      </c>
      <c r="K1291" s="276" t="str">
        <f t="shared" si="19"/>
        <v>110123</v>
      </c>
    </row>
    <row r="1292" spans="1:11" ht="10.9" customHeight="1">
      <c r="A1292" s="1157">
        <v>5113020003</v>
      </c>
      <c r="B1292" s="1219" t="s">
        <v>675</v>
      </c>
      <c r="C1292" s="1220"/>
      <c r="D1292" s="1221"/>
      <c r="E1292" s="1219" t="s">
        <v>5891</v>
      </c>
      <c r="F1292" s="1221"/>
      <c r="G1292" s="740">
        <v>9655.7199999999993</v>
      </c>
      <c r="H1292" s="740">
        <v>117931.05</v>
      </c>
      <c r="I1292" s="1158">
        <v>0</v>
      </c>
      <c r="J1292" s="740">
        <v>127586.77</v>
      </c>
      <c r="K1292" s="276" t="str">
        <f t="shared" si="19"/>
        <v>110123</v>
      </c>
    </row>
    <row r="1293" spans="1:11" ht="10.9" customHeight="1">
      <c r="A1293" s="1157">
        <v>5113020003</v>
      </c>
      <c r="B1293" s="1219" t="s">
        <v>675</v>
      </c>
      <c r="C1293" s="1220"/>
      <c r="D1293" s="1221"/>
      <c r="E1293" s="1219" t="s">
        <v>5892</v>
      </c>
      <c r="F1293" s="1221"/>
      <c r="G1293" s="1158">
        <v>0</v>
      </c>
      <c r="H1293" s="740">
        <v>1907.52</v>
      </c>
      <c r="I1293" s="1158">
        <v>0</v>
      </c>
      <c r="J1293" s="740">
        <v>1907.52</v>
      </c>
      <c r="K1293" s="276" t="str">
        <f t="shared" ref="K1293:K1356" si="20">MID(E1293,58,6)</f>
        <v>110123</v>
      </c>
    </row>
    <row r="1294" spans="1:11" ht="10.9" customHeight="1">
      <c r="A1294" s="1157">
        <v>5113020003</v>
      </c>
      <c r="B1294" s="1219" t="s">
        <v>675</v>
      </c>
      <c r="C1294" s="1220"/>
      <c r="D1294" s="1221"/>
      <c r="E1294" s="1219" t="s">
        <v>5893</v>
      </c>
      <c r="F1294" s="1221"/>
      <c r="G1294" s="740">
        <v>2728.79</v>
      </c>
      <c r="H1294" s="740">
        <v>6486.94</v>
      </c>
      <c r="I1294" s="1158">
        <v>0</v>
      </c>
      <c r="J1294" s="740">
        <v>9215.73</v>
      </c>
      <c r="K1294" s="276" t="str">
        <f t="shared" si="20"/>
        <v>110123</v>
      </c>
    </row>
    <row r="1295" spans="1:11" ht="10.9" customHeight="1">
      <c r="A1295" s="1157">
        <v>5113020003</v>
      </c>
      <c r="B1295" s="1219" t="s">
        <v>675</v>
      </c>
      <c r="C1295" s="1220"/>
      <c r="D1295" s="1221"/>
      <c r="E1295" s="1219" t="s">
        <v>5894</v>
      </c>
      <c r="F1295" s="1221"/>
      <c r="G1295" s="740">
        <v>12491.32</v>
      </c>
      <c r="H1295" s="740">
        <v>16092.91</v>
      </c>
      <c r="I1295" s="1158">
        <v>0</v>
      </c>
      <c r="J1295" s="740">
        <v>28584.23</v>
      </c>
      <c r="K1295" s="276" t="str">
        <f t="shared" si="20"/>
        <v>110123</v>
      </c>
    </row>
    <row r="1296" spans="1:11" ht="10.9" customHeight="1">
      <c r="A1296" s="1157">
        <v>5113020003</v>
      </c>
      <c r="B1296" s="1219" t="s">
        <v>675</v>
      </c>
      <c r="C1296" s="1220"/>
      <c r="D1296" s="1221"/>
      <c r="E1296" s="1219" t="s">
        <v>5895</v>
      </c>
      <c r="F1296" s="1221"/>
      <c r="G1296" s="740">
        <v>21227.439999999999</v>
      </c>
      <c r="H1296" s="740">
        <v>10393.81</v>
      </c>
      <c r="I1296" s="1158">
        <v>0</v>
      </c>
      <c r="J1296" s="740">
        <v>31621.25</v>
      </c>
      <c r="K1296" s="276" t="str">
        <f t="shared" si="20"/>
        <v>110123</v>
      </c>
    </row>
    <row r="1297" spans="1:11" ht="10.9" customHeight="1">
      <c r="A1297" s="1157">
        <v>5113020003</v>
      </c>
      <c r="B1297" s="1219" t="s">
        <v>675</v>
      </c>
      <c r="C1297" s="1220"/>
      <c r="D1297" s="1221"/>
      <c r="E1297" s="1219" t="s">
        <v>5896</v>
      </c>
      <c r="F1297" s="1221"/>
      <c r="G1297" s="740">
        <v>21098.81</v>
      </c>
      <c r="H1297" s="740">
        <v>3284.78</v>
      </c>
      <c r="I1297" s="1158">
        <v>0</v>
      </c>
      <c r="J1297" s="740">
        <v>24383.59</v>
      </c>
      <c r="K1297" s="276" t="str">
        <f t="shared" si="20"/>
        <v>110123</v>
      </c>
    </row>
    <row r="1298" spans="1:11" ht="10.9" customHeight="1">
      <c r="A1298" s="1157">
        <v>5113020003</v>
      </c>
      <c r="B1298" s="1219" t="s">
        <v>675</v>
      </c>
      <c r="C1298" s="1220"/>
      <c r="D1298" s="1221"/>
      <c r="E1298" s="1219" t="s">
        <v>5897</v>
      </c>
      <c r="F1298" s="1221"/>
      <c r="G1298" s="740">
        <v>2137.04</v>
      </c>
      <c r="H1298" s="740">
        <v>23442.31</v>
      </c>
      <c r="I1298" s="1158">
        <v>0</v>
      </c>
      <c r="J1298" s="740">
        <v>25579.35</v>
      </c>
      <c r="K1298" s="276" t="str">
        <f t="shared" si="20"/>
        <v>110123</v>
      </c>
    </row>
    <row r="1299" spans="1:11" ht="10.9" customHeight="1">
      <c r="A1299" s="1157">
        <v>5113020003</v>
      </c>
      <c r="B1299" s="1219" t="s">
        <v>675</v>
      </c>
      <c r="C1299" s="1220"/>
      <c r="D1299" s="1221"/>
      <c r="E1299" s="1219" t="s">
        <v>5898</v>
      </c>
      <c r="F1299" s="1221"/>
      <c r="G1299" s="1158">
        <v>0</v>
      </c>
      <c r="H1299" s="740">
        <v>12470.4</v>
      </c>
      <c r="I1299" s="1158">
        <v>0</v>
      </c>
      <c r="J1299" s="740">
        <v>12470.4</v>
      </c>
      <c r="K1299" s="276" t="str">
        <f t="shared" si="20"/>
        <v>110123</v>
      </c>
    </row>
    <row r="1300" spans="1:11" ht="10.9" customHeight="1">
      <c r="A1300" s="1157">
        <v>5113020003</v>
      </c>
      <c r="B1300" s="1219" t="s">
        <v>675</v>
      </c>
      <c r="C1300" s="1220"/>
      <c r="D1300" s="1221"/>
      <c r="E1300" s="1219" t="s">
        <v>5899</v>
      </c>
      <c r="F1300" s="1221"/>
      <c r="G1300" s="740">
        <v>1244.4000000000001</v>
      </c>
      <c r="H1300" s="1158">
        <v>0</v>
      </c>
      <c r="I1300" s="1158">
        <v>0</v>
      </c>
      <c r="J1300" s="740">
        <v>1244.4000000000001</v>
      </c>
      <c r="K1300" s="276" t="str">
        <f t="shared" si="20"/>
        <v>110123</v>
      </c>
    </row>
    <row r="1301" spans="1:11" ht="10.9" customHeight="1">
      <c r="A1301" s="1157">
        <v>5113020003</v>
      </c>
      <c r="B1301" s="1219" t="s">
        <v>675</v>
      </c>
      <c r="C1301" s="1220"/>
      <c r="D1301" s="1221"/>
      <c r="E1301" s="1219" t="s">
        <v>5900</v>
      </c>
      <c r="F1301" s="1221"/>
      <c r="G1301" s="740">
        <v>1624.52</v>
      </c>
      <c r="H1301" s="1158">
        <v>0</v>
      </c>
      <c r="I1301" s="1158">
        <v>0</v>
      </c>
      <c r="J1301" s="740">
        <v>1624.52</v>
      </c>
      <c r="K1301" s="276" t="str">
        <f t="shared" si="20"/>
        <v>110123</v>
      </c>
    </row>
    <row r="1302" spans="1:11" ht="10.9" customHeight="1">
      <c r="A1302" s="1157">
        <v>5113020003</v>
      </c>
      <c r="B1302" s="1219" t="s">
        <v>675</v>
      </c>
      <c r="C1302" s="1220"/>
      <c r="D1302" s="1221"/>
      <c r="E1302" s="1219" t="s">
        <v>5901</v>
      </c>
      <c r="F1302" s="1221"/>
      <c r="G1302" s="740">
        <v>1423.98</v>
      </c>
      <c r="H1302" s="740">
        <v>1256.43</v>
      </c>
      <c r="I1302" s="1158">
        <v>0</v>
      </c>
      <c r="J1302" s="740">
        <v>2680.41</v>
      </c>
      <c r="K1302" s="276" t="str">
        <f t="shared" si="20"/>
        <v>110123</v>
      </c>
    </row>
    <row r="1303" spans="1:11" ht="10.9" customHeight="1">
      <c r="A1303" s="1157">
        <v>5113020003</v>
      </c>
      <c r="B1303" s="1219" t="s">
        <v>675</v>
      </c>
      <c r="C1303" s="1220"/>
      <c r="D1303" s="1221"/>
      <c r="E1303" s="1219" t="s">
        <v>5902</v>
      </c>
      <c r="F1303" s="1221"/>
      <c r="G1303" s="1158">
        <v>0</v>
      </c>
      <c r="H1303" s="740">
        <v>2983.86</v>
      </c>
      <c r="I1303" s="1158">
        <v>0</v>
      </c>
      <c r="J1303" s="740">
        <v>2983.86</v>
      </c>
      <c r="K1303" s="276" t="str">
        <f t="shared" si="20"/>
        <v>110123</v>
      </c>
    </row>
    <row r="1304" spans="1:11" ht="10.9" customHeight="1">
      <c r="A1304" s="1157">
        <v>5113020003</v>
      </c>
      <c r="B1304" s="1219" t="s">
        <v>675</v>
      </c>
      <c r="C1304" s="1220"/>
      <c r="D1304" s="1221"/>
      <c r="E1304" s="1219" t="s">
        <v>5903</v>
      </c>
      <c r="F1304" s="1221"/>
      <c r="G1304" s="1158">
        <v>656.25</v>
      </c>
      <c r="H1304" s="1158">
        <v>0</v>
      </c>
      <c r="I1304" s="1158">
        <v>0</v>
      </c>
      <c r="J1304" s="1158">
        <v>656.25</v>
      </c>
      <c r="K1304" s="276" t="str">
        <f t="shared" si="20"/>
        <v>110123</v>
      </c>
    </row>
    <row r="1305" spans="1:11" ht="10.9" customHeight="1">
      <c r="A1305" s="1157">
        <v>5113030001</v>
      </c>
      <c r="B1305" s="1219" t="s">
        <v>676</v>
      </c>
      <c r="C1305" s="1220"/>
      <c r="D1305" s="1221"/>
      <c r="E1305" s="1219" t="s">
        <v>5904</v>
      </c>
      <c r="F1305" s="1221"/>
      <c r="G1305" s="740">
        <v>19417.02</v>
      </c>
      <c r="H1305" s="740">
        <v>8748.8799999999992</v>
      </c>
      <c r="I1305" s="1158">
        <v>0</v>
      </c>
      <c r="J1305" s="740">
        <v>28165.9</v>
      </c>
      <c r="K1305" s="276" t="str">
        <f t="shared" si="20"/>
        <v>151223</v>
      </c>
    </row>
    <row r="1306" spans="1:11" ht="10.9" customHeight="1">
      <c r="A1306" s="1157">
        <v>5113030001</v>
      </c>
      <c r="B1306" s="1219" t="s">
        <v>676</v>
      </c>
      <c r="C1306" s="1220"/>
      <c r="D1306" s="1221"/>
      <c r="E1306" s="1219" t="s">
        <v>5905</v>
      </c>
      <c r="F1306" s="1221"/>
      <c r="G1306" s="740">
        <v>16717.03</v>
      </c>
      <c r="H1306" s="740">
        <v>5935.29</v>
      </c>
      <c r="I1306" s="1158">
        <v>0</v>
      </c>
      <c r="J1306" s="740">
        <v>22652.32</v>
      </c>
      <c r="K1306" s="276" t="str">
        <f t="shared" si="20"/>
        <v>151223</v>
      </c>
    </row>
    <row r="1307" spans="1:11" ht="10.9" customHeight="1">
      <c r="A1307" s="1157">
        <v>5113030001</v>
      </c>
      <c r="B1307" s="1219" t="s">
        <v>676</v>
      </c>
      <c r="C1307" s="1220"/>
      <c r="D1307" s="1221"/>
      <c r="E1307" s="1219" t="s">
        <v>5906</v>
      </c>
      <c r="F1307" s="1221"/>
      <c r="G1307" s="740">
        <v>4216.32</v>
      </c>
      <c r="H1307" s="740">
        <v>1873.92</v>
      </c>
      <c r="I1307" s="1158">
        <v>0</v>
      </c>
      <c r="J1307" s="740">
        <v>6090.24</v>
      </c>
      <c r="K1307" s="276" t="str">
        <f t="shared" si="20"/>
        <v>151223</v>
      </c>
    </row>
    <row r="1308" spans="1:11" ht="10.9" customHeight="1">
      <c r="A1308" s="1157">
        <v>5113030001</v>
      </c>
      <c r="B1308" s="1219" t="s">
        <v>676</v>
      </c>
      <c r="C1308" s="1220"/>
      <c r="D1308" s="1221"/>
      <c r="E1308" s="1219" t="s">
        <v>5907</v>
      </c>
      <c r="F1308" s="1221"/>
      <c r="G1308" s="740">
        <v>4454.32</v>
      </c>
      <c r="H1308" s="740">
        <v>3082.38</v>
      </c>
      <c r="I1308" s="1158">
        <v>0</v>
      </c>
      <c r="J1308" s="740">
        <v>7536.7</v>
      </c>
      <c r="K1308" s="276" t="str">
        <f t="shared" si="20"/>
        <v>151223</v>
      </c>
    </row>
    <row r="1309" spans="1:11" ht="10.9" customHeight="1">
      <c r="A1309" s="1157">
        <v>5113030001</v>
      </c>
      <c r="B1309" s="1219" t="s">
        <v>676</v>
      </c>
      <c r="C1309" s="1220"/>
      <c r="D1309" s="1221"/>
      <c r="E1309" s="1219" t="s">
        <v>5908</v>
      </c>
      <c r="F1309" s="1221"/>
      <c r="G1309" s="740">
        <v>83716.36</v>
      </c>
      <c r="H1309" s="740">
        <v>40683.519999999997</v>
      </c>
      <c r="I1309" s="1158">
        <v>0</v>
      </c>
      <c r="J1309" s="740">
        <v>124399.88</v>
      </c>
      <c r="K1309" s="276" t="str">
        <f t="shared" si="20"/>
        <v>151223</v>
      </c>
    </row>
    <row r="1310" spans="1:11" ht="10.9" customHeight="1">
      <c r="A1310" s="1157">
        <v>5113030001</v>
      </c>
      <c r="B1310" s="1219" t="s">
        <v>676</v>
      </c>
      <c r="C1310" s="1220"/>
      <c r="D1310" s="1221"/>
      <c r="E1310" s="1219" t="s">
        <v>5909</v>
      </c>
      <c r="F1310" s="1221"/>
      <c r="G1310" s="740">
        <v>94887.44</v>
      </c>
      <c r="H1310" s="740">
        <v>54756.55</v>
      </c>
      <c r="I1310" s="1158">
        <v>0</v>
      </c>
      <c r="J1310" s="740">
        <v>149643.99</v>
      </c>
      <c r="K1310" s="276" t="str">
        <f t="shared" si="20"/>
        <v>151223</v>
      </c>
    </row>
    <row r="1311" spans="1:11" ht="10.9" customHeight="1">
      <c r="A1311" s="1157">
        <v>5113030001</v>
      </c>
      <c r="B1311" s="1219" t="s">
        <v>676</v>
      </c>
      <c r="C1311" s="1220"/>
      <c r="D1311" s="1221"/>
      <c r="E1311" s="1219" t="s">
        <v>5910</v>
      </c>
      <c r="F1311" s="1221"/>
      <c r="G1311" s="740">
        <v>19353.47</v>
      </c>
      <c r="H1311" s="740">
        <v>8778.0400000000009</v>
      </c>
      <c r="I1311" s="1158">
        <v>0</v>
      </c>
      <c r="J1311" s="740">
        <v>28131.51</v>
      </c>
      <c r="K1311" s="276" t="str">
        <f t="shared" si="20"/>
        <v>151223</v>
      </c>
    </row>
    <row r="1312" spans="1:11" ht="10.9" customHeight="1">
      <c r="A1312" s="1157">
        <v>5113030001</v>
      </c>
      <c r="B1312" s="1219" t="s">
        <v>676</v>
      </c>
      <c r="C1312" s="1220"/>
      <c r="D1312" s="1221"/>
      <c r="E1312" s="1219" t="s">
        <v>5911</v>
      </c>
      <c r="F1312" s="1221"/>
      <c r="G1312" s="740">
        <v>109700.42</v>
      </c>
      <c r="H1312" s="740">
        <v>63346.559999999998</v>
      </c>
      <c r="I1312" s="1158">
        <v>0</v>
      </c>
      <c r="J1312" s="740">
        <v>173046.98</v>
      </c>
      <c r="K1312" s="276" t="str">
        <f t="shared" si="20"/>
        <v>151223</v>
      </c>
    </row>
    <row r="1313" spans="1:11" ht="10.9" customHeight="1">
      <c r="A1313" s="1157">
        <v>5113030001</v>
      </c>
      <c r="B1313" s="1219" t="s">
        <v>676</v>
      </c>
      <c r="C1313" s="1220"/>
      <c r="D1313" s="1221"/>
      <c r="E1313" s="1219" t="s">
        <v>5912</v>
      </c>
      <c r="F1313" s="1221"/>
      <c r="G1313" s="740">
        <v>2592</v>
      </c>
      <c r="H1313" s="740">
        <v>1658.88</v>
      </c>
      <c r="I1313" s="1158">
        <v>0</v>
      </c>
      <c r="J1313" s="740">
        <v>4250.88</v>
      </c>
      <c r="K1313" s="276" t="str">
        <f t="shared" si="20"/>
        <v>151223</v>
      </c>
    </row>
    <row r="1314" spans="1:11" ht="10.9" customHeight="1">
      <c r="A1314" s="1157">
        <v>5113030001</v>
      </c>
      <c r="B1314" s="1219" t="s">
        <v>676</v>
      </c>
      <c r="C1314" s="1220"/>
      <c r="D1314" s="1221"/>
      <c r="E1314" s="1219" t="s">
        <v>5913</v>
      </c>
      <c r="F1314" s="1221"/>
      <c r="G1314" s="740">
        <v>20241.330000000002</v>
      </c>
      <c r="H1314" s="740">
        <v>9961.39</v>
      </c>
      <c r="I1314" s="1158">
        <v>0</v>
      </c>
      <c r="J1314" s="740">
        <v>30202.720000000001</v>
      </c>
      <c r="K1314" s="276" t="str">
        <f t="shared" si="20"/>
        <v>151223</v>
      </c>
    </row>
    <row r="1315" spans="1:11" ht="10.9" customHeight="1">
      <c r="A1315" s="1157">
        <v>5113030001</v>
      </c>
      <c r="B1315" s="1219" t="s">
        <v>676</v>
      </c>
      <c r="C1315" s="1220"/>
      <c r="D1315" s="1221"/>
      <c r="E1315" s="1219" t="s">
        <v>5914</v>
      </c>
      <c r="F1315" s="1221"/>
      <c r="G1315" s="740">
        <v>5272.16</v>
      </c>
      <c r="H1315" s="740">
        <v>3118.92</v>
      </c>
      <c r="I1315" s="1158">
        <v>0</v>
      </c>
      <c r="J1315" s="740">
        <v>8391.08</v>
      </c>
      <c r="K1315" s="276" t="str">
        <f t="shared" si="20"/>
        <v>151223</v>
      </c>
    </row>
    <row r="1316" spans="1:11" ht="10.9" customHeight="1">
      <c r="A1316" s="1157">
        <v>5113030001</v>
      </c>
      <c r="B1316" s="1219" t="s">
        <v>676</v>
      </c>
      <c r="C1316" s="1220"/>
      <c r="D1316" s="1221"/>
      <c r="E1316" s="1219" t="s">
        <v>5915</v>
      </c>
      <c r="F1316" s="1221"/>
      <c r="G1316" s="740">
        <v>5263.5</v>
      </c>
      <c r="H1316" s="740">
        <v>2631.75</v>
      </c>
      <c r="I1316" s="1158">
        <v>0</v>
      </c>
      <c r="J1316" s="740">
        <v>7895.25</v>
      </c>
      <c r="K1316" s="276" t="str">
        <f t="shared" si="20"/>
        <v>151223</v>
      </c>
    </row>
    <row r="1317" spans="1:11" ht="10.9" customHeight="1">
      <c r="A1317" s="1157">
        <v>5113030001</v>
      </c>
      <c r="B1317" s="1219" t="s">
        <v>676</v>
      </c>
      <c r="C1317" s="1220"/>
      <c r="D1317" s="1221"/>
      <c r="E1317" s="1219" t="s">
        <v>5916</v>
      </c>
      <c r="F1317" s="1221"/>
      <c r="G1317" s="740">
        <v>81012.83</v>
      </c>
      <c r="H1317" s="740">
        <v>37987.17</v>
      </c>
      <c r="I1317" s="1158">
        <v>0</v>
      </c>
      <c r="J1317" s="740">
        <v>119000</v>
      </c>
      <c r="K1317" s="276" t="str">
        <f t="shared" si="20"/>
        <v>151223</v>
      </c>
    </row>
    <row r="1318" spans="1:11" ht="10.9" customHeight="1">
      <c r="A1318" s="1157">
        <v>5113030001</v>
      </c>
      <c r="B1318" s="1219" t="s">
        <v>676</v>
      </c>
      <c r="C1318" s="1220"/>
      <c r="D1318" s="1221"/>
      <c r="E1318" s="1219" t="s">
        <v>5917</v>
      </c>
      <c r="F1318" s="1221"/>
      <c r="G1318" s="1158">
        <v>0</v>
      </c>
      <c r="H1318" s="740">
        <v>2871.55</v>
      </c>
      <c r="I1318" s="1158">
        <v>0</v>
      </c>
      <c r="J1318" s="740">
        <v>2871.55</v>
      </c>
      <c r="K1318" s="276" t="str">
        <f t="shared" si="20"/>
        <v>151223</v>
      </c>
    </row>
    <row r="1319" spans="1:11" ht="10.9" customHeight="1">
      <c r="A1319" s="1157">
        <v>5113030001</v>
      </c>
      <c r="B1319" s="1219" t="s">
        <v>676</v>
      </c>
      <c r="C1319" s="1220"/>
      <c r="D1319" s="1221"/>
      <c r="E1319" s="1219" t="s">
        <v>5918</v>
      </c>
      <c r="F1319" s="1221"/>
      <c r="G1319" s="1158">
        <v>815.06</v>
      </c>
      <c r="H1319" s="1158">
        <v>0</v>
      </c>
      <c r="I1319" s="1158">
        <v>0</v>
      </c>
      <c r="J1319" s="1158">
        <v>815.06</v>
      </c>
      <c r="K1319" s="276" t="str">
        <f t="shared" si="20"/>
        <v>151223</v>
      </c>
    </row>
    <row r="1320" spans="1:11" ht="10.9" customHeight="1">
      <c r="A1320" s="1157">
        <v>5113030001</v>
      </c>
      <c r="B1320" s="1219" t="s">
        <v>676</v>
      </c>
      <c r="C1320" s="1220"/>
      <c r="D1320" s="1221"/>
      <c r="E1320" s="1219" t="s">
        <v>5919</v>
      </c>
      <c r="F1320" s="1221"/>
      <c r="G1320" s="740">
        <v>335027.7</v>
      </c>
      <c r="H1320" s="740">
        <v>156931.25</v>
      </c>
      <c r="I1320" s="1158">
        <v>0</v>
      </c>
      <c r="J1320" s="740">
        <v>491958.95</v>
      </c>
      <c r="K1320" s="276" t="str">
        <f t="shared" si="20"/>
        <v>151223</v>
      </c>
    </row>
    <row r="1321" spans="1:11" ht="10.9" customHeight="1">
      <c r="A1321" s="1157">
        <v>5113030001</v>
      </c>
      <c r="B1321" s="1219" t="s">
        <v>676</v>
      </c>
      <c r="C1321" s="1220"/>
      <c r="D1321" s="1221"/>
      <c r="E1321" s="1219" t="s">
        <v>5920</v>
      </c>
      <c r="F1321" s="1221"/>
      <c r="G1321" s="740">
        <v>288343.11</v>
      </c>
      <c r="H1321" s="740">
        <v>122665.43</v>
      </c>
      <c r="I1321" s="1158">
        <v>0</v>
      </c>
      <c r="J1321" s="740">
        <v>411008.54</v>
      </c>
      <c r="K1321" s="276" t="str">
        <f t="shared" si="20"/>
        <v>151223</v>
      </c>
    </row>
    <row r="1322" spans="1:11" ht="10.9" customHeight="1">
      <c r="A1322" s="1157">
        <v>5113030001</v>
      </c>
      <c r="B1322" s="1219" t="s">
        <v>676</v>
      </c>
      <c r="C1322" s="1220"/>
      <c r="D1322" s="1221"/>
      <c r="E1322" s="1219" t="s">
        <v>5921</v>
      </c>
      <c r="F1322" s="1221"/>
      <c r="G1322" s="740">
        <v>237682.14</v>
      </c>
      <c r="H1322" s="740">
        <v>110333.93</v>
      </c>
      <c r="I1322" s="1158">
        <v>0</v>
      </c>
      <c r="J1322" s="740">
        <v>348016.07</v>
      </c>
      <c r="K1322" s="276" t="str">
        <f t="shared" si="20"/>
        <v>151223</v>
      </c>
    </row>
    <row r="1323" spans="1:11" ht="10.9" customHeight="1">
      <c r="A1323" s="1157">
        <v>5113030001</v>
      </c>
      <c r="B1323" s="1219" t="s">
        <v>676</v>
      </c>
      <c r="C1323" s="1220"/>
      <c r="D1323" s="1221"/>
      <c r="E1323" s="1219" t="s">
        <v>5922</v>
      </c>
      <c r="F1323" s="1221"/>
      <c r="G1323" s="740">
        <v>486982.72</v>
      </c>
      <c r="H1323" s="740">
        <v>246039.3</v>
      </c>
      <c r="I1323" s="1158">
        <v>0</v>
      </c>
      <c r="J1323" s="740">
        <v>733022.02</v>
      </c>
      <c r="K1323" s="276" t="str">
        <f t="shared" si="20"/>
        <v>151223</v>
      </c>
    </row>
    <row r="1324" spans="1:11" ht="10.9" customHeight="1">
      <c r="A1324" s="1157">
        <v>5113030001</v>
      </c>
      <c r="B1324" s="1219" t="s">
        <v>676</v>
      </c>
      <c r="C1324" s="1220"/>
      <c r="D1324" s="1221"/>
      <c r="E1324" s="1219" t="s">
        <v>5923</v>
      </c>
      <c r="F1324" s="1221"/>
      <c r="G1324" s="740">
        <v>11207.08</v>
      </c>
      <c r="H1324" s="740">
        <v>8790.24</v>
      </c>
      <c r="I1324" s="1158">
        <v>0</v>
      </c>
      <c r="J1324" s="740">
        <v>19997.32</v>
      </c>
      <c r="K1324" s="276" t="str">
        <f t="shared" si="20"/>
        <v>151223</v>
      </c>
    </row>
    <row r="1325" spans="1:11" ht="10.9" customHeight="1">
      <c r="A1325" s="1157">
        <v>5113030001</v>
      </c>
      <c r="B1325" s="1219" t="s">
        <v>676</v>
      </c>
      <c r="C1325" s="1220"/>
      <c r="D1325" s="1221"/>
      <c r="E1325" s="1219" t="s">
        <v>5924</v>
      </c>
      <c r="F1325" s="1221"/>
      <c r="G1325" s="740">
        <v>4163.6099999999997</v>
      </c>
      <c r="H1325" s="1158">
        <v>0</v>
      </c>
      <c r="I1325" s="1158">
        <v>0</v>
      </c>
      <c r="J1325" s="740">
        <v>4163.6099999999997</v>
      </c>
      <c r="K1325" s="276" t="str">
        <f t="shared" si="20"/>
        <v>151223</v>
      </c>
    </row>
    <row r="1326" spans="1:11" ht="10.9" customHeight="1">
      <c r="A1326" s="1157">
        <v>5113030001</v>
      </c>
      <c r="B1326" s="1219" t="s">
        <v>676</v>
      </c>
      <c r="C1326" s="1220"/>
      <c r="D1326" s="1221"/>
      <c r="E1326" s="1219" t="s">
        <v>5925</v>
      </c>
      <c r="F1326" s="1221"/>
      <c r="G1326" s="740">
        <v>6092.5</v>
      </c>
      <c r="H1326" s="740">
        <v>2985</v>
      </c>
      <c r="I1326" s="1158">
        <v>0</v>
      </c>
      <c r="J1326" s="740">
        <v>9077.5</v>
      </c>
      <c r="K1326" s="276" t="str">
        <f t="shared" si="20"/>
        <v>151223</v>
      </c>
    </row>
    <row r="1327" spans="1:11" ht="10.9" customHeight="1">
      <c r="A1327" s="1157">
        <v>5113030001</v>
      </c>
      <c r="B1327" s="1219" t="s">
        <v>676</v>
      </c>
      <c r="C1327" s="1220"/>
      <c r="D1327" s="1221"/>
      <c r="E1327" s="1219" t="s">
        <v>5926</v>
      </c>
      <c r="F1327" s="1221"/>
      <c r="G1327" s="740">
        <v>35155.29</v>
      </c>
      <c r="H1327" s="740">
        <v>25210.17</v>
      </c>
      <c r="I1327" s="1158">
        <v>0</v>
      </c>
      <c r="J1327" s="740">
        <v>60365.46</v>
      </c>
      <c r="K1327" s="276" t="str">
        <f t="shared" si="20"/>
        <v>151223</v>
      </c>
    </row>
    <row r="1328" spans="1:11" ht="10.9" customHeight="1">
      <c r="A1328" s="1157">
        <v>5113030001</v>
      </c>
      <c r="B1328" s="1219" t="s">
        <v>676</v>
      </c>
      <c r="C1328" s="1220"/>
      <c r="D1328" s="1221"/>
      <c r="E1328" s="1219" t="s">
        <v>5927</v>
      </c>
      <c r="F1328" s="1221"/>
      <c r="G1328" s="740">
        <v>1941.35</v>
      </c>
      <c r="H1328" s="1158">
        <v>0</v>
      </c>
      <c r="I1328" s="1158">
        <v>0</v>
      </c>
      <c r="J1328" s="740">
        <v>1941.35</v>
      </c>
      <c r="K1328" s="276" t="str">
        <f t="shared" si="20"/>
        <v>151223</v>
      </c>
    </row>
    <row r="1329" spans="1:11" ht="10.9" customHeight="1">
      <c r="A1329" s="1157">
        <v>5113030002</v>
      </c>
      <c r="B1329" s="1219" t="s">
        <v>677</v>
      </c>
      <c r="C1329" s="1220"/>
      <c r="D1329" s="1221"/>
      <c r="E1329" s="1219" t="s">
        <v>5928</v>
      </c>
      <c r="F1329" s="1221"/>
      <c r="G1329" s="740">
        <v>10828.98</v>
      </c>
      <c r="H1329" s="740">
        <v>1128.73</v>
      </c>
      <c r="I1329" s="1158">
        <v>0</v>
      </c>
      <c r="J1329" s="740">
        <v>11957.71</v>
      </c>
      <c r="K1329" s="276" t="str">
        <f t="shared" si="20"/>
        <v>151223</v>
      </c>
    </row>
    <row r="1330" spans="1:11" ht="10.9" customHeight="1">
      <c r="A1330" s="1157">
        <v>5113030002</v>
      </c>
      <c r="B1330" s="1219" t="s">
        <v>677</v>
      </c>
      <c r="C1330" s="1220"/>
      <c r="D1330" s="1221"/>
      <c r="E1330" s="1219" t="s">
        <v>5929</v>
      </c>
      <c r="F1330" s="1221"/>
      <c r="G1330" s="740">
        <v>7790.08</v>
      </c>
      <c r="H1330" s="740">
        <v>1478.01</v>
      </c>
      <c r="I1330" s="1158">
        <v>0</v>
      </c>
      <c r="J1330" s="740">
        <v>9268.09</v>
      </c>
      <c r="K1330" s="276" t="str">
        <f t="shared" si="20"/>
        <v>151223</v>
      </c>
    </row>
    <row r="1331" spans="1:11" ht="10.9" customHeight="1">
      <c r="A1331" s="1157">
        <v>5113030002</v>
      </c>
      <c r="B1331" s="1219" t="s">
        <v>677</v>
      </c>
      <c r="C1331" s="1220"/>
      <c r="D1331" s="1221"/>
      <c r="E1331" s="1219" t="s">
        <v>5930</v>
      </c>
      <c r="F1331" s="1221"/>
      <c r="G1331" s="740">
        <v>5604.64</v>
      </c>
      <c r="H1331" s="740">
        <v>3004.46</v>
      </c>
      <c r="I1331" s="1158">
        <v>0</v>
      </c>
      <c r="J1331" s="740">
        <v>8609.1</v>
      </c>
      <c r="K1331" s="276" t="str">
        <f t="shared" si="20"/>
        <v>151223</v>
      </c>
    </row>
    <row r="1332" spans="1:11" ht="10.9" customHeight="1">
      <c r="A1332" s="1157">
        <v>5113030002</v>
      </c>
      <c r="B1332" s="1219" t="s">
        <v>677</v>
      </c>
      <c r="C1332" s="1220"/>
      <c r="D1332" s="1221"/>
      <c r="E1332" s="1219" t="s">
        <v>5931</v>
      </c>
      <c r="F1332" s="1221"/>
      <c r="G1332" s="740">
        <v>7729.83</v>
      </c>
      <c r="H1332" s="740">
        <v>3435.48</v>
      </c>
      <c r="I1332" s="1158">
        <v>0</v>
      </c>
      <c r="J1332" s="740">
        <v>11165.31</v>
      </c>
      <c r="K1332" s="276" t="str">
        <f t="shared" si="20"/>
        <v>151223</v>
      </c>
    </row>
    <row r="1333" spans="1:11" ht="10.9" customHeight="1">
      <c r="A1333" s="1157">
        <v>5113030002</v>
      </c>
      <c r="B1333" s="1219" t="s">
        <v>677</v>
      </c>
      <c r="C1333" s="1220"/>
      <c r="D1333" s="1221"/>
      <c r="E1333" s="1219" t="s">
        <v>5932</v>
      </c>
      <c r="F1333" s="1221"/>
      <c r="G1333" s="740">
        <v>3733.92</v>
      </c>
      <c r="H1333" s="740">
        <v>2118.4</v>
      </c>
      <c r="I1333" s="1158">
        <v>0</v>
      </c>
      <c r="J1333" s="740">
        <v>5852.32</v>
      </c>
      <c r="K1333" s="276" t="str">
        <f t="shared" si="20"/>
        <v>151223</v>
      </c>
    </row>
    <row r="1334" spans="1:11" ht="10.9" customHeight="1">
      <c r="A1334" s="1157">
        <v>5113030002</v>
      </c>
      <c r="B1334" s="1219" t="s">
        <v>677</v>
      </c>
      <c r="C1334" s="1220"/>
      <c r="D1334" s="1221"/>
      <c r="E1334" s="1219" t="s">
        <v>5933</v>
      </c>
      <c r="F1334" s="1221"/>
      <c r="G1334" s="740">
        <v>124447.7</v>
      </c>
      <c r="H1334" s="740">
        <v>40312.57</v>
      </c>
      <c r="I1334" s="1158">
        <v>0</v>
      </c>
      <c r="J1334" s="740">
        <v>164760.26999999999</v>
      </c>
      <c r="K1334" s="276" t="str">
        <f t="shared" si="20"/>
        <v>151223</v>
      </c>
    </row>
    <row r="1335" spans="1:11" ht="10.9" customHeight="1">
      <c r="A1335" s="1157">
        <v>5113030002</v>
      </c>
      <c r="B1335" s="1219" t="s">
        <v>677</v>
      </c>
      <c r="C1335" s="1220"/>
      <c r="D1335" s="1221"/>
      <c r="E1335" s="1219" t="s">
        <v>5934</v>
      </c>
      <c r="F1335" s="1221"/>
      <c r="G1335" s="740">
        <v>156574.32999999999</v>
      </c>
      <c r="H1335" s="740">
        <v>62577.7</v>
      </c>
      <c r="I1335" s="1158">
        <v>0</v>
      </c>
      <c r="J1335" s="740">
        <v>219152.03</v>
      </c>
      <c r="K1335" s="276" t="str">
        <f t="shared" si="20"/>
        <v>151223</v>
      </c>
    </row>
    <row r="1336" spans="1:11" ht="10.9" customHeight="1">
      <c r="A1336" s="1157">
        <v>5113030002</v>
      </c>
      <c r="B1336" s="1219" t="s">
        <v>677</v>
      </c>
      <c r="C1336" s="1220"/>
      <c r="D1336" s="1221"/>
      <c r="E1336" s="1219" t="s">
        <v>5935</v>
      </c>
      <c r="F1336" s="1221"/>
      <c r="G1336" s="740">
        <v>4998.2299999999996</v>
      </c>
      <c r="H1336" s="740">
        <v>8519.6299999999992</v>
      </c>
      <c r="I1336" s="1158">
        <v>0</v>
      </c>
      <c r="J1336" s="740">
        <v>13517.86</v>
      </c>
      <c r="K1336" s="276" t="str">
        <f t="shared" si="20"/>
        <v>151223</v>
      </c>
    </row>
    <row r="1337" spans="1:11" ht="10.9" customHeight="1">
      <c r="A1337" s="1157">
        <v>5113030002</v>
      </c>
      <c r="B1337" s="1219" t="s">
        <v>677</v>
      </c>
      <c r="C1337" s="1220"/>
      <c r="D1337" s="1221"/>
      <c r="E1337" s="1219" t="s">
        <v>5936</v>
      </c>
      <c r="F1337" s="1221"/>
      <c r="G1337" s="740">
        <v>112934.9</v>
      </c>
      <c r="H1337" s="740">
        <v>63051.03</v>
      </c>
      <c r="I1337" s="1158">
        <v>0</v>
      </c>
      <c r="J1337" s="740">
        <v>175985.93</v>
      </c>
      <c r="K1337" s="276" t="str">
        <f t="shared" si="20"/>
        <v>151223</v>
      </c>
    </row>
    <row r="1338" spans="1:11" ht="10.9" customHeight="1">
      <c r="A1338" s="1157">
        <v>5113030002</v>
      </c>
      <c r="B1338" s="1219" t="s">
        <v>677</v>
      </c>
      <c r="C1338" s="1220"/>
      <c r="D1338" s="1221"/>
      <c r="E1338" s="1219" t="s">
        <v>5937</v>
      </c>
      <c r="F1338" s="1221"/>
      <c r="G1338" s="740">
        <v>8960.89</v>
      </c>
      <c r="H1338" s="740">
        <v>3502.65</v>
      </c>
      <c r="I1338" s="1158">
        <v>0</v>
      </c>
      <c r="J1338" s="740">
        <v>12463.54</v>
      </c>
      <c r="K1338" s="276" t="str">
        <f t="shared" si="20"/>
        <v>151223</v>
      </c>
    </row>
    <row r="1339" spans="1:11" ht="10.9" customHeight="1">
      <c r="A1339" s="1157">
        <v>5113030002</v>
      </c>
      <c r="B1339" s="1219" t="s">
        <v>677</v>
      </c>
      <c r="C1339" s="1220"/>
      <c r="D1339" s="1221"/>
      <c r="E1339" s="1219" t="s">
        <v>5938</v>
      </c>
      <c r="F1339" s="1221"/>
      <c r="G1339" s="1158">
        <v>156.6</v>
      </c>
      <c r="H1339" s="1158">
        <v>0</v>
      </c>
      <c r="I1339" s="1158">
        <v>0</v>
      </c>
      <c r="J1339" s="1158">
        <v>156.6</v>
      </c>
      <c r="K1339" s="276" t="str">
        <f t="shared" si="20"/>
        <v>151223</v>
      </c>
    </row>
    <row r="1340" spans="1:11" ht="10.9" customHeight="1">
      <c r="A1340" s="1157">
        <v>5113030002</v>
      </c>
      <c r="B1340" s="1219" t="s">
        <v>677</v>
      </c>
      <c r="C1340" s="1220"/>
      <c r="D1340" s="1221"/>
      <c r="E1340" s="1219" t="s">
        <v>5939</v>
      </c>
      <c r="F1340" s="1221"/>
      <c r="G1340" s="740">
        <v>4900.54</v>
      </c>
      <c r="H1340" s="1158">
        <v>0</v>
      </c>
      <c r="I1340" s="1158">
        <v>0</v>
      </c>
      <c r="J1340" s="740">
        <v>4900.54</v>
      </c>
      <c r="K1340" s="276" t="str">
        <f t="shared" si="20"/>
        <v>151223</v>
      </c>
    </row>
    <row r="1341" spans="1:11" ht="10.9" customHeight="1">
      <c r="A1341" s="1157">
        <v>5113030002</v>
      </c>
      <c r="B1341" s="1219" t="s">
        <v>677</v>
      </c>
      <c r="C1341" s="1220"/>
      <c r="D1341" s="1221"/>
      <c r="E1341" s="1219" t="s">
        <v>5940</v>
      </c>
      <c r="F1341" s="1221"/>
      <c r="G1341" s="740">
        <v>57449.29</v>
      </c>
      <c r="H1341" s="740">
        <v>30854.33</v>
      </c>
      <c r="I1341" s="1158">
        <v>0</v>
      </c>
      <c r="J1341" s="740">
        <v>88303.62</v>
      </c>
      <c r="K1341" s="276" t="str">
        <f t="shared" si="20"/>
        <v>151223</v>
      </c>
    </row>
    <row r="1342" spans="1:11" ht="10.9" customHeight="1">
      <c r="A1342" s="1157">
        <v>5113030002</v>
      </c>
      <c r="B1342" s="1219" t="s">
        <v>677</v>
      </c>
      <c r="C1342" s="1220"/>
      <c r="D1342" s="1221"/>
      <c r="E1342" s="1219" t="s">
        <v>5941</v>
      </c>
      <c r="F1342" s="1221"/>
      <c r="G1342" s="740">
        <v>198280.48</v>
      </c>
      <c r="H1342" s="740">
        <v>51416.02</v>
      </c>
      <c r="I1342" s="1158">
        <v>0</v>
      </c>
      <c r="J1342" s="740">
        <v>249696.5</v>
      </c>
      <c r="K1342" s="276" t="str">
        <f t="shared" si="20"/>
        <v>151223</v>
      </c>
    </row>
    <row r="1343" spans="1:11" ht="10.9" customHeight="1">
      <c r="A1343" s="1157">
        <v>5113030002</v>
      </c>
      <c r="B1343" s="1219" t="s">
        <v>677</v>
      </c>
      <c r="C1343" s="1220"/>
      <c r="D1343" s="1221"/>
      <c r="E1343" s="1219" t="s">
        <v>5942</v>
      </c>
      <c r="F1343" s="1221"/>
      <c r="G1343" s="740">
        <v>102302.88</v>
      </c>
      <c r="H1343" s="740">
        <v>17043.22</v>
      </c>
      <c r="I1343" s="1158">
        <v>0</v>
      </c>
      <c r="J1343" s="740">
        <v>119346.1</v>
      </c>
      <c r="K1343" s="276" t="str">
        <f t="shared" si="20"/>
        <v>151223</v>
      </c>
    </row>
    <row r="1344" spans="1:11" ht="10.9" customHeight="1">
      <c r="A1344" s="1157">
        <v>5113030002</v>
      </c>
      <c r="B1344" s="1219" t="s">
        <v>677</v>
      </c>
      <c r="C1344" s="1220"/>
      <c r="D1344" s="1221"/>
      <c r="E1344" s="1219" t="s">
        <v>5943</v>
      </c>
      <c r="F1344" s="1221"/>
      <c r="G1344" s="740">
        <v>206288.41</v>
      </c>
      <c r="H1344" s="740">
        <v>45962.6</v>
      </c>
      <c r="I1344" s="1158">
        <v>0</v>
      </c>
      <c r="J1344" s="740">
        <v>252251.01</v>
      </c>
      <c r="K1344" s="276" t="str">
        <f t="shared" si="20"/>
        <v>151223</v>
      </c>
    </row>
    <row r="1345" spans="1:11" ht="10.9" customHeight="1">
      <c r="A1345" s="1157">
        <v>5113030002</v>
      </c>
      <c r="B1345" s="1219" t="s">
        <v>677</v>
      </c>
      <c r="C1345" s="1220"/>
      <c r="D1345" s="1221"/>
      <c r="E1345" s="1219" t="s">
        <v>5944</v>
      </c>
      <c r="F1345" s="1221"/>
      <c r="G1345" s="740">
        <v>247005.15</v>
      </c>
      <c r="H1345" s="740">
        <v>54282.77</v>
      </c>
      <c r="I1345" s="1158">
        <v>0</v>
      </c>
      <c r="J1345" s="740">
        <v>301287.92</v>
      </c>
      <c r="K1345" s="276" t="str">
        <f t="shared" si="20"/>
        <v>151223</v>
      </c>
    </row>
    <row r="1346" spans="1:11" ht="10.9" customHeight="1">
      <c r="A1346" s="1157">
        <v>5113030002</v>
      </c>
      <c r="B1346" s="1219" t="s">
        <v>677</v>
      </c>
      <c r="C1346" s="1220"/>
      <c r="D1346" s="1221"/>
      <c r="E1346" s="1219" t="s">
        <v>5945</v>
      </c>
      <c r="F1346" s="1221"/>
      <c r="G1346" s="740">
        <v>7500.34</v>
      </c>
      <c r="H1346" s="740">
        <v>4391.3</v>
      </c>
      <c r="I1346" s="1158">
        <v>0</v>
      </c>
      <c r="J1346" s="740">
        <v>11891.64</v>
      </c>
      <c r="K1346" s="276" t="str">
        <f t="shared" si="20"/>
        <v>151223</v>
      </c>
    </row>
    <row r="1347" spans="1:11" ht="10.9" customHeight="1">
      <c r="A1347" s="1157">
        <v>5113030002</v>
      </c>
      <c r="B1347" s="1219" t="s">
        <v>677</v>
      </c>
      <c r="C1347" s="1220"/>
      <c r="D1347" s="1221"/>
      <c r="E1347" s="1219" t="s">
        <v>5946</v>
      </c>
      <c r="F1347" s="1221"/>
      <c r="G1347" s="740">
        <v>1292.1600000000001</v>
      </c>
      <c r="H1347" s="1158">
        <v>0</v>
      </c>
      <c r="I1347" s="1158">
        <v>0</v>
      </c>
      <c r="J1347" s="740">
        <v>1292.1600000000001</v>
      </c>
      <c r="K1347" s="276" t="str">
        <f t="shared" si="20"/>
        <v>151223</v>
      </c>
    </row>
    <row r="1348" spans="1:11" ht="10.9" customHeight="1">
      <c r="A1348" s="1157">
        <v>5113030002</v>
      </c>
      <c r="B1348" s="1219" t="s">
        <v>677</v>
      </c>
      <c r="C1348" s="1220"/>
      <c r="D1348" s="1221"/>
      <c r="E1348" s="1219" t="s">
        <v>5947</v>
      </c>
      <c r="F1348" s="1221"/>
      <c r="G1348" s="740">
        <v>6005.71</v>
      </c>
      <c r="H1348" s="740">
        <v>2985.04</v>
      </c>
      <c r="I1348" s="1158">
        <v>0</v>
      </c>
      <c r="J1348" s="740">
        <v>8990.75</v>
      </c>
      <c r="K1348" s="276" t="str">
        <f t="shared" si="20"/>
        <v>151223</v>
      </c>
    </row>
    <row r="1349" spans="1:11" ht="10.9" customHeight="1">
      <c r="A1349" s="1157">
        <v>5113030002</v>
      </c>
      <c r="B1349" s="1219" t="s">
        <v>677</v>
      </c>
      <c r="C1349" s="1220"/>
      <c r="D1349" s="1221"/>
      <c r="E1349" s="1219" t="s">
        <v>5948</v>
      </c>
      <c r="F1349" s="1221"/>
      <c r="G1349" s="740">
        <v>16964.18</v>
      </c>
      <c r="H1349" s="740">
        <v>11850.76</v>
      </c>
      <c r="I1349" s="1158">
        <v>0</v>
      </c>
      <c r="J1349" s="740">
        <v>28814.94</v>
      </c>
      <c r="K1349" s="276" t="str">
        <f t="shared" si="20"/>
        <v>151223</v>
      </c>
    </row>
    <row r="1350" spans="1:11" ht="10.9" customHeight="1">
      <c r="A1350" s="1157">
        <v>5113040001</v>
      </c>
      <c r="B1350" s="1219" t="s">
        <v>678</v>
      </c>
      <c r="C1350" s="1220"/>
      <c r="D1350" s="1221"/>
      <c r="E1350" s="1219" t="s">
        <v>5949</v>
      </c>
      <c r="F1350" s="1221"/>
      <c r="G1350" s="740">
        <v>20000</v>
      </c>
      <c r="H1350" s="740">
        <v>10000</v>
      </c>
      <c r="I1350" s="1158">
        <v>0</v>
      </c>
      <c r="J1350" s="740">
        <v>30000</v>
      </c>
      <c r="K1350" s="276" t="str">
        <f t="shared" si="20"/>
        <v>110123</v>
      </c>
    </row>
    <row r="1351" spans="1:11" ht="10.9" customHeight="1">
      <c r="A1351" s="1157">
        <v>5113040001</v>
      </c>
      <c r="B1351" s="1219" t="s">
        <v>678</v>
      </c>
      <c r="C1351" s="1220"/>
      <c r="D1351" s="1221"/>
      <c r="E1351" s="1219" t="s">
        <v>5950</v>
      </c>
      <c r="F1351" s="1221"/>
      <c r="G1351" s="740">
        <v>481919.36</v>
      </c>
      <c r="H1351" s="740">
        <v>176012.1</v>
      </c>
      <c r="I1351" s="1158">
        <v>0</v>
      </c>
      <c r="J1351" s="740">
        <v>657931.46</v>
      </c>
      <c r="K1351" s="276" t="str">
        <f t="shared" si="20"/>
        <v>151223</v>
      </c>
    </row>
    <row r="1352" spans="1:11" ht="10.9" customHeight="1">
      <c r="A1352" s="1157">
        <v>5113040001</v>
      </c>
      <c r="B1352" s="1219" t="s">
        <v>678</v>
      </c>
      <c r="C1352" s="1220"/>
      <c r="D1352" s="1221"/>
      <c r="E1352" s="1219" t="s">
        <v>5951</v>
      </c>
      <c r="F1352" s="1221"/>
      <c r="G1352" s="740">
        <v>438213.81</v>
      </c>
      <c r="H1352" s="740">
        <v>288830.18</v>
      </c>
      <c r="I1352" s="1158">
        <v>0</v>
      </c>
      <c r="J1352" s="740">
        <v>727043.99</v>
      </c>
      <c r="K1352" s="276" t="str">
        <f t="shared" si="20"/>
        <v>151223</v>
      </c>
    </row>
    <row r="1353" spans="1:11" ht="10.9" customHeight="1">
      <c r="A1353" s="1157">
        <v>5113040001</v>
      </c>
      <c r="B1353" s="1219" t="s">
        <v>678</v>
      </c>
      <c r="C1353" s="1220"/>
      <c r="D1353" s="1221"/>
      <c r="E1353" s="1219" t="s">
        <v>5952</v>
      </c>
      <c r="F1353" s="1221"/>
      <c r="G1353" s="740">
        <v>214194.96</v>
      </c>
      <c r="H1353" s="740">
        <v>109829.11</v>
      </c>
      <c r="I1353" s="1158">
        <v>0</v>
      </c>
      <c r="J1353" s="740">
        <v>324024.07</v>
      </c>
      <c r="K1353" s="276" t="str">
        <f t="shared" si="20"/>
        <v>151223</v>
      </c>
    </row>
    <row r="1354" spans="1:11" ht="10.9" customHeight="1">
      <c r="A1354" s="1157">
        <v>5113040001</v>
      </c>
      <c r="B1354" s="1219" t="s">
        <v>678</v>
      </c>
      <c r="C1354" s="1220"/>
      <c r="D1354" s="1221"/>
      <c r="E1354" s="1219" t="s">
        <v>5953</v>
      </c>
      <c r="F1354" s="1221"/>
      <c r="G1354" s="740">
        <v>20000</v>
      </c>
      <c r="H1354" s="740">
        <v>11706</v>
      </c>
      <c r="I1354" s="1158">
        <v>0</v>
      </c>
      <c r="J1354" s="740">
        <v>31706</v>
      </c>
      <c r="K1354" s="276" t="str">
        <f t="shared" si="20"/>
        <v>110123</v>
      </c>
    </row>
    <row r="1355" spans="1:11" ht="10.9" customHeight="1">
      <c r="A1355" s="1157">
        <v>5113040001</v>
      </c>
      <c r="B1355" s="1219" t="s">
        <v>678</v>
      </c>
      <c r="C1355" s="1220"/>
      <c r="D1355" s="1221"/>
      <c r="E1355" s="1219" t="s">
        <v>5954</v>
      </c>
      <c r="F1355" s="1221"/>
      <c r="G1355" s="740">
        <v>78082.460000000006</v>
      </c>
      <c r="H1355" s="740">
        <v>44008.6</v>
      </c>
      <c r="I1355" s="1158">
        <v>0</v>
      </c>
      <c r="J1355" s="740">
        <v>122091.06</v>
      </c>
      <c r="K1355" s="276" t="str">
        <f t="shared" si="20"/>
        <v>151223</v>
      </c>
    </row>
    <row r="1356" spans="1:11" ht="10.9" customHeight="1">
      <c r="A1356" s="1157">
        <v>5113040001</v>
      </c>
      <c r="B1356" s="1219" t="s">
        <v>678</v>
      </c>
      <c r="C1356" s="1220"/>
      <c r="D1356" s="1221"/>
      <c r="E1356" s="1219" t="s">
        <v>5955</v>
      </c>
      <c r="F1356" s="1221"/>
      <c r="G1356" s="1158">
        <v>0</v>
      </c>
      <c r="H1356" s="740">
        <v>2410.27</v>
      </c>
      <c r="I1356" s="1158">
        <v>0</v>
      </c>
      <c r="J1356" s="740">
        <v>2410.27</v>
      </c>
      <c r="K1356" s="276" t="str">
        <f t="shared" si="20"/>
        <v>110123</v>
      </c>
    </row>
    <row r="1357" spans="1:11" ht="10.9" customHeight="1">
      <c r="A1357" s="1157">
        <v>5113040001</v>
      </c>
      <c r="B1357" s="1219" t="s">
        <v>678</v>
      </c>
      <c r="C1357" s="1220"/>
      <c r="D1357" s="1221"/>
      <c r="E1357" s="1219" t="s">
        <v>5956</v>
      </c>
      <c r="F1357" s="1221"/>
      <c r="G1357" s="740">
        <v>41902.94</v>
      </c>
      <c r="H1357" s="740">
        <v>24037.71</v>
      </c>
      <c r="I1357" s="1158">
        <v>0</v>
      </c>
      <c r="J1357" s="740">
        <v>65940.649999999994</v>
      </c>
      <c r="K1357" s="276" t="str">
        <f t="shared" ref="K1357:K1420" si="21">MID(E1357,58,6)</f>
        <v>151223</v>
      </c>
    </row>
    <row r="1358" spans="1:11" ht="10.9" customHeight="1">
      <c r="A1358" s="1157">
        <v>5113040001</v>
      </c>
      <c r="B1358" s="1219" t="s">
        <v>678</v>
      </c>
      <c r="C1358" s="1220"/>
      <c r="D1358" s="1221"/>
      <c r="E1358" s="1219" t="s">
        <v>5957</v>
      </c>
      <c r="F1358" s="1221"/>
      <c r="G1358" s="1158">
        <v>0</v>
      </c>
      <c r="H1358" s="740">
        <v>2200</v>
      </c>
      <c r="I1358" s="1158">
        <v>0</v>
      </c>
      <c r="J1358" s="740">
        <v>2200</v>
      </c>
      <c r="K1358" s="276" t="str">
        <f t="shared" si="21"/>
        <v>110123</v>
      </c>
    </row>
    <row r="1359" spans="1:11" ht="10.9" customHeight="1">
      <c r="A1359" s="1157">
        <v>5113040001</v>
      </c>
      <c r="B1359" s="1219" t="s">
        <v>678</v>
      </c>
      <c r="C1359" s="1220"/>
      <c r="D1359" s="1221"/>
      <c r="E1359" s="1219" t="s">
        <v>5958</v>
      </c>
      <c r="F1359" s="1221"/>
      <c r="G1359" s="740">
        <v>43311.63</v>
      </c>
      <c r="H1359" s="740">
        <v>19206.400000000001</v>
      </c>
      <c r="I1359" s="1158">
        <v>0</v>
      </c>
      <c r="J1359" s="740">
        <v>62518.03</v>
      </c>
      <c r="K1359" s="276" t="str">
        <f t="shared" si="21"/>
        <v>151223</v>
      </c>
    </row>
    <row r="1360" spans="1:11" ht="10.9" customHeight="1">
      <c r="A1360" s="1157">
        <v>5113040001</v>
      </c>
      <c r="B1360" s="1219" t="s">
        <v>678</v>
      </c>
      <c r="C1360" s="1220"/>
      <c r="D1360" s="1221"/>
      <c r="E1360" s="1219" t="s">
        <v>5959</v>
      </c>
      <c r="F1360" s="1221"/>
      <c r="G1360" s="740">
        <v>9828.99</v>
      </c>
      <c r="H1360" s="740">
        <v>4802.96</v>
      </c>
      <c r="I1360" s="1158">
        <v>0</v>
      </c>
      <c r="J1360" s="740">
        <v>14631.95</v>
      </c>
      <c r="K1360" s="276" t="str">
        <f t="shared" si="21"/>
        <v>151223</v>
      </c>
    </row>
    <row r="1361" spans="1:11" ht="10.9" customHeight="1">
      <c r="A1361" s="1157">
        <v>5113040001</v>
      </c>
      <c r="B1361" s="1219" t="s">
        <v>678</v>
      </c>
      <c r="C1361" s="1220"/>
      <c r="D1361" s="1221"/>
      <c r="E1361" s="1219" t="s">
        <v>5960</v>
      </c>
      <c r="F1361" s="1221"/>
      <c r="G1361" s="740">
        <v>32822.839999999997</v>
      </c>
      <c r="H1361" s="740">
        <v>17835.7</v>
      </c>
      <c r="I1361" s="1158">
        <v>0</v>
      </c>
      <c r="J1361" s="740">
        <v>50658.54</v>
      </c>
      <c r="K1361" s="276" t="str">
        <f t="shared" si="21"/>
        <v>151223</v>
      </c>
    </row>
    <row r="1362" spans="1:11" ht="10.9" customHeight="1">
      <c r="A1362" s="1157">
        <v>5113040001</v>
      </c>
      <c r="B1362" s="1219" t="s">
        <v>678</v>
      </c>
      <c r="C1362" s="1220"/>
      <c r="D1362" s="1221"/>
      <c r="E1362" s="1219" t="s">
        <v>5961</v>
      </c>
      <c r="F1362" s="1221"/>
      <c r="G1362" s="740">
        <v>19891.080000000002</v>
      </c>
      <c r="H1362" s="740">
        <v>9945.5400000000009</v>
      </c>
      <c r="I1362" s="1158">
        <v>0</v>
      </c>
      <c r="J1362" s="740">
        <v>29836.62</v>
      </c>
      <c r="K1362" s="276" t="str">
        <f t="shared" si="21"/>
        <v>151223</v>
      </c>
    </row>
    <row r="1363" spans="1:11" ht="10.9" customHeight="1">
      <c r="A1363" s="1157">
        <v>5113040001</v>
      </c>
      <c r="B1363" s="1219" t="s">
        <v>678</v>
      </c>
      <c r="C1363" s="1220"/>
      <c r="D1363" s="1221"/>
      <c r="E1363" s="1219" t="s">
        <v>5962</v>
      </c>
      <c r="F1363" s="1221"/>
      <c r="G1363" s="740">
        <v>162174.53</v>
      </c>
      <c r="H1363" s="740">
        <v>71503.740000000005</v>
      </c>
      <c r="I1363" s="1158">
        <v>0</v>
      </c>
      <c r="J1363" s="740">
        <v>233678.27</v>
      </c>
      <c r="K1363" s="276" t="str">
        <f t="shared" si="21"/>
        <v>151223</v>
      </c>
    </row>
    <row r="1364" spans="1:11" ht="10.9" customHeight="1">
      <c r="A1364" s="1157">
        <v>5113040001</v>
      </c>
      <c r="B1364" s="1219" t="s">
        <v>678</v>
      </c>
      <c r="C1364" s="1220"/>
      <c r="D1364" s="1221"/>
      <c r="E1364" s="1219" t="s">
        <v>5963</v>
      </c>
      <c r="F1364" s="1221"/>
      <c r="G1364" s="740">
        <v>71285.88</v>
      </c>
      <c r="H1364" s="740">
        <v>42216.98</v>
      </c>
      <c r="I1364" s="1158">
        <v>0</v>
      </c>
      <c r="J1364" s="740">
        <v>113502.86</v>
      </c>
      <c r="K1364" s="276" t="str">
        <f t="shared" si="21"/>
        <v>151223</v>
      </c>
    </row>
    <row r="1365" spans="1:11" ht="10.9" customHeight="1">
      <c r="A1365" s="1157">
        <v>5113040001</v>
      </c>
      <c r="B1365" s="1219" t="s">
        <v>678</v>
      </c>
      <c r="C1365" s="1220"/>
      <c r="D1365" s="1221"/>
      <c r="E1365" s="1219" t="s">
        <v>5964</v>
      </c>
      <c r="F1365" s="1221"/>
      <c r="G1365" s="740">
        <v>148588.07999999999</v>
      </c>
      <c r="H1365" s="740">
        <v>79984.88</v>
      </c>
      <c r="I1365" s="1158">
        <v>0</v>
      </c>
      <c r="J1365" s="740">
        <v>228572.96</v>
      </c>
      <c r="K1365" s="276" t="str">
        <f t="shared" si="21"/>
        <v>151223</v>
      </c>
    </row>
    <row r="1366" spans="1:11" ht="10.9" customHeight="1">
      <c r="A1366" s="1157">
        <v>5113040001</v>
      </c>
      <c r="B1366" s="1219" t="s">
        <v>678</v>
      </c>
      <c r="C1366" s="1220"/>
      <c r="D1366" s="1221"/>
      <c r="E1366" s="1219" t="s">
        <v>5965</v>
      </c>
      <c r="F1366" s="1221"/>
      <c r="G1366" s="740">
        <v>45360.81</v>
      </c>
      <c r="H1366" s="740">
        <v>16290.44</v>
      </c>
      <c r="I1366" s="1158">
        <v>0</v>
      </c>
      <c r="J1366" s="740">
        <v>61651.25</v>
      </c>
      <c r="K1366" s="276" t="str">
        <f t="shared" si="21"/>
        <v>151223</v>
      </c>
    </row>
    <row r="1367" spans="1:11" ht="10.9" customHeight="1">
      <c r="A1367" s="1157">
        <v>5113040001</v>
      </c>
      <c r="B1367" s="1219" t="s">
        <v>678</v>
      </c>
      <c r="C1367" s="1220"/>
      <c r="D1367" s="1221"/>
      <c r="E1367" s="1219" t="s">
        <v>5966</v>
      </c>
      <c r="F1367" s="1221"/>
      <c r="G1367" s="740">
        <v>40807.71</v>
      </c>
      <c r="H1367" s="740">
        <v>20026.34</v>
      </c>
      <c r="I1367" s="1158">
        <v>0</v>
      </c>
      <c r="J1367" s="740">
        <v>60834.05</v>
      </c>
      <c r="K1367" s="276" t="str">
        <f t="shared" si="21"/>
        <v>151223</v>
      </c>
    </row>
    <row r="1368" spans="1:11" ht="10.9" customHeight="1">
      <c r="A1368" s="1157">
        <v>5113040001</v>
      </c>
      <c r="B1368" s="1219" t="s">
        <v>678</v>
      </c>
      <c r="C1368" s="1220"/>
      <c r="D1368" s="1221"/>
      <c r="E1368" s="1219" t="s">
        <v>5967</v>
      </c>
      <c r="F1368" s="1221"/>
      <c r="G1368" s="740">
        <v>44779.24</v>
      </c>
      <c r="H1368" s="740">
        <v>18279.36</v>
      </c>
      <c r="I1368" s="1158">
        <v>0</v>
      </c>
      <c r="J1368" s="740">
        <v>63058.6</v>
      </c>
      <c r="K1368" s="276" t="str">
        <f t="shared" si="21"/>
        <v>151223</v>
      </c>
    </row>
    <row r="1369" spans="1:11" ht="10.9" customHeight="1">
      <c r="A1369" s="1157">
        <v>5113040001</v>
      </c>
      <c r="B1369" s="1219" t="s">
        <v>678</v>
      </c>
      <c r="C1369" s="1220"/>
      <c r="D1369" s="1221"/>
      <c r="E1369" s="1219" t="s">
        <v>5968</v>
      </c>
      <c r="F1369" s="1221"/>
      <c r="G1369" s="740">
        <v>505200</v>
      </c>
      <c r="H1369" s="740">
        <v>48396.18</v>
      </c>
      <c r="I1369" s="1158">
        <v>0</v>
      </c>
      <c r="J1369" s="740">
        <v>553596.18000000005</v>
      </c>
      <c r="K1369" s="276" t="str">
        <f t="shared" si="21"/>
        <v>110123</v>
      </c>
    </row>
    <row r="1370" spans="1:11" ht="10.9" customHeight="1">
      <c r="A1370" s="1157">
        <v>5113040001</v>
      </c>
      <c r="B1370" s="1219" t="s">
        <v>678</v>
      </c>
      <c r="C1370" s="1220"/>
      <c r="D1370" s="1221"/>
      <c r="E1370" s="1219" t="s">
        <v>5969</v>
      </c>
      <c r="F1370" s="1221"/>
      <c r="G1370" s="740">
        <v>215055.15</v>
      </c>
      <c r="H1370" s="740">
        <v>119754.75</v>
      </c>
      <c r="I1370" s="1158">
        <v>0</v>
      </c>
      <c r="J1370" s="740">
        <v>334809.90000000002</v>
      </c>
      <c r="K1370" s="276" t="str">
        <f t="shared" si="21"/>
        <v>151223</v>
      </c>
    </row>
    <row r="1371" spans="1:11" ht="10.9" customHeight="1">
      <c r="A1371" s="1157">
        <v>5113040001</v>
      </c>
      <c r="B1371" s="1219" t="s">
        <v>678</v>
      </c>
      <c r="C1371" s="1220"/>
      <c r="D1371" s="1221"/>
      <c r="E1371" s="1219" t="s">
        <v>5970</v>
      </c>
      <c r="F1371" s="1221"/>
      <c r="G1371" s="740">
        <v>67438.84</v>
      </c>
      <c r="H1371" s="740">
        <v>40802.75</v>
      </c>
      <c r="I1371" s="1158">
        <v>0</v>
      </c>
      <c r="J1371" s="740">
        <v>108241.59</v>
      </c>
      <c r="K1371" s="276" t="str">
        <f t="shared" si="21"/>
        <v>151223</v>
      </c>
    </row>
    <row r="1372" spans="1:11" ht="10.9" customHeight="1">
      <c r="A1372" s="1157">
        <v>5113040001</v>
      </c>
      <c r="B1372" s="1219" t="s">
        <v>678</v>
      </c>
      <c r="C1372" s="1220"/>
      <c r="D1372" s="1221"/>
      <c r="E1372" s="1219" t="s">
        <v>5971</v>
      </c>
      <c r="F1372" s="1221"/>
      <c r="G1372" s="1158">
        <v>0</v>
      </c>
      <c r="H1372" s="740">
        <v>7640.04</v>
      </c>
      <c r="I1372" s="1158">
        <v>0</v>
      </c>
      <c r="J1372" s="740">
        <v>7640.04</v>
      </c>
      <c r="K1372" s="276" t="str">
        <f t="shared" si="21"/>
        <v>110123</v>
      </c>
    </row>
    <row r="1373" spans="1:11" ht="10.9" customHeight="1">
      <c r="A1373" s="1157">
        <v>5113040001</v>
      </c>
      <c r="B1373" s="1219" t="s">
        <v>678</v>
      </c>
      <c r="C1373" s="1220"/>
      <c r="D1373" s="1221"/>
      <c r="E1373" s="1219" t="s">
        <v>5972</v>
      </c>
      <c r="F1373" s="1221"/>
      <c r="G1373" s="740">
        <v>107051.9</v>
      </c>
      <c r="H1373" s="740">
        <v>76229.899999999994</v>
      </c>
      <c r="I1373" s="1158">
        <v>0</v>
      </c>
      <c r="J1373" s="740">
        <v>183281.8</v>
      </c>
      <c r="K1373" s="276" t="str">
        <f t="shared" si="21"/>
        <v>151223</v>
      </c>
    </row>
    <row r="1374" spans="1:11" ht="10.9" customHeight="1">
      <c r="A1374" s="1157">
        <v>5113040001</v>
      </c>
      <c r="B1374" s="1219" t="s">
        <v>678</v>
      </c>
      <c r="C1374" s="1220"/>
      <c r="D1374" s="1221"/>
      <c r="E1374" s="1219" t="s">
        <v>5973</v>
      </c>
      <c r="F1374" s="1221"/>
      <c r="G1374" s="740">
        <v>16494.04</v>
      </c>
      <c r="H1374" s="740">
        <v>8247.02</v>
      </c>
      <c r="I1374" s="1158">
        <v>0</v>
      </c>
      <c r="J1374" s="740">
        <v>24741.06</v>
      </c>
      <c r="K1374" s="276" t="str">
        <f t="shared" si="21"/>
        <v>151223</v>
      </c>
    </row>
    <row r="1375" spans="1:11" ht="10.9" customHeight="1">
      <c r="A1375" s="1157">
        <v>5113040001</v>
      </c>
      <c r="B1375" s="1219" t="s">
        <v>678</v>
      </c>
      <c r="C1375" s="1220"/>
      <c r="D1375" s="1221"/>
      <c r="E1375" s="1219" t="s">
        <v>5974</v>
      </c>
      <c r="F1375" s="1221"/>
      <c r="G1375" s="740">
        <v>23014.400000000001</v>
      </c>
      <c r="H1375" s="740">
        <v>11925.16</v>
      </c>
      <c r="I1375" s="1158">
        <v>0</v>
      </c>
      <c r="J1375" s="740">
        <v>34939.56</v>
      </c>
      <c r="K1375" s="276" t="str">
        <f t="shared" si="21"/>
        <v>151223</v>
      </c>
    </row>
    <row r="1376" spans="1:11" ht="10.9" customHeight="1">
      <c r="A1376" s="1157">
        <v>5113040001</v>
      </c>
      <c r="B1376" s="1219" t="s">
        <v>678</v>
      </c>
      <c r="C1376" s="1220"/>
      <c r="D1376" s="1221"/>
      <c r="E1376" s="1219" t="s">
        <v>5975</v>
      </c>
      <c r="F1376" s="1221"/>
      <c r="G1376" s="1158">
        <v>0</v>
      </c>
      <c r="H1376" s="740">
        <v>70000</v>
      </c>
      <c r="I1376" s="1158">
        <v>0</v>
      </c>
      <c r="J1376" s="740">
        <v>70000</v>
      </c>
      <c r="K1376" s="276" t="str">
        <f t="shared" si="21"/>
        <v>110123</v>
      </c>
    </row>
    <row r="1377" spans="1:11" ht="10.9" customHeight="1">
      <c r="A1377" s="1157">
        <v>5113040001</v>
      </c>
      <c r="B1377" s="1219" t="s">
        <v>678</v>
      </c>
      <c r="C1377" s="1220"/>
      <c r="D1377" s="1221"/>
      <c r="E1377" s="1219" t="s">
        <v>5976</v>
      </c>
      <c r="F1377" s="1221"/>
      <c r="G1377" s="740">
        <v>52435.25</v>
      </c>
      <c r="H1377" s="740">
        <v>32616.91</v>
      </c>
      <c r="I1377" s="1158">
        <v>0</v>
      </c>
      <c r="J1377" s="740">
        <v>85052.160000000003</v>
      </c>
      <c r="K1377" s="276" t="str">
        <f t="shared" si="21"/>
        <v>151223</v>
      </c>
    </row>
    <row r="1378" spans="1:11" ht="10.9" customHeight="1">
      <c r="A1378" s="1157">
        <v>5113040001</v>
      </c>
      <c r="B1378" s="1219" t="s">
        <v>678</v>
      </c>
      <c r="C1378" s="1220"/>
      <c r="D1378" s="1221"/>
      <c r="E1378" s="1219" t="s">
        <v>5977</v>
      </c>
      <c r="F1378" s="1221"/>
      <c r="G1378" s="740">
        <v>93592.72</v>
      </c>
      <c r="H1378" s="740">
        <v>36796.36</v>
      </c>
      <c r="I1378" s="1158">
        <v>0</v>
      </c>
      <c r="J1378" s="740">
        <v>130389.08</v>
      </c>
      <c r="K1378" s="276" t="str">
        <f t="shared" si="21"/>
        <v>151223</v>
      </c>
    </row>
    <row r="1379" spans="1:11" ht="10.9" customHeight="1">
      <c r="A1379" s="1157">
        <v>5113040001</v>
      </c>
      <c r="B1379" s="1219" t="s">
        <v>678</v>
      </c>
      <c r="C1379" s="1220"/>
      <c r="D1379" s="1221"/>
      <c r="E1379" s="1219" t="s">
        <v>5978</v>
      </c>
      <c r="F1379" s="1221"/>
      <c r="G1379" s="740">
        <v>243439.48</v>
      </c>
      <c r="H1379" s="740">
        <v>122881.45</v>
      </c>
      <c r="I1379" s="1158">
        <v>0</v>
      </c>
      <c r="J1379" s="740">
        <v>366320.93</v>
      </c>
      <c r="K1379" s="276" t="str">
        <f t="shared" si="21"/>
        <v>151223</v>
      </c>
    </row>
    <row r="1380" spans="1:11" ht="10.9" customHeight="1">
      <c r="A1380" s="1157">
        <v>5113040001</v>
      </c>
      <c r="B1380" s="1219" t="s">
        <v>678</v>
      </c>
      <c r="C1380" s="1220"/>
      <c r="D1380" s="1221"/>
      <c r="E1380" s="1219" t="s">
        <v>5979</v>
      </c>
      <c r="F1380" s="1221"/>
      <c r="G1380" s="740">
        <v>74618.48</v>
      </c>
      <c r="H1380" s="740">
        <v>37211.08</v>
      </c>
      <c r="I1380" s="1158">
        <v>0</v>
      </c>
      <c r="J1380" s="740">
        <v>111829.56</v>
      </c>
      <c r="K1380" s="276" t="str">
        <f t="shared" si="21"/>
        <v>151223</v>
      </c>
    </row>
    <row r="1381" spans="1:11" ht="10.9" customHeight="1">
      <c r="A1381" s="1157">
        <v>5113040001</v>
      </c>
      <c r="B1381" s="1219" t="s">
        <v>678</v>
      </c>
      <c r="C1381" s="1220"/>
      <c r="D1381" s="1221"/>
      <c r="E1381" s="1219" t="s">
        <v>5980</v>
      </c>
      <c r="F1381" s="1221"/>
      <c r="G1381" s="740">
        <v>59356.160000000003</v>
      </c>
      <c r="H1381" s="740">
        <v>29698.880000000001</v>
      </c>
      <c r="I1381" s="1158">
        <v>0</v>
      </c>
      <c r="J1381" s="740">
        <v>89055.039999999994</v>
      </c>
      <c r="K1381" s="276" t="str">
        <f t="shared" si="21"/>
        <v>151223</v>
      </c>
    </row>
    <row r="1382" spans="1:11" ht="10.9" customHeight="1">
      <c r="A1382" s="1157">
        <v>5113040001</v>
      </c>
      <c r="B1382" s="1219" t="s">
        <v>678</v>
      </c>
      <c r="C1382" s="1220"/>
      <c r="D1382" s="1221"/>
      <c r="E1382" s="1219" t="s">
        <v>5981</v>
      </c>
      <c r="F1382" s="1221"/>
      <c r="G1382" s="740">
        <v>44605.88</v>
      </c>
      <c r="H1382" s="740">
        <v>26499.85</v>
      </c>
      <c r="I1382" s="1158">
        <v>0</v>
      </c>
      <c r="J1382" s="740">
        <v>71105.73</v>
      </c>
      <c r="K1382" s="276" t="str">
        <f t="shared" si="21"/>
        <v>151223</v>
      </c>
    </row>
    <row r="1383" spans="1:11" ht="10.9" customHeight="1">
      <c r="A1383" s="1157">
        <v>5113040001</v>
      </c>
      <c r="B1383" s="1219" t="s">
        <v>678</v>
      </c>
      <c r="C1383" s="1220"/>
      <c r="D1383" s="1221"/>
      <c r="E1383" s="1219" t="s">
        <v>5982</v>
      </c>
      <c r="F1383" s="1221"/>
      <c r="G1383" s="740">
        <v>34200</v>
      </c>
      <c r="H1383" s="740">
        <v>17100</v>
      </c>
      <c r="I1383" s="1158">
        <v>0</v>
      </c>
      <c r="J1383" s="740">
        <v>51300</v>
      </c>
      <c r="K1383" s="276" t="str">
        <f t="shared" si="21"/>
        <v>151223</v>
      </c>
    </row>
    <row r="1384" spans="1:11" ht="10.9" customHeight="1">
      <c r="A1384" s="1157">
        <v>5113040001</v>
      </c>
      <c r="B1384" s="1219" t="s">
        <v>678</v>
      </c>
      <c r="C1384" s="1220"/>
      <c r="D1384" s="1221"/>
      <c r="E1384" s="1219" t="s">
        <v>5983</v>
      </c>
      <c r="F1384" s="1221"/>
      <c r="G1384" s="740">
        <v>31845.599999999999</v>
      </c>
      <c r="H1384" s="740">
        <v>15922.8</v>
      </c>
      <c r="I1384" s="1158">
        <v>0</v>
      </c>
      <c r="J1384" s="740">
        <v>47768.4</v>
      </c>
      <c r="K1384" s="276" t="str">
        <f t="shared" si="21"/>
        <v>151223</v>
      </c>
    </row>
    <row r="1385" spans="1:11" ht="10.9" customHeight="1">
      <c r="A1385" s="1157">
        <v>5113040001</v>
      </c>
      <c r="B1385" s="1219" t="s">
        <v>678</v>
      </c>
      <c r="C1385" s="1220"/>
      <c r="D1385" s="1221"/>
      <c r="E1385" s="1219" t="s">
        <v>5984</v>
      </c>
      <c r="F1385" s="1221"/>
      <c r="G1385" s="740">
        <v>46917.760000000002</v>
      </c>
      <c r="H1385" s="740">
        <v>23458.880000000001</v>
      </c>
      <c r="I1385" s="1158">
        <v>0</v>
      </c>
      <c r="J1385" s="740">
        <v>70376.639999999999</v>
      </c>
      <c r="K1385" s="276" t="str">
        <f t="shared" si="21"/>
        <v>151223</v>
      </c>
    </row>
    <row r="1386" spans="1:11" ht="10.9" customHeight="1">
      <c r="A1386" s="1157">
        <v>5113040001</v>
      </c>
      <c r="B1386" s="1219" t="s">
        <v>678</v>
      </c>
      <c r="C1386" s="1220"/>
      <c r="D1386" s="1221"/>
      <c r="E1386" s="1219" t="s">
        <v>5985</v>
      </c>
      <c r="F1386" s="1221"/>
      <c r="G1386" s="740">
        <v>172895.35</v>
      </c>
      <c r="H1386" s="740">
        <v>85977.06</v>
      </c>
      <c r="I1386" s="1158">
        <v>0</v>
      </c>
      <c r="J1386" s="740">
        <v>258872.41</v>
      </c>
      <c r="K1386" s="276" t="str">
        <f t="shared" si="21"/>
        <v>151223</v>
      </c>
    </row>
    <row r="1387" spans="1:11" ht="10.9" customHeight="1">
      <c r="A1387" s="1157">
        <v>5113040001</v>
      </c>
      <c r="B1387" s="1219" t="s">
        <v>678</v>
      </c>
      <c r="C1387" s="1220"/>
      <c r="D1387" s="1221"/>
      <c r="E1387" s="1219" t="s">
        <v>5986</v>
      </c>
      <c r="F1387" s="1221"/>
      <c r="G1387" s="740">
        <v>17149.3</v>
      </c>
      <c r="H1387" s="740">
        <v>6850.96</v>
      </c>
      <c r="I1387" s="1158">
        <v>0</v>
      </c>
      <c r="J1387" s="740">
        <v>24000.26</v>
      </c>
      <c r="K1387" s="276" t="str">
        <f t="shared" si="21"/>
        <v>151223</v>
      </c>
    </row>
    <row r="1388" spans="1:11" ht="10.9" customHeight="1">
      <c r="A1388" s="1157">
        <v>5113040001</v>
      </c>
      <c r="B1388" s="1219" t="s">
        <v>678</v>
      </c>
      <c r="C1388" s="1220"/>
      <c r="D1388" s="1221"/>
      <c r="E1388" s="1219" t="s">
        <v>5987</v>
      </c>
      <c r="F1388" s="1221"/>
      <c r="G1388" s="740">
        <v>77032.289999999994</v>
      </c>
      <c r="H1388" s="740">
        <v>38550.120000000003</v>
      </c>
      <c r="I1388" s="1158">
        <v>0</v>
      </c>
      <c r="J1388" s="740">
        <v>115582.41</v>
      </c>
      <c r="K1388" s="276" t="str">
        <f t="shared" si="21"/>
        <v>151223</v>
      </c>
    </row>
    <row r="1389" spans="1:11" ht="10.9" customHeight="1">
      <c r="A1389" s="1157">
        <v>5113040001</v>
      </c>
      <c r="B1389" s="1219" t="s">
        <v>678</v>
      </c>
      <c r="C1389" s="1220"/>
      <c r="D1389" s="1221"/>
      <c r="E1389" s="1219" t="s">
        <v>5988</v>
      </c>
      <c r="F1389" s="1221"/>
      <c r="G1389" s="740">
        <v>9813.44</v>
      </c>
      <c r="H1389" s="740">
        <v>4906.72</v>
      </c>
      <c r="I1389" s="1158">
        <v>0</v>
      </c>
      <c r="J1389" s="740">
        <v>14720.16</v>
      </c>
      <c r="K1389" s="276" t="str">
        <f t="shared" si="21"/>
        <v>151223</v>
      </c>
    </row>
    <row r="1390" spans="1:11" ht="10.9" customHeight="1">
      <c r="A1390" s="1157">
        <v>5113040001</v>
      </c>
      <c r="B1390" s="1219" t="s">
        <v>678</v>
      </c>
      <c r="C1390" s="1220"/>
      <c r="D1390" s="1221"/>
      <c r="E1390" s="1219" t="s">
        <v>5989</v>
      </c>
      <c r="F1390" s="1221"/>
      <c r="G1390" s="740">
        <v>164484.14000000001</v>
      </c>
      <c r="H1390" s="740">
        <v>107023.1</v>
      </c>
      <c r="I1390" s="1158">
        <v>0</v>
      </c>
      <c r="J1390" s="740">
        <v>271507.24</v>
      </c>
      <c r="K1390" s="276" t="str">
        <f t="shared" si="21"/>
        <v>151223</v>
      </c>
    </row>
    <row r="1391" spans="1:11" ht="10.9" customHeight="1">
      <c r="A1391" s="1157">
        <v>5113040001</v>
      </c>
      <c r="B1391" s="1219" t="s">
        <v>678</v>
      </c>
      <c r="C1391" s="1220"/>
      <c r="D1391" s="1221"/>
      <c r="E1391" s="1219" t="s">
        <v>5990</v>
      </c>
      <c r="F1391" s="1221"/>
      <c r="G1391" s="740">
        <v>26435.95</v>
      </c>
      <c r="H1391" s="740">
        <v>29321.360000000001</v>
      </c>
      <c r="I1391" s="1158">
        <v>0</v>
      </c>
      <c r="J1391" s="740">
        <v>55757.31</v>
      </c>
      <c r="K1391" s="276" t="str">
        <f t="shared" si="21"/>
        <v>151223</v>
      </c>
    </row>
    <row r="1392" spans="1:11" ht="10.9" customHeight="1">
      <c r="A1392" s="1157">
        <v>5113040001</v>
      </c>
      <c r="B1392" s="1219" t="s">
        <v>678</v>
      </c>
      <c r="C1392" s="1220"/>
      <c r="D1392" s="1221"/>
      <c r="E1392" s="1219" t="s">
        <v>5991</v>
      </c>
      <c r="F1392" s="1221"/>
      <c r="G1392" s="1158">
        <v>0</v>
      </c>
      <c r="H1392" s="740">
        <v>5510.15</v>
      </c>
      <c r="I1392" s="1158">
        <v>0</v>
      </c>
      <c r="J1392" s="740">
        <v>5510.15</v>
      </c>
      <c r="K1392" s="276" t="str">
        <f t="shared" si="21"/>
        <v>110123</v>
      </c>
    </row>
    <row r="1393" spans="1:11" ht="10.9" customHeight="1">
      <c r="A1393" s="1157">
        <v>5113040001</v>
      </c>
      <c r="B1393" s="1219" t="s">
        <v>678</v>
      </c>
      <c r="C1393" s="1220"/>
      <c r="D1393" s="1221"/>
      <c r="E1393" s="1219" t="s">
        <v>5992</v>
      </c>
      <c r="F1393" s="1221"/>
      <c r="G1393" s="740">
        <v>77570.86</v>
      </c>
      <c r="H1393" s="740">
        <v>35621.07</v>
      </c>
      <c r="I1393" s="1158">
        <v>0</v>
      </c>
      <c r="J1393" s="740">
        <v>113191.93</v>
      </c>
      <c r="K1393" s="276" t="str">
        <f t="shared" si="21"/>
        <v>151223</v>
      </c>
    </row>
    <row r="1394" spans="1:11" ht="10.9" customHeight="1">
      <c r="A1394" s="1157">
        <v>5113040001</v>
      </c>
      <c r="B1394" s="1219" t="s">
        <v>678</v>
      </c>
      <c r="C1394" s="1220"/>
      <c r="D1394" s="1221"/>
      <c r="E1394" s="1219" t="s">
        <v>5993</v>
      </c>
      <c r="F1394" s="1221"/>
      <c r="G1394" s="740">
        <v>52170.07</v>
      </c>
      <c r="H1394" s="740">
        <v>30780.5</v>
      </c>
      <c r="I1394" s="1158">
        <v>0</v>
      </c>
      <c r="J1394" s="740">
        <v>82950.570000000007</v>
      </c>
      <c r="K1394" s="276" t="str">
        <f t="shared" si="21"/>
        <v>151223</v>
      </c>
    </row>
    <row r="1395" spans="1:11" ht="10.9" customHeight="1">
      <c r="A1395" s="1157">
        <v>5113040001</v>
      </c>
      <c r="B1395" s="1219" t="s">
        <v>678</v>
      </c>
      <c r="C1395" s="1220"/>
      <c r="D1395" s="1221"/>
      <c r="E1395" s="1219" t="s">
        <v>5994</v>
      </c>
      <c r="F1395" s="1221"/>
      <c r="G1395" s="740">
        <v>57815.839999999997</v>
      </c>
      <c r="H1395" s="740">
        <v>28801.75</v>
      </c>
      <c r="I1395" s="1158">
        <v>0</v>
      </c>
      <c r="J1395" s="740">
        <v>86617.59</v>
      </c>
      <c r="K1395" s="276" t="str">
        <f t="shared" si="21"/>
        <v>151223</v>
      </c>
    </row>
    <row r="1396" spans="1:11" ht="10.9" customHeight="1">
      <c r="A1396" s="1157">
        <v>5113040001</v>
      </c>
      <c r="B1396" s="1219" t="s">
        <v>678</v>
      </c>
      <c r="C1396" s="1220"/>
      <c r="D1396" s="1221"/>
      <c r="E1396" s="1219" t="s">
        <v>5995</v>
      </c>
      <c r="F1396" s="1221"/>
      <c r="G1396" s="740">
        <v>51657.94</v>
      </c>
      <c r="H1396" s="740">
        <v>26466.6</v>
      </c>
      <c r="I1396" s="1158">
        <v>0</v>
      </c>
      <c r="J1396" s="740">
        <v>78124.539999999994</v>
      </c>
      <c r="K1396" s="276" t="str">
        <f t="shared" si="21"/>
        <v>151223</v>
      </c>
    </row>
    <row r="1397" spans="1:11" ht="10.9" customHeight="1">
      <c r="A1397" s="1157">
        <v>5113040001</v>
      </c>
      <c r="B1397" s="1219" t="s">
        <v>678</v>
      </c>
      <c r="C1397" s="1220"/>
      <c r="D1397" s="1221"/>
      <c r="E1397" s="1219" t="s">
        <v>5996</v>
      </c>
      <c r="F1397" s="1221"/>
      <c r="G1397" s="740">
        <v>79552.06</v>
      </c>
      <c r="H1397" s="740">
        <v>38716.28</v>
      </c>
      <c r="I1397" s="1158">
        <v>0</v>
      </c>
      <c r="J1397" s="740">
        <v>118268.34</v>
      </c>
      <c r="K1397" s="276" t="str">
        <f t="shared" si="21"/>
        <v>151223</v>
      </c>
    </row>
    <row r="1398" spans="1:11" ht="10.9" customHeight="1">
      <c r="A1398" s="1157">
        <v>5113040001</v>
      </c>
      <c r="B1398" s="1219" t="s">
        <v>678</v>
      </c>
      <c r="C1398" s="1220"/>
      <c r="D1398" s="1221"/>
      <c r="E1398" s="1219" t="s">
        <v>5997</v>
      </c>
      <c r="F1398" s="1221"/>
      <c r="G1398" s="740">
        <v>125169.03</v>
      </c>
      <c r="H1398" s="740">
        <v>59472.97</v>
      </c>
      <c r="I1398" s="1158">
        <v>0</v>
      </c>
      <c r="J1398" s="740">
        <v>184642</v>
      </c>
      <c r="K1398" s="276" t="str">
        <f t="shared" si="21"/>
        <v>151223</v>
      </c>
    </row>
    <row r="1399" spans="1:11" ht="10.9" customHeight="1">
      <c r="A1399" s="1157">
        <v>5113040001</v>
      </c>
      <c r="B1399" s="1219" t="s">
        <v>678</v>
      </c>
      <c r="C1399" s="1220"/>
      <c r="D1399" s="1221"/>
      <c r="E1399" s="1219" t="s">
        <v>5998</v>
      </c>
      <c r="F1399" s="1221"/>
      <c r="G1399" s="740">
        <v>48926.3</v>
      </c>
      <c r="H1399" s="740">
        <v>28723</v>
      </c>
      <c r="I1399" s="1158">
        <v>0</v>
      </c>
      <c r="J1399" s="740">
        <v>77649.3</v>
      </c>
      <c r="K1399" s="276" t="str">
        <f t="shared" si="21"/>
        <v>151223</v>
      </c>
    </row>
    <row r="1400" spans="1:11" ht="10.9" customHeight="1">
      <c r="A1400" s="1157">
        <v>5113040001</v>
      </c>
      <c r="B1400" s="1219" t="s">
        <v>678</v>
      </c>
      <c r="C1400" s="1220"/>
      <c r="D1400" s="1221"/>
      <c r="E1400" s="1219" t="s">
        <v>5999</v>
      </c>
      <c r="F1400" s="1221"/>
      <c r="G1400" s="740">
        <v>43105.32</v>
      </c>
      <c r="H1400" s="740">
        <v>21285.040000000001</v>
      </c>
      <c r="I1400" s="1158">
        <v>0</v>
      </c>
      <c r="J1400" s="740">
        <v>64390.36</v>
      </c>
      <c r="K1400" s="276" t="str">
        <f t="shared" si="21"/>
        <v>151223</v>
      </c>
    </row>
    <row r="1401" spans="1:11" ht="10.9" customHeight="1">
      <c r="A1401" s="1157">
        <v>5113040001</v>
      </c>
      <c r="B1401" s="1219" t="s">
        <v>678</v>
      </c>
      <c r="C1401" s="1220"/>
      <c r="D1401" s="1221"/>
      <c r="E1401" s="1219" t="s">
        <v>6000</v>
      </c>
      <c r="F1401" s="1221"/>
      <c r="G1401" s="740">
        <v>41254.92</v>
      </c>
      <c r="H1401" s="740">
        <v>19046.84</v>
      </c>
      <c r="I1401" s="1158">
        <v>0</v>
      </c>
      <c r="J1401" s="740">
        <v>60301.760000000002</v>
      </c>
      <c r="K1401" s="276" t="str">
        <f t="shared" si="21"/>
        <v>151223</v>
      </c>
    </row>
    <row r="1402" spans="1:11" ht="10.9" customHeight="1">
      <c r="A1402" s="1157">
        <v>5113040001</v>
      </c>
      <c r="B1402" s="1219" t="s">
        <v>678</v>
      </c>
      <c r="C1402" s="1220"/>
      <c r="D1402" s="1221"/>
      <c r="E1402" s="1219" t="s">
        <v>6001</v>
      </c>
      <c r="F1402" s="1221"/>
      <c r="G1402" s="740">
        <v>21857.48</v>
      </c>
      <c r="H1402" s="740">
        <v>10802.57</v>
      </c>
      <c r="I1402" s="1158">
        <v>0</v>
      </c>
      <c r="J1402" s="740">
        <v>32660.05</v>
      </c>
      <c r="K1402" s="276" t="str">
        <f t="shared" si="21"/>
        <v>151223</v>
      </c>
    </row>
    <row r="1403" spans="1:11" ht="10.9" customHeight="1">
      <c r="A1403" s="1157">
        <v>5113040001</v>
      </c>
      <c r="B1403" s="1219" t="s">
        <v>678</v>
      </c>
      <c r="C1403" s="1220"/>
      <c r="D1403" s="1221"/>
      <c r="E1403" s="1219" t="s">
        <v>6002</v>
      </c>
      <c r="F1403" s="1221"/>
      <c r="G1403" s="740">
        <v>101012.59</v>
      </c>
      <c r="H1403" s="740">
        <v>53255.59</v>
      </c>
      <c r="I1403" s="1158">
        <v>0</v>
      </c>
      <c r="J1403" s="740">
        <v>154268.18</v>
      </c>
      <c r="K1403" s="276" t="str">
        <f t="shared" si="21"/>
        <v>151223</v>
      </c>
    </row>
    <row r="1404" spans="1:11" ht="10.9" customHeight="1">
      <c r="A1404" s="1157">
        <v>5113040001</v>
      </c>
      <c r="B1404" s="1219" t="s">
        <v>678</v>
      </c>
      <c r="C1404" s="1220"/>
      <c r="D1404" s="1221"/>
      <c r="E1404" s="1219" t="s">
        <v>6003</v>
      </c>
      <c r="F1404" s="1221"/>
      <c r="G1404" s="740">
        <v>18855.57</v>
      </c>
      <c r="H1404" s="740">
        <v>9060.7099999999991</v>
      </c>
      <c r="I1404" s="1158">
        <v>0</v>
      </c>
      <c r="J1404" s="740">
        <v>27916.28</v>
      </c>
      <c r="K1404" s="276" t="str">
        <f t="shared" si="21"/>
        <v>151223</v>
      </c>
    </row>
    <row r="1405" spans="1:11" ht="10.9" customHeight="1">
      <c r="A1405" s="1157">
        <v>5113040001</v>
      </c>
      <c r="B1405" s="1219" t="s">
        <v>678</v>
      </c>
      <c r="C1405" s="1220"/>
      <c r="D1405" s="1221"/>
      <c r="E1405" s="1219" t="s">
        <v>6004</v>
      </c>
      <c r="F1405" s="1221"/>
      <c r="G1405" s="740">
        <v>68261.600000000006</v>
      </c>
      <c r="H1405" s="740">
        <v>34556.959999999999</v>
      </c>
      <c r="I1405" s="1158">
        <v>0</v>
      </c>
      <c r="J1405" s="740">
        <v>102818.56</v>
      </c>
      <c r="K1405" s="276" t="str">
        <f t="shared" si="21"/>
        <v>151223</v>
      </c>
    </row>
    <row r="1406" spans="1:11" ht="10.9" customHeight="1">
      <c r="A1406" s="1157">
        <v>5113040001</v>
      </c>
      <c r="B1406" s="1219" t="s">
        <v>678</v>
      </c>
      <c r="C1406" s="1220"/>
      <c r="D1406" s="1221"/>
      <c r="E1406" s="1219" t="s">
        <v>6005</v>
      </c>
      <c r="F1406" s="1221"/>
      <c r="G1406" s="740">
        <v>20559.37</v>
      </c>
      <c r="H1406" s="740">
        <v>10272.76</v>
      </c>
      <c r="I1406" s="1158">
        <v>0</v>
      </c>
      <c r="J1406" s="740">
        <v>30832.13</v>
      </c>
      <c r="K1406" s="276" t="str">
        <f t="shared" si="21"/>
        <v>151223</v>
      </c>
    </row>
    <row r="1407" spans="1:11" ht="10.9" customHeight="1">
      <c r="A1407" s="1157">
        <v>5113040001</v>
      </c>
      <c r="B1407" s="1219" t="s">
        <v>678</v>
      </c>
      <c r="C1407" s="1220"/>
      <c r="D1407" s="1221"/>
      <c r="E1407" s="1219" t="s">
        <v>6006</v>
      </c>
      <c r="F1407" s="1221"/>
      <c r="G1407" s="740">
        <v>42070.720000000001</v>
      </c>
      <c r="H1407" s="740">
        <v>27990.560000000001</v>
      </c>
      <c r="I1407" s="1158">
        <v>0</v>
      </c>
      <c r="J1407" s="740">
        <v>70061.279999999999</v>
      </c>
      <c r="K1407" s="276" t="str">
        <f t="shared" si="21"/>
        <v>151223</v>
      </c>
    </row>
    <row r="1408" spans="1:11" ht="10.9" customHeight="1">
      <c r="A1408" s="1157">
        <v>5113040001</v>
      </c>
      <c r="B1408" s="1219" t="s">
        <v>678</v>
      </c>
      <c r="C1408" s="1220"/>
      <c r="D1408" s="1221"/>
      <c r="E1408" s="1219" t="s">
        <v>6007</v>
      </c>
      <c r="F1408" s="1221"/>
      <c r="G1408" s="740">
        <v>120630.16</v>
      </c>
      <c r="H1408" s="740">
        <v>61296.7</v>
      </c>
      <c r="I1408" s="1158">
        <v>0</v>
      </c>
      <c r="J1408" s="740">
        <v>181926.86</v>
      </c>
      <c r="K1408" s="276" t="str">
        <f t="shared" si="21"/>
        <v>151223</v>
      </c>
    </row>
    <row r="1409" spans="1:11" ht="10.9" customHeight="1">
      <c r="A1409" s="1157">
        <v>5113040001</v>
      </c>
      <c r="B1409" s="1219" t="s">
        <v>678</v>
      </c>
      <c r="C1409" s="1220"/>
      <c r="D1409" s="1221"/>
      <c r="E1409" s="1219" t="s">
        <v>6008</v>
      </c>
      <c r="F1409" s="1221"/>
      <c r="G1409" s="740">
        <v>177657.48</v>
      </c>
      <c r="H1409" s="740">
        <v>87553.01</v>
      </c>
      <c r="I1409" s="1158">
        <v>0</v>
      </c>
      <c r="J1409" s="740">
        <v>265210.49</v>
      </c>
      <c r="K1409" s="276" t="str">
        <f t="shared" si="21"/>
        <v>151223</v>
      </c>
    </row>
    <row r="1410" spans="1:11" ht="10.9" customHeight="1">
      <c r="A1410" s="1157">
        <v>5113040001</v>
      </c>
      <c r="B1410" s="1219" t="s">
        <v>678</v>
      </c>
      <c r="C1410" s="1220"/>
      <c r="D1410" s="1221"/>
      <c r="E1410" s="1219" t="s">
        <v>6009</v>
      </c>
      <c r="F1410" s="1221"/>
      <c r="G1410" s="740">
        <v>60392.1</v>
      </c>
      <c r="H1410" s="740">
        <v>29091.62</v>
      </c>
      <c r="I1410" s="1158">
        <v>0</v>
      </c>
      <c r="J1410" s="740">
        <v>89483.72</v>
      </c>
      <c r="K1410" s="276" t="str">
        <f t="shared" si="21"/>
        <v>151223</v>
      </c>
    </row>
    <row r="1411" spans="1:11" ht="10.9" customHeight="1">
      <c r="A1411" s="1157">
        <v>5113040001</v>
      </c>
      <c r="B1411" s="1219" t="s">
        <v>678</v>
      </c>
      <c r="C1411" s="1220"/>
      <c r="D1411" s="1221"/>
      <c r="E1411" s="1219" t="s">
        <v>6010</v>
      </c>
      <c r="F1411" s="1221"/>
      <c r="G1411" s="740">
        <v>74163.899999999994</v>
      </c>
      <c r="H1411" s="740">
        <v>38772.44</v>
      </c>
      <c r="I1411" s="1158">
        <v>0</v>
      </c>
      <c r="J1411" s="740">
        <v>112936.34</v>
      </c>
      <c r="K1411" s="276" t="str">
        <f t="shared" si="21"/>
        <v>151223</v>
      </c>
    </row>
    <row r="1412" spans="1:11" ht="10.9" customHeight="1">
      <c r="A1412" s="1157">
        <v>5113040001</v>
      </c>
      <c r="B1412" s="1219" t="s">
        <v>678</v>
      </c>
      <c r="C1412" s="1220"/>
      <c r="D1412" s="1221"/>
      <c r="E1412" s="1219" t="s">
        <v>6011</v>
      </c>
      <c r="F1412" s="1221"/>
      <c r="G1412" s="740">
        <v>41237.440000000002</v>
      </c>
      <c r="H1412" s="740">
        <v>20618.72</v>
      </c>
      <c r="I1412" s="1158">
        <v>0</v>
      </c>
      <c r="J1412" s="740">
        <v>61856.160000000003</v>
      </c>
      <c r="K1412" s="276" t="str">
        <f t="shared" si="21"/>
        <v>151223</v>
      </c>
    </row>
    <row r="1413" spans="1:11" ht="10.9" customHeight="1">
      <c r="A1413" s="1157">
        <v>5113040001</v>
      </c>
      <c r="B1413" s="1219" t="s">
        <v>678</v>
      </c>
      <c r="C1413" s="1220"/>
      <c r="D1413" s="1221"/>
      <c r="E1413" s="1219" t="s">
        <v>6012</v>
      </c>
      <c r="F1413" s="1221"/>
      <c r="G1413" s="740">
        <v>4335.5200000000004</v>
      </c>
      <c r="H1413" s="740">
        <v>1963.7</v>
      </c>
      <c r="I1413" s="1158">
        <v>0</v>
      </c>
      <c r="J1413" s="740">
        <v>6299.22</v>
      </c>
      <c r="K1413" s="276" t="str">
        <f t="shared" si="21"/>
        <v>151223</v>
      </c>
    </row>
    <row r="1414" spans="1:11" ht="10.9" customHeight="1">
      <c r="A1414" s="1157">
        <v>5113040001</v>
      </c>
      <c r="B1414" s="1219" t="s">
        <v>678</v>
      </c>
      <c r="C1414" s="1220"/>
      <c r="D1414" s="1221"/>
      <c r="E1414" s="1219" t="s">
        <v>6013</v>
      </c>
      <c r="F1414" s="1221"/>
      <c r="G1414" s="740">
        <v>26602.880000000001</v>
      </c>
      <c r="H1414" s="740">
        <v>13301.44</v>
      </c>
      <c r="I1414" s="1158">
        <v>0</v>
      </c>
      <c r="J1414" s="740">
        <v>39904.32</v>
      </c>
      <c r="K1414" s="276" t="str">
        <f t="shared" si="21"/>
        <v>151223</v>
      </c>
    </row>
    <row r="1415" spans="1:11" ht="10.9" customHeight="1">
      <c r="A1415" s="1157">
        <v>5113040001</v>
      </c>
      <c r="B1415" s="1219" t="s">
        <v>678</v>
      </c>
      <c r="C1415" s="1220"/>
      <c r="D1415" s="1221"/>
      <c r="E1415" s="1219" t="s">
        <v>6014</v>
      </c>
      <c r="F1415" s="1221"/>
      <c r="G1415" s="740">
        <v>11512.2</v>
      </c>
      <c r="H1415" s="740">
        <v>5756.1</v>
      </c>
      <c r="I1415" s="1158">
        <v>0</v>
      </c>
      <c r="J1415" s="740">
        <v>17268.3</v>
      </c>
      <c r="K1415" s="276" t="str">
        <f t="shared" si="21"/>
        <v>151223</v>
      </c>
    </row>
    <row r="1416" spans="1:11" ht="10.9" customHeight="1">
      <c r="A1416" s="1157">
        <v>5113040001</v>
      </c>
      <c r="B1416" s="1219" t="s">
        <v>678</v>
      </c>
      <c r="C1416" s="1220"/>
      <c r="D1416" s="1221"/>
      <c r="E1416" s="1219" t="s">
        <v>6015</v>
      </c>
      <c r="F1416" s="1221"/>
      <c r="G1416" s="740">
        <v>16213.08</v>
      </c>
      <c r="H1416" s="740">
        <v>8106.54</v>
      </c>
      <c r="I1416" s="1158">
        <v>0</v>
      </c>
      <c r="J1416" s="740">
        <v>24319.62</v>
      </c>
      <c r="K1416" s="276" t="str">
        <f t="shared" si="21"/>
        <v>151223</v>
      </c>
    </row>
    <row r="1417" spans="1:11" ht="10.9" customHeight="1">
      <c r="A1417" s="1157">
        <v>5113040001</v>
      </c>
      <c r="B1417" s="1219" t="s">
        <v>678</v>
      </c>
      <c r="C1417" s="1220"/>
      <c r="D1417" s="1221"/>
      <c r="E1417" s="1219" t="s">
        <v>6016</v>
      </c>
      <c r="F1417" s="1221"/>
      <c r="G1417" s="740">
        <v>44218.8</v>
      </c>
      <c r="H1417" s="740">
        <v>26109.4</v>
      </c>
      <c r="I1417" s="1158">
        <v>0</v>
      </c>
      <c r="J1417" s="740">
        <v>70328.2</v>
      </c>
      <c r="K1417" s="276" t="str">
        <f t="shared" si="21"/>
        <v>151223</v>
      </c>
    </row>
    <row r="1418" spans="1:11" ht="10.9" customHeight="1">
      <c r="A1418" s="1157">
        <v>5113040001</v>
      </c>
      <c r="B1418" s="1219" t="s">
        <v>678</v>
      </c>
      <c r="C1418" s="1220"/>
      <c r="D1418" s="1221"/>
      <c r="E1418" s="1219" t="s">
        <v>6017</v>
      </c>
      <c r="F1418" s="1221"/>
      <c r="G1418" s="740">
        <v>62943.48</v>
      </c>
      <c r="H1418" s="740">
        <v>31287.119999999999</v>
      </c>
      <c r="I1418" s="1158">
        <v>0</v>
      </c>
      <c r="J1418" s="740">
        <v>94230.6</v>
      </c>
      <c r="K1418" s="276" t="str">
        <f t="shared" si="21"/>
        <v>151223</v>
      </c>
    </row>
    <row r="1419" spans="1:11" ht="10.9" customHeight="1">
      <c r="A1419" s="1157">
        <v>5113040001</v>
      </c>
      <c r="B1419" s="1219" t="s">
        <v>678</v>
      </c>
      <c r="C1419" s="1220"/>
      <c r="D1419" s="1221"/>
      <c r="E1419" s="1219" t="s">
        <v>6018</v>
      </c>
      <c r="F1419" s="1221"/>
      <c r="G1419" s="740">
        <v>26251.32</v>
      </c>
      <c r="H1419" s="740">
        <v>28125.66</v>
      </c>
      <c r="I1419" s="1158">
        <v>0</v>
      </c>
      <c r="J1419" s="740">
        <v>54376.98</v>
      </c>
      <c r="K1419" s="276" t="str">
        <f t="shared" si="21"/>
        <v>151223</v>
      </c>
    </row>
    <row r="1420" spans="1:11" ht="10.9" customHeight="1">
      <c r="A1420" s="1157">
        <v>5113040001</v>
      </c>
      <c r="B1420" s="1219" t="s">
        <v>678</v>
      </c>
      <c r="C1420" s="1220"/>
      <c r="D1420" s="1221"/>
      <c r="E1420" s="1219" t="s">
        <v>6019</v>
      </c>
      <c r="F1420" s="1221"/>
      <c r="G1420" s="740">
        <v>18253.12</v>
      </c>
      <c r="H1420" s="740">
        <v>22126.560000000001</v>
      </c>
      <c r="I1420" s="1158">
        <v>0</v>
      </c>
      <c r="J1420" s="740">
        <v>40379.68</v>
      </c>
      <c r="K1420" s="276" t="str">
        <f t="shared" si="21"/>
        <v>151223</v>
      </c>
    </row>
    <row r="1421" spans="1:11" ht="10.9" customHeight="1">
      <c r="A1421" s="1157">
        <v>5113040001</v>
      </c>
      <c r="B1421" s="1219" t="s">
        <v>678</v>
      </c>
      <c r="C1421" s="1220"/>
      <c r="D1421" s="1221"/>
      <c r="E1421" s="1219" t="s">
        <v>6020</v>
      </c>
      <c r="F1421" s="1221"/>
      <c r="G1421" s="740">
        <v>33638.28</v>
      </c>
      <c r="H1421" s="740">
        <v>25949.26</v>
      </c>
      <c r="I1421" s="1158">
        <v>0</v>
      </c>
      <c r="J1421" s="740">
        <v>59587.54</v>
      </c>
      <c r="K1421" s="276" t="str">
        <f t="shared" ref="K1421:K1484" si="22">MID(E1421,58,6)</f>
        <v>151223</v>
      </c>
    </row>
    <row r="1422" spans="1:11" ht="10.9" customHeight="1">
      <c r="A1422" s="1157">
        <v>5113040001</v>
      </c>
      <c r="B1422" s="1219" t="s">
        <v>678</v>
      </c>
      <c r="C1422" s="1220"/>
      <c r="D1422" s="1221"/>
      <c r="E1422" s="1219" t="s">
        <v>6021</v>
      </c>
      <c r="F1422" s="1221"/>
      <c r="G1422" s="740">
        <v>43568.72</v>
      </c>
      <c r="H1422" s="740">
        <v>21784.36</v>
      </c>
      <c r="I1422" s="1158">
        <v>0</v>
      </c>
      <c r="J1422" s="740">
        <v>65353.08</v>
      </c>
      <c r="K1422" s="276" t="str">
        <f t="shared" si="22"/>
        <v>151223</v>
      </c>
    </row>
    <row r="1423" spans="1:11" ht="10.9" customHeight="1">
      <c r="A1423" s="1157">
        <v>5113040001</v>
      </c>
      <c r="B1423" s="1219" t="s">
        <v>678</v>
      </c>
      <c r="C1423" s="1220"/>
      <c r="D1423" s="1221"/>
      <c r="E1423" s="1219" t="s">
        <v>6022</v>
      </c>
      <c r="F1423" s="1221"/>
      <c r="G1423" s="740">
        <v>25453.94</v>
      </c>
      <c r="H1423" s="740">
        <v>12564.08</v>
      </c>
      <c r="I1423" s="1158">
        <v>0</v>
      </c>
      <c r="J1423" s="740">
        <v>38018.019999999997</v>
      </c>
      <c r="K1423" s="276" t="str">
        <f t="shared" si="22"/>
        <v>151223</v>
      </c>
    </row>
    <row r="1424" spans="1:11" ht="10.9" customHeight="1">
      <c r="A1424" s="1157">
        <v>5113040001</v>
      </c>
      <c r="B1424" s="1219" t="s">
        <v>678</v>
      </c>
      <c r="C1424" s="1220"/>
      <c r="D1424" s="1221"/>
      <c r="E1424" s="1219" t="s">
        <v>6023</v>
      </c>
      <c r="F1424" s="1221"/>
      <c r="G1424" s="740">
        <v>17085.38</v>
      </c>
      <c r="H1424" s="740">
        <v>7818.74</v>
      </c>
      <c r="I1424" s="1158">
        <v>0</v>
      </c>
      <c r="J1424" s="740">
        <v>24904.12</v>
      </c>
      <c r="K1424" s="276" t="str">
        <f t="shared" si="22"/>
        <v>151223</v>
      </c>
    </row>
    <row r="1425" spans="1:11" ht="10.9" customHeight="1">
      <c r="A1425" s="1157">
        <v>5113040001</v>
      </c>
      <c r="B1425" s="1219" t="s">
        <v>678</v>
      </c>
      <c r="C1425" s="1220"/>
      <c r="D1425" s="1221"/>
      <c r="E1425" s="1219" t="s">
        <v>6024</v>
      </c>
      <c r="F1425" s="1221"/>
      <c r="G1425" s="740">
        <v>11891.2</v>
      </c>
      <c r="H1425" s="740">
        <v>6150.62</v>
      </c>
      <c r="I1425" s="1158">
        <v>0</v>
      </c>
      <c r="J1425" s="740">
        <v>18041.82</v>
      </c>
      <c r="K1425" s="276" t="str">
        <f t="shared" si="22"/>
        <v>151223</v>
      </c>
    </row>
    <row r="1426" spans="1:11" ht="10.9" customHeight="1">
      <c r="A1426" s="1157">
        <v>5113040001</v>
      </c>
      <c r="B1426" s="1219" t="s">
        <v>678</v>
      </c>
      <c r="C1426" s="1220"/>
      <c r="D1426" s="1221"/>
      <c r="E1426" s="1219" t="s">
        <v>6025</v>
      </c>
      <c r="F1426" s="1221"/>
      <c r="G1426" s="740">
        <v>50364.28</v>
      </c>
      <c r="H1426" s="740">
        <v>32682.14</v>
      </c>
      <c r="I1426" s="1158">
        <v>0</v>
      </c>
      <c r="J1426" s="740">
        <v>83046.42</v>
      </c>
      <c r="K1426" s="276" t="str">
        <f t="shared" si="22"/>
        <v>151223</v>
      </c>
    </row>
    <row r="1427" spans="1:11" ht="10.9" customHeight="1">
      <c r="A1427" s="1157">
        <v>5113040001</v>
      </c>
      <c r="B1427" s="1219" t="s">
        <v>678</v>
      </c>
      <c r="C1427" s="1220"/>
      <c r="D1427" s="1221"/>
      <c r="E1427" s="1219" t="s">
        <v>6026</v>
      </c>
      <c r="F1427" s="1221"/>
      <c r="G1427" s="740">
        <v>33680.400000000001</v>
      </c>
      <c r="H1427" s="740">
        <v>16840.2</v>
      </c>
      <c r="I1427" s="1158">
        <v>0</v>
      </c>
      <c r="J1427" s="740">
        <v>50520.6</v>
      </c>
      <c r="K1427" s="276" t="str">
        <f t="shared" si="22"/>
        <v>151223</v>
      </c>
    </row>
    <row r="1428" spans="1:11" ht="10.9" customHeight="1">
      <c r="A1428" s="1157">
        <v>5113040001</v>
      </c>
      <c r="B1428" s="1219" t="s">
        <v>678</v>
      </c>
      <c r="C1428" s="1220"/>
      <c r="D1428" s="1221"/>
      <c r="E1428" s="1219" t="s">
        <v>6027</v>
      </c>
      <c r="F1428" s="1221"/>
      <c r="G1428" s="740">
        <v>87583.31</v>
      </c>
      <c r="H1428" s="740">
        <v>41636.92</v>
      </c>
      <c r="I1428" s="1158">
        <v>0</v>
      </c>
      <c r="J1428" s="740">
        <v>129220.23</v>
      </c>
      <c r="K1428" s="276" t="str">
        <f t="shared" si="22"/>
        <v>151223</v>
      </c>
    </row>
    <row r="1429" spans="1:11" ht="10.9" customHeight="1">
      <c r="A1429" s="1157">
        <v>5113040001</v>
      </c>
      <c r="B1429" s="1219" t="s">
        <v>678</v>
      </c>
      <c r="C1429" s="1220"/>
      <c r="D1429" s="1221"/>
      <c r="E1429" s="1219" t="s">
        <v>6028</v>
      </c>
      <c r="F1429" s="1221"/>
      <c r="G1429" s="740">
        <v>24326.39</v>
      </c>
      <c r="H1429" s="740">
        <v>12073.99</v>
      </c>
      <c r="I1429" s="1158">
        <v>0</v>
      </c>
      <c r="J1429" s="740">
        <v>36400.379999999997</v>
      </c>
      <c r="K1429" s="276" t="str">
        <f t="shared" si="22"/>
        <v>151223</v>
      </c>
    </row>
    <row r="1430" spans="1:11" ht="10.9" customHeight="1">
      <c r="A1430" s="1157">
        <v>5113040001</v>
      </c>
      <c r="B1430" s="1219" t="s">
        <v>678</v>
      </c>
      <c r="C1430" s="1220"/>
      <c r="D1430" s="1221"/>
      <c r="E1430" s="1219" t="s">
        <v>6029</v>
      </c>
      <c r="F1430" s="1221"/>
      <c r="G1430" s="740">
        <v>14106.92</v>
      </c>
      <c r="H1430" s="740">
        <v>7053.46</v>
      </c>
      <c r="I1430" s="1158">
        <v>0</v>
      </c>
      <c r="J1430" s="740">
        <v>21160.38</v>
      </c>
      <c r="K1430" s="276" t="str">
        <f t="shared" si="22"/>
        <v>151223</v>
      </c>
    </row>
    <row r="1431" spans="1:11" ht="10.9" customHeight="1">
      <c r="A1431" s="1157">
        <v>5113040001</v>
      </c>
      <c r="B1431" s="1219" t="s">
        <v>678</v>
      </c>
      <c r="C1431" s="1220"/>
      <c r="D1431" s="1221"/>
      <c r="E1431" s="1219" t="s">
        <v>6030</v>
      </c>
      <c r="F1431" s="1221"/>
      <c r="G1431" s="740">
        <v>20759.330000000002</v>
      </c>
      <c r="H1431" s="740">
        <v>10076.52</v>
      </c>
      <c r="I1431" s="1158">
        <v>0</v>
      </c>
      <c r="J1431" s="740">
        <v>30835.85</v>
      </c>
      <c r="K1431" s="276" t="str">
        <f t="shared" si="22"/>
        <v>151223</v>
      </c>
    </row>
    <row r="1432" spans="1:11" ht="10.9" customHeight="1">
      <c r="A1432" s="1157">
        <v>5113040001</v>
      </c>
      <c r="B1432" s="1219" t="s">
        <v>678</v>
      </c>
      <c r="C1432" s="1220"/>
      <c r="D1432" s="1221"/>
      <c r="E1432" s="1219" t="s">
        <v>6031</v>
      </c>
      <c r="F1432" s="1221"/>
      <c r="G1432" s="740">
        <v>15694.16</v>
      </c>
      <c r="H1432" s="740">
        <v>7847.08</v>
      </c>
      <c r="I1432" s="1158">
        <v>0</v>
      </c>
      <c r="J1432" s="740">
        <v>23541.24</v>
      </c>
      <c r="K1432" s="276" t="str">
        <f t="shared" si="22"/>
        <v>151223</v>
      </c>
    </row>
    <row r="1433" spans="1:11" ht="10.9" customHeight="1">
      <c r="A1433" s="1157">
        <v>5113040001</v>
      </c>
      <c r="B1433" s="1219" t="s">
        <v>678</v>
      </c>
      <c r="C1433" s="1220"/>
      <c r="D1433" s="1221"/>
      <c r="E1433" s="1219" t="s">
        <v>6032</v>
      </c>
      <c r="F1433" s="1221"/>
      <c r="G1433" s="740">
        <v>27428.22</v>
      </c>
      <c r="H1433" s="740">
        <v>13766.52</v>
      </c>
      <c r="I1433" s="1158">
        <v>0</v>
      </c>
      <c r="J1433" s="740">
        <v>41194.74</v>
      </c>
      <c r="K1433" s="276" t="str">
        <f t="shared" si="22"/>
        <v>151223</v>
      </c>
    </row>
    <row r="1434" spans="1:11" ht="10.9" customHeight="1">
      <c r="A1434" s="1157">
        <v>5113040001</v>
      </c>
      <c r="B1434" s="1219" t="s">
        <v>678</v>
      </c>
      <c r="C1434" s="1220"/>
      <c r="D1434" s="1221"/>
      <c r="E1434" s="1219" t="s">
        <v>6033</v>
      </c>
      <c r="F1434" s="1221"/>
      <c r="G1434" s="740">
        <v>33583.879999999997</v>
      </c>
      <c r="H1434" s="740">
        <v>16791.939999999999</v>
      </c>
      <c r="I1434" s="1158">
        <v>0</v>
      </c>
      <c r="J1434" s="740">
        <v>50375.82</v>
      </c>
      <c r="K1434" s="276" t="str">
        <f t="shared" si="22"/>
        <v>151223</v>
      </c>
    </row>
    <row r="1435" spans="1:11" ht="10.9" customHeight="1">
      <c r="A1435" s="1157">
        <v>5113040001</v>
      </c>
      <c r="B1435" s="1219" t="s">
        <v>678</v>
      </c>
      <c r="C1435" s="1220"/>
      <c r="D1435" s="1221"/>
      <c r="E1435" s="1219" t="s">
        <v>6034</v>
      </c>
      <c r="F1435" s="1221"/>
      <c r="G1435" s="1158">
        <v>0</v>
      </c>
      <c r="H1435" s="740">
        <v>1315</v>
      </c>
      <c r="I1435" s="1158">
        <v>0</v>
      </c>
      <c r="J1435" s="740">
        <v>1315</v>
      </c>
      <c r="K1435" s="276" t="str">
        <f t="shared" si="22"/>
        <v>110123</v>
      </c>
    </row>
    <row r="1436" spans="1:11" ht="10.9" customHeight="1">
      <c r="A1436" s="1157">
        <v>5113040001</v>
      </c>
      <c r="B1436" s="1219" t="s">
        <v>678</v>
      </c>
      <c r="C1436" s="1220"/>
      <c r="D1436" s="1221"/>
      <c r="E1436" s="1219" t="s">
        <v>6035</v>
      </c>
      <c r="F1436" s="1221"/>
      <c r="G1436" s="740">
        <v>93192.71</v>
      </c>
      <c r="H1436" s="740">
        <v>44540.92</v>
      </c>
      <c r="I1436" s="1158">
        <v>0</v>
      </c>
      <c r="J1436" s="740">
        <v>137733.63</v>
      </c>
      <c r="K1436" s="276" t="str">
        <f t="shared" si="22"/>
        <v>151223</v>
      </c>
    </row>
    <row r="1437" spans="1:11" ht="10.9" customHeight="1">
      <c r="A1437" s="1157">
        <v>5113040001</v>
      </c>
      <c r="B1437" s="1219" t="s">
        <v>678</v>
      </c>
      <c r="C1437" s="1220"/>
      <c r="D1437" s="1221"/>
      <c r="E1437" s="1219" t="s">
        <v>6036</v>
      </c>
      <c r="F1437" s="1221"/>
      <c r="G1437" s="740">
        <v>41121.35</v>
      </c>
      <c r="H1437" s="740">
        <v>24648.31</v>
      </c>
      <c r="I1437" s="1158">
        <v>0</v>
      </c>
      <c r="J1437" s="740">
        <v>65769.66</v>
      </c>
      <c r="K1437" s="276" t="str">
        <f t="shared" si="22"/>
        <v>151223</v>
      </c>
    </row>
    <row r="1438" spans="1:11" ht="10.9" customHeight="1">
      <c r="A1438" s="1157">
        <v>5113040001</v>
      </c>
      <c r="B1438" s="1219" t="s">
        <v>678</v>
      </c>
      <c r="C1438" s="1220"/>
      <c r="D1438" s="1221"/>
      <c r="E1438" s="1219" t="s">
        <v>6037</v>
      </c>
      <c r="F1438" s="1221"/>
      <c r="G1438" s="740">
        <v>24221.919999999998</v>
      </c>
      <c r="H1438" s="740">
        <v>11815.03</v>
      </c>
      <c r="I1438" s="1158">
        <v>0</v>
      </c>
      <c r="J1438" s="740">
        <v>36036.949999999997</v>
      </c>
      <c r="K1438" s="276" t="str">
        <f t="shared" si="22"/>
        <v>151223</v>
      </c>
    </row>
    <row r="1439" spans="1:11" ht="10.9" customHeight="1">
      <c r="A1439" s="1157">
        <v>5113040001</v>
      </c>
      <c r="B1439" s="1219" t="s">
        <v>678</v>
      </c>
      <c r="C1439" s="1220"/>
      <c r="D1439" s="1221"/>
      <c r="E1439" s="1219" t="s">
        <v>6038</v>
      </c>
      <c r="F1439" s="1221"/>
      <c r="G1439" s="740">
        <v>25808.34</v>
      </c>
      <c r="H1439" s="740">
        <v>4938.76</v>
      </c>
      <c r="I1439" s="1158">
        <v>0</v>
      </c>
      <c r="J1439" s="740">
        <v>30747.1</v>
      </c>
      <c r="K1439" s="276" t="str">
        <f t="shared" si="22"/>
        <v>151223</v>
      </c>
    </row>
    <row r="1440" spans="1:11" ht="10.9" customHeight="1">
      <c r="A1440" s="1157">
        <v>5113040001</v>
      </c>
      <c r="B1440" s="1219" t="s">
        <v>678</v>
      </c>
      <c r="C1440" s="1220"/>
      <c r="D1440" s="1221"/>
      <c r="E1440" s="1219" t="s">
        <v>6039</v>
      </c>
      <c r="F1440" s="1221"/>
      <c r="G1440" s="740">
        <v>23092.84</v>
      </c>
      <c r="H1440" s="740">
        <v>9182.4</v>
      </c>
      <c r="I1440" s="1158">
        <v>0</v>
      </c>
      <c r="J1440" s="740">
        <v>32275.24</v>
      </c>
      <c r="K1440" s="276" t="str">
        <f t="shared" si="22"/>
        <v>151223</v>
      </c>
    </row>
    <row r="1441" spans="1:11" ht="10.9" customHeight="1">
      <c r="A1441" s="1157">
        <v>5113040001</v>
      </c>
      <c r="B1441" s="1219" t="s">
        <v>678</v>
      </c>
      <c r="C1441" s="1220"/>
      <c r="D1441" s="1221"/>
      <c r="E1441" s="1219" t="s">
        <v>6040</v>
      </c>
      <c r="F1441" s="1221"/>
      <c r="G1441" s="740">
        <v>28137.200000000001</v>
      </c>
      <c r="H1441" s="740">
        <v>14068.6</v>
      </c>
      <c r="I1441" s="1158">
        <v>0</v>
      </c>
      <c r="J1441" s="740">
        <v>42205.8</v>
      </c>
      <c r="K1441" s="276" t="str">
        <f t="shared" si="22"/>
        <v>151223</v>
      </c>
    </row>
    <row r="1442" spans="1:11" ht="10.9" customHeight="1">
      <c r="A1442" s="1157">
        <v>5113040001</v>
      </c>
      <c r="B1442" s="1219" t="s">
        <v>678</v>
      </c>
      <c r="C1442" s="1220"/>
      <c r="D1442" s="1221"/>
      <c r="E1442" s="1219" t="s">
        <v>6041</v>
      </c>
      <c r="F1442" s="1221"/>
      <c r="G1442" s="740">
        <v>34031.379999999997</v>
      </c>
      <c r="H1442" s="740">
        <v>22075.02</v>
      </c>
      <c r="I1442" s="1158">
        <v>0</v>
      </c>
      <c r="J1442" s="740">
        <v>56106.400000000001</v>
      </c>
      <c r="K1442" s="276" t="str">
        <f t="shared" si="22"/>
        <v>151223</v>
      </c>
    </row>
    <row r="1443" spans="1:11" ht="10.9" customHeight="1">
      <c r="A1443" s="1157">
        <v>5113040001</v>
      </c>
      <c r="B1443" s="1219" t="s">
        <v>678</v>
      </c>
      <c r="C1443" s="1220"/>
      <c r="D1443" s="1221"/>
      <c r="E1443" s="1219" t="s">
        <v>6042</v>
      </c>
      <c r="F1443" s="1221"/>
      <c r="G1443" s="740">
        <v>40399.699999999997</v>
      </c>
      <c r="H1443" s="740">
        <v>19896.54</v>
      </c>
      <c r="I1443" s="1158">
        <v>0</v>
      </c>
      <c r="J1443" s="740">
        <v>60296.24</v>
      </c>
      <c r="K1443" s="276" t="str">
        <f t="shared" si="22"/>
        <v>151223</v>
      </c>
    </row>
    <row r="1444" spans="1:11" ht="10.9" customHeight="1">
      <c r="A1444" s="1157">
        <v>5113040001</v>
      </c>
      <c r="B1444" s="1219" t="s">
        <v>678</v>
      </c>
      <c r="C1444" s="1220"/>
      <c r="D1444" s="1221"/>
      <c r="E1444" s="1219" t="s">
        <v>6043</v>
      </c>
      <c r="F1444" s="1221"/>
      <c r="G1444" s="740">
        <v>10002.530000000001</v>
      </c>
      <c r="H1444" s="740">
        <v>4056.93</v>
      </c>
      <c r="I1444" s="1158">
        <v>0</v>
      </c>
      <c r="J1444" s="740">
        <v>14059.46</v>
      </c>
      <c r="K1444" s="276" t="str">
        <f t="shared" si="22"/>
        <v>151223</v>
      </c>
    </row>
    <row r="1445" spans="1:11" ht="10.9" customHeight="1">
      <c r="A1445" s="1157">
        <v>5113040001</v>
      </c>
      <c r="B1445" s="1219" t="s">
        <v>678</v>
      </c>
      <c r="C1445" s="1220"/>
      <c r="D1445" s="1221"/>
      <c r="E1445" s="1219" t="s">
        <v>6044</v>
      </c>
      <c r="F1445" s="1221"/>
      <c r="G1445" s="740">
        <v>14702.32</v>
      </c>
      <c r="H1445" s="740">
        <v>4106.28</v>
      </c>
      <c r="I1445" s="1158">
        <v>0</v>
      </c>
      <c r="J1445" s="740">
        <v>18808.599999999999</v>
      </c>
      <c r="K1445" s="276" t="str">
        <f t="shared" si="22"/>
        <v>151223</v>
      </c>
    </row>
    <row r="1446" spans="1:11" ht="10.9" customHeight="1">
      <c r="A1446" s="1157">
        <v>5113040001</v>
      </c>
      <c r="B1446" s="1219" t="s">
        <v>678</v>
      </c>
      <c r="C1446" s="1220"/>
      <c r="D1446" s="1221"/>
      <c r="E1446" s="1219" t="s">
        <v>6045</v>
      </c>
      <c r="F1446" s="1221"/>
      <c r="G1446" s="740">
        <v>51806.19</v>
      </c>
      <c r="H1446" s="740">
        <v>28981.919999999998</v>
      </c>
      <c r="I1446" s="1158">
        <v>0</v>
      </c>
      <c r="J1446" s="740">
        <v>80788.11</v>
      </c>
      <c r="K1446" s="276" t="str">
        <f t="shared" si="22"/>
        <v>151223</v>
      </c>
    </row>
    <row r="1447" spans="1:11" ht="10.9" customHeight="1">
      <c r="A1447" s="1157">
        <v>5113040001</v>
      </c>
      <c r="B1447" s="1219" t="s">
        <v>678</v>
      </c>
      <c r="C1447" s="1220"/>
      <c r="D1447" s="1221"/>
      <c r="E1447" s="1219" t="s">
        <v>6046</v>
      </c>
      <c r="F1447" s="1221"/>
      <c r="G1447" s="740">
        <v>27782.33</v>
      </c>
      <c r="H1447" s="740">
        <v>23105.67</v>
      </c>
      <c r="I1447" s="1158">
        <v>0</v>
      </c>
      <c r="J1447" s="740">
        <v>50888</v>
      </c>
      <c r="K1447" s="276" t="str">
        <f t="shared" si="22"/>
        <v>151223</v>
      </c>
    </row>
    <row r="1448" spans="1:11" ht="10.9" customHeight="1">
      <c r="A1448" s="1157">
        <v>5113040001</v>
      </c>
      <c r="B1448" s="1219" t="s">
        <v>678</v>
      </c>
      <c r="C1448" s="1220"/>
      <c r="D1448" s="1221"/>
      <c r="E1448" s="1219" t="s">
        <v>6047</v>
      </c>
      <c r="F1448" s="1221"/>
      <c r="G1448" s="740">
        <v>72844.95</v>
      </c>
      <c r="H1448" s="740">
        <v>36693.82</v>
      </c>
      <c r="I1448" s="1158">
        <v>0</v>
      </c>
      <c r="J1448" s="740">
        <v>109538.77</v>
      </c>
      <c r="K1448" s="276" t="str">
        <f t="shared" si="22"/>
        <v>151223</v>
      </c>
    </row>
    <row r="1449" spans="1:11" ht="10.9" customHeight="1">
      <c r="A1449" s="1157">
        <v>5113040001</v>
      </c>
      <c r="B1449" s="1219" t="s">
        <v>678</v>
      </c>
      <c r="C1449" s="1220"/>
      <c r="D1449" s="1221"/>
      <c r="E1449" s="1219" t="s">
        <v>6048</v>
      </c>
      <c r="F1449" s="1221"/>
      <c r="G1449" s="740">
        <v>42616.66</v>
      </c>
      <c r="H1449" s="740">
        <v>20945.72</v>
      </c>
      <c r="I1449" s="1158">
        <v>0</v>
      </c>
      <c r="J1449" s="740">
        <v>63562.38</v>
      </c>
      <c r="K1449" s="276" t="str">
        <f t="shared" si="22"/>
        <v>151223</v>
      </c>
    </row>
    <row r="1450" spans="1:11" ht="10.9" customHeight="1">
      <c r="A1450" s="1157">
        <v>5113040001</v>
      </c>
      <c r="B1450" s="1219" t="s">
        <v>678</v>
      </c>
      <c r="C1450" s="1220"/>
      <c r="D1450" s="1221"/>
      <c r="E1450" s="1219" t="s">
        <v>6049</v>
      </c>
      <c r="F1450" s="1221"/>
      <c r="G1450" s="740">
        <v>64817.23</v>
      </c>
      <c r="H1450" s="740">
        <v>13713.56</v>
      </c>
      <c r="I1450" s="1158">
        <v>0</v>
      </c>
      <c r="J1450" s="740">
        <v>78530.789999999994</v>
      </c>
      <c r="K1450" s="276" t="str">
        <f t="shared" si="22"/>
        <v>151223</v>
      </c>
    </row>
    <row r="1451" spans="1:11" ht="10.9" customHeight="1">
      <c r="A1451" s="1157">
        <v>5113040001</v>
      </c>
      <c r="B1451" s="1219" t="s">
        <v>678</v>
      </c>
      <c r="C1451" s="1220"/>
      <c r="D1451" s="1221"/>
      <c r="E1451" s="1219" t="s">
        <v>6050</v>
      </c>
      <c r="F1451" s="1221"/>
      <c r="G1451" s="740">
        <v>36684.879999999997</v>
      </c>
      <c r="H1451" s="740">
        <v>18342.439999999999</v>
      </c>
      <c r="I1451" s="1158">
        <v>0</v>
      </c>
      <c r="J1451" s="740">
        <v>55027.32</v>
      </c>
      <c r="K1451" s="276" t="str">
        <f t="shared" si="22"/>
        <v>151223</v>
      </c>
    </row>
    <row r="1452" spans="1:11" ht="10.9" customHeight="1">
      <c r="A1452" s="1157">
        <v>5113040001</v>
      </c>
      <c r="B1452" s="1219" t="s">
        <v>678</v>
      </c>
      <c r="C1452" s="1220"/>
      <c r="D1452" s="1221"/>
      <c r="E1452" s="1219" t="s">
        <v>6051</v>
      </c>
      <c r="F1452" s="1221"/>
      <c r="G1452" s="740">
        <v>15592.23</v>
      </c>
      <c r="H1452" s="740">
        <v>2825.62</v>
      </c>
      <c r="I1452" s="1158">
        <v>0</v>
      </c>
      <c r="J1452" s="740">
        <v>18417.849999999999</v>
      </c>
      <c r="K1452" s="276" t="str">
        <f t="shared" si="22"/>
        <v>151223</v>
      </c>
    </row>
    <row r="1453" spans="1:11" ht="10.9" customHeight="1">
      <c r="A1453" s="1157">
        <v>5113040001</v>
      </c>
      <c r="B1453" s="1219" t="s">
        <v>678</v>
      </c>
      <c r="C1453" s="1220"/>
      <c r="D1453" s="1221"/>
      <c r="E1453" s="1219" t="s">
        <v>6052</v>
      </c>
      <c r="F1453" s="1221"/>
      <c r="G1453" s="740">
        <v>52337.7</v>
      </c>
      <c r="H1453" s="740">
        <v>30412.78</v>
      </c>
      <c r="I1453" s="1158">
        <v>0</v>
      </c>
      <c r="J1453" s="740">
        <v>82750.48</v>
      </c>
      <c r="K1453" s="276" t="str">
        <f t="shared" si="22"/>
        <v>151223</v>
      </c>
    </row>
    <row r="1454" spans="1:11" ht="10.9" customHeight="1">
      <c r="A1454" s="1157">
        <v>5113040001</v>
      </c>
      <c r="B1454" s="1219" t="s">
        <v>678</v>
      </c>
      <c r="C1454" s="1220"/>
      <c r="D1454" s="1221"/>
      <c r="E1454" s="1219" t="s">
        <v>6053</v>
      </c>
      <c r="F1454" s="1221"/>
      <c r="G1454" s="740">
        <v>17915.919999999998</v>
      </c>
      <c r="H1454" s="740">
        <v>8957.9599999999991</v>
      </c>
      <c r="I1454" s="1158">
        <v>0</v>
      </c>
      <c r="J1454" s="740">
        <v>26873.88</v>
      </c>
      <c r="K1454" s="276" t="str">
        <f t="shared" si="22"/>
        <v>151223</v>
      </c>
    </row>
    <row r="1455" spans="1:11" ht="10.9" customHeight="1">
      <c r="A1455" s="1157">
        <v>5113040001</v>
      </c>
      <c r="B1455" s="1219" t="s">
        <v>678</v>
      </c>
      <c r="C1455" s="1220"/>
      <c r="D1455" s="1221"/>
      <c r="E1455" s="1219" t="s">
        <v>6054</v>
      </c>
      <c r="F1455" s="1221"/>
      <c r="G1455" s="740">
        <v>41355.599999999999</v>
      </c>
      <c r="H1455" s="740">
        <v>20677.8</v>
      </c>
      <c r="I1455" s="1158">
        <v>0</v>
      </c>
      <c r="J1455" s="740">
        <v>62033.4</v>
      </c>
      <c r="K1455" s="276" t="str">
        <f t="shared" si="22"/>
        <v>151223</v>
      </c>
    </row>
    <row r="1456" spans="1:11" ht="10.9" customHeight="1">
      <c r="A1456" s="1157">
        <v>5113040001</v>
      </c>
      <c r="B1456" s="1219" t="s">
        <v>678</v>
      </c>
      <c r="C1456" s="1220"/>
      <c r="D1456" s="1221"/>
      <c r="E1456" s="1219" t="s">
        <v>6055</v>
      </c>
      <c r="F1456" s="1221"/>
      <c r="G1456" s="740">
        <v>65934.31</v>
      </c>
      <c r="H1456" s="740">
        <v>32321.32</v>
      </c>
      <c r="I1456" s="1158">
        <v>0</v>
      </c>
      <c r="J1456" s="740">
        <v>98255.63</v>
      </c>
      <c r="K1456" s="276" t="str">
        <f t="shared" si="22"/>
        <v>151223</v>
      </c>
    </row>
    <row r="1457" spans="1:11" ht="10.9" customHeight="1">
      <c r="A1457" s="1157">
        <v>5113040001</v>
      </c>
      <c r="B1457" s="1219" t="s">
        <v>678</v>
      </c>
      <c r="C1457" s="1220"/>
      <c r="D1457" s="1221"/>
      <c r="E1457" s="1219" t="s">
        <v>6056</v>
      </c>
      <c r="F1457" s="1221"/>
      <c r="G1457" s="740">
        <v>85238.11</v>
      </c>
      <c r="H1457" s="740">
        <v>44598.28</v>
      </c>
      <c r="I1457" s="1158">
        <v>0</v>
      </c>
      <c r="J1457" s="740">
        <v>129836.39</v>
      </c>
      <c r="K1457" s="276" t="str">
        <f t="shared" si="22"/>
        <v>151223</v>
      </c>
    </row>
    <row r="1458" spans="1:11" ht="10.9" customHeight="1">
      <c r="A1458" s="1157">
        <v>5113040001</v>
      </c>
      <c r="B1458" s="1219" t="s">
        <v>678</v>
      </c>
      <c r="C1458" s="1220"/>
      <c r="D1458" s="1221"/>
      <c r="E1458" s="1219" t="s">
        <v>6057</v>
      </c>
      <c r="F1458" s="1221"/>
      <c r="G1458" s="740">
        <v>126625.78</v>
      </c>
      <c r="H1458" s="740">
        <v>58803.11</v>
      </c>
      <c r="I1458" s="1158">
        <v>0</v>
      </c>
      <c r="J1458" s="740">
        <v>185428.89</v>
      </c>
      <c r="K1458" s="276" t="str">
        <f t="shared" si="22"/>
        <v>151223</v>
      </c>
    </row>
    <row r="1459" spans="1:11" ht="10.9" customHeight="1">
      <c r="A1459" s="1157">
        <v>5113040001</v>
      </c>
      <c r="B1459" s="1219" t="s">
        <v>678</v>
      </c>
      <c r="C1459" s="1220"/>
      <c r="D1459" s="1221"/>
      <c r="E1459" s="1219" t="s">
        <v>6058</v>
      </c>
      <c r="F1459" s="1221"/>
      <c r="G1459" s="740">
        <v>21177.279999999999</v>
      </c>
      <c r="H1459" s="740">
        <v>10588.64</v>
      </c>
      <c r="I1459" s="1158">
        <v>0</v>
      </c>
      <c r="J1459" s="740">
        <v>31765.919999999998</v>
      </c>
      <c r="K1459" s="276" t="str">
        <f t="shared" si="22"/>
        <v>151223</v>
      </c>
    </row>
    <row r="1460" spans="1:11" ht="10.9" customHeight="1">
      <c r="A1460" s="1157">
        <v>5113040001</v>
      </c>
      <c r="B1460" s="1219" t="s">
        <v>678</v>
      </c>
      <c r="C1460" s="1220"/>
      <c r="D1460" s="1221"/>
      <c r="E1460" s="1219" t="s">
        <v>6059</v>
      </c>
      <c r="F1460" s="1221"/>
      <c r="G1460" s="740">
        <v>24595.05</v>
      </c>
      <c r="H1460" s="740">
        <v>12387.91</v>
      </c>
      <c r="I1460" s="1158">
        <v>0</v>
      </c>
      <c r="J1460" s="740">
        <v>36982.959999999999</v>
      </c>
      <c r="K1460" s="276" t="str">
        <f t="shared" si="22"/>
        <v>151223</v>
      </c>
    </row>
    <row r="1461" spans="1:11" ht="10.9" customHeight="1">
      <c r="A1461" s="1157">
        <v>5113040001</v>
      </c>
      <c r="B1461" s="1219" t="s">
        <v>678</v>
      </c>
      <c r="C1461" s="1220"/>
      <c r="D1461" s="1221"/>
      <c r="E1461" s="1219" t="s">
        <v>6060</v>
      </c>
      <c r="F1461" s="1221"/>
      <c r="G1461" s="740">
        <v>37474.550000000003</v>
      </c>
      <c r="H1461" s="740">
        <v>20429.82</v>
      </c>
      <c r="I1461" s="1158">
        <v>0</v>
      </c>
      <c r="J1461" s="740">
        <v>57904.37</v>
      </c>
      <c r="K1461" s="276" t="str">
        <f t="shared" si="22"/>
        <v>151223</v>
      </c>
    </row>
    <row r="1462" spans="1:11" ht="10.9" customHeight="1">
      <c r="A1462" s="1157">
        <v>5113040001</v>
      </c>
      <c r="B1462" s="1219" t="s">
        <v>678</v>
      </c>
      <c r="C1462" s="1220"/>
      <c r="D1462" s="1221"/>
      <c r="E1462" s="1219" t="s">
        <v>6061</v>
      </c>
      <c r="F1462" s="1221"/>
      <c r="G1462" s="740">
        <v>12840</v>
      </c>
      <c r="H1462" s="740">
        <v>6420</v>
      </c>
      <c r="I1462" s="1158">
        <v>0</v>
      </c>
      <c r="J1462" s="740">
        <v>19260</v>
      </c>
      <c r="K1462" s="276" t="str">
        <f t="shared" si="22"/>
        <v>151223</v>
      </c>
    </row>
    <row r="1463" spans="1:11" ht="10.9" customHeight="1">
      <c r="A1463" s="1157">
        <v>5113040001</v>
      </c>
      <c r="B1463" s="1219" t="s">
        <v>678</v>
      </c>
      <c r="C1463" s="1220"/>
      <c r="D1463" s="1221"/>
      <c r="E1463" s="1219" t="s">
        <v>6062</v>
      </c>
      <c r="F1463" s="1221"/>
      <c r="G1463" s="740">
        <v>10699.84</v>
      </c>
      <c r="H1463" s="1158">
        <v>911</v>
      </c>
      <c r="I1463" s="1158">
        <v>0</v>
      </c>
      <c r="J1463" s="740">
        <v>11610.84</v>
      </c>
      <c r="K1463" s="276" t="str">
        <f t="shared" si="22"/>
        <v>151223</v>
      </c>
    </row>
    <row r="1464" spans="1:11" ht="10.9" customHeight="1">
      <c r="A1464" s="1157">
        <v>5113040001</v>
      </c>
      <c r="B1464" s="1219" t="s">
        <v>678</v>
      </c>
      <c r="C1464" s="1220"/>
      <c r="D1464" s="1221"/>
      <c r="E1464" s="1219" t="s">
        <v>6063</v>
      </c>
      <c r="F1464" s="1221"/>
      <c r="G1464" s="740">
        <v>129279.66</v>
      </c>
      <c r="H1464" s="740">
        <v>57428.88</v>
      </c>
      <c r="I1464" s="1158">
        <v>0</v>
      </c>
      <c r="J1464" s="740">
        <v>186708.54</v>
      </c>
      <c r="K1464" s="276" t="str">
        <f t="shared" si="22"/>
        <v>151223</v>
      </c>
    </row>
    <row r="1465" spans="1:11" ht="10.9" customHeight="1">
      <c r="A1465" s="1157">
        <v>5113040001</v>
      </c>
      <c r="B1465" s="1219" t="s">
        <v>678</v>
      </c>
      <c r="C1465" s="1220"/>
      <c r="D1465" s="1221"/>
      <c r="E1465" s="1219" t="s">
        <v>6064</v>
      </c>
      <c r="F1465" s="1221"/>
      <c r="G1465" s="1158">
        <v>0</v>
      </c>
      <c r="H1465" s="740">
        <v>2087.83</v>
      </c>
      <c r="I1465" s="1158">
        <v>0</v>
      </c>
      <c r="J1465" s="740">
        <v>2087.83</v>
      </c>
      <c r="K1465" s="276" t="str">
        <f t="shared" si="22"/>
        <v>110123</v>
      </c>
    </row>
    <row r="1466" spans="1:11" ht="10.9" customHeight="1">
      <c r="A1466" s="1157">
        <v>5113040001</v>
      </c>
      <c r="B1466" s="1219" t="s">
        <v>678</v>
      </c>
      <c r="C1466" s="1220"/>
      <c r="D1466" s="1221"/>
      <c r="E1466" s="1219" t="s">
        <v>6065</v>
      </c>
      <c r="F1466" s="1221"/>
      <c r="G1466" s="740">
        <v>206294.38</v>
      </c>
      <c r="H1466" s="740">
        <v>83133.460000000006</v>
      </c>
      <c r="I1466" s="1158">
        <v>0</v>
      </c>
      <c r="J1466" s="740">
        <v>289427.84000000003</v>
      </c>
      <c r="K1466" s="276" t="str">
        <f t="shared" si="22"/>
        <v>151223</v>
      </c>
    </row>
    <row r="1467" spans="1:11" ht="10.9" customHeight="1">
      <c r="A1467" s="1157">
        <v>5113040001</v>
      </c>
      <c r="B1467" s="1219" t="s">
        <v>678</v>
      </c>
      <c r="C1467" s="1220"/>
      <c r="D1467" s="1221"/>
      <c r="E1467" s="1219" t="s">
        <v>6066</v>
      </c>
      <c r="F1467" s="1221"/>
      <c r="G1467" s="1158">
        <v>0</v>
      </c>
      <c r="H1467" s="740">
        <v>7856.09</v>
      </c>
      <c r="I1467" s="1158">
        <v>0</v>
      </c>
      <c r="J1467" s="740">
        <v>7856.09</v>
      </c>
      <c r="K1467" s="276" t="str">
        <f t="shared" si="22"/>
        <v>110123</v>
      </c>
    </row>
    <row r="1468" spans="1:11" ht="10.9" customHeight="1">
      <c r="A1468" s="1157">
        <v>5113040001</v>
      </c>
      <c r="B1468" s="1219" t="s">
        <v>678</v>
      </c>
      <c r="C1468" s="1220"/>
      <c r="D1468" s="1221"/>
      <c r="E1468" s="1219" t="s">
        <v>6067</v>
      </c>
      <c r="F1468" s="1221"/>
      <c r="G1468" s="740">
        <v>102554.6</v>
      </c>
      <c r="H1468" s="740">
        <v>43544.69</v>
      </c>
      <c r="I1468" s="1158">
        <v>0</v>
      </c>
      <c r="J1468" s="740">
        <v>146099.29</v>
      </c>
      <c r="K1468" s="276" t="str">
        <f t="shared" si="22"/>
        <v>151223</v>
      </c>
    </row>
    <row r="1469" spans="1:11" ht="10.9" customHeight="1">
      <c r="A1469" s="1157">
        <v>5113040001</v>
      </c>
      <c r="B1469" s="1219" t="s">
        <v>678</v>
      </c>
      <c r="C1469" s="1220"/>
      <c r="D1469" s="1221"/>
      <c r="E1469" s="1219" t="s">
        <v>6068</v>
      </c>
      <c r="F1469" s="1221"/>
      <c r="G1469" s="1158">
        <v>0</v>
      </c>
      <c r="H1469" s="740">
        <v>2213.33</v>
      </c>
      <c r="I1469" s="1158">
        <v>0</v>
      </c>
      <c r="J1469" s="740">
        <v>2213.33</v>
      </c>
      <c r="K1469" s="276" t="str">
        <f t="shared" si="22"/>
        <v>110123</v>
      </c>
    </row>
    <row r="1470" spans="1:11" ht="10.9" customHeight="1">
      <c r="A1470" s="1157">
        <v>5113040001</v>
      </c>
      <c r="B1470" s="1219" t="s">
        <v>678</v>
      </c>
      <c r="C1470" s="1220"/>
      <c r="D1470" s="1221"/>
      <c r="E1470" s="1219" t="s">
        <v>6069</v>
      </c>
      <c r="F1470" s="1221"/>
      <c r="G1470" s="740">
        <v>254512.19</v>
      </c>
      <c r="H1470" s="740">
        <v>105010.05</v>
      </c>
      <c r="I1470" s="1158">
        <v>0</v>
      </c>
      <c r="J1470" s="740">
        <v>359522.24</v>
      </c>
      <c r="K1470" s="276" t="str">
        <f t="shared" si="22"/>
        <v>151223</v>
      </c>
    </row>
    <row r="1471" spans="1:11" ht="10.9" customHeight="1">
      <c r="A1471" s="1157">
        <v>5113040001</v>
      </c>
      <c r="B1471" s="1219" t="s">
        <v>678</v>
      </c>
      <c r="C1471" s="1220"/>
      <c r="D1471" s="1221"/>
      <c r="E1471" s="1219" t="s">
        <v>6070</v>
      </c>
      <c r="F1471" s="1221"/>
      <c r="G1471" s="1158">
        <v>0</v>
      </c>
      <c r="H1471" s="1158">
        <v>136</v>
      </c>
      <c r="I1471" s="1158">
        <v>0</v>
      </c>
      <c r="J1471" s="1158">
        <v>136</v>
      </c>
      <c r="K1471" s="276" t="str">
        <f t="shared" si="22"/>
        <v>110123</v>
      </c>
    </row>
    <row r="1472" spans="1:11" ht="10.9" customHeight="1">
      <c r="A1472" s="1157">
        <v>5113040001</v>
      </c>
      <c r="B1472" s="1219" t="s">
        <v>678</v>
      </c>
      <c r="C1472" s="1220"/>
      <c r="D1472" s="1221"/>
      <c r="E1472" s="1219" t="s">
        <v>6071</v>
      </c>
      <c r="F1472" s="1221"/>
      <c r="G1472" s="740">
        <v>117883.25</v>
      </c>
      <c r="H1472" s="740">
        <v>51482.73</v>
      </c>
      <c r="I1472" s="1158">
        <v>0</v>
      </c>
      <c r="J1472" s="740">
        <v>169365.98</v>
      </c>
      <c r="K1472" s="276" t="str">
        <f t="shared" si="22"/>
        <v>151223</v>
      </c>
    </row>
    <row r="1473" spans="1:11" ht="10.9" customHeight="1">
      <c r="A1473" s="1157">
        <v>5113040001</v>
      </c>
      <c r="B1473" s="1219" t="s">
        <v>678</v>
      </c>
      <c r="C1473" s="1220"/>
      <c r="D1473" s="1221"/>
      <c r="E1473" s="1219" t="s">
        <v>6072</v>
      </c>
      <c r="F1473" s="1221"/>
      <c r="G1473" s="740">
        <v>72418.94</v>
      </c>
      <c r="H1473" s="740">
        <v>39142.29</v>
      </c>
      <c r="I1473" s="1158">
        <v>0</v>
      </c>
      <c r="J1473" s="740">
        <v>111561.23</v>
      </c>
      <c r="K1473" s="276" t="str">
        <f t="shared" si="22"/>
        <v>151223</v>
      </c>
    </row>
    <row r="1474" spans="1:11" ht="10.9" customHeight="1">
      <c r="A1474" s="1157">
        <v>5113040001</v>
      </c>
      <c r="B1474" s="1219" t="s">
        <v>678</v>
      </c>
      <c r="C1474" s="1220"/>
      <c r="D1474" s="1221"/>
      <c r="E1474" s="1219" t="s">
        <v>6073</v>
      </c>
      <c r="F1474" s="1221"/>
      <c r="G1474" s="740">
        <v>28259.64</v>
      </c>
      <c r="H1474" s="740">
        <v>15208.16</v>
      </c>
      <c r="I1474" s="1158">
        <v>0</v>
      </c>
      <c r="J1474" s="740">
        <v>43467.8</v>
      </c>
      <c r="K1474" s="276" t="str">
        <f t="shared" si="22"/>
        <v>151223</v>
      </c>
    </row>
    <row r="1475" spans="1:11" ht="10.9" customHeight="1">
      <c r="A1475" s="1157">
        <v>5113040001</v>
      </c>
      <c r="B1475" s="1219" t="s">
        <v>678</v>
      </c>
      <c r="C1475" s="1220"/>
      <c r="D1475" s="1221"/>
      <c r="E1475" s="1219" t="s">
        <v>6074</v>
      </c>
      <c r="F1475" s="1221"/>
      <c r="G1475" s="740">
        <v>188600.21</v>
      </c>
      <c r="H1475" s="740">
        <v>48908.23</v>
      </c>
      <c r="I1475" s="1158">
        <v>0</v>
      </c>
      <c r="J1475" s="740">
        <v>237508.44</v>
      </c>
      <c r="K1475" s="276" t="str">
        <f t="shared" si="22"/>
        <v>151223</v>
      </c>
    </row>
    <row r="1476" spans="1:11" ht="10.9" customHeight="1">
      <c r="A1476" s="1157">
        <v>5113040001</v>
      </c>
      <c r="B1476" s="1219" t="s">
        <v>678</v>
      </c>
      <c r="C1476" s="1220"/>
      <c r="D1476" s="1221"/>
      <c r="E1476" s="1219" t="s">
        <v>6075</v>
      </c>
      <c r="F1476" s="1221"/>
      <c r="G1476" s="740">
        <v>5120.6400000000003</v>
      </c>
      <c r="H1476" s="1158">
        <v>0</v>
      </c>
      <c r="I1476" s="1158">
        <v>0</v>
      </c>
      <c r="J1476" s="740">
        <v>5120.6400000000003</v>
      </c>
      <c r="K1476" s="276" t="str">
        <f t="shared" si="22"/>
        <v>151223</v>
      </c>
    </row>
    <row r="1477" spans="1:11" ht="10.9" customHeight="1">
      <c r="A1477" s="1157">
        <v>5113040001</v>
      </c>
      <c r="B1477" s="1219" t="s">
        <v>678</v>
      </c>
      <c r="C1477" s="1220"/>
      <c r="D1477" s="1221"/>
      <c r="E1477" s="1219" t="s">
        <v>6076</v>
      </c>
      <c r="F1477" s="1221"/>
      <c r="G1477" s="740">
        <v>37823.440000000002</v>
      </c>
      <c r="H1477" s="740">
        <v>22209.95</v>
      </c>
      <c r="I1477" s="1158">
        <v>0</v>
      </c>
      <c r="J1477" s="740">
        <v>60033.39</v>
      </c>
      <c r="K1477" s="276" t="str">
        <f t="shared" si="22"/>
        <v>151223</v>
      </c>
    </row>
    <row r="1478" spans="1:11" ht="10.9" customHeight="1">
      <c r="A1478" s="1157">
        <v>5113040001</v>
      </c>
      <c r="B1478" s="1219" t="s">
        <v>678</v>
      </c>
      <c r="C1478" s="1220"/>
      <c r="D1478" s="1221"/>
      <c r="E1478" s="1219" t="s">
        <v>6077</v>
      </c>
      <c r="F1478" s="1221"/>
      <c r="G1478" s="740">
        <v>43439.76</v>
      </c>
      <c r="H1478" s="740">
        <v>23107.95</v>
      </c>
      <c r="I1478" s="1158">
        <v>0</v>
      </c>
      <c r="J1478" s="740">
        <v>66547.710000000006</v>
      </c>
      <c r="K1478" s="276" t="str">
        <f t="shared" si="22"/>
        <v>151223</v>
      </c>
    </row>
    <row r="1479" spans="1:11" ht="10.9" customHeight="1">
      <c r="A1479" s="1157">
        <v>5113040001</v>
      </c>
      <c r="B1479" s="1219" t="s">
        <v>678</v>
      </c>
      <c r="C1479" s="1220"/>
      <c r="D1479" s="1221"/>
      <c r="E1479" s="1219" t="s">
        <v>6078</v>
      </c>
      <c r="F1479" s="1221"/>
      <c r="G1479" s="740">
        <v>13018.52</v>
      </c>
      <c r="H1479" s="740">
        <v>6509.26</v>
      </c>
      <c r="I1479" s="1158">
        <v>0</v>
      </c>
      <c r="J1479" s="740">
        <v>19527.78</v>
      </c>
      <c r="K1479" s="276" t="str">
        <f t="shared" si="22"/>
        <v>151223</v>
      </c>
    </row>
    <row r="1480" spans="1:11" ht="10.9" customHeight="1">
      <c r="A1480" s="1157">
        <v>5113040001</v>
      </c>
      <c r="B1480" s="1219" t="s">
        <v>678</v>
      </c>
      <c r="C1480" s="1220"/>
      <c r="D1480" s="1221"/>
      <c r="E1480" s="1219" t="s">
        <v>6079</v>
      </c>
      <c r="F1480" s="1221"/>
      <c r="G1480" s="740">
        <v>53067.58</v>
      </c>
      <c r="H1480" s="1158">
        <v>0</v>
      </c>
      <c r="I1480" s="1158">
        <v>0</v>
      </c>
      <c r="J1480" s="740">
        <v>53067.58</v>
      </c>
      <c r="K1480" s="276" t="str">
        <f t="shared" si="22"/>
        <v>151223</v>
      </c>
    </row>
    <row r="1481" spans="1:11" ht="10.9" customHeight="1">
      <c r="A1481" s="1157">
        <v>5113040001</v>
      </c>
      <c r="B1481" s="1219" t="s">
        <v>678</v>
      </c>
      <c r="C1481" s="1220"/>
      <c r="D1481" s="1221"/>
      <c r="E1481" s="1219" t="s">
        <v>6080</v>
      </c>
      <c r="F1481" s="1221"/>
      <c r="G1481" s="740">
        <v>34779.64</v>
      </c>
      <c r="H1481" s="740">
        <v>17389.82</v>
      </c>
      <c r="I1481" s="1158">
        <v>0</v>
      </c>
      <c r="J1481" s="740">
        <v>52169.46</v>
      </c>
      <c r="K1481" s="276" t="str">
        <f t="shared" si="22"/>
        <v>151223</v>
      </c>
    </row>
    <row r="1482" spans="1:11" ht="10.9" customHeight="1">
      <c r="A1482" s="1157">
        <v>5113040001</v>
      </c>
      <c r="B1482" s="1219" t="s">
        <v>678</v>
      </c>
      <c r="C1482" s="1220"/>
      <c r="D1482" s="1221"/>
      <c r="E1482" s="1219" t="s">
        <v>6081</v>
      </c>
      <c r="F1482" s="1221"/>
      <c r="G1482" s="740">
        <v>89852.12</v>
      </c>
      <c r="H1482" s="740">
        <v>42115.15</v>
      </c>
      <c r="I1482" s="1158">
        <v>0</v>
      </c>
      <c r="J1482" s="740">
        <v>131967.26999999999</v>
      </c>
      <c r="K1482" s="276" t="str">
        <f t="shared" si="22"/>
        <v>151223</v>
      </c>
    </row>
    <row r="1483" spans="1:11" ht="10.9" customHeight="1">
      <c r="A1483" s="1157">
        <v>5113040001</v>
      </c>
      <c r="B1483" s="1219" t="s">
        <v>678</v>
      </c>
      <c r="C1483" s="1220"/>
      <c r="D1483" s="1221"/>
      <c r="E1483" s="1219" t="s">
        <v>6082</v>
      </c>
      <c r="F1483" s="1221"/>
      <c r="G1483" s="740">
        <v>20140.3</v>
      </c>
      <c r="H1483" s="740">
        <v>14376.93</v>
      </c>
      <c r="I1483" s="1158">
        <v>0</v>
      </c>
      <c r="J1483" s="740">
        <v>34517.230000000003</v>
      </c>
      <c r="K1483" s="276" t="str">
        <f t="shared" si="22"/>
        <v>151223</v>
      </c>
    </row>
    <row r="1484" spans="1:11" ht="10.9" customHeight="1">
      <c r="A1484" s="1157">
        <v>5113040001</v>
      </c>
      <c r="B1484" s="1219" t="s">
        <v>678</v>
      </c>
      <c r="C1484" s="1220"/>
      <c r="D1484" s="1221"/>
      <c r="E1484" s="1219" t="s">
        <v>6083</v>
      </c>
      <c r="F1484" s="1221"/>
      <c r="G1484" s="740">
        <v>28454.240000000002</v>
      </c>
      <c r="H1484" s="740">
        <v>12923.72</v>
      </c>
      <c r="I1484" s="1158">
        <v>0</v>
      </c>
      <c r="J1484" s="740">
        <v>41377.96</v>
      </c>
      <c r="K1484" s="276" t="str">
        <f t="shared" si="22"/>
        <v>151223</v>
      </c>
    </row>
    <row r="1485" spans="1:11" ht="10.9" customHeight="1">
      <c r="A1485" s="1157">
        <v>5113040001</v>
      </c>
      <c r="B1485" s="1219" t="s">
        <v>678</v>
      </c>
      <c r="C1485" s="1220"/>
      <c r="D1485" s="1221"/>
      <c r="E1485" s="1219" t="s">
        <v>6084</v>
      </c>
      <c r="F1485" s="1221"/>
      <c r="G1485" s="740">
        <v>16833.009999999998</v>
      </c>
      <c r="H1485" s="740">
        <v>12618.8</v>
      </c>
      <c r="I1485" s="1158">
        <v>0</v>
      </c>
      <c r="J1485" s="740">
        <v>29451.81</v>
      </c>
      <c r="K1485" s="276" t="str">
        <f t="shared" ref="K1485:K1548" si="23">MID(E1485,58,6)</f>
        <v>151223</v>
      </c>
    </row>
    <row r="1486" spans="1:11" ht="10.9" customHeight="1">
      <c r="A1486" s="1157">
        <v>5113040001</v>
      </c>
      <c r="B1486" s="1219" t="s">
        <v>678</v>
      </c>
      <c r="C1486" s="1220"/>
      <c r="D1486" s="1221"/>
      <c r="E1486" s="1219" t="s">
        <v>6085</v>
      </c>
      <c r="F1486" s="1221"/>
      <c r="G1486" s="740">
        <v>22057.01</v>
      </c>
      <c r="H1486" s="740">
        <v>24404.81</v>
      </c>
      <c r="I1486" s="1158">
        <v>0</v>
      </c>
      <c r="J1486" s="740">
        <v>46461.82</v>
      </c>
      <c r="K1486" s="276" t="str">
        <f t="shared" si="23"/>
        <v>151223</v>
      </c>
    </row>
    <row r="1487" spans="1:11" ht="10.9" customHeight="1">
      <c r="A1487" s="1157">
        <v>5113040001</v>
      </c>
      <c r="B1487" s="1219" t="s">
        <v>678</v>
      </c>
      <c r="C1487" s="1220"/>
      <c r="D1487" s="1221"/>
      <c r="E1487" s="1219" t="s">
        <v>6086</v>
      </c>
      <c r="F1487" s="1221"/>
      <c r="G1487" s="1158">
        <v>0</v>
      </c>
      <c r="H1487" s="740">
        <v>50075.34</v>
      </c>
      <c r="I1487" s="1158">
        <v>0</v>
      </c>
      <c r="J1487" s="740">
        <v>50075.34</v>
      </c>
      <c r="K1487" s="276" t="str">
        <f t="shared" si="23"/>
        <v>151223</v>
      </c>
    </row>
    <row r="1488" spans="1:11" ht="10.9" customHeight="1">
      <c r="A1488" s="1157">
        <v>5113040001</v>
      </c>
      <c r="B1488" s="1219" t="s">
        <v>678</v>
      </c>
      <c r="C1488" s="1220"/>
      <c r="D1488" s="1221"/>
      <c r="E1488" s="1219" t="s">
        <v>6087</v>
      </c>
      <c r="F1488" s="1221"/>
      <c r="G1488" s="1158">
        <v>0</v>
      </c>
      <c r="H1488" s="740">
        <v>13661.82</v>
      </c>
      <c r="I1488" s="1158">
        <v>0</v>
      </c>
      <c r="J1488" s="740">
        <v>13661.82</v>
      </c>
      <c r="K1488" s="276" t="str">
        <f t="shared" si="23"/>
        <v>110123</v>
      </c>
    </row>
    <row r="1489" spans="1:11" ht="10.9" customHeight="1">
      <c r="A1489" s="1157">
        <v>5113040001</v>
      </c>
      <c r="B1489" s="1219" t="s">
        <v>678</v>
      </c>
      <c r="C1489" s="1220"/>
      <c r="D1489" s="1221"/>
      <c r="E1489" s="1219" t="s">
        <v>6088</v>
      </c>
      <c r="F1489" s="1221"/>
      <c r="G1489" s="740">
        <v>81150.84</v>
      </c>
      <c r="H1489" s="740">
        <v>40575.42</v>
      </c>
      <c r="I1489" s="1158">
        <v>0</v>
      </c>
      <c r="J1489" s="740">
        <v>121726.26</v>
      </c>
      <c r="K1489" s="276" t="str">
        <f t="shared" si="23"/>
        <v>151223</v>
      </c>
    </row>
    <row r="1490" spans="1:11" ht="10.9" customHeight="1">
      <c r="A1490" s="1157">
        <v>5113040001</v>
      </c>
      <c r="B1490" s="1219" t="s">
        <v>678</v>
      </c>
      <c r="C1490" s="1220"/>
      <c r="D1490" s="1221"/>
      <c r="E1490" s="1219" t="s">
        <v>6089</v>
      </c>
      <c r="F1490" s="1221"/>
      <c r="G1490" s="740">
        <v>7726.64</v>
      </c>
      <c r="H1490" s="740">
        <v>3863.32</v>
      </c>
      <c r="I1490" s="1158">
        <v>0</v>
      </c>
      <c r="J1490" s="740">
        <v>11589.96</v>
      </c>
      <c r="K1490" s="276" t="str">
        <f t="shared" si="23"/>
        <v>151223</v>
      </c>
    </row>
    <row r="1491" spans="1:11" ht="10.9" customHeight="1">
      <c r="A1491" s="1157">
        <v>5113040001</v>
      </c>
      <c r="B1491" s="1219" t="s">
        <v>678</v>
      </c>
      <c r="C1491" s="1220"/>
      <c r="D1491" s="1221"/>
      <c r="E1491" s="1219" t="s">
        <v>6090</v>
      </c>
      <c r="F1491" s="1221"/>
      <c r="G1491" s="740">
        <v>22730.28</v>
      </c>
      <c r="H1491" s="740">
        <v>11365.14</v>
      </c>
      <c r="I1491" s="1158">
        <v>0</v>
      </c>
      <c r="J1491" s="740">
        <v>34095.42</v>
      </c>
      <c r="K1491" s="276" t="str">
        <f t="shared" si="23"/>
        <v>151223</v>
      </c>
    </row>
    <row r="1492" spans="1:11" ht="10.9" customHeight="1">
      <c r="A1492" s="1157">
        <v>5113040001</v>
      </c>
      <c r="B1492" s="1219" t="s">
        <v>678</v>
      </c>
      <c r="C1492" s="1220"/>
      <c r="D1492" s="1221"/>
      <c r="E1492" s="1219" t="s">
        <v>6091</v>
      </c>
      <c r="F1492" s="1221"/>
      <c r="G1492" s="740">
        <v>30122.1</v>
      </c>
      <c r="H1492" s="740">
        <v>13441.14</v>
      </c>
      <c r="I1492" s="1158">
        <v>0</v>
      </c>
      <c r="J1492" s="740">
        <v>43563.24</v>
      </c>
      <c r="K1492" s="276" t="str">
        <f t="shared" si="23"/>
        <v>151223</v>
      </c>
    </row>
    <row r="1493" spans="1:11" ht="10.9" customHeight="1">
      <c r="A1493" s="1157">
        <v>5113040001</v>
      </c>
      <c r="B1493" s="1219" t="s">
        <v>678</v>
      </c>
      <c r="C1493" s="1220"/>
      <c r="D1493" s="1221"/>
      <c r="E1493" s="1219" t="s">
        <v>6092</v>
      </c>
      <c r="F1493" s="1221"/>
      <c r="G1493" s="740">
        <v>12735.88</v>
      </c>
      <c r="H1493" s="740">
        <v>5886.1</v>
      </c>
      <c r="I1493" s="1158">
        <v>0</v>
      </c>
      <c r="J1493" s="740">
        <v>18621.98</v>
      </c>
      <c r="K1493" s="276" t="str">
        <f t="shared" si="23"/>
        <v>151223</v>
      </c>
    </row>
    <row r="1494" spans="1:11" ht="10.9" customHeight="1">
      <c r="A1494" s="1157">
        <v>5113040001</v>
      </c>
      <c r="B1494" s="1219" t="s">
        <v>678</v>
      </c>
      <c r="C1494" s="1220"/>
      <c r="D1494" s="1221"/>
      <c r="E1494" s="1219" t="s">
        <v>6093</v>
      </c>
      <c r="F1494" s="1221"/>
      <c r="G1494" s="740">
        <v>49911.72</v>
      </c>
      <c r="H1494" s="740">
        <v>24955.86</v>
      </c>
      <c r="I1494" s="1158">
        <v>0</v>
      </c>
      <c r="J1494" s="740">
        <v>74867.58</v>
      </c>
      <c r="K1494" s="276" t="str">
        <f t="shared" si="23"/>
        <v>151223</v>
      </c>
    </row>
    <row r="1495" spans="1:11" ht="10.9" customHeight="1">
      <c r="A1495" s="1157">
        <v>5113040001</v>
      </c>
      <c r="B1495" s="1219" t="s">
        <v>678</v>
      </c>
      <c r="C1495" s="1220"/>
      <c r="D1495" s="1221"/>
      <c r="E1495" s="1219" t="s">
        <v>6094</v>
      </c>
      <c r="F1495" s="1221"/>
      <c r="G1495" s="740">
        <v>51263.41</v>
      </c>
      <c r="H1495" s="740">
        <v>14904.04</v>
      </c>
      <c r="I1495" s="1158">
        <v>0</v>
      </c>
      <c r="J1495" s="740">
        <v>66167.45</v>
      </c>
      <c r="K1495" s="276" t="str">
        <f t="shared" si="23"/>
        <v>151223</v>
      </c>
    </row>
    <row r="1496" spans="1:11" ht="10.9" customHeight="1">
      <c r="A1496" s="1157">
        <v>5113040001</v>
      </c>
      <c r="B1496" s="1219" t="s">
        <v>678</v>
      </c>
      <c r="C1496" s="1220"/>
      <c r="D1496" s="1221"/>
      <c r="E1496" s="1219" t="s">
        <v>6095</v>
      </c>
      <c r="F1496" s="1221"/>
      <c r="G1496" s="740">
        <v>30000</v>
      </c>
      <c r="H1496" s="740">
        <v>15000</v>
      </c>
      <c r="I1496" s="1158">
        <v>0</v>
      </c>
      <c r="J1496" s="740">
        <v>45000</v>
      </c>
      <c r="K1496" s="276" t="str">
        <f t="shared" si="23"/>
        <v>151223</v>
      </c>
    </row>
    <row r="1497" spans="1:11" ht="10.9" customHeight="1">
      <c r="A1497" s="1157">
        <v>5113040001</v>
      </c>
      <c r="B1497" s="1219" t="s">
        <v>678</v>
      </c>
      <c r="C1497" s="1220"/>
      <c r="D1497" s="1221"/>
      <c r="E1497" s="1219" t="s">
        <v>6096</v>
      </c>
      <c r="F1497" s="1221"/>
      <c r="G1497" s="740">
        <v>33174.39</v>
      </c>
      <c r="H1497" s="740">
        <v>15854.85</v>
      </c>
      <c r="I1497" s="1158">
        <v>0</v>
      </c>
      <c r="J1497" s="740">
        <v>49029.24</v>
      </c>
      <c r="K1497" s="276" t="str">
        <f t="shared" si="23"/>
        <v>151223</v>
      </c>
    </row>
    <row r="1498" spans="1:11" ht="10.9" customHeight="1">
      <c r="A1498" s="1157">
        <v>5113040001</v>
      </c>
      <c r="B1498" s="1219" t="s">
        <v>678</v>
      </c>
      <c r="C1498" s="1220"/>
      <c r="D1498" s="1221"/>
      <c r="E1498" s="1219" t="s">
        <v>6097</v>
      </c>
      <c r="F1498" s="1221"/>
      <c r="G1498" s="740">
        <v>29877.59</v>
      </c>
      <c r="H1498" s="740">
        <v>8770.26</v>
      </c>
      <c r="I1498" s="1158">
        <v>0</v>
      </c>
      <c r="J1498" s="740">
        <v>38647.85</v>
      </c>
      <c r="K1498" s="276" t="str">
        <f t="shared" si="23"/>
        <v>151223</v>
      </c>
    </row>
    <row r="1499" spans="1:11" ht="10.9" customHeight="1">
      <c r="A1499" s="1157">
        <v>5113040001</v>
      </c>
      <c r="B1499" s="1219" t="s">
        <v>678</v>
      </c>
      <c r="C1499" s="1220"/>
      <c r="D1499" s="1221"/>
      <c r="E1499" s="1219" t="s">
        <v>6098</v>
      </c>
      <c r="F1499" s="1221"/>
      <c r="G1499" s="740">
        <v>7578.96</v>
      </c>
      <c r="H1499" s="740">
        <v>3647.83</v>
      </c>
      <c r="I1499" s="1158">
        <v>0</v>
      </c>
      <c r="J1499" s="740">
        <v>11226.79</v>
      </c>
      <c r="K1499" s="276" t="str">
        <f t="shared" si="23"/>
        <v>151223</v>
      </c>
    </row>
    <row r="1500" spans="1:11" ht="10.9" customHeight="1">
      <c r="A1500" s="1157">
        <v>5113040001</v>
      </c>
      <c r="B1500" s="1219" t="s">
        <v>678</v>
      </c>
      <c r="C1500" s="1220"/>
      <c r="D1500" s="1221"/>
      <c r="E1500" s="1219" t="s">
        <v>6099</v>
      </c>
      <c r="F1500" s="1221"/>
      <c r="G1500" s="740">
        <v>23527.65</v>
      </c>
      <c r="H1500" s="740">
        <v>9570.5</v>
      </c>
      <c r="I1500" s="1158">
        <v>0</v>
      </c>
      <c r="J1500" s="740">
        <v>33098.15</v>
      </c>
      <c r="K1500" s="276" t="str">
        <f t="shared" si="23"/>
        <v>151223</v>
      </c>
    </row>
    <row r="1501" spans="1:11" ht="10.9" customHeight="1">
      <c r="A1501" s="1157">
        <v>5113040001</v>
      </c>
      <c r="B1501" s="1219" t="s">
        <v>678</v>
      </c>
      <c r="C1501" s="1220"/>
      <c r="D1501" s="1221"/>
      <c r="E1501" s="1219" t="s">
        <v>6100</v>
      </c>
      <c r="F1501" s="1221"/>
      <c r="G1501" s="740">
        <v>18344.02</v>
      </c>
      <c r="H1501" s="740">
        <v>13074.69</v>
      </c>
      <c r="I1501" s="1158">
        <v>0</v>
      </c>
      <c r="J1501" s="740">
        <v>31418.71</v>
      </c>
      <c r="K1501" s="276" t="str">
        <f t="shared" si="23"/>
        <v>151223</v>
      </c>
    </row>
    <row r="1502" spans="1:11" ht="10.9" customHeight="1">
      <c r="A1502" s="1157">
        <v>5113040001</v>
      </c>
      <c r="B1502" s="1219" t="s">
        <v>678</v>
      </c>
      <c r="C1502" s="1220"/>
      <c r="D1502" s="1221"/>
      <c r="E1502" s="1219" t="s">
        <v>6101</v>
      </c>
      <c r="F1502" s="1221"/>
      <c r="G1502" s="740">
        <v>5114.7700000000004</v>
      </c>
      <c r="H1502" s="740">
        <v>2382.52</v>
      </c>
      <c r="I1502" s="1158">
        <v>0</v>
      </c>
      <c r="J1502" s="740">
        <v>7497.29</v>
      </c>
      <c r="K1502" s="276" t="str">
        <f t="shared" si="23"/>
        <v>151223</v>
      </c>
    </row>
    <row r="1503" spans="1:11" ht="10.9" customHeight="1">
      <c r="A1503" s="1157">
        <v>5113040001</v>
      </c>
      <c r="B1503" s="1219" t="s">
        <v>678</v>
      </c>
      <c r="C1503" s="1220"/>
      <c r="D1503" s="1221"/>
      <c r="E1503" s="1219" t="s">
        <v>6102</v>
      </c>
      <c r="F1503" s="1221"/>
      <c r="G1503" s="740">
        <v>494171.1</v>
      </c>
      <c r="H1503" s="740">
        <v>207236.14</v>
      </c>
      <c r="I1503" s="1158">
        <v>0</v>
      </c>
      <c r="J1503" s="740">
        <v>701407.24</v>
      </c>
      <c r="K1503" s="276" t="str">
        <f t="shared" si="23"/>
        <v>151223</v>
      </c>
    </row>
    <row r="1504" spans="1:11" ht="10.9" customHeight="1">
      <c r="A1504" s="1157">
        <v>5113040001</v>
      </c>
      <c r="B1504" s="1219" t="s">
        <v>678</v>
      </c>
      <c r="C1504" s="1220"/>
      <c r="D1504" s="1221"/>
      <c r="E1504" s="1219" t="s">
        <v>6103</v>
      </c>
      <c r="F1504" s="1221"/>
      <c r="G1504" s="740">
        <v>32994.28</v>
      </c>
      <c r="H1504" s="740">
        <v>16497.14</v>
      </c>
      <c r="I1504" s="1158">
        <v>0</v>
      </c>
      <c r="J1504" s="740">
        <v>49491.42</v>
      </c>
      <c r="K1504" s="276" t="str">
        <f t="shared" si="23"/>
        <v>151223</v>
      </c>
    </row>
    <row r="1505" spans="1:11" ht="10.9" customHeight="1">
      <c r="A1505" s="1157">
        <v>5113040001</v>
      </c>
      <c r="B1505" s="1219" t="s">
        <v>678</v>
      </c>
      <c r="C1505" s="1220"/>
      <c r="D1505" s="1221"/>
      <c r="E1505" s="1219" t="s">
        <v>6104</v>
      </c>
      <c r="F1505" s="1221"/>
      <c r="G1505" s="740">
        <v>46314.12</v>
      </c>
      <c r="H1505" s="740">
        <v>26829.7</v>
      </c>
      <c r="I1505" s="1158">
        <v>0</v>
      </c>
      <c r="J1505" s="740">
        <v>73143.820000000007</v>
      </c>
      <c r="K1505" s="276" t="str">
        <f t="shared" si="23"/>
        <v>151223</v>
      </c>
    </row>
    <row r="1506" spans="1:11" ht="10.9" customHeight="1">
      <c r="A1506" s="1157">
        <v>5113040001</v>
      </c>
      <c r="B1506" s="1219" t="s">
        <v>678</v>
      </c>
      <c r="C1506" s="1220"/>
      <c r="D1506" s="1221"/>
      <c r="E1506" s="1219" t="s">
        <v>6105</v>
      </c>
      <c r="F1506" s="1221"/>
      <c r="G1506" s="740">
        <v>38102.559999999998</v>
      </c>
      <c r="H1506" s="740">
        <v>18244.84</v>
      </c>
      <c r="I1506" s="1158">
        <v>0</v>
      </c>
      <c r="J1506" s="740">
        <v>56347.4</v>
      </c>
      <c r="K1506" s="276" t="str">
        <f t="shared" si="23"/>
        <v>151223</v>
      </c>
    </row>
    <row r="1507" spans="1:11" ht="10.9" customHeight="1">
      <c r="A1507" s="1157">
        <v>5113040001</v>
      </c>
      <c r="B1507" s="1219" t="s">
        <v>678</v>
      </c>
      <c r="C1507" s="1220"/>
      <c r="D1507" s="1221"/>
      <c r="E1507" s="1219" t="s">
        <v>6106</v>
      </c>
      <c r="F1507" s="1221"/>
      <c r="G1507" s="1158">
        <v>0</v>
      </c>
      <c r="H1507" s="740">
        <v>1584</v>
      </c>
      <c r="I1507" s="1158">
        <v>0</v>
      </c>
      <c r="J1507" s="740">
        <v>1584</v>
      </c>
      <c r="K1507" s="276" t="str">
        <f t="shared" si="23"/>
        <v>110123</v>
      </c>
    </row>
    <row r="1508" spans="1:11" ht="10.9" customHeight="1">
      <c r="A1508" s="1157">
        <v>5113040001</v>
      </c>
      <c r="B1508" s="1219" t="s">
        <v>678</v>
      </c>
      <c r="C1508" s="1220"/>
      <c r="D1508" s="1221"/>
      <c r="E1508" s="1219" t="s">
        <v>6107</v>
      </c>
      <c r="F1508" s="1221"/>
      <c r="G1508" s="740">
        <v>89351.86</v>
      </c>
      <c r="H1508" s="740">
        <v>44353.38</v>
      </c>
      <c r="I1508" s="1158">
        <v>0</v>
      </c>
      <c r="J1508" s="740">
        <v>133705.24</v>
      </c>
      <c r="K1508" s="276" t="str">
        <f t="shared" si="23"/>
        <v>151223</v>
      </c>
    </row>
    <row r="1509" spans="1:11" ht="10.9" customHeight="1">
      <c r="A1509" s="1157">
        <v>5113040001</v>
      </c>
      <c r="B1509" s="1219" t="s">
        <v>678</v>
      </c>
      <c r="C1509" s="1220"/>
      <c r="D1509" s="1221"/>
      <c r="E1509" s="1219" t="s">
        <v>6108</v>
      </c>
      <c r="F1509" s="1221"/>
      <c r="G1509" s="740">
        <v>51306.45</v>
      </c>
      <c r="H1509" s="740">
        <v>33215.339999999997</v>
      </c>
      <c r="I1509" s="1158">
        <v>0</v>
      </c>
      <c r="J1509" s="740">
        <v>84521.79</v>
      </c>
      <c r="K1509" s="276" t="str">
        <f t="shared" si="23"/>
        <v>151223</v>
      </c>
    </row>
    <row r="1510" spans="1:11" ht="10.9" customHeight="1">
      <c r="A1510" s="1157">
        <v>5113040001</v>
      </c>
      <c r="B1510" s="1219" t="s">
        <v>678</v>
      </c>
      <c r="C1510" s="1220"/>
      <c r="D1510" s="1221"/>
      <c r="E1510" s="1219" t="s">
        <v>6109</v>
      </c>
      <c r="F1510" s="1221"/>
      <c r="G1510" s="740">
        <v>19067.240000000002</v>
      </c>
      <c r="H1510" s="740">
        <v>9533.6200000000008</v>
      </c>
      <c r="I1510" s="1158">
        <v>0</v>
      </c>
      <c r="J1510" s="740">
        <v>28600.86</v>
      </c>
      <c r="K1510" s="276" t="str">
        <f t="shared" si="23"/>
        <v>151223</v>
      </c>
    </row>
    <row r="1511" spans="1:11" ht="10.9" customHeight="1">
      <c r="A1511" s="1157">
        <v>5113040001</v>
      </c>
      <c r="B1511" s="1219" t="s">
        <v>678</v>
      </c>
      <c r="C1511" s="1220"/>
      <c r="D1511" s="1221"/>
      <c r="E1511" s="1219" t="s">
        <v>6110</v>
      </c>
      <c r="F1511" s="1221"/>
      <c r="G1511" s="740">
        <v>47716.25</v>
      </c>
      <c r="H1511" s="740">
        <v>27059.9</v>
      </c>
      <c r="I1511" s="1158">
        <v>0</v>
      </c>
      <c r="J1511" s="740">
        <v>74776.149999999994</v>
      </c>
      <c r="K1511" s="276" t="str">
        <f t="shared" si="23"/>
        <v>151223</v>
      </c>
    </row>
    <row r="1512" spans="1:11" ht="10.9" customHeight="1">
      <c r="A1512" s="1157">
        <v>5113040001</v>
      </c>
      <c r="B1512" s="1219" t="s">
        <v>678</v>
      </c>
      <c r="C1512" s="1220"/>
      <c r="D1512" s="1221"/>
      <c r="E1512" s="1219" t="s">
        <v>6111</v>
      </c>
      <c r="F1512" s="1221"/>
      <c r="G1512" s="740">
        <v>17912.32</v>
      </c>
      <c r="H1512" s="740">
        <v>7067.98</v>
      </c>
      <c r="I1512" s="1158">
        <v>0</v>
      </c>
      <c r="J1512" s="740">
        <v>24980.3</v>
      </c>
      <c r="K1512" s="276" t="str">
        <f t="shared" si="23"/>
        <v>151223</v>
      </c>
    </row>
    <row r="1513" spans="1:11" ht="10.9" customHeight="1">
      <c r="A1513" s="1157">
        <v>5113040001</v>
      </c>
      <c r="B1513" s="1219" t="s">
        <v>678</v>
      </c>
      <c r="C1513" s="1220"/>
      <c r="D1513" s="1221"/>
      <c r="E1513" s="1219" t="s">
        <v>6112</v>
      </c>
      <c r="F1513" s="1221"/>
      <c r="G1513" s="740">
        <v>5411.64</v>
      </c>
      <c r="H1513" s="740">
        <v>2705.82</v>
      </c>
      <c r="I1513" s="1158">
        <v>0</v>
      </c>
      <c r="J1513" s="740">
        <v>8117.46</v>
      </c>
      <c r="K1513" s="276" t="str">
        <f t="shared" si="23"/>
        <v>151223</v>
      </c>
    </row>
    <row r="1514" spans="1:11" ht="10.9" customHeight="1">
      <c r="A1514" s="1157">
        <v>5113040001</v>
      </c>
      <c r="B1514" s="1219" t="s">
        <v>678</v>
      </c>
      <c r="C1514" s="1220"/>
      <c r="D1514" s="1221"/>
      <c r="E1514" s="1219" t="s">
        <v>6113</v>
      </c>
      <c r="F1514" s="1221"/>
      <c r="G1514" s="740">
        <v>15641.89</v>
      </c>
      <c r="H1514" s="740">
        <v>7571.18</v>
      </c>
      <c r="I1514" s="1158">
        <v>0</v>
      </c>
      <c r="J1514" s="740">
        <v>23213.07</v>
      </c>
      <c r="K1514" s="276" t="str">
        <f t="shared" si="23"/>
        <v>151223</v>
      </c>
    </row>
    <row r="1515" spans="1:11" ht="10.9" customHeight="1">
      <c r="A1515" s="1157">
        <v>5113040001</v>
      </c>
      <c r="B1515" s="1219" t="s">
        <v>678</v>
      </c>
      <c r="C1515" s="1220"/>
      <c r="D1515" s="1221"/>
      <c r="E1515" s="1219" t="s">
        <v>6114</v>
      </c>
      <c r="F1515" s="1221"/>
      <c r="G1515" s="740">
        <v>26741</v>
      </c>
      <c r="H1515" s="740">
        <v>13504.12</v>
      </c>
      <c r="I1515" s="1158">
        <v>0</v>
      </c>
      <c r="J1515" s="740">
        <v>40245.120000000003</v>
      </c>
      <c r="K1515" s="276" t="str">
        <f t="shared" si="23"/>
        <v>151223</v>
      </c>
    </row>
    <row r="1516" spans="1:11" ht="10.9" customHeight="1">
      <c r="A1516" s="1157">
        <v>5113040001</v>
      </c>
      <c r="B1516" s="1219" t="s">
        <v>678</v>
      </c>
      <c r="C1516" s="1220"/>
      <c r="D1516" s="1221"/>
      <c r="E1516" s="1219" t="s">
        <v>6115</v>
      </c>
      <c r="F1516" s="1221"/>
      <c r="G1516" s="740">
        <v>16478.7</v>
      </c>
      <c r="H1516" s="740">
        <v>8037.68</v>
      </c>
      <c r="I1516" s="1158">
        <v>0</v>
      </c>
      <c r="J1516" s="740">
        <v>24516.38</v>
      </c>
      <c r="K1516" s="276" t="str">
        <f t="shared" si="23"/>
        <v>151223</v>
      </c>
    </row>
    <row r="1517" spans="1:11" ht="10.9" customHeight="1">
      <c r="A1517" s="1157">
        <v>5113040001</v>
      </c>
      <c r="B1517" s="1219" t="s">
        <v>678</v>
      </c>
      <c r="C1517" s="1220"/>
      <c r="D1517" s="1221"/>
      <c r="E1517" s="1219" t="s">
        <v>6116</v>
      </c>
      <c r="F1517" s="1221"/>
      <c r="G1517" s="740">
        <v>10647</v>
      </c>
      <c r="H1517" s="740">
        <v>4732</v>
      </c>
      <c r="I1517" s="1158">
        <v>0</v>
      </c>
      <c r="J1517" s="740">
        <v>15379</v>
      </c>
      <c r="K1517" s="276" t="str">
        <f t="shared" si="23"/>
        <v>151223</v>
      </c>
    </row>
    <row r="1518" spans="1:11" ht="10.9" customHeight="1">
      <c r="A1518" s="1157">
        <v>5113040001</v>
      </c>
      <c r="B1518" s="1219" t="s">
        <v>678</v>
      </c>
      <c r="C1518" s="1220"/>
      <c r="D1518" s="1221"/>
      <c r="E1518" s="1219" t="s">
        <v>6117</v>
      </c>
      <c r="F1518" s="1221"/>
      <c r="G1518" s="740">
        <v>15622.8</v>
      </c>
      <c r="H1518" s="740">
        <v>8331.2000000000007</v>
      </c>
      <c r="I1518" s="1158">
        <v>0</v>
      </c>
      <c r="J1518" s="740">
        <v>23954</v>
      </c>
      <c r="K1518" s="276" t="str">
        <f t="shared" si="23"/>
        <v>151223</v>
      </c>
    </row>
    <row r="1519" spans="1:11" ht="10.9" customHeight="1">
      <c r="A1519" s="1157">
        <v>5113040001</v>
      </c>
      <c r="B1519" s="1219" t="s">
        <v>678</v>
      </c>
      <c r="C1519" s="1220"/>
      <c r="D1519" s="1221"/>
      <c r="E1519" s="1219" t="s">
        <v>6118</v>
      </c>
      <c r="F1519" s="1221"/>
      <c r="G1519" s="740">
        <v>174170.22</v>
      </c>
      <c r="H1519" s="740">
        <v>87868.35</v>
      </c>
      <c r="I1519" s="1158">
        <v>0</v>
      </c>
      <c r="J1519" s="740">
        <v>262038.57</v>
      </c>
      <c r="K1519" s="276" t="str">
        <f t="shared" si="23"/>
        <v>250423</v>
      </c>
    </row>
    <row r="1520" spans="1:11" ht="10.9" customHeight="1">
      <c r="A1520" s="1157">
        <v>5113040001</v>
      </c>
      <c r="B1520" s="1219" t="s">
        <v>678</v>
      </c>
      <c r="C1520" s="1220"/>
      <c r="D1520" s="1221"/>
      <c r="E1520" s="1219" t="s">
        <v>6119</v>
      </c>
      <c r="F1520" s="1221"/>
      <c r="G1520" s="740">
        <v>61975.4</v>
      </c>
      <c r="H1520" s="740">
        <v>30987.7</v>
      </c>
      <c r="I1520" s="1158">
        <v>0</v>
      </c>
      <c r="J1520" s="740">
        <v>92963.1</v>
      </c>
      <c r="K1520" s="276" t="str">
        <f t="shared" si="23"/>
        <v>250423</v>
      </c>
    </row>
    <row r="1521" spans="1:11" ht="10.9" customHeight="1">
      <c r="A1521" s="1157">
        <v>5113040001</v>
      </c>
      <c r="B1521" s="1219" t="s">
        <v>678</v>
      </c>
      <c r="C1521" s="1220"/>
      <c r="D1521" s="1221"/>
      <c r="E1521" s="1219" t="s">
        <v>6120</v>
      </c>
      <c r="F1521" s="1221"/>
      <c r="G1521" s="1158">
        <v>0</v>
      </c>
      <c r="H1521" s="1158">
        <v>800</v>
      </c>
      <c r="I1521" s="1158">
        <v>0</v>
      </c>
      <c r="J1521" s="1158">
        <v>800</v>
      </c>
      <c r="K1521" s="276" t="str">
        <f t="shared" si="23"/>
        <v>110123</v>
      </c>
    </row>
    <row r="1522" spans="1:11" ht="10.9" customHeight="1">
      <c r="A1522" s="1157">
        <v>5113040001</v>
      </c>
      <c r="B1522" s="1219" t="s">
        <v>678</v>
      </c>
      <c r="C1522" s="1220"/>
      <c r="D1522" s="1221"/>
      <c r="E1522" s="1219" t="s">
        <v>6121</v>
      </c>
      <c r="F1522" s="1221"/>
      <c r="G1522" s="740">
        <v>56118.04</v>
      </c>
      <c r="H1522" s="740">
        <v>22456.240000000002</v>
      </c>
      <c r="I1522" s="1158">
        <v>0</v>
      </c>
      <c r="J1522" s="740">
        <v>78574.28</v>
      </c>
      <c r="K1522" s="276" t="str">
        <f t="shared" si="23"/>
        <v>250423</v>
      </c>
    </row>
    <row r="1523" spans="1:11" ht="10.9" customHeight="1">
      <c r="A1523" s="1157">
        <v>5113040001</v>
      </c>
      <c r="B1523" s="1219" t="s">
        <v>678</v>
      </c>
      <c r="C1523" s="1220"/>
      <c r="D1523" s="1221"/>
      <c r="E1523" s="1219" t="s">
        <v>6122</v>
      </c>
      <c r="F1523" s="1221"/>
      <c r="G1523" s="740">
        <v>55799.360000000001</v>
      </c>
      <c r="H1523" s="740">
        <v>27353.62</v>
      </c>
      <c r="I1523" s="1158">
        <v>0</v>
      </c>
      <c r="J1523" s="740">
        <v>83152.98</v>
      </c>
      <c r="K1523" s="276" t="str">
        <f t="shared" si="23"/>
        <v>250423</v>
      </c>
    </row>
    <row r="1524" spans="1:11" ht="10.9" customHeight="1">
      <c r="A1524" s="1157">
        <v>5113040001</v>
      </c>
      <c r="B1524" s="1219" t="s">
        <v>678</v>
      </c>
      <c r="C1524" s="1220"/>
      <c r="D1524" s="1221"/>
      <c r="E1524" s="1219" t="s">
        <v>6123</v>
      </c>
      <c r="F1524" s="1221"/>
      <c r="G1524" s="740">
        <v>77017.259999999995</v>
      </c>
      <c r="H1524" s="740">
        <v>39691.14</v>
      </c>
      <c r="I1524" s="1158">
        <v>0</v>
      </c>
      <c r="J1524" s="740">
        <v>116708.4</v>
      </c>
      <c r="K1524" s="276" t="str">
        <f t="shared" si="23"/>
        <v>250423</v>
      </c>
    </row>
    <row r="1525" spans="1:11" ht="10.9" customHeight="1">
      <c r="A1525" s="1157">
        <v>5113040001</v>
      </c>
      <c r="B1525" s="1219" t="s">
        <v>678</v>
      </c>
      <c r="C1525" s="1220"/>
      <c r="D1525" s="1221"/>
      <c r="E1525" s="1219" t="s">
        <v>6124</v>
      </c>
      <c r="F1525" s="1221"/>
      <c r="G1525" s="740">
        <v>9036.84</v>
      </c>
      <c r="H1525" s="740">
        <v>4518.42</v>
      </c>
      <c r="I1525" s="1158">
        <v>0</v>
      </c>
      <c r="J1525" s="740">
        <v>13555.26</v>
      </c>
      <c r="K1525" s="276" t="str">
        <f t="shared" si="23"/>
        <v>151223</v>
      </c>
    </row>
    <row r="1526" spans="1:11" ht="10.9" customHeight="1">
      <c r="A1526" s="1157">
        <v>5113040001</v>
      </c>
      <c r="B1526" s="1219" t="s">
        <v>678</v>
      </c>
      <c r="C1526" s="1220"/>
      <c r="D1526" s="1221"/>
      <c r="E1526" s="1219" t="s">
        <v>6125</v>
      </c>
      <c r="F1526" s="1221"/>
      <c r="G1526" s="740">
        <v>65017.16</v>
      </c>
      <c r="H1526" s="740">
        <v>31330.9</v>
      </c>
      <c r="I1526" s="1158">
        <v>0</v>
      </c>
      <c r="J1526" s="740">
        <v>96348.06</v>
      </c>
      <c r="K1526" s="276" t="str">
        <f t="shared" si="23"/>
        <v>250423</v>
      </c>
    </row>
    <row r="1527" spans="1:11" ht="10.9" customHeight="1">
      <c r="A1527" s="1157">
        <v>5113040001</v>
      </c>
      <c r="B1527" s="1219" t="s">
        <v>678</v>
      </c>
      <c r="C1527" s="1220"/>
      <c r="D1527" s="1221"/>
      <c r="E1527" s="1219" t="s">
        <v>6126</v>
      </c>
      <c r="F1527" s="1221"/>
      <c r="G1527" s="740">
        <v>2918.76</v>
      </c>
      <c r="H1527" s="740">
        <v>3891.68</v>
      </c>
      <c r="I1527" s="1158">
        <v>0</v>
      </c>
      <c r="J1527" s="740">
        <v>6810.44</v>
      </c>
      <c r="K1527" s="276" t="str">
        <f t="shared" si="23"/>
        <v>151223</v>
      </c>
    </row>
    <row r="1528" spans="1:11" ht="10.9" customHeight="1">
      <c r="A1528" s="1157">
        <v>5113040001</v>
      </c>
      <c r="B1528" s="1219" t="s">
        <v>678</v>
      </c>
      <c r="C1528" s="1220"/>
      <c r="D1528" s="1221"/>
      <c r="E1528" s="1219" t="s">
        <v>6127</v>
      </c>
      <c r="F1528" s="1221"/>
      <c r="G1528" s="740">
        <v>39287.57</v>
      </c>
      <c r="H1528" s="740">
        <v>19348.52</v>
      </c>
      <c r="I1528" s="1158">
        <v>0</v>
      </c>
      <c r="J1528" s="740">
        <v>58636.09</v>
      </c>
      <c r="K1528" s="276" t="str">
        <f t="shared" si="23"/>
        <v>250423</v>
      </c>
    </row>
    <row r="1529" spans="1:11" ht="10.9" customHeight="1">
      <c r="A1529" s="1157">
        <v>5113040001</v>
      </c>
      <c r="B1529" s="1219" t="s">
        <v>678</v>
      </c>
      <c r="C1529" s="1220"/>
      <c r="D1529" s="1221"/>
      <c r="E1529" s="1219" t="s">
        <v>6128</v>
      </c>
      <c r="F1529" s="1221"/>
      <c r="G1529" s="740">
        <v>62158.239999999998</v>
      </c>
      <c r="H1529" s="740">
        <v>29661.4</v>
      </c>
      <c r="I1529" s="1158">
        <v>0</v>
      </c>
      <c r="J1529" s="740">
        <v>91819.64</v>
      </c>
      <c r="K1529" s="276" t="str">
        <f t="shared" si="23"/>
        <v>250423</v>
      </c>
    </row>
    <row r="1530" spans="1:11" ht="10.9" customHeight="1">
      <c r="A1530" s="1157">
        <v>5113040001</v>
      </c>
      <c r="B1530" s="1219" t="s">
        <v>678</v>
      </c>
      <c r="C1530" s="1220"/>
      <c r="D1530" s="1221"/>
      <c r="E1530" s="1219" t="s">
        <v>6129</v>
      </c>
      <c r="F1530" s="1221"/>
      <c r="G1530" s="740">
        <v>3529.2</v>
      </c>
      <c r="H1530" s="740">
        <v>3536.72</v>
      </c>
      <c r="I1530" s="1158">
        <v>0</v>
      </c>
      <c r="J1530" s="740">
        <v>7065.92</v>
      </c>
      <c r="K1530" s="276" t="str">
        <f t="shared" si="23"/>
        <v>151223</v>
      </c>
    </row>
    <row r="1531" spans="1:11" ht="10.9" customHeight="1">
      <c r="A1531" s="1157">
        <v>5113040001</v>
      </c>
      <c r="B1531" s="1219" t="s">
        <v>678</v>
      </c>
      <c r="C1531" s="1220"/>
      <c r="D1531" s="1221"/>
      <c r="E1531" s="1219" t="s">
        <v>6130</v>
      </c>
      <c r="F1531" s="1221"/>
      <c r="G1531" s="740">
        <v>57242.879999999997</v>
      </c>
      <c r="H1531" s="740">
        <v>27258.78</v>
      </c>
      <c r="I1531" s="1158">
        <v>0</v>
      </c>
      <c r="J1531" s="740">
        <v>84501.66</v>
      </c>
      <c r="K1531" s="276" t="str">
        <f t="shared" si="23"/>
        <v>250423</v>
      </c>
    </row>
    <row r="1532" spans="1:11" ht="10.9" customHeight="1">
      <c r="A1532" s="1157">
        <v>5113040001</v>
      </c>
      <c r="B1532" s="1219" t="s">
        <v>678</v>
      </c>
      <c r="C1532" s="1220"/>
      <c r="D1532" s="1221"/>
      <c r="E1532" s="1219" t="s">
        <v>6131</v>
      </c>
      <c r="F1532" s="1221"/>
      <c r="G1532" s="1158">
        <v>609.35</v>
      </c>
      <c r="H1532" s="1158">
        <v>358.88</v>
      </c>
      <c r="I1532" s="1158">
        <v>0</v>
      </c>
      <c r="J1532" s="1158">
        <v>968.23</v>
      </c>
      <c r="K1532" s="276" t="str">
        <f t="shared" si="23"/>
        <v>110123</v>
      </c>
    </row>
    <row r="1533" spans="1:11" ht="10.9" customHeight="1">
      <c r="A1533" s="1157">
        <v>5113040001</v>
      </c>
      <c r="B1533" s="1219" t="s">
        <v>678</v>
      </c>
      <c r="C1533" s="1220"/>
      <c r="D1533" s="1221"/>
      <c r="E1533" s="1219" t="s">
        <v>6132</v>
      </c>
      <c r="F1533" s="1221"/>
      <c r="G1533" s="740">
        <v>35460.04</v>
      </c>
      <c r="H1533" s="740">
        <v>17147.68</v>
      </c>
      <c r="I1533" s="1158">
        <v>0</v>
      </c>
      <c r="J1533" s="740">
        <v>52607.72</v>
      </c>
      <c r="K1533" s="276" t="str">
        <f t="shared" si="23"/>
        <v>250423</v>
      </c>
    </row>
    <row r="1534" spans="1:11" ht="10.9" customHeight="1">
      <c r="A1534" s="1157">
        <v>5113040001</v>
      </c>
      <c r="B1534" s="1219" t="s">
        <v>678</v>
      </c>
      <c r="C1534" s="1220"/>
      <c r="D1534" s="1221"/>
      <c r="E1534" s="1219" t="s">
        <v>6133</v>
      </c>
      <c r="F1534" s="1221"/>
      <c r="G1534" s="740">
        <v>160294.48000000001</v>
      </c>
      <c r="H1534" s="740">
        <v>66786.28</v>
      </c>
      <c r="I1534" s="1158">
        <v>0</v>
      </c>
      <c r="J1534" s="740">
        <v>227080.76</v>
      </c>
      <c r="K1534" s="276" t="str">
        <f t="shared" si="23"/>
        <v>250423</v>
      </c>
    </row>
    <row r="1535" spans="1:11" ht="10.9" customHeight="1">
      <c r="A1535" s="1157">
        <v>5113040001</v>
      </c>
      <c r="B1535" s="1219" t="s">
        <v>678</v>
      </c>
      <c r="C1535" s="1220"/>
      <c r="D1535" s="1221"/>
      <c r="E1535" s="1219" t="s">
        <v>6134</v>
      </c>
      <c r="F1535" s="1221"/>
      <c r="G1535" s="740">
        <v>27051.74</v>
      </c>
      <c r="H1535" s="740">
        <v>11906.11</v>
      </c>
      <c r="I1535" s="1158">
        <v>0</v>
      </c>
      <c r="J1535" s="740">
        <v>38957.85</v>
      </c>
      <c r="K1535" s="276" t="str">
        <f t="shared" si="23"/>
        <v>250423</v>
      </c>
    </row>
    <row r="1536" spans="1:11" ht="10.9" customHeight="1">
      <c r="A1536" s="1157">
        <v>5113040001</v>
      </c>
      <c r="B1536" s="1219" t="s">
        <v>678</v>
      </c>
      <c r="C1536" s="1220"/>
      <c r="D1536" s="1221"/>
      <c r="E1536" s="1219" t="s">
        <v>6135</v>
      </c>
      <c r="F1536" s="1221"/>
      <c r="G1536" s="1158">
        <v>300</v>
      </c>
      <c r="H1536" s="1158">
        <v>0</v>
      </c>
      <c r="I1536" s="1158">
        <v>0</v>
      </c>
      <c r="J1536" s="1158">
        <v>300</v>
      </c>
      <c r="K1536" s="276" t="str">
        <f t="shared" si="23"/>
        <v>110123</v>
      </c>
    </row>
    <row r="1537" spans="1:11" ht="10.9" customHeight="1">
      <c r="A1537" s="1157">
        <v>5113040001</v>
      </c>
      <c r="B1537" s="1219" t="s">
        <v>678</v>
      </c>
      <c r="C1537" s="1220"/>
      <c r="D1537" s="1221"/>
      <c r="E1537" s="1219" t="s">
        <v>6136</v>
      </c>
      <c r="F1537" s="1221"/>
      <c r="G1537" s="740">
        <v>17700</v>
      </c>
      <c r="H1537" s="740">
        <v>8850</v>
      </c>
      <c r="I1537" s="1158">
        <v>0</v>
      </c>
      <c r="J1537" s="740">
        <v>26550</v>
      </c>
      <c r="K1537" s="276" t="str">
        <f t="shared" si="23"/>
        <v>250423</v>
      </c>
    </row>
    <row r="1538" spans="1:11" ht="10.9" customHeight="1">
      <c r="A1538" s="1157">
        <v>5113040001</v>
      </c>
      <c r="B1538" s="1219" t="s">
        <v>678</v>
      </c>
      <c r="C1538" s="1220"/>
      <c r="D1538" s="1221"/>
      <c r="E1538" s="1219" t="s">
        <v>6137</v>
      </c>
      <c r="F1538" s="1221"/>
      <c r="G1538" s="740">
        <v>8014.6</v>
      </c>
      <c r="H1538" s="740">
        <v>2003.65</v>
      </c>
      <c r="I1538" s="1158">
        <v>0</v>
      </c>
      <c r="J1538" s="740">
        <v>10018.25</v>
      </c>
      <c r="K1538" s="276" t="str">
        <f t="shared" si="23"/>
        <v>151223</v>
      </c>
    </row>
    <row r="1539" spans="1:11" ht="10.9" customHeight="1">
      <c r="A1539" s="1157">
        <v>5113040001</v>
      </c>
      <c r="B1539" s="1219" t="s">
        <v>678</v>
      </c>
      <c r="C1539" s="1220"/>
      <c r="D1539" s="1221"/>
      <c r="E1539" s="1219" t="s">
        <v>6138</v>
      </c>
      <c r="F1539" s="1221"/>
      <c r="G1539" s="740">
        <v>136443.67000000001</v>
      </c>
      <c r="H1539" s="740">
        <v>67830.23</v>
      </c>
      <c r="I1539" s="1158">
        <v>0</v>
      </c>
      <c r="J1539" s="740">
        <v>204273.9</v>
      </c>
      <c r="K1539" s="276" t="str">
        <f t="shared" si="23"/>
        <v>250423</v>
      </c>
    </row>
    <row r="1540" spans="1:11" ht="10.9" customHeight="1">
      <c r="A1540" s="1157">
        <v>5113040001</v>
      </c>
      <c r="B1540" s="1219" t="s">
        <v>678</v>
      </c>
      <c r="C1540" s="1220"/>
      <c r="D1540" s="1221"/>
      <c r="E1540" s="1219" t="s">
        <v>6139</v>
      </c>
      <c r="F1540" s="1221"/>
      <c r="G1540" s="740">
        <v>20272.560000000001</v>
      </c>
      <c r="H1540" s="740">
        <v>10136.280000000001</v>
      </c>
      <c r="I1540" s="1158">
        <v>0</v>
      </c>
      <c r="J1540" s="740">
        <v>30408.84</v>
      </c>
      <c r="K1540" s="276" t="str">
        <f t="shared" si="23"/>
        <v>250423</v>
      </c>
    </row>
    <row r="1541" spans="1:11" ht="10.9" customHeight="1">
      <c r="A1541" s="1157">
        <v>5113040001</v>
      </c>
      <c r="B1541" s="1219" t="s">
        <v>678</v>
      </c>
      <c r="C1541" s="1220"/>
      <c r="D1541" s="1221"/>
      <c r="E1541" s="1219" t="s">
        <v>6140</v>
      </c>
      <c r="F1541" s="1221"/>
      <c r="G1541" s="740">
        <v>17571.599999999999</v>
      </c>
      <c r="H1541" s="740">
        <v>6295</v>
      </c>
      <c r="I1541" s="1158">
        <v>0</v>
      </c>
      <c r="J1541" s="740">
        <v>23866.6</v>
      </c>
      <c r="K1541" s="276" t="str">
        <f t="shared" si="23"/>
        <v>151223</v>
      </c>
    </row>
    <row r="1542" spans="1:11" ht="10.9" customHeight="1">
      <c r="A1542" s="1157">
        <v>5113040001</v>
      </c>
      <c r="B1542" s="1219" t="s">
        <v>678</v>
      </c>
      <c r="C1542" s="1220"/>
      <c r="D1542" s="1221"/>
      <c r="E1542" s="1219" t="s">
        <v>6141</v>
      </c>
      <c r="F1542" s="1221"/>
      <c r="G1542" s="740">
        <v>90913.27</v>
      </c>
      <c r="H1542" s="740">
        <v>44288.09</v>
      </c>
      <c r="I1542" s="1158">
        <v>0</v>
      </c>
      <c r="J1542" s="740">
        <v>135201.35999999999</v>
      </c>
      <c r="K1542" s="276" t="str">
        <f t="shared" si="23"/>
        <v>250423</v>
      </c>
    </row>
    <row r="1543" spans="1:11" ht="10.9" customHeight="1">
      <c r="A1543" s="1157">
        <v>5113040001</v>
      </c>
      <c r="B1543" s="1219" t="s">
        <v>678</v>
      </c>
      <c r="C1543" s="1220"/>
      <c r="D1543" s="1221"/>
      <c r="E1543" s="1219" t="s">
        <v>6142</v>
      </c>
      <c r="F1543" s="1221"/>
      <c r="G1543" s="740">
        <v>26452.48</v>
      </c>
      <c r="H1543" s="740">
        <v>13377.14</v>
      </c>
      <c r="I1543" s="1158">
        <v>0</v>
      </c>
      <c r="J1543" s="740">
        <v>39829.620000000003</v>
      </c>
      <c r="K1543" s="276" t="str">
        <f t="shared" si="23"/>
        <v>151223</v>
      </c>
    </row>
    <row r="1544" spans="1:11" ht="10.9" customHeight="1">
      <c r="A1544" s="1157">
        <v>5113040001</v>
      </c>
      <c r="B1544" s="1219" t="s">
        <v>678</v>
      </c>
      <c r="C1544" s="1220"/>
      <c r="D1544" s="1221"/>
      <c r="E1544" s="1219" t="s">
        <v>6143</v>
      </c>
      <c r="F1544" s="1221"/>
      <c r="G1544" s="740">
        <v>2067393.42</v>
      </c>
      <c r="H1544" s="740">
        <v>1035592.83</v>
      </c>
      <c r="I1544" s="1158">
        <v>0</v>
      </c>
      <c r="J1544" s="740">
        <v>3102986.25</v>
      </c>
      <c r="K1544" s="276" t="str">
        <f t="shared" si="23"/>
        <v>250423</v>
      </c>
    </row>
    <row r="1545" spans="1:11" ht="10.9" customHeight="1">
      <c r="A1545" s="1157">
        <v>5113040001</v>
      </c>
      <c r="B1545" s="1219" t="s">
        <v>678</v>
      </c>
      <c r="C1545" s="1220"/>
      <c r="D1545" s="1221"/>
      <c r="E1545" s="1219" t="s">
        <v>6144</v>
      </c>
      <c r="F1545" s="1221"/>
      <c r="G1545" s="740">
        <v>1933.72</v>
      </c>
      <c r="H1545" s="740">
        <v>1933.72</v>
      </c>
      <c r="I1545" s="1158">
        <v>0</v>
      </c>
      <c r="J1545" s="740">
        <v>3867.44</v>
      </c>
      <c r="K1545" s="276" t="str">
        <f t="shared" si="23"/>
        <v>151223</v>
      </c>
    </row>
    <row r="1546" spans="1:11" ht="10.9" customHeight="1">
      <c r="A1546" s="1157">
        <v>5113040001</v>
      </c>
      <c r="B1546" s="1219" t="s">
        <v>678</v>
      </c>
      <c r="C1546" s="1220"/>
      <c r="D1546" s="1221"/>
      <c r="E1546" s="1219" t="s">
        <v>6145</v>
      </c>
      <c r="F1546" s="1221"/>
      <c r="G1546" s="740">
        <v>32776.370000000003</v>
      </c>
      <c r="H1546" s="740">
        <v>16352.48</v>
      </c>
      <c r="I1546" s="1158">
        <v>0</v>
      </c>
      <c r="J1546" s="740">
        <v>49128.85</v>
      </c>
      <c r="K1546" s="276" t="str">
        <f t="shared" si="23"/>
        <v>250423</v>
      </c>
    </row>
    <row r="1547" spans="1:11" ht="10.9" customHeight="1">
      <c r="A1547" s="1157">
        <v>5113040001</v>
      </c>
      <c r="B1547" s="1219" t="s">
        <v>678</v>
      </c>
      <c r="C1547" s="1220"/>
      <c r="D1547" s="1221"/>
      <c r="E1547" s="1219" t="s">
        <v>6146</v>
      </c>
      <c r="F1547" s="1221"/>
      <c r="G1547" s="740">
        <v>24302.84</v>
      </c>
      <c r="H1547" s="740">
        <v>12151.42</v>
      </c>
      <c r="I1547" s="1158">
        <v>0</v>
      </c>
      <c r="J1547" s="740">
        <v>36454.26</v>
      </c>
      <c r="K1547" s="276" t="str">
        <f t="shared" si="23"/>
        <v>151223</v>
      </c>
    </row>
    <row r="1548" spans="1:11" ht="10.9" customHeight="1">
      <c r="A1548" s="1157">
        <v>5113040001</v>
      </c>
      <c r="B1548" s="1219" t="s">
        <v>678</v>
      </c>
      <c r="C1548" s="1220"/>
      <c r="D1548" s="1221"/>
      <c r="E1548" s="1219" t="s">
        <v>6147</v>
      </c>
      <c r="F1548" s="1221"/>
      <c r="G1548" s="740">
        <v>1146756.33</v>
      </c>
      <c r="H1548" s="740">
        <v>575759.48</v>
      </c>
      <c r="I1548" s="1158">
        <v>0</v>
      </c>
      <c r="J1548" s="740">
        <v>1722515.81</v>
      </c>
      <c r="K1548" s="276" t="str">
        <f t="shared" si="23"/>
        <v>250423</v>
      </c>
    </row>
    <row r="1549" spans="1:11" ht="10.9" customHeight="1">
      <c r="A1549" s="1157">
        <v>5113040001</v>
      </c>
      <c r="B1549" s="1219" t="s">
        <v>678</v>
      </c>
      <c r="C1549" s="1220"/>
      <c r="D1549" s="1221"/>
      <c r="E1549" s="1219" t="s">
        <v>6148</v>
      </c>
      <c r="F1549" s="1221"/>
      <c r="G1549" s="740">
        <v>52220.75</v>
      </c>
      <c r="H1549" s="740">
        <v>25939.06</v>
      </c>
      <c r="I1549" s="1158">
        <v>0</v>
      </c>
      <c r="J1549" s="740">
        <v>78159.81</v>
      </c>
      <c r="K1549" s="276" t="str">
        <f t="shared" ref="K1549:K1612" si="24">MID(E1549,58,6)</f>
        <v>250423</v>
      </c>
    </row>
    <row r="1550" spans="1:11" ht="10.9" customHeight="1">
      <c r="A1550" s="1157">
        <v>5113040001</v>
      </c>
      <c r="B1550" s="1219" t="s">
        <v>678</v>
      </c>
      <c r="C1550" s="1220"/>
      <c r="D1550" s="1221"/>
      <c r="E1550" s="1219" t="s">
        <v>6149</v>
      </c>
      <c r="F1550" s="1221"/>
      <c r="G1550" s="740">
        <v>107944.91</v>
      </c>
      <c r="H1550" s="740">
        <v>55659.81</v>
      </c>
      <c r="I1550" s="1158">
        <v>0</v>
      </c>
      <c r="J1550" s="740">
        <v>163604.72</v>
      </c>
      <c r="K1550" s="276" t="str">
        <f t="shared" si="24"/>
        <v>250423</v>
      </c>
    </row>
    <row r="1551" spans="1:11" ht="10.9" customHeight="1">
      <c r="A1551" s="1157">
        <v>5113040001</v>
      </c>
      <c r="B1551" s="1219" t="s">
        <v>678</v>
      </c>
      <c r="C1551" s="1220"/>
      <c r="D1551" s="1221"/>
      <c r="E1551" s="1219" t="s">
        <v>6150</v>
      </c>
      <c r="F1551" s="1221"/>
      <c r="G1551" s="740">
        <v>25849.439999999999</v>
      </c>
      <c r="H1551" s="740">
        <v>12544.22</v>
      </c>
      <c r="I1551" s="1158">
        <v>0</v>
      </c>
      <c r="J1551" s="740">
        <v>38393.660000000003</v>
      </c>
      <c r="K1551" s="276" t="str">
        <f t="shared" si="24"/>
        <v>250423</v>
      </c>
    </row>
    <row r="1552" spans="1:11" ht="10.9" customHeight="1">
      <c r="A1552" s="1157">
        <v>5113040001</v>
      </c>
      <c r="B1552" s="1219" t="s">
        <v>678</v>
      </c>
      <c r="C1552" s="1220"/>
      <c r="D1552" s="1221"/>
      <c r="E1552" s="1219" t="s">
        <v>6151</v>
      </c>
      <c r="F1552" s="1221"/>
      <c r="G1552" s="740">
        <v>74328.5</v>
      </c>
      <c r="H1552" s="740">
        <v>36877.72</v>
      </c>
      <c r="I1552" s="1158">
        <v>0</v>
      </c>
      <c r="J1552" s="740">
        <v>111206.22</v>
      </c>
      <c r="K1552" s="276" t="str">
        <f t="shared" si="24"/>
        <v>151223</v>
      </c>
    </row>
    <row r="1553" spans="1:11" ht="10.9" customHeight="1">
      <c r="A1553" s="1157">
        <v>5113040001</v>
      </c>
      <c r="B1553" s="1219" t="s">
        <v>678</v>
      </c>
      <c r="C1553" s="1220"/>
      <c r="D1553" s="1221"/>
      <c r="E1553" s="1219" t="s">
        <v>6152</v>
      </c>
      <c r="F1553" s="1221"/>
      <c r="G1553" s="740">
        <v>62942.02</v>
      </c>
      <c r="H1553" s="740">
        <v>31134.92</v>
      </c>
      <c r="I1553" s="1158">
        <v>0</v>
      </c>
      <c r="J1553" s="740">
        <v>94076.94</v>
      </c>
      <c r="K1553" s="276" t="str">
        <f t="shared" si="24"/>
        <v>151223</v>
      </c>
    </row>
    <row r="1554" spans="1:11" ht="10.9" customHeight="1">
      <c r="A1554" s="1157">
        <v>5113040001</v>
      </c>
      <c r="B1554" s="1219" t="s">
        <v>678</v>
      </c>
      <c r="C1554" s="1220"/>
      <c r="D1554" s="1221"/>
      <c r="E1554" s="1219" t="s">
        <v>6153</v>
      </c>
      <c r="F1554" s="1221"/>
      <c r="G1554" s="740">
        <v>26734.52</v>
      </c>
      <c r="H1554" s="740">
        <v>13367.26</v>
      </c>
      <c r="I1554" s="1158">
        <v>0</v>
      </c>
      <c r="J1554" s="740">
        <v>40101.78</v>
      </c>
      <c r="K1554" s="276" t="str">
        <f t="shared" si="24"/>
        <v>151223</v>
      </c>
    </row>
    <row r="1555" spans="1:11" ht="10.9" customHeight="1">
      <c r="A1555" s="1157">
        <v>5113040001</v>
      </c>
      <c r="B1555" s="1219" t="s">
        <v>678</v>
      </c>
      <c r="C1555" s="1220"/>
      <c r="D1555" s="1221"/>
      <c r="E1555" s="1219" t="s">
        <v>6154</v>
      </c>
      <c r="F1555" s="1221"/>
      <c r="G1555" s="740">
        <v>15570</v>
      </c>
      <c r="H1555" s="740">
        <v>7785</v>
      </c>
      <c r="I1555" s="1158">
        <v>0</v>
      </c>
      <c r="J1555" s="740">
        <v>23355</v>
      </c>
      <c r="K1555" s="276" t="str">
        <f t="shared" si="24"/>
        <v>151223</v>
      </c>
    </row>
    <row r="1556" spans="1:11" ht="10.9" customHeight="1">
      <c r="A1556" s="1157">
        <v>5113040001</v>
      </c>
      <c r="B1556" s="1219" t="s">
        <v>678</v>
      </c>
      <c r="C1556" s="1220"/>
      <c r="D1556" s="1221"/>
      <c r="E1556" s="1219" t="s">
        <v>6155</v>
      </c>
      <c r="F1556" s="1221"/>
      <c r="G1556" s="740">
        <v>38000</v>
      </c>
      <c r="H1556" s="740">
        <v>19000</v>
      </c>
      <c r="I1556" s="1158">
        <v>0</v>
      </c>
      <c r="J1556" s="740">
        <v>57000</v>
      </c>
      <c r="K1556" s="276" t="str">
        <f t="shared" si="24"/>
        <v>151223</v>
      </c>
    </row>
    <row r="1557" spans="1:11" ht="10.9" customHeight="1">
      <c r="A1557" s="1157">
        <v>5113040001</v>
      </c>
      <c r="B1557" s="1219" t="s">
        <v>678</v>
      </c>
      <c r="C1557" s="1220"/>
      <c r="D1557" s="1221"/>
      <c r="E1557" s="1219" t="s">
        <v>6156</v>
      </c>
      <c r="F1557" s="1221"/>
      <c r="G1557" s="740">
        <v>233210.14</v>
      </c>
      <c r="H1557" s="740">
        <v>112327</v>
      </c>
      <c r="I1557" s="1158">
        <v>0</v>
      </c>
      <c r="J1557" s="740">
        <v>345537.14</v>
      </c>
      <c r="K1557" s="276" t="str">
        <f t="shared" si="24"/>
        <v>151223</v>
      </c>
    </row>
    <row r="1558" spans="1:11" ht="10.9" customHeight="1">
      <c r="A1558" s="1157">
        <v>5113040001</v>
      </c>
      <c r="B1558" s="1219" t="s">
        <v>678</v>
      </c>
      <c r="C1558" s="1220"/>
      <c r="D1558" s="1221"/>
      <c r="E1558" s="1219" t="s">
        <v>6157</v>
      </c>
      <c r="F1558" s="1221"/>
      <c r="G1558" s="740">
        <v>19700.48</v>
      </c>
      <c r="H1558" s="740">
        <v>9446.02</v>
      </c>
      <c r="I1558" s="1158">
        <v>0</v>
      </c>
      <c r="J1558" s="740">
        <v>29146.5</v>
      </c>
      <c r="K1558" s="276" t="str">
        <f t="shared" si="24"/>
        <v>151223</v>
      </c>
    </row>
    <row r="1559" spans="1:11" ht="10.9" customHeight="1">
      <c r="A1559" s="1157">
        <v>5113040001</v>
      </c>
      <c r="B1559" s="1219" t="s">
        <v>678</v>
      </c>
      <c r="C1559" s="1220"/>
      <c r="D1559" s="1221"/>
      <c r="E1559" s="1219" t="s">
        <v>6158</v>
      </c>
      <c r="F1559" s="1221"/>
      <c r="G1559" s="1158">
        <v>0</v>
      </c>
      <c r="H1559" s="740">
        <v>2799.13</v>
      </c>
      <c r="I1559" s="1158">
        <v>0</v>
      </c>
      <c r="J1559" s="740">
        <v>2799.13</v>
      </c>
      <c r="K1559" s="276" t="str">
        <f t="shared" si="24"/>
        <v>110123</v>
      </c>
    </row>
    <row r="1560" spans="1:11" ht="10.9" customHeight="1">
      <c r="A1560" s="1157">
        <v>5113040001</v>
      </c>
      <c r="B1560" s="1219" t="s">
        <v>678</v>
      </c>
      <c r="C1560" s="1220"/>
      <c r="D1560" s="1221"/>
      <c r="E1560" s="1219" t="s">
        <v>6159</v>
      </c>
      <c r="F1560" s="1221"/>
      <c r="G1560" s="740">
        <v>161348.9</v>
      </c>
      <c r="H1560" s="740">
        <v>75360.100000000006</v>
      </c>
      <c r="I1560" s="1158">
        <v>0</v>
      </c>
      <c r="J1560" s="740">
        <v>236709</v>
      </c>
      <c r="K1560" s="276" t="str">
        <f t="shared" si="24"/>
        <v>151223</v>
      </c>
    </row>
    <row r="1561" spans="1:11" ht="10.9" customHeight="1">
      <c r="A1561" s="1157">
        <v>5113040001</v>
      </c>
      <c r="B1561" s="1219" t="s">
        <v>678</v>
      </c>
      <c r="C1561" s="1220"/>
      <c r="D1561" s="1221"/>
      <c r="E1561" s="1219" t="s">
        <v>6160</v>
      </c>
      <c r="F1561" s="1221"/>
      <c r="G1561" s="740">
        <v>64594.78</v>
      </c>
      <c r="H1561" s="740">
        <v>31888.28</v>
      </c>
      <c r="I1561" s="1158">
        <v>0</v>
      </c>
      <c r="J1561" s="740">
        <v>96483.06</v>
      </c>
      <c r="K1561" s="276" t="str">
        <f t="shared" si="24"/>
        <v>151223</v>
      </c>
    </row>
    <row r="1562" spans="1:11" ht="10.9" customHeight="1">
      <c r="A1562" s="1157">
        <v>5113040001</v>
      </c>
      <c r="B1562" s="1219" t="s">
        <v>678</v>
      </c>
      <c r="C1562" s="1220"/>
      <c r="D1562" s="1221"/>
      <c r="E1562" s="1219" t="s">
        <v>6161</v>
      </c>
      <c r="F1562" s="1221"/>
      <c r="G1562" s="740">
        <v>14103</v>
      </c>
      <c r="H1562" s="740">
        <v>7051.5</v>
      </c>
      <c r="I1562" s="1158">
        <v>0</v>
      </c>
      <c r="J1562" s="740">
        <v>21154.5</v>
      </c>
      <c r="K1562" s="276" t="str">
        <f t="shared" si="24"/>
        <v>151223</v>
      </c>
    </row>
    <row r="1563" spans="1:11" ht="10.9" customHeight="1">
      <c r="A1563" s="1157">
        <v>5113040001</v>
      </c>
      <c r="B1563" s="1219" t="s">
        <v>678</v>
      </c>
      <c r="C1563" s="1220"/>
      <c r="D1563" s="1221"/>
      <c r="E1563" s="1219" t="s">
        <v>6162</v>
      </c>
      <c r="F1563" s="1221"/>
      <c r="G1563" s="740">
        <v>33825.65</v>
      </c>
      <c r="H1563" s="740">
        <v>15786.13</v>
      </c>
      <c r="I1563" s="1158">
        <v>0</v>
      </c>
      <c r="J1563" s="740">
        <v>49611.78</v>
      </c>
      <c r="K1563" s="276" t="str">
        <f t="shared" si="24"/>
        <v>151223</v>
      </c>
    </row>
    <row r="1564" spans="1:11" ht="10.9" customHeight="1">
      <c r="A1564" s="1157">
        <v>5113040001</v>
      </c>
      <c r="B1564" s="1219" t="s">
        <v>678</v>
      </c>
      <c r="C1564" s="1220"/>
      <c r="D1564" s="1221"/>
      <c r="E1564" s="1219" t="s">
        <v>6163</v>
      </c>
      <c r="F1564" s="1221"/>
      <c r="G1564" s="740">
        <v>40684.44</v>
      </c>
      <c r="H1564" s="740">
        <v>20342.22</v>
      </c>
      <c r="I1564" s="1158">
        <v>0</v>
      </c>
      <c r="J1564" s="740">
        <v>61026.66</v>
      </c>
      <c r="K1564" s="276" t="str">
        <f t="shared" si="24"/>
        <v>151223</v>
      </c>
    </row>
    <row r="1565" spans="1:11" ht="10.9" customHeight="1">
      <c r="A1565" s="1157">
        <v>5113040001</v>
      </c>
      <c r="B1565" s="1219" t="s">
        <v>678</v>
      </c>
      <c r="C1565" s="1220"/>
      <c r="D1565" s="1221"/>
      <c r="E1565" s="1219" t="s">
        <v>6164</v>
      </c>
      <c r="F1565" s="1221"/>
      <c r="G1565" s="1158">
        <v>0</v>
      </c>
      <c r="H1565" s="740">
        <v>2412.79</v>
      </c>
      <c r="I1565" s="1158">
        <v>0</v>
      </c>
      <c r="J1565" s="740">
        <v>2412.79</v>
      </c>
      <c r="K1565" s="276" t="str">
        <f t="shared" si="24"/>
        <v>110123</v>
      </c>
    </row>
    <row r="1566" spans="1:11" ht="10.9" customHeight="1">
      <c r="A1566" s="1157">
        <v>5113040001</v>
      </c>
      <c r="B1566" s="1219" t="s">
        <v>678</v>
      </c>
      <c r="C1566" s="1220"/>
      <c r="D1566" s="1221"/>
      <c r="E1566" s="1219" t="s">
        <v>6165</v>
      </c>
      <c r="F1566" s="1221"/>
      <c r="G1566" s="740">
        <v>42417.26</v>
      </c>
      <c r="H1566" s="740">
        <v>23502.5</v>
      </c>
      <c r="I1566" s="1158">
        <v>0</v>
      </c>
      <c r="J1566" s="740">
        <v>65919.759999999995</v>
      </c>
      <c r="K1566" s="276" t="str">
        <f t="shared" si="24"/>
        <v>151223</v>
      </c>
    </row>
    <row r="1567" spans="1:11" ht="10.9" customHeight="1">
      <c r="A1567" s="1157">
        <v>5113040001</v>
      </c>
      <c r="B1567" s="1219" t="s">
        <v>678</v>
      </c>
      <c r="C1567" s="1220"/>
      <c r="D1567" s="1221"/>
      <c r="E1567" s="1219" t="s">
        <v>6166</v>
      </c>
      <c r="F1567" s="1221"/>
      <c r="G1567" s="1158">
        <v>0</v>
      </c>
      <c r="H1567" s="740">
        <v>1580.66</v>
      </c>
      <c r="I1567" s="1158">
        <v>0</v>
      </c>
      <c r="J1567" s="740">
        <v>1580.66</v>
      </c>
      <c r="K1567" s="276" t="str">
        <f t="shared" si="24"/>
        <v>110123</v>
      </c>
    </row>
    <row r="1568" spans="1:11" ht="10.9" customHeight="1">
      <c r="A1568" s="1157">
        <v>5113040001</v>
      </c>
      <c r="B1568" s="1219" t="s">
        <v>678</v>
      </c>
      <c r="C1568" s="1220"/>
      <c r="D1568" s="1221"/>
      <c r="E1568" s="1219" t="s">
        <v>6167</v>
      </c>
      <c r="F1568" s="1221"/>
      <c r="G1568" s="740">
        <v>26611.71</v>
      </c>
      <c r="H1568" s="740">
        <v>13250.83</v>
      </c>
      <c r="I1568" s="1158">
        <v>0</v>
      </c>
      <c r="J1568" s="740">
        <v>39862.54</v>
      </c>
      <c r="K1568" s="276" t="str">
        <f t="shared" si="24"/>
        <v>151223</v>
      </c>
    </row>
    <row r="1569" spans="1:11" ht="10.9" customHeight="1">
      <c r="A1569" s="1157">
        <v>5113040001</v>
      </c>
      <c r="B1569" s="1219" t="s">
        <v>678</v>
      </c>
      <c r="C1569" s="1220"/>
      <c r="D1569" s="1221"/>
      <c r="E1569" s="1219" t="s">
        <v>6168</v>
      </c>
      <c r="F1569" s="1221"/>
      <c r="G1569" s="740">
        <v>17700</v>
      </c>
      <c r="H1569" s="740">
        <v>8850</v>
      </c>
      <c r="I1569" s="1158">
        <v>0</v>
      </c>
      <c r="J1569" s="740">
        <v>26550</v>
      </c>
      <c r="K1569" s="276" t="str">
        <f t="shared" si="24"/>
        <v>151223</v>
      </c>
    </row>
    <row r="1570" spans="1:11" ht="10.9" customHeight="1">
      <c r="A1570" s="1157">
        <v>5113040001</v>
      </c>
      <c r="B1570" s="1219" t="s">
        <v>678</v>
      </c>
      <c r="C1570" s="1220"/>
      <c r="D1570" s="1221"/>
      <c r="E1570" s="1219" t="s">
        <v>6169</v>
      </c>
      <c r="F1570" s="1221"/>
      <c r="G1570" s="740">
        <v>200383</v>
      </c>
      <c r="H1570" s="740">
        <v>99191.5</v>
      </c>
      <c r="I1570" s="1158">
        <v>0</v>
      </c>
      <c r="J1570" s="740">
        <v>299574.5</v>
      </c>
      <c r="K1570" s="276" t="str">
        <f t="shared" si="24"/>
        <v>151223</v>
      </c>
    </row>
    <row r="1571" spans="1:11" ht="10.9" customHeight="1">
      <c r="A1571" s="1157">
        <v>5113040001</v>
      </c>
      <c r="B1571" s="1219" t="s">
        <v>678</v>
      </c>
      <c r="C1571" s="1220"/>
      <c r="D1571" s="1221"/>
      <c r="E1571" s="1219" t="s">
        <v>6170</v>
      </c>
      <c r="F1571" s="1221"/>
      <c r="G1571" s="740">
        <v>23388.44</v>
      </c>
      <c r="H1571" s="740">
        <v>11694.22</v>
      </c>
      <c r="I1571" s="1158">
        <v>0</v>
      </c>
      <c r="J1571" s="740">
        <v>35082.660000000003</v>
      </c>
      <c r="K1571" s="276" t="str">
        <f t="shared" si="24"/>
        <v>151223</v>
      </c>
    </row>
    <row r="1572" spans="1:11" ht="10.9" customHeight="1">
      <c r="A1572" s="1157">
        <v>5113040001</v>
      </c>
      <c r="B1572" s="1219" t="s">
        <v>678</v>
      </c>
      <c r="C1572" s="1220"/>
      <c r="D1572" s="1221"/>
      <c r="E1572" s="1219" t="s">
        <v>6171</v>
      </c>
      <c r="F1572" s="1221"/>
      <c r="G1572" s="740">
        <v>89265.12</v>
      </c>
      <c r="H1572" s="740">
        <v>44632.56</v>
      </c>
      <c r="I1572" s="1158">
        <v>0</v>
      </c>
      <c r="J1572" s="740">
        <v>133897.68</v>
      </c>
      <c r="K1572" s="276" t="str">
        <f t="shared" si="24"/>
        <v>151223</v>
      </c>
    </row>
    <row r="1573" spans="1:11" ht="10.9" customHeight="1">
      <c r="A1573" s="1157">
        <v>5113040001</v>
      </c>
      <c r="B1573" s="1219" t="s">
        <v>678</v>
      </c>
      <c r="C1573" s="1220"/>
      <c r="D1573" s="1221"/>
      <c r="E1573" s="1219" t="s">
        <v>6172</v>
      </c>
      <c r="F1573" s="1221"/>
      <c r="G1573" s="740">
        <v>43510.46</v>
      </c>
      <c r="H1573" s="740">
        <v>28640.98</v>
      </c>
      <c r="I1573" s="1158">
        <v>0</v>
      </c>
      <c r="J1573" s="740">
        <v>72151.44</v>
      </c>
      <c r="K1573" s="276" t="str">
        <f t="shared" si="24"/>
        <v>151223</v>
      </c>
    </row>
    <row r="1574" spans="1:11" ht="10.9" customHeight="1">
      <c r="A1574" s="1157">
        <v>5113040001</v>
      </c>
      <c r="B1574" s="1219" t="s">
        <v>678</v>
      </c>
      <c r="C1574" s="1220"/>
      <c r="D1574" s="1221"/>
      <c r="E1574" s="1219" t="s">
        <v>6173</v>
      </c>
      <c r="F1574" s="1221"/>
      <c r="G1574" s="740">
        <v>45395.56</v>
      </c>
      <c r="H1574" s="740">
        <v>22697.78</v>
      </c>
      <c r="I1574" s="1158">
        <v>0</v>
      </c>
      <c r="J1574" s="740">
        <v>68093.34</v>
      </c>
      <c r="K1574" s="276" t="str">
        <f t="shared" si="24"/>
        <v>151223</v>
      </c>
    </row>
    <row r="1575" spans="1:11" ht="10.9" customHeight="1">
      <c r="A1575" s="1157">
        <v>5113040001</v>
      </c>
      <c r="B1575" s="1219" t="s">
        <v>678</v>
      </c>
      <c r="C1575" s="1220"/>
      <c r="D1575" s="1221"/>
      <c r="E1575" s="1219" t="s">
        <v>6174</v>
      </c>
      <c r="F1575" s="1221"/>
      <c r="G1575" s="740">
        <v>26665.96</v>
      </c>
      <c r="H1575" s="740">
        <v>13332.98</v>
      </c>
      <c r="I1575" s="1158">
        <v>0</v>
      </c>
      <c r="J1575" s="740">
        <v>39998.94</v>
      </c>
      <c r="K1575" s="276" t="str">
        <f t="shared" si="24"/>
        <v>151223</v>
      </c>
    </row>
    <row r="1576" spans="1:11" ht="10.9" customHeight="1">
      <c r="A1576" s="1157">
        <v>5113040001</v>
      </c>
      <c r="B1576" s="1219" t="s">
        <v>678</v>
      </c>
      <c r="C1576" s="1220"/>
      <c r="D1576" s="1221"/>
      <c r="E1576" s="1219" t="s">
        <v>6175</v>
      </c>
      <c r="F1576" s="1221"/>
      <c r="G1576" s="740">
        <v>80290.8</v>
      </c>
      <c r="H1576" s="740">
        <v>40728.400000000001</v>
      </c>
      <c r="I1576" s="1158">
        <v>0</v>
      </c>
      <c r="J1576" s="740">
        <v>121019.2</v>
      </c>
      <c r="K1576" s="276" t="str">
        <f t="shared" si="24"/>
        <v>151223</v>
      </c>
    </row>
    <row r="1577" spans="1:11" ht="10.9" customHeight="1">
      <c r="A1577" s="1157">
        <v>5113040001</v>
      </c>
      <c r="B1577" s="1219" t="s">
        <v>678</v>
      </c>
      <c r="C1577" s="1220"/>
      <c r="D1577" s="1221"/>
      <c r="E1577" s="1219" t="s">
        <v>6176</v>
      </c>
      <c r="F1577" s="1221"/>
      <c r="G1577" s="740">
        <v>27027.32</v>
      </c>
      <c r="H1577" s="740">
        <v>13513.66</v>
      </c>
      <c r="I1577" s="1158">
        <v>0</v>
      </c>
      <c r="J1577" s="740">
        <v>40540.980000000003</v>
      </c>
      <c r="K1577" s="276" t="str">
        <f t="shared" si="24"/>
        <v>151223</v>
      </c>
    </row>
    <row r="1578" spans="1:11" ht="10.9" customHeight="1">
      <c r="A1578" s="1157">
        <v>5113040001</v>
      </c>
      <c r="B1578" s="1219" t="s">
        <v>678</v>
      </c>
      <c r="C1578" s="1220"/>
      <c r="D1578" s="1221"/>
      <c r="E1578" s="1219" t="s">
        <v>6177</v>
      </c>
      <c r="F1578" s="1221"/>
      <c r="G1578" s="740">
        <v>29330.71</v>
      </c>
      <c r="H1578" s="740">
        <v>14702.1</v>
      </c>
      <c r="I1578" s="1158">
        <v>0</v>
      </c>
      <c r="J1578" s="740">
        <v>44032.81</v>
      </c>
      <c r="K1578" s="276" t="str">
        <f t="shared" si="24"/>
        <v>151223</v>
      </c>
    </row>
    <row r="1579" spans="1:11" ht="10.9" customHeight="1">
      <c r="A1579" s="1157">
        <v>5113040001</v>
      </c>
      <c r="B1579" s="1219" t="s">
        <v>678</v>
      </c>
      <c r="C1579" s="1220"/>
      <c r="D1579" s="1221"/>
      <c r="E1579" s="1219" t="s">
        <v>6178</v>
      </c>
      <c r="F1579" s="1221"/>
      <c r="G1579" s="740">
        <v>49859.39</v>
      </c>
      <c r="H1579" s="740">
        <v>26024.98</v>
      </c>
      <c r="I1579" s="1158">
        <v>0</v>
      </c>
      <c r="J1579" s="740">
        <v>75884.37</v>
      </c>
      <c r="K1579" s="276" t="str">
        <f t="shared" si="24"/>
        <v>151223</v>
      </c>
    </row>
    <row r="1580" spans="1:11" ht="10.9" customHeight="1">
      <c r="A1580" s="1157">
        <v>5113040001</v>
      </c>
      <c r="B1580" s="1219" t="s">
        <v>678</v>
      </c>
      <c r="C1580" s="1220"/>
      <c r="D1580" s="1221"/>
      <c r="E1580" s="1219" t="s">
        <v>6179</v>
      </c>
      <c r="F1580" s="1221"/>
      <c r="G1580" s="740">
        <v>45144.4</v>
      </c>
      <c r="H1580" s="740">
        <v>22704.42</v>
      </c>
      <c r="I1580" s="1158">
        <v>0</v>
      </c>
      <c r="J1580" s="740">
        <v>67848.820000000007</v>
      </c>
      <c r="K1580" s="276" t="str">
        <f t="shared" si="24"/>
        <v>151223</v>
      </c>
    </row>
    <row r="1581" spans="1:11" ht="10.9" customHeight="1">
      <c r="A1581" s="1157">
        <v>5113040001</v>
      </c>
      <c r="B1581" s="1219" t="s">
        <v>678</v>
      </c>
      <c r="C1581" s="1220"/>
      <c r="D1581" s="1221"/>
      <c r="E1581" s="1219" t="s">
        <v>6180</v>
      </c>
      <c r="F1581" s="1221"/>
      <c r="G1581" s="740">
        <v>81945.759999999995</v>
      </c>
      <c r="H1581" s="740">
        <v>45527.42</v>
      </c>
      <c r="I1581" s="1158">
        <v>0</v>
      </c>
      <c r="J1581" s="740">
        <v>127473.18</v>
      </c>
      <c r="K1581" s="276" t="str">
        <f t="shared" si="24"/>
        <v>151223</v>
      </c>
    </row>
    <row r="1582" spans="1:11" ht="10.9" customHeight="1">
      <c r="A1582" s="1157">
        <v>5113040001</v>
      </c>
      <c r="B1582" s="1219" t="s">
        <v>678</v>
      </c>
      <c r="C1582" s="1220"/>
      <c r="D1582" s="1221"/>
      <c r="E1582" s="1219" t="s">
        <v>6181</v>
      </c>
      <c r="F1582" s="1221"/>
      <c r="G1582" s="740">
        <v>93741.52</v>
      </c>
      <c r="H1582" s="740">
        <v>42138.58</v>
      </c>
      <c r="I1582" s="1158">
        <v>0</v>
      </c>
      <c r="J1582" s="740">
        <v>135880.1</v>
      </c>
      <c r="K1582" s="276" t="str">
        <f t="shared" si="24"/>
        <v>151223</v>
      </c>
    </row>
    <row r="1583" spans="1:11" ht="10.9" customHeight="1">
      <c r="A1583" s="1157">
        <v>5113040001</v>
      </c>
      <c r="B1583" s="1219" t="s">
        <v>678</v>
      </c>
      <c r="C1583" s="1220"/>
      <c r="D1583" s="1221"/>
      <c r="E1583" s="1219" t="s">
        <v>6182</v>
      </c>
      <c r="F1583" s="1221"/>
      <c r="G1583" s="740">
        <v>17129.04</v>
      </c>
      <c r="H1583" s="740">
        <v>10981.19</v>
      </c>
      <c r="I1583" s="1158">
        <v>0</v>
      </c>
      <c r="J1583" s="740">
        <v>28110.23</v>
      </c>
      <c r="K1583" s="276" t="str">
        <f t="shared" si="24"/>
        <v>151223</v>
      </c>
    </row>
    <row r="1584" spans="1:11" ht="10.9" customHeight="1">
      <c r="A1584" s="1157">
        <v>5113040001</v>
      </c>
      <c r="B1584" s="1219" t="s">
        <v>678</v>
      </c>
      <c r="C1584" s="1220"/>
      <c r="D1584" s="1221"/>
      <c r="E1584" s="1219" t="s">
        <v>6183</v>
      </c>
      <c r="F1584" s="1221"/>
      <c r="G1584" s="740">
        <v>12586.08</v>
      </c>
      <c r="H1584" s="740">
        <v>10353.44</v>
      </c>
      <c r="I1584" s="1158">
        <v>0</v>
      </c>
      <c r="J1584" s="740">
        <v>22939.52</v>
      </c>
      <c r="K1584" s="276" t="str">
        <f t="shared" si="24"/>
        <v>151223</v>
      </c>
    </row>
    <row r="1585" spans="1:11" ht="10.9" customHeight="1">
      <c r="A1585" s="1157">
        <v>5113040001</v>
      </c>
      <c r="B1585" s="1219" t="s">
        <v>678</v>
      </c>
      <c r="C1585" s="1220"/>
      <c r="D1585" s="1221"/>
      <c r="E1585" s="1219" t="s">
        <v>6184</v>
      </c>
      <c r="F1585" s="1221"/>
      <c r="G1585" s="740">
        <v>90971.86</v>
      </c>
      <c r="H1585" s="740">
        <v>46378.6</v>
      </c>
      <c r="I1585" s="1158">
        <v>0</v>
      </c>
      <c r="J1585" s="740">
        <v>137350.46</v>
      </c>
      <c r="K1585" s="276" t="str">
        <f t="shared" si="24"/>
        <v>151223</v>
      </c>
    </row>
    <row r="1586" spans="1:11" ht="10.9" customHeight="1">
      <c r="A1586" s="1157">
        <v>5113040001</v>
      </c>
      <c r="B1586" s="1219" t="s">
        <v>678</v>
      </c>
      <c r="C1586" s="1220"/>
      <c r="D1586" s="1221"/>
      <c r="E1586" s="1219" t="s">
        <v>6185</v>
      </c>
      <c r="F1586" s="1221"/>
      <c r="G1586" s="740">
        <v>37707.11</v>
      </c>
      <c r="H1586" s="740">
        <v>18318.32</v>
      </c>
      <c r="I1586" s="1158">
        <v>0</v>
      </c>
      <c r="J1586" s="740">
        <v>56025.43</v>
      </c>
      <c r="K1586" s="276" t="str">
        <f t="shared" si="24"/>
        <v>151223</v>
      </c>
    </row>
    <row r="1587" spans="1:11" ht="10.9" customHeight="1">
      <c r="A1587" s="1157">
        <v>5113040001</v>
      </c>
      <c r="B1587" s="1219" t="s">
        <v>678</v>
      </c>
      <c r="C1587" s="1220"/>
      <c r="D1587" s="1221"/>
      <c r="E1587" s="1219" t="s">
        <v>6186</v>
      </c>
      <c r="F1587" s="1221"/>
      <c r="G1587" s="740">
        <v>26421.59</v>
      </c>
      <c r="H1587" s="740">
        <v>10964.32</v>
      </c>
      <c r="I1587" s="1158">
        <v>0</v>
      </c>
      <c r="J1587" s="740">
        <v>37385.910000000003</v>
      </c>
      <c r="K1587" s="276" t="str">
        <f t="shared" si="24"/>
        <v>151223</v>
      </c>
    </row>
    <row r="1588" spans="1:11" ht="10.9" customHeight="1">
      <c r="A1588" s="1157">
        <v>5113040001</v>
      </c>
      <c r="B1588" s="1219" t="s">
        <v>678</v>
      </c>
      <c r="C1588" s="1220"/>
      <c r="D1588" s="1221"/>
      <c r="E1588" s="1219" t="s">
        <v>6187</v>
      </c>
      <c r="F1588" s="1221"/>
      <c r="G1588" s="740">
        <v>14755.08</v>
      </c>
      <c r="H1588" s="740">
        <v>7400</v>
      </c>
      <c r="I1588" s="1158">
        <v>0</v>
      </c>
      <c r="J1588" s="740">
        <v>22155.08</v>
      </c>
      <c r="K1588" s="276" t="str">
        <f t="shared" si="24"/>
        <v>151223</v>
      </c>
    </row>
    <row r="1589" spans="1:11" ht="10.9" customHeight="1">
      <c r="A1589" s="1157">
        <v>5113040001</v>
      </c>
      <c r="B1589" s="1219" t="s">
        <v>678</v>
      </c>
      <c r="C1589" s="1220"/>
      <c r="D1589" s="1221"/>
      <c r="E1589" s="1219" t="s">
        <v>6188</v>
      </c>
      <c r="F1589" s="1221"/>
      <c r="G1589" s="740">
        <v>2170.8200000000002</v>
      </c>
      <c r="H1589" s="1158">
        <v>0</v>
      </c>
      <c r="I1589" s="1158">
        <v>0</v>
      </c>
      <c r="J1589" s="740">
        <v>2170.8200000000002</v>
      </c>
      <c r="K1589" s="276" t="str">
        <f t="shared" si="24"/>
        <v>151223</v>
      </c>
    </row>
    <row r="1590" spans="1:11" ht="10.9" customHeight="1">
      <c r="A1590" s="1157">
        <v>5113040001</v>
      </c>
      <c r="B1590" s="1219" t="s">
        <v>678</v>
      </c>
      <c r="C1590" s="1220"/>
      <c r="D1590" s="1221"/>
      <c r="E1590" s="1219" t="s">
        <v>6189</v>
      </c>
      <c r="F1590" s="1221"/>
      <c r="G1590" s="740">
        <v>29811.77</v>
      </c>
      <c r="H1590" s="740">
        <v>11450</v>
      </c>
      <c r="I1590" s="1158">
        <v>0</v>
      </c>
      <c r="J1590" s="740">
        <v>41261.769999999997</v>
      </c>
      <c r="K1590" s="276" t="str">
        <f t="shared" si="24"/>
        <v>151223</v>
      </c>
    </row>
    <row r="1591" spans="1:11" ht="10.9" customHeight="1">
      <c r="A1591" s="1157">
        <v>5113040001</v>
      </c>
      <c r="B1591" s="1219" t="s">
        <v>678</v>
      </c>
      <c r="C1591" s="1220"/>
      <c r="D1591" s="1221"/>
      <c r="E1591" s="1219" t="s">
        <v>6190</v>
      </c>
      <c r="F1591" s="1221"/>
      <c r="G1591" s="740">
        <v>54141.56</v>
      </c>
      <c r="H1591" s="740">
        <v>27271.18</v>
      </c>
      <c r="I1591" s="1158">
        <v>0</v>
      </c>
      <c r="J1591" s="740">
        <v>81412.740000000005</v>
      </c>
      <c r="K1591" s="276" t="str">
        <f t="shared" si="24"/>
        <v>151223</v>
      </c>
    </row>
    <row r="1592" spans="1:11" ht="10.9" customHeight="1">
      <c r="A1592" s="1157">
        <v>5113040001</v>
      </c>
      <c r="B1592" s="1219" t="s">
        <v>678</v>
      </c>
      <c r="C1592" s="1220"/>
      <c r="D1592" s="1221"/>
      <c r="E1592" s="1219" t="s">
        <v>6191</v>
      </c>
      <c r="F1592" s="1221"/>
      <c r="G1592" s="740">
        <v>10115.200000000001</v>
      </c>
      <c r="H1592" s="740">
        <v>5057.6000000000004</v>
      </c>
      <c r="I1592" s="1158">
        <v>0</v>
      </c>
      <c r="J1592" s="740">
        <v>15172.8</v>
      </c>
      <c r="K1592" s="276" t="str">
        <f t="shared" si="24"/>
        <v>151223</v>
      </c>
    </row>
    <row r="1593" spans="1:11" ht="10.9" customHeight="1">
      <c r="A1593" s="1157">
        <v>5113040001</v>
      </c>
      <c r="B1593" s="1219" t="s">
        <v>678</v>
      </c>
      <c r="C1593" s="1220"/>
      <c r="D1593" s="1221"/>
      <c r="E1593" s="1219" t="s">
        <v>6192</v>
      </c>
      <c r="F1593" s="1221"/>
      <c r="G1593" s="740">
        <v>53680.639999999999</v>
      </c>
      <c r="H1593" s="740">
        <v>26840.32</v>
      </c>
      <c r="I1593" s="1158">
        <v>0</v>
      </c>
      <c r="J1593" s="740">
        <v>80520.960000000006</v>
      </c>
      <c r="K1593" s="276" t="str">
        <f t="shared" si="24"/>
        <v>151223</v>
      </c>
    </row>
    <row r="1594" spans="1:11" ht="10.9" customHeight="1">
      <c r="A1594" s="1157">
        <v>5113040001</v>
      </c>
      <c r="B1594" s="1219" t="s">
        <v>678</v>
      </c>
      <c r="C1594" s="1220"/>
      <c r="D1594" s="1221"/>
      <c r="E1594" s="1219" t="s">
        <v>6193</v>
      </c>
      <c r="F1594" s="1221"/>
      <c r="G1594" s="740">
        <v>17894.72</v>
      </c>
      <c r="H1594" s="740">
        <v>8947.36</v>
      </c>
      <c r="I1594" s="1158">
        <v>0</v>
      </c>
      <c r="J1594" s="740">
        <v>26842.080000000002</v>
      </c>
      <c r="K1594" s="276" t="str">
        <f t="shared" si="24"/>
        <v>151223</v>
      </c>
    </row>
    <row r="1595" spans="1:11" ht="10.9" customHeight="1">
      <c r="A1595" s="1157">
        <v>5113040001</v>
      </c>
      <c r="B1595" s="1219" t="s">
        <v>678</v>
      </c>
      <c r="C1595" s="1220"/>
      <c r="D1595" s="1221"/>
      <c r="E1595" s="1219" t="s">
        <v>6194</v>
      </c>
      <c r="F1595" s="1221"/>
      <c r="G1595" s="740">
        <v>3300</v>
      </c>
      <c r="H1595" s="740">
        <v>9000</v>
      </c>
      <c r="I1595" s="1158">
        <v>0</v>
      </c>
      <c r="J1595" s="740">
        <v>12300</v>
      </c>
      <c r="K1595" s="276" t="str">
        <f t="shared" si="24"/>
        <v>151223</v>
      </c>
    </row>
    <row r="1596" spans="1:11" ht="10.9" customHeight="1">
      <c r="A1596" s="1157">
        <v>5113040001</v>
      </c>
      <c r="B1596" s="1219" t="s">
        <v>678</v>
      </c>
      <c r="C1596" s="1220"/>
      <c r="D1596" s="1221"/>
      <c r="E1596" s="1219" t="s">
        <v>6195</v>
      </c>
      <c r="F1596" s="1221"/>
      <c r="G1596" s="740">
        <v>13893.8</v>
      </c>
      <c r="H1596" s="740">
        <v>6946.9</v>
      </c>
      <c r="I1596" s="1158">
        <v>0</v>
      </c>
      <c r="J1596" s="740">
        <v>20840.7</v>
      </c>
      <c r="K1596" s="276" t="str">
        <f t="shared" si="24"/>
        <v>151223</v>
      </c>
    </row>
    <row r="1597" spans="1:11" ht="10.9" customHeight="1">
      <c r="A1597" s="1157">
        <v>5113040001</v>
      </c>
      <c r="B1597" s="1219" t="s">
        <v>678</v>
      </c>
      <c r="C1597" s="1220"/>
      <c r="D1597" s="1221"/>
      <c r="E1597" s="1219" t="s">
        <v>6196</v>
      </c>
      <c r="F1597" s="1221"/>
      <c r="G1597" s="740">
        <v>41307.480000000003</v>
      </c>
      <c r="H1597" s="740">
        <v>20653.740000000002</v>
      </c>
      <c r="I1597" s="1158">
        <v>0</v>
      </c>
      <c r="J1597" s="740">
        <v>61961.22</v>
      </c>
      <c r="K1597" s="276" t="str">
        <f t="shared" si="24"/>
        <v>151223</v>
      </c>
    </row>
    <row r="1598" spans="1:11" ht="10.9" customHeight="1">
      <c r="A1598" s="1157">
        <v>5113040001</v>
      </c>
      <c r="B1598" s="1219" t="s">
        <v>678</v>
      </c>
      <c r="C1598" s="1220"/>
      <c r="D1598" s="1221"/>
      <c r="E1598" s="1219" t="s">
        <v>6197</v>
      </c>
      <c r="F1598" s="1221"/>
      <c r="G1598" s="740">
        <v>47545.599999999999</v>
      </c>
      <c r="H1598" s="740">
        <v>23772.799999999999</v>
      </c>
      <c r="I1598" s="1158">
        <v>0</v>
      </c>
      <c r="J1598" s="740">
        <v>71318.399999999994</v>
      </c>
      <c r="K1598" s="276" t="str">
        <f t="shared" si="24"/>
        <v>151223</v>
      </c>
    </row>
    <row r="1599" spans="1:11" ht="10.9" customHeight="1">
      <c r="A1599" s="1157">
        <v>5113040001</v>
      </c>
      <c r="B1599" s="1219" t="s">
        <v>678</v>
      </c>
      <c r="C1599" s="1220"/>
      <c r="D1599" s="1221"/>
      <c r="E1599" s="1219" t="s">
        <v>6198</v>
      </c>
      <c r="F1599" s="1221"/>
      <c r="G1599" s="740">
        <v>59903.839999999997</v>
      </c>
      <c r="H1599" s="740">
        <v>29659.25</v>
      </c>
      <c r="I1599" s="1158">
        <v>0</v>
      </c>
      <c r="J1599" s="740">
        <v>89563.09</v>
      </c>
      <c r="K1599" s="276" t="str">
        <f t="shared" si="24"/>
        <v>151223</v>
      </c>
    </row>
    <row r="1600" spans="1:11" ht="10.9" customHeight="1">
      <c r="A1600" s="1157">
        <v>5113040001</v>
      </c>
      <c r="B1600" s="1219" t="s">
        <v>678</v>
      </c>
      <c r="C1600" s="1220"/>
      <c r="D1600" s="1221"/>
      <c r="E1600" s="1219" t="s">
        <v>6199</v>
      </c>
      <c r="F1600" s="1221"/>
      <c r="G1600" s="740">
        <v>15725.7</v>
      </c>
      <c r="H1600" s="740">
        <v>10483.799999999999</v>
      </c>
      <c r="I1600" s="1158">
        <v>0</v>
      </c>
      <c r="J1600" s="740">
        <v>26209.5</v>
      </c>
      <c r="K1600" s="276" t="str">
        <f t="shared" si="24"/>
        <v>151223</v>
      </c>
    </row>
    <row r="1601" spans="1:11" ht="10.9" customHeight="1">
      <c r="A1601" s="1157">
        <v>5113040001</v>
      </c>
      <c r="B1601" s="1219" t="s">
        <v>678</v>
      </c>
      <c r="C1601" s="1220"/>
      <c r="D1601" s="1221"/>
      <c r="E1601" s="1219" t="s">
        <v>6200</v>
      </c>
      <c r="F1601" s="1221"/>
      <c r="G1601" s="1158">
        <v>0</v>
      </c>
      <c r="H1601" s="740">
        <v>2736.87</v>
      </c>
      <c r="I1601" s="1158">
        <v>0</v>
      </c>
      <c r="J1601" s="740">
        <v>2736.87</v>
      </c>
      <c r="K1601" s="276" t="str">
        <f t="shared" si="24"/>
        <v>110123</v>
      </c>
    </row>
    <row r="1602" spans="1:11" ht="10.9" customHeight="1">
      <c r="A1602" s="1157">
        <v>5113040001</v>
      </c>
      <c r="B1602" s="1219" t="s">
        <v>678</v>
      </c>
      <c r="C1602" s="1220"/>
      <c r="D1602" s="1221"/>
      <c r="E1602" s="1219" t="s">
        <v>6201</v>
      </c>
      <c r="F1602" s="1221"/>
      <c r="G1602" s="740">
        <v>109741.81</v>
      </c>
      <c r="H1602" s="740">
        <v>53226.71</v>
      </c>
      <c r="I1602" s="1158">
        <v>0</v>
      </c>
      <c r="J1602" s="740">
        <v>162968.51999999999</v>
      </c>
      <c r="K1602" s="276" t="str">
        <f t="shared" si="24"/>
        <v>151223</v>
      </c>
    </row>
    <row r="1603" spans="1:11" ht="10.9" customHeight="1">
      <c r="A1603" s="1157">
        <v>5113040001</v>
      </c>
      <c r="B1603" s="1219" t="s">
        <v>678</v>
      </c>
      <c r="C1603" s="1220"/>
      <c r="D1603" s="1221"/>
      <c r="E1603" s="1219" t="s">
        <v>6202</v>
      </c>
      <c r="F1603" s="1221"/>
      <c r="G1603" s="740">
        <v>22642.75</v>
      </c>
      <c r="H1603" s="740">
        <v>9536.92</v>
      </c>
      <c r="I1603" s="1158">
        <v>0</v>
      </c>
      <c r="J1603" s="740">
        <v>32179.67</v>
      </c>
      <c r="K1603" s="276" t="str">
        <f t="shared" si="24"/>
        <v>151223</v>
      </c>
    </row>
    <row r="1604" spans="1:11" ht="10.9" customHeight="1">
      <c r="A1604" s="1157">
        <v>5113040001</v>
      </c>
      <c r="B1604" s="1219" t="s">
        <v>678</v>
      </c>
      <c r="C1604" s="1220"/>
      <c r="D1604" s="1221"/>
      <c r="E1604" s="1219" t="s">
        <v>6203</v>
      </c>
      <c r="F1604" s="1221"/>
      <c r="G1604" s="740">
        <v>23816.38</v>
      </c>
      <c r="H1604" s="740">
        <v>13499.06</v>
      </c>
      <c r="I1604" s="1158">
        <v>0</v>
      </c>
      <c r="J1604" s="740">
        <v>37315.440000000002</v>
      </c>
      <c r="K1604" s="276" t="str">
        <f t="shared" si="24"/>
        <v>151223</v>
      </c>
    </row>
    <row r="1605" spans="1:11" ht="10.9" customHeight="1">
      <c r="A1605" s="1157">
        <v>5113040001</v>
      </c>
      <c r="B1605" s="1219" t="s">
        <v>678</v>
      </c>
      <c r="C1605" s="1220"/>
      <c r="D1605" s="1221"/>
      <c r="E1605" s="1219" t="s">
        <v>6204</v>
      </c>
      <c r="F1605" s="1221"/>
      <c r="G1605" s="740">
        <v>84806.73</v>
      </c>
      <c r="H1605" s="740">
        <v>48421.62</v>
      </c>
      <c r="I1605" s="1158">
        <v>0</v>
      </c>
      <c r="J1605" s="740">
        <v>133228.35</v>
      </c>
      <c r="K1605" s="276" t="str">
        <f t="shared" si="24"/>
        <v>151223</v>
      </c>
    </row>
    <row r="1606" spans="1:11" ht="10.9" customHeight="1">
      <c r="A1606" s="1157">
        <v>5113040001</v>
      </c>
      <c r="B1606" s="1219" t="s">
        <v>678</v>
      </c>
      <c r="C1606" s="1220"/>
      <c r="D1606" s="1221"/>
      <c r="E1606" s="1219" t="s">
        <v>6205</v>
      </c>
      <c r="F1606" s="1221"/>
      <c r="G1606" s="740">
        <v>22076.18</v>
      </c>
      <c r="H1606" s="740">
        <v>10424.26</v>
      </c>
      <c r="I1606" s="1158">
        <v>0</v>
      </c>
      <c r="J1606" s="740">
        <v>32500.44</v>
      </c>
      <c r="K1606" s="276" t="str">
        <f t="shared" si="24"/>
        <v>151223</v>
      </c>
    </row>
    <row r="1607" spans="1:11" ht="10.9" customHeight="1">
      <c r="A1607" s="1157">
        <v>5113040001</v>
      </c>
      <c r="B1607" s="1219" t="s">
        <v>678</v>
      </c>
      <c r="C1607" s="1220"/>
      <c r="D1607" s="1221"/>
      <c r="E1607" s="1219" t="s">
        <v>6206</v>
      </c>
      <c r="F1607" s="1221"/>
      <c r="G1607" s="740">
        <v>10041.94</v>
      </c>
      <c r="H1607" s="740">
        <v>4602.03</v>
      </c>
      <c r="I1607" s="1158">
        <v>0</v>
      </c>
      <c r="J1607" s="740">
        <v>14643.97</v>
      </c>
      <c r="K1607" s="276" t="str">
        <f t="shared" si="24"/>
        <v>151223</v>
      </c>
    </row>
    <row r="1608" spans="1:11" ht="10.9" customHeight="1">
      <c r="A1608" s="1157">
        <v>5113040001</v>
      </c>
      <c r="B1608" s="1219" t="s">
        <v>678</v>
      </c>
      <c r="C1608" s="1220"/>
      <c r="D1608" s="1221"/>
      <c r="E1608" s="1219" t="s">
        <v>6207</v>
      </c>
      <c r="F1608" s="1221"/>
      <c r="G1608" s="740">
        <v>30585.48</v>
      </c>
      <c r="H1608" s="740">
        <v>14693.2</v>
      </c>
      <c r="I1608" s="1158">
        <v>0</v>
      </c>
      <c r="J1608" s="740">
        <v>45278.68</v>
      </c>
      <c r="K1608" s="276" t="str">
        <f t="shared" si="24"/>
        <v>151223</v>
      </c>
    </row>
    <row r="1609" spans="1:11" ht="10.9" customHeight="1">
      <c r="A1609" s="1157">
        <v>5113040001</v>
      </c>
      <c r="B1609" s="1219" t="s">
        <v>678</v>
      </c>
      <c r="C1609" s="1220"/>
      <c r="D1609" s="1221"/>
      <c r="E1609" s="1219" t="s">
        <v>6208</v>
      </c>
      <c r="F1609" s="1221"/>
      <c r="G1609" s="740">
        <v>14554.81</v>
      </c>
      <c r="H1609" s="740">
        <v>9265.6200000000008</v>
      </c>
      <c r="I1609" s="1158">
        <v>0</v>
      </c>
      <c r="J1609" s="740">
        <v>23820.43</v>
      </c>
      <c r="K1609" s="276" t="str">
        <f t="shared" si="24"/>
        <v>151223</v>
      </c>
    </row>
    <row r="1610" spans="1:11" ht="10.9" customHeight="1">
      <c r="A1610" s="1157">
        <v>5113040001</v>
      </c>
      <c r="B1610" s="1219" t="s">
        <v>678</v>
      </c>
      <c r="C1610" s="1220"/>
      <c r="D1610" s="1221"/>
      <c r="E1610" s="1219" t="s">
        <v>6209</v>
      </c>
      <c r="F1610" s="1221"/>
      <c r="G1610" s="740">
        <v>8185.56</v>
      </c>
      <c r="H1610" s="740">
        <v>4114.3599999999997</v>
      </c>
      <c r="I1610" s="1158">
        <v>0</v>
      </c>
      <c r="J1610" s="740">
        <v>12299.92</v>
      </c>
      <c r="K1610" s="276" t="str">
        <f t="shared" si="24"/>
        <v>151223</v>
      </c>
    </row>
    <row r="1611" spans="1:11" ht="10.9" customHeight="1">
      <c r="A1611" s="1157">
        <v>5113040001</v>
      </c>
      <c r="B1611" s="1219" t="s">
        <v>678</v>
      </c>
      <c r="C1611" s="1220"/>
      <c r="D1611" s="1221"/>
      <c r="E1611" s="1219" t="s">
        <v>6210</v>
      </c>
      <c r="F1611" s="1221"/>
      <c r="G1611" s="740">
        <v>48480.6</v>
      </c>
      <c r="H1611" s="740">
        <v>24240.3</v>
      </c>
      <c r="I1611" s="1158">
        <v>0</v>
      </c>
      <c r="J1611" s="740">
        <v>72720.899999999994</v>
      </c>
      <c r="K1611" s="276" t="str">
        <f t="shared" si="24"/>
        <v>151223</v>
      </c>
    </row>
    <row r="1612" spans="1:11" ht="10.9" customHeight="1">
      <c r="A1612" s="1157">
        <v>5113040001</v>
      </c>
      <c r="B1612" s="1219" t="s">
        <v>678</v>
      </c>
      <c r="C1612" s="1220"/>
      <c r="D1612" s="1221"/>
      <c r="E1612" s="1219" t="s">
        <v>6211</v>
      </c>
      <c r="F1612" s="1221"/>
      <c r="G1612" s="740">
        <v>26042.86</v>
      </c>
      <c r="H1612" s="740">
        <v>12243.65</v>
      </c>
      <c r="I1612" s="1158">
        <v>0</v>
      </c>
      <c r="J1612" s="740">
        <v>38286.51</v>
      </c>
      <c r="K1612" s="276" t="str">
        <f t="shared" si="24"/>
        <v>151223</v>
      </c>
    </row>
    <row r="1613" spans="1:11" ht="10.9" customHeight="1">
      <c r="A1613" s="1157">
        <v>5113040001</v>
      </c>
      <c r="B1613" s="1219" t="s">
        <v>678</v>
      </c>
      <c r="C1613" s="1220"/>
      <c r="D1613" s="1221"/>
      <c r="E1613" s="1219" t="s">
        <v>6212</v>
      </c>
      <c r="F1613" s="1221"/>
      <c r="G1613" s="740">
        <v>12523.56</v>
      </c>
      <c r="H1613" s="740">
        <v>6261.78</v>
      </c>
      <c r="I1613" s="1158">
        <v>0</v>
      </c>
      <c r="J1613" s="740">
        <v>18785.34</v>
      </c>
      <c r="K1613" s="276" t="str">
        <f t="shared" ref="K1613:K1676" si="25">MID(E1613,58,6)</f>
        <v>151223</v>
      </c>
    </row>
    <row r="1614" spans="1:11" ht="10.9" customHeight="1">
      <c r="A1614" s="1157">
        <v>5113040001</v>
      </c>
      <c r="B1614" s="1219" t="s">
        <v>678</v>
      </c>
      <c r="C1614" s="1220"/>
      <c r="D1614" s="1221"/>
      <c r="E1614" s="1219" t="s">
        <v>6213</v>
      </c>
      <c r="F1614" s="1221"/>
      <c r="G1614" s="740">
        <v>11488.04</v>
      </c>
      <c r="H1614" s="740">
        <v>5744.02</v>
      </c>
      <c r="I1614" s="1158">
        <v>0</v>
      </c>
      <c r="J1614" s="740">
        <v>17232.060000000001</v>
      </c>
      <c r="K1614" s="276" t="str">
        <f t="shared" si="25"/>
        <v>151223</v>
      </c>
    </row>
    <row r="1615" spans="1:11" ht="10.9" customHeight="1">
      <c r="A1615" s="1157">
        <v>5113040001</v>
      </c>
      <c r="B1615" s="1219" t="s">
        <v>678</v>
      </c>
      <c r="C1615" s="1220"/>
      <c r="D1615" s="1221"/>
      <c r="E1615" s="1219" t="s">
        <v>6214</v>
      </c>
      <c r="F1615" s="1221"/>
      <c r="G1615" s="740">
        <v>26000</v>
      </c>
      <c r="H1615" s="740">
        <v>7000</v>
      </c>
      <c r="I1615" s="1158">
        <v>0</v>
      </c>
      <c r="J1615" s="740">
        <v>33000</v>
      </c>
      <c r="K1615" s="276" t="str">
        <f t="shared" si="25"/>
        <v>151223</v>
      </c>
    </row>
    <row r="1616" spans="1:11" ht="10.9" customHeight="1">
      <c r="A1616" s="1157">
        <v>5113040001</v>
      </c>
      <c r="B1616" s="1219" t="s">
        <v>678</v>
      </c>
      <c r="C1616" s="1220"/>
      <c r="D1616" s="1221"/>
      <c r="E1616" s="1219" t="s">
        <v>6215</v>
      </c>
      <c r="F1616" s="1221"/>
      <c r="G1616" s="740">
        <v>205525.59</v>
      </c>
      <c r="H1616" s="740">
        <v>91614.28</v>
      </c>
      <c r="I1616" s="1158">
        <v>0</v>
      </c>
      <c r="J1616" s="740">
        <v>297139.87</v>
      </c>
      <c r="K1616" s="276" t="str">
        <f t="shared" si="25"/>
        <v>151223</v>
      </c>
    </row>
    <row r="1617" spans="1:11" ht="10.9" customHeight="1">
      <c r="A1617" s="1157">
        <v>5113040001</v>
      </c>
      <c r="B1617" s="1219" t="s">
        <v>678</v>
      </c>
      <c r="C1617" s="1220"/>
      <c r="D1617" s="1221"/>
      <c r="E1617" s="1219" t="s">
        <v>6216</v>
      </c>
      <c r="F1617" s="1221"/>
      <c r="G1617" s="740">
        <v>105900.39</v>
      </c>
      <c r="H1617" s="740">
        <v>43237.85</v>
      </c>
      <c r="I1617" s="1158">
        <v>0</v>
      </c>
      <c r="J1617" s="740">
        <v>149138.23999999999</v>
      </c>
      <c r="K1617" s="276" t="str">
        <f t="shared" si="25"/>
        <v>151223</v>
      </c>
    </row>
    <row r="1618" spans="1:11" ht="10.9" customHeight="1">
      <c r="A1618" s="1157">
        <v>5113040001</v>
      </c>
      <c r="B1618" s="1219" t="s">
        <v>678</v>
      </c>
      <c r="C1618" s="1220"/>
      <c r="D1618" s="1221"/>
      <c r="E1618" s="1219" t="s">
        <v>6217</v>
      </c>
      <c r="F1618" s="1221"/>
      <c r="G1618" s="740">
        <v>26661.56</v>
      </c>
      <c r="H1618" s="740">
        <v>13330.78</v>
      </c>
      <c r="I1618" s="1158">
        <v>0</v>
      </c>
      <c r="J1618" s="740">
        <v>39992.339999999997</v>
      </c>
      <c r="K1618" s="276" t="str">
        <f t="shared" si="25"/>
        <v>151223</v>
      </c>
    </row>
    <row r="1619" spans="1:11" ht="10.9" customHeight="1">
      <c r="A1619" s="1157">
        <v>5113040001</v>
      </c>
      <c r="B1619" s="1219" t="s">
        <v>678</v>
      </c>
      <c r="C1619" s="1220"/>
      <c r="D1619" s="1221"/>
      <c r="E1619" s="1219" t="s">
        <v>6218</v>
      </c>
      <c r="F1619" s="1221"/>
      <c r="G1619" s="740">
        <v>7225.48</v>
      </c>
      <c r="H1619" s="740">
        <v>4542.05</v>
      </c>
      <c r="I1619" s="1158">
        <v>0</v>
      </c>
      <c r="J1619" s="740">
        <v>11767.53</v>
      </c>
      <c r="K1619" s="276" t="str">
        <f t="shared" si="25"/>
        <v>151223</v>
      </c>
    </row>
    <row r="1620" spans="1:11" ht="10.9" customHeight="1">
      <c r="A1620" s="1157">
        <v>5113040001</v>
      </c>
      <c r="B1620" s="1219" t="s">
        <v>678</v>
      </c>
      <c r="C1620" s="1220"/>
      <c r="D1620" s="1221"/>
      <c r="E1620" s="1219" t="s">
        <v>6219</v>
      </c>
      <c r="F1620" s="1221"/>
      <c r="G1620" s="740">
        <v>56481.919999999998</v>
      </c>
      <c r="H1620" s="740">
        <v>35740.959999999999</v>
      </c>
      <c r="I1620" s="1158">
        <v>0</v>
      </c>
      <c r="J1620" s="740">
        <v>92222.88</v>
      </c>
      <c r="K1620" s="276" t="str">
        <f t="shared" si="25"/>
        <v>151223</v>
      </c>
    </row>
    <row r="1621" spans="1:11" ht="10.9" customHeight="1">
      <c r="A1621" s="1157">
        <v>5113040001</v>
      </c>
      <c r="B1621" s="1219" t="s">
        <v>678</v>
      </c>
      <c r="C1621" s="1220"/>
      <c r="D1621" s="1221"/>
      <c r="E1621" s="1219" t="s">
        <v>6220</v>
      </c>
      <c r="F1621" s="1221"/>
      <c r="G1621" s="740">
        <v>8080</v>
      </c>
      <c r="H1621" s="740">
        <v>4040</v>
      </c>
      <c r="I1621" s="1158">
        <v>0</v>
      </c>
      <c r="J1621" s="740">
        <v>12120</v>
      </c>
      <c r="K1621" s="276" t="str">
        <f t="shared" si="25"/>
        <v>151223</v>
      </c>
    </row>
    <row r="1622" spans="1:11" ht="10.9" customHeight="1">
      <c r="A1622" s="1157">
        <v>5113040001</v>
      </c>
      <c r="B1622" s="1219" t="s">
        <v>678</v>
      </c>
      <c r="C1622" s="1220"/>
      <c r="D1622" s="1221"/>
      <c r="E1622" s="1219" t="s">
        <v>6221</v>
      </c>
      <c r="F1622" s="1221"/>
      <c r="G1622" s="740">
        <v>37639.31</v>
      </c>
      <c r="H1622" s="740">
        <v>28582.94</v>
      </c>
      <c r="I1622" s="1158">
        <v>0</v>
      </c>
      <c r="J1622" s="740">
        <v>66222.25</v>
      </c>
      <c r="K1622" s="276" t="str">
        <f t="shared" si="25"/>
        <v>151223</v>
      </c>
    </row>
    <row r="1623" spans="1:11" ht="10.9" customHeight="1">
      <c r="A1623" s="1157">
        <v>5113040001</v>
      </c>
      <c r="B1623" s="1219" t="s">
        <v>678</v>
      </c>
      <c r="C1623" s="1220"/>
      <c r="D1623" s="1221"/>
      <c r="E1623" s="1219" t="s">
        <v>6222</v>
      </c>
      <c r="F1623" s="1221"/>
      <c r="G1623" s="740">
        <v>9152</v>
      </c>
      <c r="H1623" s="740">
        <v>4726</v>
      </c>
      <c r="I1623" s="1158">
        <v>0</v>
      </c>
      <c r="J1623" s="740">
        <v>13878</v>
      </c>
      <c r="K1623" s="276" t="str">
        <f t="shared" si="25"/>
        <v>151223</v>
      </c>
    </row>
    <row r="1624" spans="1:11" ht="10.9" customHeight="1">
      <c r="A1624" s="1157">
        <v>5113040001</v>
      </c>
      <c r="B1624" s="1219" t="s">
        <v>678</v>
      </c>
      <c r="C1624" s="1220"/>
      <c r="D1624" s="1221"/>
      <c r="E1624" s="1219" t="s">
        <v>6223</v>
      </c>
      <c r="F1624" s="1221"/>
      <c r="G1624" s="740">
        <v>50397.48</v>
      </c>
      <c r="H1624" s="740">
        <v>65580.2</v>
      </c>
      <c r="I1624" s="1158">
        <v>0</v>
      </c>
      <c r="J1624" s="740">
        <v>115977.68</v>
      </c>
      <c r="K1624" s="276" t="str">
        <f t="shared" si="25"/>
        <v>151223</v>
      </c>
    </row>
    <row r="1625" spans="1:11" ht="10.9" customHeight="1">
      <c r="A1625" s="1157">
        <v>5113040001</v>
      </c>
      <c r="B1625" s="1219" t="s">
        <v>678</v>
      </c>
      <c r="C1625" s="1220"/>
      <c r="D1625" s="1221"/>
      <c r="E1625" s="1219" t="s">
        <v>6224</v>
      </c>
      <c r="F1625" s="1221"/>
      <c r="G1625" s="740">
        <v>16469.52</v>
      </c>
      <c r="H1625" s="740">
        <v>8559.5400000000009</v>
      </c>
      <c r="I1625" s="1158">
        <v>0</v>
      </c>
      <c r="J1625" s="740">
        <v>25029.06</v>
      </c>
      <c r="K1625" s="276" t="str">
        <f t="shared" si="25"/>
        <v>151223</v>
      </c>
    </row>
    <row r="1626" spans="1:11" ht="10.9" customHeight="1">
      <c r="A1626" s="1157">
        <v>5113040001</v>
      </c>
      <c r="B1626" s="1219" t="s">
        <v>678</v>
      </c>
      <c r="C1626" s="1220"/>
      <c r="D1626" s="1221"/>
      <c r="E1626" s="1219" t="s">
        <v>6225</v>
      </c>
      <c r="F1626" s="1221"/>
      <c r="G1626" s="740">
        <v>7737.98</v>
      </c>
      <c r="H1626" s="740">
        <v>5351.01</v>
      </c>
      <c r="I1626" s="1158">
        <v>0</v>
      </c>
      <c r="J1626" s="740">
        <v>13088.99</v>
      </c>
      <c r="K1626" s="276" t="str">
        <f t="shared" si="25"/>
        <v>151223</v>
      </c>
    </row>
    <row r="1627" spans="1:11" ht="10.9" customHeight="1">
      <c r="A1627" s="1157">
        <v>5113040001</v>
      </c>
      <c r="B1627" s="1219" t="s">
        <v>678</v>
      </c>
      <c r="C1627" s="1220"/>
      <c r="D1627" s="1221"/>
      <c r="E1627" s="1219" t="s">
        <v>6226</v>
      </c>
      <c r="F1627" s="1221"/>
      <c r="G1627" s="740">
        <v>6900</v>
      </c>
      <c r="H1627" s="740">
        <v>3450</v>
      </c>
      <c r="I1627" s="1158">
        <v>0</v>
      </c>
      <c r="J1627" s="740">
        <v>10350</v>
      </c>
      <c r="K1627" s="276" t="str">
        <f t="shared" si="25"/>
        <v>151223</v>
      </c>
    </row>
    <row r="1628" spans="1:11" ht="10.9" customHeight="1">
      <c r="A1628" s="1157">
        <v>5113040001</v>
      </c>
      <c r="B1628" s="1219" t="s">
        <v>678</v>
      </c>
      <c r="C1628" s="1220"/>
      <c r="D1628" s="1221"/>
      <c r="E1628" s="1219" t="s">
        <v>6227</v>
      </c>
      <c r="F1628" s="1221"/>
      <c r="G1628" s="740">
        <v>4716.79</v>
      </c>
      <c r="H1628" s="1158">
        <v>0</v>
      </c>
      <c r="I1628" s="1158">
        <v>0</v>
      </c>
      <c r="J1628" s="740">
        <v>4716.79</v>
      </c>
      <c r="K1628" s="276" t="str">
        <f t="shared" si="25"/>
        <v>151223</v>
      </c>
    </row>
    <row r="1629" spans="1:11" ht="10.9" customHeight="1">
      <c r="A1629" s="1157">
        <v>5113040001</v>
      </c>
      <c r="B1629" s="1219" t="s">
        <v>678</v>
      </c>
      <c r="C1629" s="1220"/>
      <c r="D1629" s="1221"/>
      <c r="E1629" s="1219" t="s">
        <v>6228</v>
      </c>
      <c r="F1629" s="1221"/>
      <c r="G1629" s="740">
        <v>58649.64</v>
      </c>
      <c r="H1629" s="740">
        <v>33959.160000000003</v>
      </c>
      <c r="I1629" s="1158">
        <v>0</v>
      </c>
      <c r="J1629" s="740">
        <v>92608.8</v>
      </c>
      <c r="K1629" s="276" t="str">
        <f t="shared" si="25"/>
        <v>151223</v>
      </c>
    </row>
    <row r="1630" spans="1:11" ht="10.9" customHeight="1">
      <c r="A1630" s="1157">
        <v>5113040001</v>
      </c>
      <c r="B1630" s="1219" t="s">
        <v>678</v>
      </c>
      <c r="C1630" s="1220"/>
      <c r="D1630" s="1221"/>
      <c r="E1630" s="1219" t="s">
        <v>6229</v>
      </c>
      <c r="F1630" s="1221"/>
      <c r="G1630" s="740">
        <v>45609.33</v>
      </c>
      <c r="H1630" s="740">
        <v>18474</v>
      </c>
      <c r="I1630" s="1158">
        <v>0</v>
      </c>
      <c r="J1630" s="740">
        <v>64083.33</v>
      </c>
      <c r="K1630" s="276" t="str">
        <f t="shared" si="25"/>
        <v>151223</v>
      </c>
    </row>
    <row r="1631" spans="1:11" ht="10.9" customHeight="1">
      <c r="A1631" s="1157">
        <v>5113040001</v>
      </c>
      <c r="B1631" s="1219" t="s">
        <v>678</v>
      </c>
      <c r="C1631" s="1220"/>
      <c r="D1631" s="1221"/>
      <c r="E1631" s="1219" t="s">
        <v>6230</v>
      </c>
      <c r="F1631" s="1221"/>
      <c r="G1631" s="740">
        <v>62661.41</v>
      </c>
      <c r="H1631" s="740">
        <v>28263.42</v>
      </c>
      <c r="I1631" s="1158">
        <v>0</v>
      </c>
      <c r="J1631" s="740">
        <v>90924.83</v>
      </c>
      <c r="K1631" s="276" t="str">
        <f t="shared" si="25"/>
        <v>151223</v>
      </c>
    </row>
    <row r="1632" spans="1:11" ht="10.9" customHeight="1">
      <c r="A1632" s="1157">
        <v>5113040001</v>
      </c>
      <c r="B1632" s="1219" t="s">
        <v>678</v>
      </c>
      <c r="C1632" s="1220"/>
      <c r="D1632" s="1221"/>
      <c r="E1632" s="1219" t="s">
        <v>6231</v>
      </c>
      <c r="F1632" s="1221"/>
      <c r="G1632" s="740">
        <v>23064.36</v>
      </c>
      <c r="H1632" s="740">
        <v>11532.18</v>
      </c>
      <c r="I1632" s="1158">
        <v>0</v>
      </c>
      <c r="J1632" s="740">
        <v>34596.54</v>
      </c>
      <c r="K1632" s="276" t="str">
        <f t="shared" si="25"/>
        <v>151223</v>
      </c>
    </row>
    <row r="1633" spans="1:11" ht="10.9" customHeight="1">
      <c r="A1633" s="1157">
        <v>5113040001</v>
      </c>
      <c r="B1633" s="1219" t="s">
        <v>678</v>
      </c>
      <c r="C1633" s="1220"/>
      <c r="D1633" s="1221"/>
      <c r="E1633" s="1219" t="s">
        <v>6232</v>
      </c>
      <c r="F1633" s="1221"/>
      <c r="G1633" s="740">
        <v>53161.04</v>
      </c>
      <c r="H1633" s="740">
        <v>26240.59</v>
      </c>
      <c r="I1633" s="1158">
        <v>0</v>
      </c>
      <c r="J1633" s="740">
        <v>79401.63</v>
      </c>
      <c r="K1633" s="276" t="str">
        <f t="shared" si="25"/>
        <v>151223</v>
      </c>
    </row>
    <row r="1634" spans="1:11" ht="10.9" customHeight="1">
      <c r="A1634" s="1157">
        <v>5113040001</v>
      </c>
      <c r="B1634" s="1219" t="s">
        <v>678</v>
      </c>
      <c r="C1634" s="1220"/>
      <c r="D1634" s="1221"/>
      <c r="E1634" s="1219" t="s">
        <v>6233</v>
      </c>
      <c r="F1634" s="1221"/>
      <c r="G1634" s="740">
        <v>11250</v>
      </c>
      <c r="H1634" s="740">
        <v>9000</v>
      </c>
      <c r="I1634" s="1158">
        <v>0</v>
      </c>
      <c r="J1634" s="740">
        <v>20250</v>
      </c>
      <c r="K1634" s="276" t="str">
        <f t="shared" si="25"/>
        <v>151223</v>
      </c>
    </row>
    <row r="1635" spans="1:11" ht="10.9" customHeight="1">
      <c r="A1635" s="1157">
        <v>5113040001</v>
      </c>
      <c r="B1635" s="1219" t="s">
        <v>678</v>
      </c>
      <c r="C1635" s="1220"/>
      <c r="D1635" s="1221"/>
      <c r="E1635" s="1219" t="s">
        <v>6234</v>
      </c>
      <c r="F1635" s="1221"/>
      <c r="G1635" s="740">
        <v>42395.02</v>
      </c>
      <c r="H1635" s="740">
        <v>19597.439999999999</v>
      </c>
      <c r="I1635" s="1158">
        <v>0</v>
      </c>
      <c r="J1635" s="740">
        <v>61992.46</v>
      </c>
      <c r="K1635" s="276" t="str">
        <f t="shared" si="25"/>
        <v>151223</v>
      </c>
    </row>
    <row r="1636" spans="1:11" ht="10.9" customHeight="1">
      <c r="A1636" s="1157">
        <v>5113040001</v>
      </c>
      <c r="B1636" s="1219" t="s">
        <v>678</v>
      </c>
      <c r="C1636" s="1220"/>
      <c r="D1636" s="1221"/>
      <c r="E1636" s="1219" t="s">
        <v>6235</v>
      </c>
      <c r="F1636" s="1221"/>
      <c r="G1636" s="740">
        <v>44558.8</v>
      </c>
      <c r="H1636" s="740">
        <v>22279.4</v>
      </c>
      <c r="I1636" s="1158">
        <v>0</v>
      </c>
      <c r="J1636" s="740">
        <v>66838.2</v>
      </c>
      <c r="K1636" s="276" t="str">
        <f t="shared" si="25"/>
        <v>151223</v>
      </c>
    </row>
    <row r="1637" spans="1:11" ht="10.9" customHeight="1">
      <c r="A1637" s="1157">
        <v>5113040001</v>
      </c>
      <c r="B1637" s="1219" t="s">
        <v>678</v>
      </c>
      <c r="C1637" s="1220"/>
      <c r="D1637" s="1221"/>
      <c r="E1637" s="1219" t="s">
        <v>6236</v>
      </c>
      <c r="F1637" s="1221"/>
      <c r="G1637" s="740">
        <v>82856.23</v>
      </c>
      <c r="H1637" s="740">
        <v>40722.839999999997</v>
      </c>
      <c r="I1637" s="1158">
        <v>0</v>
      </c>
      <c r="J1637" s="740">
        <v>123579.07</v>
      </c>
      <c r="K1637" s="276" t="str">
        <f t="shared" si="25"/>
        <v>151223</v>
      </c>
    </row>
    <row r="1638" spans="1:11" ht="10.9" customHeight="1">
      <c r="A1638" s="1157">
        <v>5113040001</v>
      </c>
      <c r="B1638" s="1219" t="s">
        <v>678</v>
      </c>
      <c r="C1638" s="1220"/>
      <c r="D1638" s="1221"/>
      <c r="E1638" s="1219" t="s">
        <v>6237</v>
      </c>
      <c r="F1638" s="1221"/>
      <c r="G1638" s="740">
        <v>65042.879999999997</v>
      </c>
      <c r="H1638" s="740">
        <v>30321.48</v>
      </c>
      <c r="I1638" s="1158">
        <v>0</v>
      </c>
      <c r="J1638" s="740">
        <v>95364.36</v>
      </c>
      <c r="K1638" s="276" t="str">
        <f t="shared" si="25"/>
        <v>151223</v>
      </c>
    </row>
    <row r="1639" spans="1:11" ht="10.9" customHeight="1">
      <c r="A1639" s="1157">
        <v>5113040001</v>
      </c>
      <c r="B1639" s="1219" t="s">
        <v>678</v>
      </c>
      <c r="C1639" s="1220"/>
      <c r="D1639" s="1221"/>
      <c r="E1639" s="1219" t="s">
        <v>6238</v>
      </c>
      <c r="F1639" s="1221"/>
      <c r="G1639" s="740">
        <v>144004</v>
      </c>
      <c r="H1639" s="740">
        <v>66480.11</v>
      </c>
      <c r="I1639" s="1158">
        <v>0</v>
      </c>
      <c r="J1639" s="740">
        <v>210484.11</v>
      </c>
      <c r="K1639" s="276" t="str">
        <f t="shared" si="25"/>
        <v>151223</v>
      </c>
    </row>
    <row r="1640" spans="1:11" ht="10.9" customHeight="1">
      <c r="A1640" s="1157">
        <v>5113040001</v>
      </c>
      <c r="B1640" s="1219" t="s">
        <v>678</v>
      </c>
      <c r="C1640" s="1220"/>
      <c r="D1640" s="1221"/>
      <c r="E1640" s="1219" t="s">
        <v>6239</v>
      </c>
      <c r="F1640" s="1221"/>
      <c r="G1640" s="740">
        <v>3279800</v>
      </c>
      <c r="H1640" s="740">
        <v>2606990</v>
      </c>
      <c r="I1640" s="1158">
        <v>0</v>
      </c>
      <c r="J1640" s="740">
        <v>5886790</v>
      </c>
      <c r="K1640" s="276" t="str">
        <f t="shared" si="25"/>
        <v>110123</v>
      </c>
    </row>
    <row r="1641" spans="1:11" ht="10.9" customHeight="1">
      <c r="A1641" s="1157">
        <v>5113040001</v>
      </c>
      <c r="B1641" s="1219" t="s">
        <v>678</v>
      </c>
      <c r="C1641" s="1220"/>
      <c r="D1641" s="1221"/>
      <c r="E1641" s="1219" t="s">
        <v>6240</v>
      </c>
      <c r="F1641" s="1221"/>
      <c r="G1641" s="740">
        <v>1588100.33</v>
      </c>
      <c r="H1641" s="740">
        <v>814432.04</v>
      </c>
      <c r="I1641" s="1158">
        <v>0</v>
      </c>
      <c r="J1641" s="740">
        <v>2402532.37</v>
      </c>
      <c r="K1641" s="276" t="str">
        <f t="shared" si="25"/>
        <v>151223</v>
      </c>
    </row>
    <row r="1642" spans="1:11" ht="10.9" customHeight="1">
      <c r="A1642" s="1157">
        <v>5113040001</v>
      </c>
      <c r="B1642" s="1219" t="s">
        <v>678</v>
      </c>
      <c r="C1642" s="1220"/>
      <c r="D1642" s="1221"/>
      <c r="E1642" s="1219" t="s">
        <v>6241</v>
      </c>
      <c r="F1642" s="1221"/>
      <c r="G1642" s="740">
        <v>280000</v>
      </c>
      <c r="H1642" s="740">
        <v>270000</v>
      </c>
      <c r="I1642" s="1158">
        <v>0</v>
      </c>
      <c r="J1642" s="740">
        <v>550000</v>
      </c>
      <c r="K1642" s="276" t="str">
        <f t="shared" si="25"/>
        <v>110123</v>
      </c>
    </row>
    <row r="1643" spans="1:11" ht="10.9" customHeight="1">
      <c r="A1643" s="1157">
        <v>5113040001</v>
      </c>
      <c r="B1643" s="1219" t="s">
        <v>678</v>
      </c>
      <c r="C1643" s="1220"/>
      <c r="D1643" s="1221"/>
      <c r="E1643" s="1219" t="s">
        <v>6242</v>
      </c>
      <c r="F1643" s="1221"/>
      <c r="G1643" s="740">
        <v>381905.05</v>
      </c>
      <c r="H1643" s="740">
        <v>200740.83</v>
      </c>
      <c r="I1643" s="1158">
        <v>0</v>
      </c>
      <c r="J1643" s="740">
        <v>582645.88</v>
      </c>
      <c r="K1643" s="276" t="str">
        <f t="shared" si="25"/>
        <v>151223</v>
      </c>
    </row>
    <row r="1644" spans="1:11" ht="10.9" customHeight="1">
      <c r="A1644" s="1157">
        <v>5113040001</v>
      </c>
      <c r="B1644" s="1219" t="s">
        <v>678</v>
      </c>
      <c r="C1644" s="1220"/>
      <c r="D1644" s="1221"/>
      <c r="E1644" s="1219" t="s">
        <v>6243</v>
      </c>
      <c r="F1644" s="1221"/>
      <c r="G1644" s="740">
        <v>10401.36</v>
      </c>
      <c r="H1644" s="740">
        <v>5200.68</v>
      </c>
      <c r="I1644" s="1158">
        <v>0</v>
      </c>
      <c r="J1644" s="740">
        <v>15602.04</v>
      </c>
      <c r="K1644" s="276" t="str">
        <f t="shared" si="25"/>
        <v>151223</v>
      </c>
    </row>
    <row r="1645" spans="1:11" ht="10.9" customHeight="1">
      <c r="A1645" s="1157">
        <v>5113040001</v>
      </c>
      <c r="B1645" s="1219" t="s">
        <v>678</v>
      </c>
      <c r="C1645" s="1220"/>
      <c r="D1645" s="1221"/>
      <c r="E1645" s="1219" t="s">
        <v>6244</v>
      </c>
      <c r="F1645" s="1221"/>
      <c r="G1645" s="740">
        <v>18393.2</v>
      </c>
      <c r="H1645" s="740">
        <v>9196.6</v>
      </c>
      <c r="I1645" s="1158">
        <v>0</v>
      </c>
      <c r="J1645" s="740">
        <v>27589.8</v>
      </c>
      <c r="K1645" s="276" t="str">
        <f t="shared" si="25"/>
        <v>151223</v>
      </c>
    </row>
    <row r="1646" spans="1:11" ht="10.9" customHeight="1">
      <c r="A1646" s="1157">
        <v>5113040001</v>
      </c>
      <c r="B1646" s="1219" t="s">
        <v>678</v>
      </c>
      <c r="C1646" s="1220"/>
      <c r="D1646" s="1221"/>
      <c r="E1646" s="1219" t="s">
        <v>6245</v>
      </c>
      <c r="F1646" s="1221"/>
      <c r="G1646" s="740">
        <v>16557.96</v>
      </c>
      <c r="H1646" s="740">
        <v>8278.98</v>
      </c>
      <c r="I1646" s="1158">
        <v>0</v>
      </c>
      <c r="J1646" s="740">
        <v>24836.94</v>
      </c>
      <c r="K1646" s="276" t="str">
        <f t="shared" si="25"/>
        <v>151223</v>
      </c>
    </row>
    <row r="1647" spans="1:11" ht="10.9" customHeight="1">
      <c r="A1647" s="1157">
        <v>5113040001</v>
      </c>
      <c r="B1647" s="1219" t="s">
        <v>678</v>
      </c>
      <c r="C1647" s="1220"/>
      <c r="D1647" s="1221"/>
      <c r="E1647" s="1219" t="s">
        <v>6246</v>
      </c>
      <c r="F1647" s="1221"/>
      <c r="G1647" s="740">
        <v>222387.79</v>
      </c>
      <c r="H1647" s="740">
        <v>110717.7</v>
      </c>
      <c r="I1647" s="1158">
        <v>0</v>
      </c>
      <c r="J1647" s="740">
        <v>333105.49</v>
      </c>
      <c r="K1647" s="276" t="str">
        <f t="shared" si="25"/>
        <v>151223</v>
      </c>
    </row>
    <row r="1648" spans="1:11" ht="10.9" customHeight="1">
      <c r="A1648" s="1157">
        <v>5113040001</v>
      </c>
      <c r="B1648" s="1219" t="s">
        <v>678</v>
      </c>
      <c r="C1648" s="1220"/>
      <c r="D1648" s="1221"/>
      <c r="E1648" s="1219" t="s">
        <v>6247</v>
      </c>
      <c r="F1648" s="1221"/>
      <c r="G1648" s="740">
        <v>111561.88</v>
      </c>
      <c r="H1648" s="740">
        <v>57363</v>
      </c>
      <c r="I1648" s="1158">
        <v>0</v>
      </c>
      <c r="J1648" s="740">
        <v>168924.88</v>
      </c>
      <c r="K1648" s="276" t="str">
        <f t="shared" si="25"/>
        <v>151223</v>
      </c>
    </row>
    <row r="1649" spans="1:11" ht="10.9" customHeight="1">
      <c r="A1649" s="1157">
        <v>5113040001</v>
      </c>
      <c r="B1649" s="1219" t="s">
        <v>678</v>
      </c>
      <c r="C1649" s="1220"/>
      <c r="D1649" s="1221"/>
      <c r="E1649" s="1219" t="s">
        <v>6248</v>
      </c>
      <c r="F1649" s="1221"/>
      <c r="G1649" s="740">
        <v>305121.07</v>
      </c>
      <c r="H1649" s="740">
        <v>104831.67999999999</v>
      </c>
      <c r="I1649" s="1158">
        <v>0</v>
      </c>
      <c r="J1649" s="740">
        <v>409952.75</v>
      </c>
      <c r="K1649" s="276" t="str">
        <f t="shared" si="25"/>
        <v>151223</v>
      </c>
    </row>
    <row r="1650" spans="1:11" ht="10.9" customHeight="1">
      <c r="A1650" s="1157">
        <v>5113040001</v>
      </c>
      <c r="B1650" s="1219" t="s">
        <v>678</v>
      </c>
      <c r="C1650" s="1220"/>
      <c r="D1650" s="1221"/>
      <c r="E1650" s="1219" t="s">
        <v>6249</v>
      </c>
      <c r="F1650" s="1221"/>
      <c r="G1650" s="740">
        <v>91000</v>
      </c>
      <c r="H1650" s="740">
        <v>50500</v>
      </c>
      <c r="I1650" s="1158">
        <v>0</v>
      </c>
      <c r="J1650" s="740">
        <v>141500</v>
      </c>
      <c r="K1650" s="276" t="str">
        <f t="shared" si="25"/>
        <v>151223</v>
      </c>
    </row>
    <row r="1651" spans="1:11" ht="10.9" customHeight="1">
      <c r="A1651" s="1157">
        <v>5113040001</v>
      </c>
      <c r="B1651" s="1219" t="s">
        <v>678</v>
      </c>
      <c r="C1651" s="1220"/>
      <c r="D1651" s="1221"/>
      <c r="E1651" s="1219" t="s">
        <v>6250</v>
      </c>
      <c r="F1651" s="1221"/>
      <c r="G1651" s="740">
        <v>39913.279999999999</v>
      </c>
      <c r="H1651" s="740">
        <v>18759.38</v>
      </c>
      <c r="I1651" s="1158">
        <v>0</v>
      </c>
      <c r="J1651" s="740">
        <v>58672.66</v>
      </c>
      <c r="K1651" s="276" t="str">
        <f t="shared" si="25"/>
        <v>151223</v>
      </c>
    </row>
    <row r="1652" spans="1:11" ht="10.9" customHeight="1">
      <c r="A1652" s="1157">
        <v>5113040001</v>
      </c>
      <c r="B1652" s="1219" t="s">
        <v>678</v>
      </c>
      <c r="C1652" s="1220"/>
      <c r="D1652" s="1221"/>
      <c r="E1652" s="1219" t="s">
        <v>6251</v>
      </c>
      <c r="F1652" s="1221"/>
      <c r="G1652" s="740">
        <v>37596.68</v>
      </c>
      <c r="H1652" s="740">
        <v>23564.34</v>
      </c>
      <c r="I1652" s="1158">
        <v>0</v>
      </c>
      <c r="J1652" s="740">
        <v>61161.02</v>
      </c>
      <c r="K1652" s="276" t="str">
        <f t="shared" si="25"/>
        <v>151223</v>
      </c>
    </row>
    <row r="1653" spans="1:11" ht="10.9" customHeight="1">
      <c r="A1653" s="1157">
        <v>5113040001</v>
      </c>
      <c r="B1653" s="1219" t="s">
        <v>678</v>
      </c>
      <c r="C1653" s="1220"/>
      <c r="D1653" s="1221"/>
      <c r="E1653" s="1219" t="s">
        <v>6252</v>
      </c>
      <c r="F1653" s="1221"/>
      <c r="G1653" s="740">
        <v>92411.63</v>
      </c>
      <c r="H1653" s="740">
        <v>61322.3</v>
      </c>
      <c r="I1653" s="1158">
        <v>0</v>
      </c>
      <c r="J1653" s="740">
        <v>153733.93</v>
      </c>
      <c r="K1653" s="276" t="str">
        <f t="shared" si="25"/>
        <v>151223</v>
      </c>
    </row>
    <row r="1654" spans="1:11" ht="10.9" customHeight="1">
      <c r="A1654" s="1157">
        <v>5114010001</v>
      </c>
      <c r="B1654" s="1219" t="s">
        <v>679</v>
      </c>
      <c r="C1654" s="1220"/>
      <c r="D1654" s="1221"/>
      <c r="E1654" s="1219" t="s">
        <v>6253</v>
      </c>
      <c r="F1654" s="1221"/>
      <c r="G1654" s="740">
        <v>95581.64</v>
      </c>
      <c r="H1654" s="740">
        <v>57991.65</v>
      </c>
      <c r="I1654" s="1158">
        <v>0</v>
      </c>
      <c r="J1654" s="740">
        <v>153573.29</v>
      </c>
      <c r="K1654" s="276" t="str">
        <f t="shared" si="25"/>
        <v>151223</v>
      </c>
    </row>
    <row r="1655" spans="1:11" ht="10.9" customHeight="1">
      <c r="A1655" s="1157">
        <v>5114010001</v>
      </c>
      <c r="B1655" s="1219" t="s">
        <v>679</v>
      </c>
      <c r="C1655" s="1220"/>
      <c r="D1655" s="1221"/>
      <c r="E1655" s="1219" t="s">
        <v>6254</v>
      </c>
      <c r="F1655" s="1221"/>
      <c r="G1655" s="740">
        <v>147675.57999999999</v>
      </c>
      <c r="H1655" s="740">
        <v>85293.3</v>
      </c>
      <c r="I1655" s="1158">
        <v>0</v>
      </c>
      <c r="J1655" s="740">
        <v>232968.88</v>
      </c>
      <c r="K1655" s="276" t="str">
        <f t="shared" si="25"/>
        <v>151223</v>
      </c>
    </row>
    <row r="1656" spans="1:11" ht="10.9" customHeight="1">
      <c r="A1656" s="1157">
        <v>5114010001</v>
      </c>
      <c r="B1656" s="1219" t="s">
        <v>679</v>
      </c>
      <c r="C1656" s="1220"/>
      <c r="D1656" s="1221"/>
      <c r="E1656" s="1219" t="s">
        <v>6255</v>
      </c>
      <c r="F1656" s="1221"/>
      <c r="G1656" s="740">
        <v>89855</v>
      </c>
      <c r="H1656" s="740">
        <v>53621.84</v>
      </c>
      <c r="I1656" s="1158">
        <v>0</v>
      </c>
      <c r="J1656" s="740">
        <v>143476.84</v>
      </c>
      <c r="K1656" s="276" t="str">
        <f t="shared" si="25"/>
        <v>151223</v>
      </c>
    </row>
    <row r="1657" spans="1:11" ht="10.9" customHeight="1">
      <c r="A1657" s="1157">
        <v>5114010001</v>
      </c>
      <c r="B1657" s="1219" t="s">
        <v>679</v>
      </c>
      <c r="C1657" s="1220"/>
      <c r="D1657" s="1221"/>
      <c r="E1657" s="1219" t="s">
        <v>6256</v>
      </c>
      <c r="F1657" s="1221"/>
      <c r="G1657" s="740">
        <v>15266.77</v>
      </c>
      <c r="H1657" s="740">
        <v>9592.1200000000008</v>
      </c>
      <c r="I1657" s="1158">
        <v>0</v>
      </c>
      <c r="J1657" s="740">
        <v>24858.89</v>
      </c>
      <c r="K1657" s="276" t="str">
        <f t="shared" si="25"/>
        <v>151223</v>
      </c>
    </row>
    <row r="1658" spans="1:11" ht="10.9" customHeight="1">
      <c r="A1658" s="1157">
        <v>5114010001</v>
      </c>
      <c r="B1658" s="1219" t="s">
        <v>679</v>
      </c>
      <c r="C1658" s="1220"/>
      <c r="D1658" s="1221"/>
      <c r="E1658" s="1219" t="s">
        <v>6257</v>
      </c>
      <c r="F1658" s="1221"/>
      <c r="G1658" s="740">
        <v>31653.59</v>
      </c>
      <c r="H1658" s="740">
        <v>19249.25</v>
      </c>
      <c r="I1658" s="1158">
        <v>0</v>
      </c>
      <c r="J1658" s="740">
        <v>50902.84</v>
      </c>
      <c r="K1658" s="276" t="str">
        <f t="shared" si="25"/>
        <v>151223</v>
      </c>
    </row>
    <row r="1659" spans="1:11" ht="10.9" customHeight="1">
      <c r="A1659" s="1157">
        <v>5114010001</v>
      </c>
      <c r="B1659" s="1219" t="s">
        <v>679</v>
      </c>
      <c r="C1659" s="1220"/>
      <c r="D1659" s="1221"/>
      <c r="E1659" s="1219" t="s">
        <v>6258</v>
      </c>
      <c r="F1659" s="1221"/>
      <c r="G1659" s="740">
        <v>26496.62</v>
      </c>
      <c r="H1659" s="740">
        <v>15389</v>
      </c>
      <c r="I1659" s="1158">
        <v>0</v>
      </c>
      <c r="J1659" s="740">
        <v>41885.620000000003</v>
      </c>
      <c r="K1659" s="276" t="str">
        <f t="shared" si="25"/>
        <v>151223</v>
      </c>
    </row>
    <row r="1660" spans="1:11" ht="10.9" customHeight="1">
      <c r="A1660" s="1157">
        <v>5114010001</v>
      </c>
      <c r="B1660" s="1219" t="s">
        <v>679</v>
      </c>
      <c r="C1660" s="1220"/>
      <c r="D1660" s="1221"/>
      <c r="E1660" s="1219" t="s">
        <v>6259</v>
      </c>
      <c r="F1660" s="1221"/>
      <c r="G1660" s="740">
        <v>13657.68</v>
      </c>
      <c r="H1660" s="740">
        <v>8088.37</v>
      </c>
      <c r="I1660" s="1158">
        <v>0</v>
      </c>
      <c r="J1660" s="740">
        <v>21746.05</v>
      </c>
      <c r="K1660" s="276" t="str">
        <f t="shared" si="25"/>
        <v>151223</v>
      </c>
    </row>
    <row r="1661" spans="1:11" ht="10.9" customHeight="1">
      <c r="A1661" s="1157">
        <v>5114010001</v>
      </c>
      <c r="B1661" s="1219" t="s">
        <v>679</v>
      </c>
      <c r="C1661" s="1220"/>
      <c r="D1661" s="1221"/>
      <c r="E1661" s="1219" t="s">
        <v>6260</v>
      </c>
      <c r="F1661" s="1221"/>
      <c r="G1661" s="740">
        <v>10690.76</v>
      </c>
      <c r="H1661" s="740">
        <v>5842.52</v>
      </c>
      <c r="I1661" s="1158">
        <v>0</v>
      </c>
      <c r="J1661" s="740">
        <v>16533.28</v>
      </c>
      <c r="K1661" s="276" t="str">
        <f t="shared" si="25"/>
        <v>151223</v>
      </c>
    </row>
    <row r="1662" spans="1:11" ht="10.9" customHeight="1">
      <c r="A1662" s="1157">
        <v>5114010001</v>
      </c>
      <c r="B1662" s="1219" t="s">
        <v>679</v>
      </c>
      <c r="C1662" s="1220"/>
      <c r="D1662" s="1221"/>
      <c r="E1662" s="1219" t="s">
        <v>6261</v>
      </c>
      <c r="F1662" s="1221"/>
      <c r="G1662" s="740">
        <v>4316.5200000000004</v>
      </c>
      <c r="H1662" s="740">
        <v>2476.9299999999998</v>
      </c>
      <c r="I1662" s="1158">
        <v>0</v>
      </c>
      <c r="J1662" s="740">
        <v>6793.45</v>
      </c>
      <c r="K1662" s="276" t="str">
        <f t="shared" si="25"/>
        <v>151223</v>
      </c>
    </row>
    <row r="1663" spans="1:11" ht="10.9" customHeight="1">
      <c r="A1663" s="1157">
        <v>5114010001</v>
      </c>
      <c r="B1663" s="1219" t="s">
        <v>679</v>
      </c>
      <c r="C1663" s="1220"/>
      <c r="D1663" s="1221"/>
      <c r="E1663" s="1219" t="s">
        <v>6262</v>
      </c>
      <c r="F1663" s="1221"/>
      <c r="G1663" s="740">
        <v>25523.03</v>
      </c>
      <c r="H1663" s="740">
        <v>15826.69</v>
      </c>
      <c r="I1663" s="1158">
        <v>0</v>
      </c>
      <c r="J1663" s="740">
        <v>41349.72</v>
      </c>
      <c r="K1663" s="276" t="str">
        <f t="shared" si="25"/>
        <v>151223</v>
      </c>
    </row>
    <row r="1664" spans="1:11" ht="10.9" customHeight="1">
      <c r="A1664" s="1157">
        <v>5114010001</v>
      </c>
      <c r="B1664" s="1219" t="s">
        <v>679</v>
      </c>
      <c r="C1664" s="1220"/>
      <c r="D1664" s="1221"/>
      <c r="E1664" s="1219" t="s">
        <v>6263</v>
      </c>
      <c r="F1664" s="1221"/>
      <c r="G1664" s="740">
        <v>8274.0400000000009</v>
      </c>
      <c r="H1664" s="740">
        <v>4783.96</v>
      </c>
      <c r="I1664" s="1158">
        <v>0</v>
      </c>
      <c r="J1664" s="740">
        <v>13058</v>
      </c>
      <c r="K1664" s="276" t="str">
        <f t="shared" si="25"/>
        <v>151223</v>
      </c>
    </row>
    <row r="1665" spans="1:11" ht="10.9" customHeight="1">
      <c r="A1665" s="1157">
        <v>5114010001</v>
      </c>
      <c r="B1665" s="1219" t="s">
        <v>679</v>
      </c>
      <c r="C1665" s="1220"/>
      <c r="D1665" s="1221"/>
      <c r="E1665" s="1219" t="s">
        <v>6264</v>
      </c>
      <c r="F1665" s="1221"/>
      <c r="G1665" s="740">
        <v>57510.28</v>
      </c>
      <c r="H1665" s="740">
        <v>37674.89</v>
      </c>
      <c r="I1665" s="1158">
        <v>0</v>
      </c>
      <c r="J1665" s="740">
        <v>95185.17</v>
      </c>
      <c r="K1665" s="276" t="str">
        <f t="shared" si="25"/>
        <v>151223</v>
      </c>
    </row>
    <row r="1666" spans="1:11" ht="10.9" customHeight="1">
      <c r="A1666" s="1157">
        <v>5114010001</v>
      </c>
      <c r="B1666" s="1219" t="s">
        <v>679</v>
      </c>
      <c r="C1666" s="1220"/>
      <c r="D1666" s="1221"/>
      <c r="E1666" s="1219" t="s">
        <v>6265</v>
      </c>
      <c r="F1666" s="1221"/>
      <c r="G1666" s="740">
        <v>50608.9</v>
      </c>
      <c r="H1666" s="740">
        <v>32544.799999999999</v>
      </c>
      <c r="I1666" s="1158">
        <v>0</v>
      </c>
      <c r="J1666" s="740">
        <v>83153.7</v>
      </c>
      <c r="K1666" s="276" t="str">
        <f t="shared" si="25"/>
        <v>151223</v>
      </c>
    </row>
    <row r="1667" spans="1:11" ht="10.9" customHeight="1">
      <c r="A1667" s="1157">
        <v>5114010001</v>
      </c>
      <c r="B1667" s="1219" t="s">
        <v>679</v>
      </c>
      <c r="C1667" s="1220"/>
      <c r="D1667" s="1221"/>
      <c r="E1667" s="1219" t="s">
        <v>6266</v>
      </c>
      <c r="F1667" s="1221"/>
      <c r="G1667" s="740">
        <v>23494.48</v>
      </c>
      <c r="H1667" s="740">
        <v>11475.68</v>
      </c>
      <c r="I1667" s="1158">
        <v>0</v>
      </c>
      <c r="J1667" s="740">
        <v>34970.160000000003</v>
      </c>
      <c r="K1667" s="276" t="str">
        <f t="shared" si="25"/>
        <v>151223</v>
      </c>
    </row>
    <row r="1668" spans="1:11" ht="10.9" customHeight="1">
      <c r="A1668" s="1157">
        <v>5114010001</v>
      </c>
      <c r="B1668" s="1219" t="s">
        <v>679</v>
      </c>
      <c r="C1668" s="1220"/>
      <c r="D1668" s="1221"/>
      <c r="E1668" s="1219" t="s">
        <v>6267</v>
      </c>
      <c r="F1668" s="1221"/>
      <c r="G1668" s="740">
        <v>127398.17</v>
      </c>
      <c r="H1668" s="740">
        <v>76366.75</v>
      </c>
      <c r="I1668" s="1158">
        <v>0</v>
      </c>
      <c r="J1668" s="740">
        <v>203764.92</v>
      </c>
      <c r="K1668" s="276" t="str">
        <f t="shared" si="25"/>
        <v>151223</v>
      </c>
    </row>
    <row r="1669" spans="1:11" ht="10.9" customHeight="1">
      <c r="A1669" s="1157">
        <v>5114010001</v>
      </c>
      <c r="B1669" s="1219" t="s">
        <v>679</v>
      </c>
      <c r="C1669" s="1220"/>
      <c r="D1669" s="1221"/>
      <c r="E1669" s="1219" t="s">
        <v>6268</v>
      </c>
      <c r="F1669" s="1221"/>
      <c r="G1669" s="740">
        <v>15990.3</v>
      </c>
      <c r="H1669" s="740">
        <v>8678.2199999999993</v>
      </c>
      <c r="I1669" s="1158">
        <v>0</v>
      </c>
      <c r="J1669" s="740">
        <v>24668.52</v>
      </c>
      <c r="K1669" s="276" t="str">
        <f t="shared" si="25"/>
        <v>151223</v>
      </c>
    </row>
    <row r="1670" spans="1:11" ht="10.9" customHeight="1">
      <c r="A1670" s="1157">
        <v>5114010001</v>
      </c>
      <c r="B1670" s="1219" t="s">
        <v>679</v>
      </c>
      <c r="C1670" s="1220"/>
      <c r="D1670" s="1221"/>
      <c r="E1670" s="1219" t="s">
        <v>6269</v>
      </c>
      <c r="F1670" s="1221"/>
      <c r="G1670" s="740">
        <v>29091.58</v>
      </c>
      <c r="H1670" s="740">
        <v>16290.01</v>
      </c>
      <c r="I1670" s="1158">
        <v>0</v>
      </c>
      <c r="J1670" s="740">
        <v>45381.59</v>
      </c>
      <c r="K1670" s="276" t="str">
        <f t="shared" si="25"/>
        <v>151223</v>
      </c>
    </row>
    <row r="1671" spans="1:11" ht="10.9" customHeight="1">
      <c r="A1671" s="1157">
        <v>5114010001</v>
      </c>
      <c r="B1671" s="1219" t="s">
        <v>679</v>
      </c>
      <c r="C1671" s="1220"/>
      <c r="D1671" s="1221"/>
      <c r="E1671" s="1219" t="s">
        <v>6270</v>
      </c>
      <c r="F1671" s="1221"/>
      <c r="G1671" s="740">
        <v>8174.92</v>
      </c>
      <c r="H1671" s="740">
        <v>4728</v>
      </c>
      <c r="I1671" s="1158">
        <v>0</v>
      </c>
      <c r="J1671" s="740">
        <v>12902.92</v>
      </c>
      <c r="K1671" s="276" t="str">
        <f t="shared" si="25"/>
        <v>151223</v>
      </c>
    </row>
    <row r="1672" spans="1:11" ht="10.9" customHeight="1">
      <c r="A1672" s="1157">
        <v>5114010001</v>
      </c>
      <c r="B1672" s="1219" t="s">
        <v>679</v>
      </c>
      <c r="C1672" s="1220"/>
      <c r="D1672" s="1221"/>
      <c r="E1672" s="1219" t="s">
        <v>6271</v>
      </c>
      <c r="F1672" s="1221"/>
      <c r="G1672" s="740">
        <v>31397.09</v>
      </c>
      <c r="H1672" s="740">
        <v>21295.88</v>
      </c>
      <c r="I1672" s="1158">
        <v>0</v>
      </c>
      <c r="J1672" s="740">
        <v>52692.97</v>
      </c>
      <c r="K1672" s="276" t="str">
        <f t="shared" si="25"/>
        <v>151223</v>
      </c>
    </row>
    <row r="1673" spans="1:11" ht="10.9" customHeight="1">
      <c r="A1673" s="1157">
        <v>5114010001</v>
      </c>
      <c r="B1673" s="1219" t="s">
        <v>679</v>
      </c>
      <c r="C1673" s="1220"/>
      <c r="D1673" s="1221"/>
      <c r="E1673" s="1219" t="s">
        <v>6272</v>
      </c>
      <c r="F1673" s="1221"/>
      <c r="G1673" s="740">
        <v>2878.61</v>
      </c>
      <c r="H1673" s="740">
        <v>1666.64</v>
      </c>
      <c r="I1673" s="1158">
        <v>0</v>
      </c>
      <c r="J1673" s="740">
        <v>4545.25</v>
      </c>
      <c r="K1673" s="276" t="str">
        <f t="shared" si="25"/>
        <v>151223</v>
      </c>
    </row>
    <row r="1674" spans="1:11" ht="10.9" customHeight="1">
      <c r="A1674" s="1157">
        <v>5114010001</v>
      </c>
      <c r="B1674" s="1219" t="s">
        <v>679</v>
      </c>
      <c r="C1674" s="1220"/>
      <c r="D1674" s="1221"/>
      <c r="E1674" s="1219" t="s">
        <v>6273</v>
      </c>
      <c r="F1674" s="1221"/>
      <c r="G1674" s="740">
        <v>9835.93</v>
      </c>
      <c r="H1674" s="740">
        <v>5716.22</v>
      </c>
      <c r="I1674" s="1158">
        <v>0</v>
      </c>
      <c r="J1674" s="740">
        <v>15552.15</v>
      </c>
      <c r="K1674" s="276" t="str">
        <f t="shared" si="25"/>
        <v>151223</v>
      </c>
    </row>
    <row r="1675" spans="1:11" ht="10.9" customHeight="1">
      <c r="A1675" s="1157">
        <v>5114010001</v>
      </c>
      <c r="B1675" s="1219" t="s">
        <v>679</v>
      </c>
      <c r="C1675" s="1220"/>
      <c r="D1675" s="1221"/>
      <c r="E1675" s="1219" t="s">
        <v>6274</v>
      </c>
      <c r="F1675" s="1221"/>
      <c r="G1675" s="740">
        <v>10762.05</v>
      </c>
      <c r="H1675" s="740">
        <v>6269.05</v>
      </c>
      <c r="I1675" s="1158">
        <v>0</v>
      </c>
      <c r="J1675" s="740">
        <v>17031.099999999999</v>
      </c>
      <c r="K1675" s="276" t="str">
        <f t="shared" si="25"/>
        <v>151223</v>
      </c>
    </row>
    <row r="1676" spans="1:11" ht="10.9" customHeight="1">
      <c r="A1676" s="1157">
        <v>5114010001</v>
      </c>
      <c r="B1676" s="1219" t="s">
        <v>679</v>
      </c>
      <c r="C1676" s="1220"/>
      <c r="D1676" s="1221"/>
      <c r="E1676" s="1219" t="s">
        <v>6275</v>
      </c>
      <c r="F1676" s="1221"/>
      <c r="G1676" s="740">
        <v>16497.98</v>
      </c>
      <c r="H1676" s="740">
        <v>10874.93</v>
      </c>
      <c r="I1676" s="1158">
        <v>0</v>
      </c>
      <c r="J1676" s="740">
        <v>27372.91</v>
      </c>
      <c r="K1676" s="276" t="str">
        <f t="shared" si="25"/>
        <v>151223</v>
      </c>
    </row>
    <row r="1677" spans="1:11" ht="10.9" customHeight="1">
      <c r="A1677" s="1157">
        <v>5114010001</v>
      </c>
      <c r="B1677" s="1219" t="s">
        <v>679</v>
      </c>
      <c r="C1677" s="1220"/>
      <c r="D1677" s="1221"/>
      <c r="E1677" s="1219" t="s">
        <v>6276</v>
      </c>
      <c r="F1677" s="1221"/>
      <c r="G1677" s="740">
        <v>155581.79</v>
      </c>
      <c r="H1677" s="740">
        <v>90000.960000000006</v>
      </c>
      <c r="I1677" s="1158">
        <v>0</v>
      </c>
      <c r="J1677" s="740">
        <v>245582.75</v>
      </c>
      <c r="K1677" s="276" t="str">
        <f t="shared" ref="K1677:K1740" si="26">MID(E1677,58,6)</f>
        <v>151223</v>
      </c>
    </row>
    <row r="1678" spans="1:11" ht="10.9" customHeight="1">
      <c r="A1678" s="1157">
        <v>5114010001</v>
      </c>
      <c r="B1678" s="1219" t="s">
        <v>679</v>
      </c>
      <c r="C1678" s="1220"/>
      <c r="D1678" s="1221"/>
      <c r="E1678" s="1219" t="s">
        <v>6277</v>
      </c>
      <c r="F1678" s="1221"/>
      <c r="G1678" s="740">
        <v>25899.599999999999</v>
      </c>
      <c r="H1678" s="740">
        <v>15116.2</v>
      </c>
      <c r="I1678" s="1158">
        <v>0</v>
      </c>
      <c r="J1678" s="740">
        <v>41015.800000000003</v>
      </c>
      <c r="K1678" s="276" t="str">
        <f t="shared" si="26"/>
        <v>151223</v>
      </c>
    </row>
    <row r="1679" spans="1:11" ht="10.9" customHeight="1">
      <c r="A1679" s="1157">
        <v>5114010001</v>
      </c>
      <c r="B1679" s="1219" t="s">
        <v>679</v>
      </c>
      <c r="C1679" s="1220"/>
      <c r="D1679" s="1221"/>
      <c r="E1679" s="1219" t="s">
        <v>6278</v>
      </c>
      <c r="F1679" s="1221"/>
      <c r="G1679" s="740">
        <v>26560.05</v>
      </c>
      <c r="H1679" s="740">
        <v>15529.89</v>
      </c>
      <c r="I1679" s="1158">
        <v>0</v>
      </c>
      <c r="J1679" s="740">
        <v>42089.94</v>
      </c>
      <c r="K1679" s="276" t="str">
        <f t="shared" si="26"/>
        <v>151223</v>
      </c>
    </row>
    <row r="1680" spans="1:11" ht="10.9" customHeight="1">
      <c r="A1680" s="1157">
        <v>5114010001</v>
      </c>
      <c r="B1680" s="1219" t="s">
        <v>679</v>
      </c>
      <c r="C1680" s="1220"/>
      <c r="D1680" s="1221"/>
      <c r="E1680" s="1219" t="s">
        <v>6279</v>
      </c>
      <c r="F1680" s="1221"/>
      <c r="G1680" s="740">
        <v>12874.98</v>
      </c>
      <c r="H1680" s="740">
        <v>5177.7299999999996</v>
      </c>
      <c r="I1680" s="1158">
        <v>0</v>
      </c>
      <c r="J1680" s="740">
        <v>18052.71</v>
      </c>
      <c r="K1680" s="276" t="str">
        <f t="shared" si="26"/>
        <v>151223</v>
      </c>
    </row>
    <row r="1681" spans="1:11" ht="10.9" customHeight="1">
      <c r="A1681" s="1157">
        <v>5114010001</v>
      </c>
      <c r="B1681" s="1219" t="s">
        <v>679</v>
      </c>
      <c r="C1681" s="1220"/>
      <c r="D1681" s="1221"/>
      <c r="E1681" s="1219" t="s">
        <v>6280</v>
      </c>
      <c r="F1681" s="1221"/>
      <c r="G1681" s="740">
        <v>4781.09</v>
      </c>
      <c r="H1681" s="740">
        <v>2864.46</v>
      </c>
      <c r="I1681" s="1158">
        <v>0</v>
      </c>
      <c r="J1681" s="740">
        <v>7645.55</v>
      </c>
      <c r="K1681" s="276" t="str">
        <f t="shared" si="26"/>
        <v>151223</v>
      </c>
    </row>
    <row r="1682" spans="1:11" ht="10.9" customHeight="1">
      <c r="A1682" s="1157">
        <v>5114010001</v>
      </c>
      <c r="B1682" s="1219" t="s">
        <v>679</v>
      </c>
      <c r="C1682" s="1220"/>
      <c r="D1682" s="1221"/>
      <c r="E1682" s="1219" t="s">
        <v>6281</v>
      </c>
      <c r="F1682" s="1221"/>
      <c r="G1682" s="740">
        <v>2468.94</v>
      </c>
      <c r="H1682" s="740">
        <v>1422.11</v>
      </c>
      <c r="I1682" s="1158">
        <v>0</v>
      </c>
      <c r="J1682" s="740">
        <v>3891.05</v>
      </c>
      <c r="K1682" s="276" t="str">
        <f t="shared" si="26"/>
        <v>151223</v>
      </c>
    </row>
    <row r="1683" spans="1:11" ht="10.9" customHeight="1">
      <c r="A1683" s="1157">
        <v>5114010001</v>
      </c>
      <c r="B1683" s="1219" t="s">
        <v>679</v>
      </c>
      <c r="C1683" s="1220"/>
      <c r="D1683" s="1221"/>
      <c r="E1683" s="1219" t="s">
        <v>6282</v>
      </c>
      <c r="F1683" s="1221"/>
      <c r="G1683" s="740">
        <v>21467.040000000001</v>
      </c>
      <c r="H1683" s="740">
        <v>12408.05</v>
      </c>
      <c r="I1683" s="1158">
        <v>0</v>
      </c>
      <c r="J1683" s="740">
        <v>33875.089999999997</v>
      </c>
      <c r="K1683" s="276" t="str">
        <f t="shared" si="26"/>
        <v>151223</v>
      </c>
    </row>
    <row r="1684" spans="1:11" ht="10.9" customHeight="1">
      <c r="A1684" s="1157">
        <v>5114010001</v>
      </c>
      <c r="B1684" s="1219" t="s">
        <v>679</v>
      </c>
      <c r="C1684" s="1220"/>
      <c r="D1684" s="1221"/>
      <c r="E1684" s="1219" t="s">
        <v>6283</v>
      </c>
      <c r="F1684" s="1221"/>
      <c r="G1684" s="740">
        <v>280496.34999999998</v>
      </c>
      <c r="H1684" s="740">
        <v>153254.62</v>
      </c>
      <c r="I1684" s="1158">
        <v>0</v>
      </c>
      <c r="J1684" s="740">
        <v>433750.97</v>
      </c>
      <c r="K1684" s="276" t="str">
        <f t="shared" si="26"/>
        <v>151223</v>
      </c>
    </row>
    <row r="1685" spans="1:11" ht="10.9" customHeight="1">
      <c r="A1685" s="1157">
        <v>5114010001</v>
      </c>
      <c r="B1685" s="1219" t="s">
        <v>679</v>
      </c>
      <c r="C1685" s="1220"/>
      <c r="D1685" s="1221"/>
      <c r="E1685" s="1219" t="s">
        <v>6284</v>
      </c>
      <c r="F1685" s="1221"/>
      <c r="G1685" s="740">
        <v>22208.35</v>
      </c>
      <c r="H1685" s="740">
        <v>13026.22</v>
      </c>
      <c r="I1685" s="1158">
        <v>0</v>
      </c>
      <c r="J1685" s="740">
        <v>35234.57</v>
      </c>
      <c r="K1685" s="276" t="str">
        <f t="shared" si="26"/>
        <v>151223</v>
      </c>
    </row>
    <row r="1686" spans="1:11" ht="10.9" customHeight="1">
      <c r="A1686" s="1157">
        <v>5114010001</v>
      </c>
      <c r="B1686" s="1219" t="s">
        <v>679</v>
      </c>
      <c r="C1686" s="1220"/>
      <c r="D1686" s="1221"/>
      <c r="E1686" s="1219" t="s">
        <v>6285</v>
      </c>
      <c r="F1686" s="1221"/>
      <c r="G1686" s="740">
        <v>39204.639999999999</v>
      </c>
      <c r="H1686" s="740">
        <v>22650.55</v>
      </c>
      <c r="I1686" s="1158">
        <v>0</v>
      </c>
      <c r="J1686" s="740">
        <v>61855.19</v>
      </c>
      <c r="K1686" s="276" t="str">
        <f t="shared" si="26"/>
        <v>151223</v>
      </c>
    </row>
    <row r="1687" spans="1:11" ht="10.9" customHeight="1">
      <c r="A1687" s="1157">
        <v>5114010001</v>
      </c>
      <c r="B1687" s="1219" t="s">
        <v>679</v>
      </c>
      <c r="C1687" s="1220"/>
      <c r="D1687" s="1221"/>
      <c r="E1687" s="1219" t="s">
        <v>6286</v>
      </c>
      <c r="F1687" s="1221"/>
      <c r="G1687" s="740">
        <v>48814.32</v>
      </c>
      <c r="H1687" s="740">
        <v>18086</v>
      </c>
      <c r="I1687" s="1158">
        <v>0</v>
      </c>
      <c r="J1687" s="740">
        <v>66900.320000000007</v>
      </c>
      <c r="K1687" s="276" t="str">
        <f t="shared" si="26"/>
        <v>151223</v>
      </c>
    </row>
    <row r="1688" spans="1:11" ht="10.9" customHeight="1">
      <c r="A1688" s="1157">
        <v>5114010001</v>
      </c>
      <c r="B1688" s="1219" t="s">
        <v>679</v>
      </c>
      <c r="C1688" s="1220"/>
      <c r="D1688" s="1221"/>
      <c r="E1688" s="1219" t="s">
        <v>6287</v>
      </c>
      <c r="F1688" s="1221"/>
      <c r="G1688" s="740">
        <v>100471.57</v>
      </c>
      <c r="H1688" s="740">
        <v>76528.210000000006</v>
      </c>
      <c r="I1688" s="1158">
        <v>0</v>
      </c>
      <c r="J1688" s="740">
        <v>176999.78</v>
      </c>
      <c r="K1688" s="276" t="str">
        <f t="shared" si="26"/>
        <v>151223</v>
      </c>
    </row>
    <row r="1689" spans="1:11" ht="10.9" customHeight="1">
      <c r="A1689" s="1157">
        <v>5114010001</v>
      </c>
      <c r="B1689" s="1219" t="s">
        <v>679</v>
      </c>
      <c r="C1689" s="1220"/>
      <c r="D1689" s="1221"/>
      <c r="E1689" s="1219" t="s">
        <v>6288</v>
      </c>
      <c r="F1689" s="1221"/>
      <c r="G1689" s="740">
        <v>12720.65</v>
      </c>
      <c r="H1689" s="740">
        <v>3868.38</v>
      </c>
      <c r="I1689" s="1158">
        <v>0</v>
      </c>
      <c r="J1689" s="740">
        <v>16589.03</v>
      </c>
      <c r="K1689" s="276" t="str">
        <f t="shared" si="26"/>
        <v>151223</v>
      </c>
    </row>
    <row r="1690" spans="1:11" ht="10.9" customHeight="1">
      <c r="A1690" s="1157">
        <v>5114010001</v>
      </c>
      <c r="B1690" s="1219" t="s">
        <v>679</v>
      </c>
      <c r="C1690" s="1220"/>
      <c r="D1690" s="1221"/>
      <c r="E1690" s="1219" t="s">
        <v>6289</v>
      </c>
      <c r="F1690" s="1221"/>
      <c r="G1690" s="740">
        <v>25081.74</v>
      </c>
      <c r="H1690" s="740">
        <v>14463.99</v>
      </c>
      <c r="I1690" s="1158">
        <v>0</v>
      </c>
      <c r="J1690" s="740">
        <v>39545.730000000003</v>
      </c>
      <c r="K1690" s="276" t="str">
        <f t="shared" si="26"/>
        <v>151223</v>
      </c>
    </row>
    <row r="1691" spans="1:11" ht="10.9" customHeight="1">
      <c r="A1691" s="1157">
        <v>5114010001</v>
      </c>
      <c r="B1691" s="1219" t="s">
        <v>679</v>
      </c>
      <c r="C1691" s="1220"/>
      <c r="D1691" s="1221"/>
      <c r="E1691" s="1219" t="s">
        <v>6290</v>
      </c>
      <c r="F1691" s="1221"/>
      <c r="G1691" s="740">
        <v>18101.490000000002</v>
      </c>
      <c r="H1691" s="740">
        <v>10438.73</v>
      </c>
      <c r="I1691" s="1158">
        <v>0</v>
      </c>
      <c r="J1691" s="740">
        <v>28540.22</v>
      </c>
      <c r="K1691" s="276" t="str">
        <f t="shared" si="26"/>
        <v>151223</v>
      </c>
    </row>
    <row r="1692" spans="1:11" ht="10.9" customHeight="1">
      <c r="A1692" s="1157">
        <v>5114010001</v>
      </c>
      <c r="B1692" s="1219" t="s">
        <v>679</v>
      </c>
      <c r="C1692" s="1220"/>
      <c r="D1692" s="1221"/>
      <c r="E1692" s="1219" t="s">
        <v>6291</v>
      </c>
      <c r="F1692" s="1221"/>
      <c r="G1692" s="740">
        <v>27100.93</v>
      </c>
      <c r="H1692" s="740">
        <v>15718.16</v>
      </c>
      <c r="I1692" s="1158">
        <v>0</v>
      </c>
      <c r="J1692" s="740">
        <v>42819.09</v>
      </c>
      <c r="K1692" s="276" t="str">
        <f t="shared" si="26"/>
        <v>151223</v>
      </c>
    </row>
    <row r="1693" spans="1:11" ht="10.9" customHeight="1">
      <c r="A1693" s="1157">
        <v>5114010001</v>
      </c>
      <c r="B1693" s="1219" t="s">
        <v>679</v>
      </c>
      <c r="C1693" s="1220"/>
      <c r="D1693" s="1221"/>
      <c r="E1693" s="1219" t="s">
        <v>6292</v>
      </c>
      <c r="F1693" s="1221"/>
      <c r="G1693" s="740">
        <v>113076.22</v>
      </c>
      <c r="H1693" s="740">
        <v>66345.539999999994</v>
      </c>
      <c r="I1693" s="1158">
        <v>0</v>
      </c>
      <c r="J1693" s="740">
        <v>179421.76</v>
      </c>
      <c r="K1693" s="276" t="str">
        <f t="shared" si="26"/>
        <v>151223</v>
      </c>
    </row>
    <row r="1694" spans="1:11" ht="10.9" customHeight="1">
      <c r="A1694" s="1157">
        <v>5114010001</v>
      </c>
      <c r="B1694" s="1219" t="s">
        <v>679</v>
      </c>
      <c r="C1694" s="1220"/>
      <c r="D1694" s="1221"/>
      <c r="E1694" s="1219" t="s">
        <v>6293</v>
      </c>
      <c r="F1694" s="1221"/>
      <c r="G1694" s="740">
        <v>21333.07</v>
      </c>
      <c r="H1694" s="740">
        <v>11810.72</v>
      </c>
      <c r="I1694" s="1158">
        <v>0</v>
      </c>
      <c r="J1694" s="740">
        <v>33143.79</v>
      </c>
      <c r="K1694" s="276" t="str">
        <f t="shared" si="26"/>
        <v>151223</v>
      </c>
    </row>
    <row r="1695" spans="1:11" ht="10.9" customHeight="1">
      <c r="A1695" s="1157">
        <v>5114010001</v>
      </c>
      <c r="B1695" s="1219" t="s">
        <v>679</v>
      </c>
      <c r="C1695" s="1220"/>
      <c r="D1695" s="1221"/>
      <c r="E1695" s="1219" t="s">
        <v>6294</v>
      </c>
      <c r="F1695" s="1221"/>
      <c r="G1695" s="740">
        <v>69157.289999999994</v>
      </c>
      <c r="H1695" s="740">
        <v>40238.410000000003</v>
      </c>
      <c r="I1695" s="1158">
        <v>0</v>
      </c>
      <c r="J1695" s="740">
        <v>109395.7</v>
      </c>
      <c r="K1695" s="276" t="str">
        <f t="shared" si="26"/>
        <v>151223</v>
      </c>
    </row>
    <row r="1696" spans="1:11" ht="10.9" customHeight="1">
      <c r="A1696" s="1157">
        <v>5114010001</v>
      </c>
      <c r="B1696" s="1219" t="s">
        <v>679</v>
      </c>
      <c r="C1696" s="1220"/>
      <c r="D1696" s="1221"/>
      <c r="E1696" s="1219" t="s">
        <v>6295</v>
      </c>
      <c r="F1696" s="1221"/>
      <c r="G1696" s="740">
        <v>56294.23</v>
      </c>
      <c r="H1696" s="740">
        <v>33227.370000000003</v>
      </c>
      <c r="I1696" s="1158">
        <v>0</v>
      </c>
      <c r="J1696" s="740">
        <v>89521.600000000006</v>
      </c>
      <c r="K1696" s="276" t="str">
        <f t="shared" si="26"/>
        <v>151223</v>
      </c>
    </row>
    <row r="1697" spans="1:11" ht="10.9" customHeight="1">
      <c r="A1697" s="1157">
        <v>5114010001</v>
      </c>
      <c r="B1697" s="1219" t="s">
        <v>679</v>
      </c>
      <c r="C1697" s="1220"/>
      <c r="D1697" s="1221"/>
      <c r="E1697" s="1219" t="s">
        <v>6296</v>
      </c>
      <c r="F1697" s="1221"/>
      <c r="G1697" s="740">
        <v>13399.45</v>
      </c>
      <c r="H1697" s="740">
        <v>7820.37</v>
      </c>
      <c r="I1697" s="1158">
        <v>0</v>
      </c>
      <c r="J1697" s="740">
        <v>21219.82</v>
      </c>
      <c r="K1697" s="276" t="str">
        <f t="shared" si="26"/>
        <v>151223</v>
      </c>
    </row>
    <row r="1698" spans="1:11" ht="10.9" customHeight="1">
      <c r="A1698" s="1157">
        <v>5114010001</v>
      </c>
      <c r="B1698" s="1219" t="s">
        <v>679</v>
      </c>
      <c r="C1698" s="1220"/>
      <c r="D1698" s="1221"/>
      <c r="E1698" s="1219" t="s">
        <v>6297</v>
      </c>
      <c r="F1698" s="1221"/>
      <c r="G1698" s="740">
        <v>6742.45</v>
      </c>
      <c r="H1698" s="740">
        <v>3921.34</v>
      </c>
      <c r="I1698" s="1158">
        <v>0</v>
      </c>
      <c r="J1698" s="740">
        <v>10663.79</v>
      </c>
      <c r="K1698" s="276" t="str">
        <f t="shared" si="26"/>
        <v>151223</v>
      </c>
    </row>
    <row r="1699" spans="1:11" ht="10.9" customHeight="1">
      <c r="A1699" s="1157">
        <v>5114010001</v>
      </c>
      <c r="B1699" s="1219" t="s">
        <v>679</v>
      </c>
      <c r="C1699" s="1220"/>
      <c r="D1699" s="1221"/>
      <c r="E1699" s="1219" t="s">
        <v>6298</v>
      </c>
      <c r="F1699" s="1221"/>
      <c r="G1699" s="740">
        <v>31049.61</v>
      </c>
      <c r="H1699" s="740">
        <v>18034.88</v>
      </c>
      <c r="I1699" s="1158">
        <v>0</v>
      </c>
      <c r="J1699" s="740">
        <v>49084.49</v>
      </c>
      <c r="K1699" s="276" t="str">
        <f t="shared" si="26"/>
        <v>151223</v>
      </c>
    </row>
    <row r="1700" spans="1:11" ht="10.9" customHeight="1">
      <c r="A1700" s="1157">
        <v>5114010001</v>
      </c>
      <c r="B1700" s="1219" t="s">
        <v>679</v>
      </c>
      <c r="C1700" s="1220"/>
      <c r="D1700" s="1221"/>
      <c r="E1700" s="1219" t="s">
        <v>6299</v>
      </c>
      <c r="F1700" s="1221"/>
      <c r="G1700" s="740">
        <v>58202.8</v>
      </c>
      <c r="H1700" s="740">
        <v>34063.730000000003</v>
      </c>
      <c r="I1700" s="1158">
        <v>0</v>
      </c>
      <c r="J1700" s="740">
        <v>92266.53</v>
      </c>
      <c r="K1700" s="276" t="str">
        <f t="shared" si="26"/>
        <v>151223</v>
      </c>
    </row>
    <row r="1701" spans="1:11" ht="10.9" customHeight="1">
      <c r="A1701" s="1157">
        <v>5114010001</v>
      </c>
      <c r="B1701" s="1219" t="s">
        <v>679</v>
      </c>
      <c r="C1701" s="1220"/>
      <c r="D1701" s="1221"/>
      <c r="E1701" s="1219" t="s">
        <v>6300</v>
      </c>
      <c r="F1701" s="1221"/>
      <c r="G1701" s="740">
        <v>26692.97</v>
      </c>
      <c r="H1701" s="740">
        <v>14203.6</v>
      </c>
      <c r="I1701" s="1158">
        <v>0</v>
      </c>
      <c r="J1701" s="740">
        <v>40896.57</v>
      </c>
      <c r="K1701" s="276" t="str">
        <f t="shared" si="26"/>
        <v>151223</v>
      </c>
    </row>
    <row r="1702" spans="1:11" ht="10.9" customHeight="1">
      <c r="A1702" s="1157">
        <v>5114010001</v>
      </c>
      <c r="B1702" s="1219" t="s">
        <v>679</v>
      </c>
      <c r="C1702" s="1220"/>
      <c r="D1702" s="1221"/>
      <c r="E1702" s="1219" t="s">
        <v>6301</v>
      </c>
      <c r="F1702" s="1221"/>
      <c r="G1702" s="740">
        <v>43082.35</v>
      </c>
      <c r="H1702" s="740">
        <v>24848.39</v>
      </c>
      <c r="I1702" s="1158">
        <v>0</v>
      </c>
      <c r="J1702" s="740">
        <v>67930.740000000005</v>
      </c>
      <c r="K1702" s="276" t="str">
        <f t="shared" si="26"/>
        <v>151223</v>
      </c>
    </row>
    <row r="1703" spans="1:11" ht="10.9" customHeight="1">
      <c r="A1703" s="1157">
        <v>5114010001</v>
      </c>
      <c r="B1703" s="1219" t="s">
        <v>679</v>
      </c>
      <c r="C1703" s="1220"/>
      <c r="D1703" s="1221"/>
      <c r="E1703" s="1219" t="s">
        <v>6302</v>
      </c>
      <c r="F1703" s="1221"/>
      <c r="G1703" s="740">
        <v>5723.9</v>
      </c>
      <c r="H1703" s="740">
        <v>3327.78</v>
      </c>
      <c r="I1703" s="1158">
        <v>0</v>
      </c>
      <c r="J1703" s="740">
        <v>9051.68</v>
      </c>
      <c r="K1703" s="276" t="str">
        <f t="shared" si="26"/>
        <v>151223</v>
      </c>
    </row>
    <row r="1704" spans="1:11" ht="10.9" customHeight="1">
      <c r="A1704" s="1157">
        <v>5114010001</v>
      </c>
      <c r="B1704" s="1219" t="s">
        <v>679</v>
      </c>
      <c r="C1704" s="1220"/>
      <c r="D1704" s="1221"/>
      <c r="E1704" s="1219" t="s">
        <v>6303</v>
      </c>
      <c r="F1704" s="1221"/>
      <c r="G1704" s="740">
        <v>11864.18</v>
      </c>
      <c r="H1704" s="740">
        <v>6946.78</v>
      </c>
      <c r="I1704" s="1158">
        <v>0</v>
      </c>
      <c r="J1704" s="740">
        <v>18810.96</v>
      </c>
      <c r="K1704" s="276" t="str">
        <f t="shared" si="26"/>
        <v>151223</v>
      </c>
    </row>
    <row r="1705" spans="1:11" ht="10.9" customHeight="1">
      <c r="A1705" s="1157">
        <v>5114010001</v>
      </c>
      <c r="B1705" s="1219" t="s">
        <v>679</v>
      </c>
      <c r="C1705" s="1220"/>
      <c r="D1705" s="1221"/>
      <c r="E1705" s="1219" t="s">
        <v>6304</v>
      </c>
      <c r="F1705" s="1221"/>
      <c r="G1705" s="740">
        <v>44585.13</v>
      </c>
      <c r="H1705" s="740">
        <v>25773.89</v>
      </c>
      <c r="I1705" s="1158">
        <v>0</v>
      </c>
      <c r="J1705" s="740">
        <v>70359.02</v>
      </c>
      <c r="K1705" s="276" t="str">
        <f t="shared" si="26"/>
        <v>151223</v>
      </c>
    </row>
    <row r="1706" spans="1:11" ht="10.9" customHeight="1">
      <c r="A1706" s="1157">
        <v>5114010001</v>
      </c>
      <c r="B1706" s="1219" t="s">
        <v>679</v>
      </c>
      <c r="C1706" s="1220"/>
      <c r="D1706" s="1221"/>
      <c r="E1706" s="1219" t="s">
        <v>6305</v>
      </c>
      <c r="F1706" s="1221"/>
      <c r="G1706" s="740">
        <v>54187.93</v>
      </c>
      <c r="H1706" s="740">
        <v>31590.47</v>
      </c>
      <c r="I1706" s="1158">
        <v>0</v>
      </c>
      <c r="J1706" s="740">
        <v>85778.4</v>
      </c>
      <c r="K1706" s="276" t="str">
        <f t="shared" si="26"/>
        <v>151223</v>
      </c>
    </row>
    <row r="1707" spans="1:11" ht="10.9" customHeight="1">
      <c r="A1707" s="1157">
        <v>5114010001</v>
      </c>
      <c r="B1707" s="1219" t="s">
        <v>679</v>
      </c>
      <c r="C1707" s="1220"/>
      <c r="D1707" s="1221"/>
      <c r="E1707" s="1219" t="s">
        <v>6306</v>
      </c>
      <c r="F1707" s="1221"/>
      <c r="G1707" s="740">
        <v>21050.68</v>
      </c>
      <c r="H1707" s="740">
        <v>11172.41</v>
      </c>
      <c r="I1707" s="1158">
        <v>0</v>
      </c>
      <c r="J1707" s="740">
        <v>32223.09</v>
      </c>
      <c r="K1707" s="276" t="str">
        <f t="shared" si="26"/>
        <v>151223</v>
      </c>
    </row>
    <row r="1708" spans="1:11" ht="10.9" customHeight="1">
      <c r="A1708" s="1157">
        <v>5114010001</v>
      </c>
      <c r="B1708" s="1219" t="s">
        <v>679</v>
      </c>
      <c r="C1708" s="1220"/>
      <c r="D1708" s="1221"/>
      <c r="E1708" s="1219" t="s">
        <v>6307</v>
      </c>
      <c r="F1708" s="1221"/>
      <c r="G1708" s="740">
        <v>44694.61</v>
      </c>
      <c r="H1708" s="740">
        <v>28193.99</v>
      </c>
      <c r="I1708" s="1158">
        <v>0</v>
      </c>
      <c r="J1708" s="740">
        <v>72888.600000000006</v>
      </c>
      <c r="K1708" s="276" t="str">
        <f t="shared" si="26"/>
        <v>151223</v>
      </c>
    </row>
    <row r="1709" spans="1:11" ht="10.9" customHeight="1">
      <c r="A1709" s="1157">
        <v>5114010001</v>
      </c>
      <c r="B1709" s="1219" t="s">
        <v>679</v>
      </c>
      <c r="C1709" s="1220"/>
      <c r="D1709" s="1221"/>
      <c r="E1709" s="1219" t="s">
        <v>6308</v>
      </c>
      <c r="F1709" s="1221"/>
      <c r="G1709" s="740">
        <v>7157.53</v>
      </c>
      <c r="H1709" s="740">
        <v>4169.08</v>
      </c>
      <c r="I1709" s="1158">
        <v>0</v>
      </c>
      <c r="J1709" s="740">
        <v>11326.61</v>
      </c>
      <c r="K1709" s="276" t="str">
        <f t="shared" si="26"/>
        <v>151223</v>
      </c>
    </row>
    <row r="1710" spans="1:11" ht="10.9" customHeight="1">
      <c r="A1710" s="1157">
        <v>5114010001</v>
      </c>
      <c r="B1710" s="1219" t="s">
        <v>679</v>
      </c>
      <c r="C1710" s="1220"/>
      <c r="D1710" s="1221"/>
      <c r="E1710" s="1219" t="s">
        <v>6309</v>
      </c>
      <c r="F1710" s="1221"/>
      <c r="G1710" s="740">
        <v>6794.29</v>
      </c>
      <c r="H1710" s="740">
        <v>4031.41</v>
      </c>
      <c r="I1710" s="1158">
        <v>0</v>
      </c>
      <c r="J1710" s="740">
        <v>10825.7</v>
      </c>
      <c r="K1710" s="276" t="str">
        <f t="shared" si="26"/>
        <v>151223</v>
      </c>
    </row>
    <row r="1711" spans="1:11" ht="10.9" customHeight="1">
      <c r="A1711" s="1157">
        <v>5114010001</v>
      </c>
      <c r="B1711" s="1219" t="s">
        <v>679</v>
      </c>
      <c r="C1711" s="1220"/>
      <c r="D1711" s="1221"/>
      <c r="E1711" s="1219" t="s">
        <v>6310</v>
      </c>
      <c r="F1711" s="1221"/>
      <c r="G1711" s="740">
        <v>11848.38</v>
      </c>
      <c r="H1711" s="740">
        <v>7327.05</v>
      </c>
      <c r="I1711" s="1158">
        <v>0</v>
      </c>
      <c r="J1711" s="740">
        <v>19175.43</v>
      </c>
      <c r="K1711" s="276" t="str">
        <f t="shared" si="26"/>
        <v>151223</v>
      </c>
    </row>
    <row r="1712" spans="1:11" ht="10.9" customHeight="1">
      <c r="A1712" s="1157">
        <v>5114010001</v>
      </c>
      <c r="B1712" s="1219" t="s">
        <v>679</v>
      </c>
      <c r="C1712" s="1220"/>
      <c r="D1712" s="1221"/>
      <c r="E1712" s="1219" t="s">
        <v>6311</v>
      </c>
      <c r="F1712" s="1221"/>
      <c r="G1712" s="740">
        <v>6135.82</v>
      </c>
      <c r="H1712" s="740">
        <v>3559.25</v>
      </c>
      <c r="I1712" s="1158">
        <v>0</v>
      </c>
      <c r="J1712" s="740">
        <v>9695.07</v>
      </c>
      <c r="K1712" s="276" t="str">
        <f t="shared" si="26"/>
        <v>151223</v>
      </c>
    </row>
    <row r="1713" spans="1:11" ht="10.9" customHeight="1">
      <c r="A1713" s="1157">
        <v>5114010001</v>
      </c>
      <c r="B1713" s="1219" t="s">
        <v>679</v>
      </c>
      <c r="C1713" s="1220"/>
      <c r="D1713" s="1221"/>
      <c r="E1713" s="1219" t="s">
        <v>6312</v>
      </c>
      <c r="F1713" s="1221"/>
      <c r="G1713" s="740">
        <v>5919.14</v>
      </c>
      <c r="H1713" s="740">
        <v>3429.94</v>
      </c>
      <c r="I1713" s="1158">
        <v>0</v>
      </c>
      <c r="J1713" s="740">
        <v>9349.08</v>
      </c>
      <c r="K1713" s="276" t="str">
        <f t="shared" si="26"/>
        <v>151223</v>
      </c>
    </row>
    <row r="1714" spans="1:11" ht="10.9" customHeight="1">
      <c r="A1714" s="1157">
        <v>5114010001</v>
      </c>
      <c r="B1714" s="1219" t="s">
        <v>679</v>
      </c>
      <c r="C1714" s="1220"/>
      <c r="D1714" s="1221"/>
      <c r="E1714" s="1219" t="s">
        <v>6313</v>
      </c>
      <c r="F1714" s="1221"/>
      <c r="G1714" s="740">
        <v>8050.89</v>
      </c>
      <c r="H1714" s="740">
        <v>4702.33</v>
      </c>
      <c r="I1714" s="1158">
        <v>0</v>
      </c>
      <c r="J1714" s="740">
        <v>12753.22</v>
      </c>
      <c r="K1714" s="276" t="str">
        <f t="shared" si="26"/>
        <v>151223</v>
      </c>
    </row>
    <row r="1715" spans="1:11" ht="10.9" customHeight="1">
      <c r="A1715" s="1157">
        <v>5114010001</v>
      </c>
      <c r="B1715" s="1219" t="s">
        <v>679</v>
      </c>
      <c r="C1715" s="1220"/>
      <c r="D1715" s="1221"/>
      <c r="E1715" s="1219" t="s">
        <v>6314</v>
      </c>
      <c r="F1715" s="1221"/>
      <c r="G1715" s="740">
        <v>21122.18</v>
      </c>
      <c r="H1715" s="740">
        <v>12268.3</v>
      </c>
      <c r="I1715" s="1158">
        <v>0</v>
      </c>
      <c r="J1715" s="740">
        <v>33390.480000000003</v>
      </c>
      <c r="K1715" s="276" t="str">
        <f t="shared" si="26"/>
        <v>151223</v>
      </c>
    </row>
    <row r="1716" spans="1:11" ht="10.9" customHeight="1">
      <c r="A1716" s="1157">
        <v>5114010001</v>
      </c>
      <c r="B1716" s="1219" t="s">
        <v>679</v>
      </c>
      <c r="C1716" s="1220"/>
      <c r="D1716" s="1221"/>
      <c r="E1716" s="1219" t="s">
        <v>6315</v>
      </c>
      <c r="F1716" s="1221"/>
      <c r="G1716" s="740">
        <v>7688.39</v>
      </c>
      <c r="H1716" s="740">
        <v>4435.7</v>
      </c>
      <c r="I1716" s="1158">
        <v>0</v>
      </c>
      <c r="J1716" s="740">
        <v>12124.09</v>
      </c>
      <c r="K1716" s="276" t="str">
        <f t="shared" si="26"/>
        <v>151223</v>
      </c>
    </row>
    <row r="1717" spans="1:11" ht="10.9" customHeight="1">
      <c r="A1717" s="1157">
        <v>5114010001</v>
      </c>
      <c r="B1717" s="1219" t="s">
        <v>679</v>
      </c>
      <c r="C1717" s="1220"/>
      <c r="D1717" s="1221"/>
      <c r="E1717" s="1219" t="s">
        <v>6316</v>
      </c>
      <c r="F1717" s="1221"/>
      <c r="G1717" s="740">
        <v>9967.84</v>
      </c>
      <c r="H1717" s="740">
        <v>5877.52</v>
      </c>
      <c r="I1717" s="1158">
        <v>0</v>
      </c>
      <c r="J1717" s="740">
        <v>15845.36</v>
      </c>
      <c r="K1717" s="276" t="str">
        <f t="shared" si="26"/>
        <v>151223</v>
      </c>
    </row>
    <row r="1718" spans="1:11" ht="10.9" customHeight="1">
      <c r="A1718" s="1157">
        <v>5114010001</v>
      </c>
      <c r="B1718" s="1219" t="s">
        <v>679</v>
      </c>
      <c r="C1718" s="1220"/>
      <c r="D1718" s="1221"/>
      <c r="E1718" s="1219" t="s">
        <v>6317</v>
      </c>
      <c r="F1718" s="1221"/>
      <c r="G1718" s="740">
        <v>7102.1</v>
      </c>
      <c r="H1718" s="740">
        <v>4099.32</v>
      </c>
      <c r="I1718" s="1158">
        <v>0</v>
      </c>
      <c r="J1718" s="740">
        <v>11201.42</v>
      </c>
      <c r="K1718" s="276" t="str">
        <f t="shared" si="26"/>
        <v>151223</v>
      </c>
    </row>
    <row r="1719" spans="1:11" ht="10.9" customHeight="1">
      <c r="A1719" s="1157">
        <v>5114010001</v>
      </c>
      <c r="B1719" s="1219" t="s">
        <v>679</v>
      </c>
      <c r="C1719" s="1220"/>
      <c r="D1719" s="1221"/>
      <c r="E1719" s="1219" t="s">
        <v>6318</v>
      </c>
      <c r="F1719" s="1221"/>
      <c r="G1719" s="740">
        <v>15825.61</v>
      </c>
      <c r="H1719" s="740">
        <v>8487.24</v>
      </c>
      <c r="I1719" s="1158">
        <v>0</v>
      </c>
      <c r="J1719" s="740">
        <v>24312.85</v>
      </c>
      <c r="K1719" s="276" t="str">
        <f t="shared" si="26"/>
        <v>151223</v>
      </c>
    </row>
    <row r="1720" spans="1:11" ht="10.9" customHeight="1">
      <c r="A1720" s="1157">
        <v>5114010001</v>
      </c>
      <c r="B1720" s="1219" t="s">
        <v>679</v>
      </c>
      <c r="C1720" s="1220"/>
      <c r="D1720" s="1221"/>
      <c r="E1720" s="1219" t="s">
        <v>6319</v>
      </c>
      <c r="F1720" s="1221"/>
      <c r="G1720" s="740">
        <v>12674.99</v>
      </c>
      <c r="H1720" s="740">
        <v>7367.57</v>
      </c>
      <c r="I1720" s="1158">
        <v>0</v>
      </c>
      <c r="J1720" s="740">
        <v>20042.560000000001</v>
      </c>
      <c r="K1720" s="276" t="str">
        <f t="shared" si="26"/>
        <v>151223</v>
      </c>
    </row>
    <row r="1721" spans="1:11" ht="10.9" customHeight="1">
      <c r="A1721" s="1157">
        <v>5114010001</v>
      </c>
      <c r="B1721" s="1219" t="s">
        <v>679</v>
      </c>
      <c r="C1721" s="1220"/>
      <c r="D1721" s="1221"/>
      <c r="E1721" s="1219" t="s">
        <v>6320</v>
      </c>
      <c r="F1721" s="1221"/>
      <c r="G1721" s="740">
        <v>2591.0100000000002</v>
      </c>
      <c r="H1721" s="740">
        <v>1523.67</v>
      </c>
      <c r="I1721" s="1158">
        <v>0</v>
      </c>
      <c r="J1721" s="740">
        <v>4114.68</v>
      </c>
      <c r="K1721" s="276" t="str">
        <f t="shared" si="26"/>
        <v>151223</v>
      </c>
    </row>
    <row r="1722" spans="1:11" ht="10.9" customHeight="1">
      <c r="A1722" s="1157">
        <v>5114010001</v>
      </c>
      <c r="B1722" s="1219" t="s">
        <v>679</v>
      </c>
      <c r="C1722" s="1220"/>
      <c r="D1722" s="1221"/>
      <c r="E1722" s="1219" t="s">
        <v>6321</v>
      </c>
      <c r="F1722" s="1221"/>
      <c r="G1722" s="740">
        <v>2365.63</v>
      </c>
      <c r="H1722" s="740">
        <v>1367.36</v>
      </c>
      <c r="I1722" s="1158">
        <v>0</v>
      </c>
      <c r="J1722" s="740">
        <v>3732.99</v>
      </c>
      <c r="K1722" s="276" t="str">
        <f t="shared" si="26"/>
        <v>151223</v>
      </c>
    </row>
    <row r="1723" spans="1:11" ht="10.9" customHeight="1">
      <c r="A1723" s="1157">
        <v>5114010001</v>
      </c>
      <c r="B1723" s="1219" t="s">
        <v>679</v>
      </c>
      <c r="C1723" s="1220"/>
      <c r="D1723" s="1221"/>
      <c r="E1723" s="1219" t="s">
        <v>6322</v>
      </c>
      <c r="F1723" s="1221"/>
      <c r="G1723" s="740">
        <v>8319.02</v>
      </c>
      <c r="H1723" s="740">
        <v>5685.3</v>
      </c>
      <c r="I1723" s="1158">
        <v>0</v>
      </c>
      <c r="J1723" s="740">
        <v>14004.32</v>
      </c>
      <c r="K1723" s="276" t="str">
        <f t="shared" si="26"/>
        <v>151223</v>
      </c>
    </row>
    <row r="1724" spans="1:11" ht="10.9" customHeight="1">
      <c r="A1724" s="1157">
        <v>5114010001</v>
      </c>
      <c r="B1724" s="1219" t="s">
        <v>679</v>
      </c>
      <c r="C1724" s="1220"/>
      <c r="D1724" s="1221"/>
      <c r="E1724" s="1219" t="s">
        <v>6323</v>
      </c>
      <c r="F1724" s="1221"/>
      <c r="G1724" s="740">
        <v>7449.54</v>
      </c>
      <c r="H1724" s="740">
        <v>4537.3900000000003</v>
      </c>
      <c r="I1724" s="1158">
        <v>0</v>
      </c>
      <c r="J1724" s="740">
        <v>11986.93</v>
      </c>
      <c r="K1724" s="276" t="str">
        <f t="shared" si="26"/>
        <v>151223</v>
      </c>
    </row>
    <row r="1725" spans="1:11" ht="10.9" customHeight="1">
      <c r="A1725" s="1157">
        <v>5114010001</v>
      </c>
      <c r="B1725" s="1219" t="s">
        <v>679</v>
      </c>
      <c r="C1725" s="1220"/>
      <c r="D1725" s="1221"/>
      <c r="E1725" s="1219" t="s">
        <v>6324</v>
      </c>
      <c r="F1725" s="1221"/>
      <c r="G1725" s="740">
        <v>61258.15</v>
      </c>
      <c r="H1725" s="740">
        <v>33383.74</v>
      </c>
      <c r="I1725" s="1158">
        <v>0</v>
      </c>
      <c r="J1725" s="740">
        <v>94641.89</v>
      </c>
      <c r="K1725" s="276" t="str">
        <f t="shared" si="26"/>
        <v>151223</v>
      </c>
    </row>
    <row r="1726" spans="1:11" ht="10.9" customHeight="1">
      <c r="A1726" s="1157">
        <v>5114010001</v>
      </c>
      <c r="B1726" s="1219" t="s">
        <v>679</v>
      </c>
      <c r="C1726" s="1220"/>
      <c r="D1726" s="1221"/>
      <c r="E1726" s="1219" t="s">
        <v>6325</v>
      </c>
      <c r="F1726" s="1221"/>
      <c r="G1726" s="740">
        <v>4613.63</v>
      </c>
      <c r="H1726" s="740">
        <v>2741.71</v>
      </c>
      <c r="I1726" s="1158">
        <v>0</v>
      </c>
      <c r="J1726" s="740">
        <v>7355.34</v>
      </c>
      <c r="K1726" s="276" t="str">
        <f t="shared" si="26"/>
        <v>151223</v>
      </c>
    </row>
    <row r="1727" spans="1:11" ht="10.9" customHeight="1">
      <c r="A1727" s="1157">
        <v>5114010001</v>
      </c>
      <c r="B1727" s="1219" t="s">
        <v>679</v>
      </c>
      <c r="C1727" s="1220"/>
      <c r="D1727" s="1221"/>
      <c r="E1727" s="1219" t="s">
        <v>6326</v>
      </c>
      <c r="F1727" s="1221"/>
      <c r="G1727" s="740">
        <v>4789.01</v>
      </c>
      <c r="H1727" s="740">
        <v>2758.07</v>
      </c>
      <c r="I1727" s="1158">
        <v>0</v>
      </c>
      <c r="J1727" s="740">
        <v>7547.08</v>
      </c>
      <c r="K1727" s="276" t="str">
        <f t="shared" si="26"/>
        <v>151223</v>
      </c>
    </row>
    <row r="1728" spans="1:11" ht="10.9" customHeight="1">
      <c r="A1728" s="1157">
        <v>5114010001</v>
      </c>
      <c r="B1728" s="1219" t="s">
        <v>679</v>
      </c>
      <c r="C1728" s="1220"/>
      <c r="D1728" s="1221"/>
      <c r="E1728" s="1219" t="s">
        <v>6327</v>
      </c>
      <c r="F1728" s="1221"/>
      <c r="G1728" s="740">
        <v>7180.7</v>
      </c>
      <c r="H1728" s="740">
        <v>4212.79</v>
      </c>
      <c r="I1728" s="1158">
        <v>0</v>
      </c>
      <c r="J1728" s="740">
        <v>11393.49</v>
      </c>
      <c r="K1728" s="276" t="str">
        <f t="shared" si="26"/>
        <v>151223</v>
      </c>
    </row>
    <row r="1729" spans="1:11" ht="10.9" customHeight="1">
      <c r="A1729" s="1157">
        <v>5114010001</v>
      </c>
      <c r="B1729" s="1219" t="s">
        <v>679</v>
      </c>
      <c r="C1729" s="1220"/>
      <c r="D1729" s="1221"/>
      <c r="E1729" s="1219" t="s">
        <v>6328</v>
      </c>
      <c r="F1729" s="1221"/>
      <c r="G1729" s="740">
        <v>4689.74</v>
      </c>
      <c r="H1729" s="740">
        <v>2698.47</v>
      </c>
      <c r="I1729" s="1158">
        <v>0</v>
      </c>
      <c r="J1729" s="740">
        <v>7388.21</v>
      </c>
      <c r="K1729" s="276" t="str">
        <f t="shared" si="26"/>
        <v>151223</v>
      </c>
    </row>
    <row r="1730" spans="1:11" ht="10.9" customHeight="1">
      <c r="A1730" s="1157">
        <v>5114010001</v>
      </c>
      <c r="B1730" s="1219" t="s">
        <v>679</v>
      </c>
      <c r="C1730" s="1220"/>
      <c r="D1730" s="1221"/>
      <c r="E1730" s="1219" t="s">
        <v>6329</v>
      </c>
      <c r="F1730" s="1221"/>
      <c r="G1730" s="740">
        <v>41678.17</v>
      </c>
      <c r="H1730" s="740">
        <v>23903.119999999999</v>
      </c>
      <c r="I1730" s="1158">
        <v>0</v>
      </c>
      <c r="J1730" s="740">
        <v>65581.289999999994</v>
      </c>
      <c r="K1730" s="276" t="str">
        <f t="shared" si="26"/>
        <v>151223</v>
      </c>
    </row>
    <row r="1731" spans="1:11" ht="10.9" customHeight="1">
      <c r="A1731" s="1157">
        <v>5114010001</v>
      </c>
      <c r="B1731" s="1219" t="s">
        <v>679</v>
      </c>
      <c r="C1731" s="1220"/>
      <c r="D1731" s="1221"/>
      <c r="E1731" s="1219" t="s">
        <v>6330</v>
      </c>
      <c r="F1731" s="1221"/>
      <c r="G1731" s="740">
        <v>15866.93</v>
      </c>
      <c r="H1731" s="740">
        <v>9195.1</v>
      </c>
      <c r="I1731" s="1158">
        <v>0</v>
      </c>
      <c r="J1731" s="740">
        <v>25062.03</v>
      </c>
      <c r="K1731" s="276" t="str">
        <f t="shared" si="26"/>
        <v>151223</v>
      </c>
    </row>
    <row r="1732" spans="1:11" ht="10.9" customHeight="1">
      <c r="A1732" s="1157">
        <v>5114010001</v>
      </c>
      <c r="B1732" s="1219" t="s">
        <v>679</v>
      </c>
      <c r="C1732" s="1220"/>
      <c r="D1732" s="1221"/>
      <c r="E1732" s="1219" t="s">
        <v>6331</v>
      </c>
      <c r="F1732" s="1221"/>
      <c r="G1732" s="740">
        <v>16391.78</v>
      </c>
      <c r="H1732" s="740">
        <v>9357.16</v>
      </c>
      <c r="I1732" s="1158">
        <v>0</v>
      </c>
      <c r="J1732" s="740">
        <v>25748.94</v>
      </c>
      <c r="K1732" s="276" t="str">
        <f t="shared" si="26"/>
        <v>151223</v>
      </c>
    </row>
    <row r="1733" spans="1:11" ht="10.9" customHeight="1">
      <c r="A1733" s="1157">
        <v>5114010001</v>
      </c>
      <c r="B1733" s="1219" t="s">
        <v>679</v>
      </c>
      <c r="C1733" s="1220"/>
      <c r="D1733" s="1221"/>
      <c r="E1733" s="1219" t="s">
        <v>6332</v>
      </c>
      <c r="F1733" s="1221"/>
      <c r="G1733" s="740">
        <v>6528.62</v>
      </c>
      <c r="H1733" s="740">
        <v>3793.7</v>
      </c>
      <c r="I1733" s="1158">
        <v>0</v>
      </c>
      <c r="J1733" s="740">
        <v>10322.32</v>
      </c>
      <c r="K1733" s="276" t="str">
        <f t="shared" si="26"/>
        <v>151223</v>
      </c>
    </row>
    <row r="1734" spans="1:11" ht="10.9" customHeight="1">
      <c r="A1734" s="1157">
        <v>5114010001</v>
      </c>
      <c r="B1734" s="1219" t="s">
        <v>679</v>
      </c>
      <c r="C1734" s="1220"/>
      <c r="D1734" s="1221"/>
      <c r="E1734" s="1219" t="s">
        <v>6333</v>
      </c>
      <c r="F1734" s="1221"/>
      <c r="G1734" s="740">
        <v>11627.78</v>
      </c>
      <c r="H1734" s="740">
        <v>6971.99</v>
      </c>
      <c r="I1734" s="1158">
        <v>0</v>
      </c>
      <c r="J1734" s="740">
        <v>18599.77</v>
      </c>
      <c r="K1734" s="276" t="str">
        <f t="shared" si="26"/>
        <v>151223</v>
      </c>
    </row>
    <row r="1735" spans="1:11" ht="10.9" customHeight="1">
      <c r="A1735" s="1157">
        <v>5114010001</v>
      </c>
      <c r="B1735" s="1219" t="s">
        <v>679</v>
      </c>
      <c r="C1735" s="1220"/>
      <c r="D1735" s="1221"/>
      <c r="E1735" s="1219" t="s">
        <v>6334</v>
      </c>
      <c r="F1735" s="1221"/>
      <c r="G1735" s="740">
        <v>22825.34</v>
      </c>
      <c r="H1735" s="740">
        <v>13321.89</v>
      </c>
      <c r="I1735" s="1158">
        <v>0</v>
      </c>
      <c r="J1735" s="740">
        <v>36147.230000000003</v>
      </c>
      <c r="K1735" s="276" t="str">
        <f t="shared" si="26"/>
        <v>151223</v>
      </c>
    </row>
    <row r="1736" spans="1:11" ht="10.9" customHeight="1">
      <c r="A1736" s="1157">
        <v>5114010001</v>
      </c>
      <c r="B1736" s="1219" t="s">
        <v>679</v>
      </c>
      <c r="C1736" s="1220"/>
      <c r="D1736" s="1221"/>
      <c r="E1736" s="1219" t="s">
        <v>6335</v>
      </c>
      <c r="F1736" s="1221"/>
      <c r="G1736" s="740">
        <v>5906.13</v>
      </c>
      <c r="H1736" s="740">
        <v>2931.82</v>
      </c>
      <c r="I1736" s="1158">
        <v>0</v>
      </c>
      <c r="J1736" s="740">
        <v>8837.9500000000007</v>
      </c>
      <c r="K1736" s="276" t="str">
        <f t="shared" si="26"/>
        <v>151223</v>
      </c>
    </row>
    <row r="1737" spans="1:11" ht="10.9" customHeight="1">
      <c r="A1737" s="1157">
        <v>5114010001</v>
      </c>
      <c r="B1737" s="1219" t="s">
        <v>679</v>
      </c>
      <c r="C1737" s="1220"/>
      <c r="D1737" s="1221"/>
      <c r="E1737" s="1219" t="s">
        <v>6336</v>
      </c>
      <c r="F1737" s="1221"/>
      <c r="G1737" s="740">
        <v>11880.97</v>
      </c>
      <c r="H1737" s="740">
        <v>6876.79</v>
      </c>
      <c r="I1737" s="1158">
        <v>0</v>
      </c>
      <c r="J1737" s="740">
        <v>18757.759999999998</v>
      </c>
      <c r="K1737" s="276" t="str">
        <f t="shared" si="26"/>
        <v>151223</v>
      </c>
    </row>
    <row r="1738" spans="1:11" ht="10.9" customHeight="1">
      <c r="A1738" s="1157">
        <v>5114010001</v>
      </c>
      <c r="B1738" s="1219" t="s">
        <v>679</v>
      </c>
      <c r="C1738" s="1220"/>
      <c r="D1738" s="1221"/>
      <c r="E1738" s="1219" t="s">
        <v>6337</v>
      </c>
      <c r="F1738" s="1221"/>
      <c r="G1738" s="740">
        <v>18366.07</v>
      </c>
      <c r="H1738" s="740">
        <v>11537.99</v>
      </c>
      <c r="I1738" s="1158">
        <v>0</v>
      </c>
      <c r="J1738" s="740">
        <v>29904.06</v>
      </c>
      <c r="K1738" s="276" t="str">
        <f t="shared" si="26"/>
        <v>151223</v>
      </c>
    </row>
    <row r="1739" spans="1:11" ht="10.9" customHeight="1">
      <c r="A1739" s="1157">
        <v>5114010001</v>
      </c>
      <c r="B1739" s="1219" t="s">
        <v>679</v>
      </c>
      <c r="C1739" s="1220"/>
      <c r="D1739" s="1221"/>
      <c r="E1739" s="1219" t="s">
        <v>6338</v>
      </c>
      <c r="F1739" s="1221"/>
      <c r="G1739" s="740">
        <v>9175.85</v>
      </c>
      <c r="H1739" s="740">
        <v>5371.94</v>
      </c>
      <c r="I1739" s="1158">
        <v>0</v>
      </c>
      <c r="J1739" s="740">
        <v>14547.79</v>
      </c>
      <c r="K1739" s="276" t="str">
        <f t="shared" si="26"/>
        <v>151223</v>
      </c>
    </row>
    <row r="1740" spans="1:11" ht="10.9" customHeight="1">
      <c r="A1740" s="1157">
        <v>5114010001</v>
      </c>
      <c r="B1740" s="1219" t="s">
        <v>679</v>
      </c>
      <c r="C1740" s="1220"/>
      <c r="D1740" s="1221"/>
      <c r="E1740" s="1219" t="s">
        <v>6339</v>
      </c>
      <c r="F1740" s="1221"/>
      <c r="G1740" s="740">
        <v>17331.740000000002</v>
      </c>
      <c r="H1740" s="740">
        <v>9222.3700000000008</v>
      </c>
      <c r="I1740" s="1158">
        <v>0</v>
      </c>
      <c r="J1740" s="740">
        <v>26554.11</v>
      </c>
      <c r="K1740" s="276" t="str">
        <f t="shared" si="26"/>
        <v>151223</v>
      </c>
    </row>
    <row r="1741" spans="1:11" ht="10.9" customHeight="1">
      <c r="A1741" s="1157">
        <v>5114010001</v>
      </c>
      <c r="B1741" s="1219" t="s">
        <v>679</v>
      </c>
      <c r="C1741" s="1220"/>
      <c r="D1741" s="1221"/>
      <c r="E1741" s="1219" t="s">
        <v>6340</v>
      </c>
      <c r="F1741" s="1221"/>
      <c r="G1741" s="740">
        <v>54175.67</v>
      </c>
      <c r="H1741" s="740">
        <v>31433.88</v>
      </c>
      <c r="I1741" s="1158">
        <v>0</v>
      </c>
      <c r="J1741" s="740">
        <v>85609.55</v>
      </c>
      <c r="K1741" s="276" t="str">
        <f t="shared" ref="K1741:K1804" si="27">MID(E1741,58,6)</f>
        <v>151223</v>
      </c>
    </row>
    <row r="1742" spans="1:11" ht="10.9" customHeight="1">
      <c r="A1742" s="1157">
        <v>5114010001</v>
      </c>
      <c r="B1742" s="1219" t="s">
        <v>679</v>
      </c>
      <c r="C1742" s="1220"/>
      <c r="D1742" s="1221"/>
      <c r="E1742" s="1219" t="s">
        <v>6341</v>
      </c>
      <c r="F1742" s="1221"/>
      <c r="G1742" s="740">
        <v>77827.539999999994</v>
      </c>
      <c r="H1742" s="740">
        <v>46442.14</v>
      </c>
      <c r="I1742" s="1158">
        <v>0</v>
      </c>
      <c r="J1742" s="740">
        <v>124269.68</v>
      </c>
      <c r="K1742" s="276" t="str">
        <f t="shared" si="27"/>
        <v>151223</v>
      </c>
    </row>
    <row r="1743" spans="1:11" ht="10.9" customHeight="1">
      <c r="A1743" s="1157">
        <v>5114010001</v>
      </c>
      <c r="B1743" s="1219" t="s">
        <v>679</v>
      </c>
      <c r="C1743" s="1220"/>
      <c r="D1743" s="1221"/>
      <c r="E1743" s="1219" t="s">
        <v>6342</v>
      </c>
      <c r="F1743" s="1221"/>
      <c r="G1743" s="740">
        <v>18876.25</v>
      </c>
      <c r="H1743" s="740">
        <v>12517.17</v>
      </c>
      <c r="I1743" s="1158">
        <v>0</v>
      </c>
      <c r="J1743" s="740">
        <v>31393.42</v>
      </c>
      <c r="K1743" s="276" t="str">
        <f t="shared" si="27"/>
        <v>151223</v>
      </c>
    </row>
    <row r="1744" spans="1:11" ht="10.9" customHeight="1">
      <c r="A1744" s="1157">
        <v>5114010001</v>
      </c>
      <c r="B1744" s="1219" t="s">
        <v>679</v>
      </c>
      <c r="C1744" s="1220"/>
      <c r="D1744" s="1221"/>
      <c r="E1744" s="1219" t="s">
        <v>6343</v>
      </c>
      <c r="F1744" s="1221"/>
      <c r="G1744" s="740">
        <v>153005.65</v>
      </c>
      <c r="H1744" s="740">
        <v>88632.06</v>
      </c>
      <c r="I1744" s="1158">
        <v>0</v>
      </c>
      <c r="J1744" s="740">
        <v>241637.71</v>
      </c>
      <c r="K1744" s="276" t="str">
        <f t="shared" si="27"/>
        <v>151223</v>
      </c>
    </row>
    <row r="1745" spans="1:11" ht="10.9" customHeight="1">
      <c r="A1745" s="1157">
        <v>5114010001</v>
      </c>
      <c r="B1745" s="1219" t="s">
        <v>679</v>
      </c>
      <c r="C1745" s="1220"/>
      <c r="D1745" s="1221"/>
      <c r="E1745" s="1219" t="s">
        <v>6344</v>
      </c>
      <c r="F1745" s="1221"/>
      <c r="G1745" s="740">
        <v>21295.11</v>
      </c>
      <c r="H1745" s="740">
        <v>12429.24</v>
      </c>
      <c r="I1745" s="1158">
        <v>0</v>
      </c>
      <c r="J1745" s="740">
        <v>33724.35</v>
      </c>
      <c r="K1745" s="276" t="str">
        <f t="shared" si="27"/>
        <v>151223</v>
      </c>
    </row>
    <row r="1746" spans="1:11" ht="10.9" customHeight="1">
      <c r="A1746" s="1157">
        <v>5114010001</v>
      </c>
      <c r="B1746" s="1219" t="s">
        <v>679</v>
      </c>
      <c r="C1746" s="1220"/>
      <c r="D1746" s="1221"/>
      <c r="E1746" s="1219" t="s">
        <v>6345</v>
      </c>
      <c r="F1746" s="1221"/>
      <c r="G1746" s="740">
        <v>28782.86</v>
      </c>
      <c r="H1746" s="740">
        <v>20833.810000000001</v>
      </c>
      <c r="I1746" s="1158">
        <v>0</v>
      </c>
      <c r="J1746" s="740">
        <v>49616.67</v>
      </c>
      <c r="K1746" s="276" t="str">
        <f t="shared" si="27"/>
        <v>151223</v>
      </c>
    </row>
    <row r="1747" spans="1:11" ht="10.9" customHeight="1">
      <c r="A1747" s="1157">
        <v>5114010001</v>
      </c>
      <c r="B1747" s="1219" t="s">
        <v>679</v>
      </c>
      <c r="C1747" s="1220"/>
      <c r="D1747" s="1221"/>
      <c r="E1747" s="1219" t="s">
        <v>6346</v>
      </c>
      <c r="F1747" s="1221"/>
      <c r="G1747" s="740">
        <v>12289.47</v>
      </c>
      <c r="H1747" s="740">
        <v>7087.9</v>
      </c>
      <c r="I1747" s="1158">
        <v>0</v>
      </c>
      <c r="J1747" s="740">
        <v>19377.37</v>
      </c>
      <c r="K1747" s="276" t="str">
        <f t="shared" si="27"/>
        <v>151223</v>
      </c>
    </row>
    <row r="1748" spans="1:11" ht="10.9" customHeight="1">
      <c r="A1748" s="1157">
        <v>5114010001</v>
      </c>
      <c r="B1748" s="1219" t="s">
        <v>679</v>
      </c>
      <c r="C1748" s="1220"/>
      <c r="D1748" s="1221"/>
      <c r="E1748" s="1219" t="s">
        <v>6347</v>
      </c>
      <c r="F1748" s="1221"/>
      <c r="G1748" s="740">
        <v>20124.32</v>
      </c>
      <c r="H1748" s="740">
        <v>9834.99</v>
      </c>
      <c r="I1748" s="1158">
        <v>0</v>
      </c>
      <c r="J1748" s="740">
        <v>29959.31</v>
      </c>
      <c r="K1748" s="276" t="str">
        <f t="shared" si="27"/>
        <v>151223</v>
      </c>
    </row>
    <row r="1749" spans="1:11" ht="10.9" customHeight="1">
      <c r="A1749" s="1157">
        <v>5114010001</v>
      </c>
      <c r="B1749" s="1219" t="s">
        <v>679</v>
      </c>
      <c r="C1749" s="1220"/>
      <c r="D1749" s="1221"/>
      <c r="E1749" s="1219" t="s">
        <v>6348</v>
      </c>
      <c r="F1749" s="1221"/>
      <c r="G1749" s="740">
        <v>19360.22</v>
      </c>
      <c r="H1749" s="740">
        <v>11341.76</v>
      </c>
      <c r="I1749" s="1158">
        <v>0</v>
      </c>
      <c r="J1749" s="740">
        <v>30701.98</v>
      </c>
      <c r="K1749" s="276" t="str">
        <f t="shared" si="27"/>
        <v>151223</v>
      </c>
    </row>
    <row r="1750" spans="1:11" ht="10.9" customHeight="1">
      <c r="A1750" s="1157">
        <v>5114010001</v>
      </c>
      <c r="B1750" s="1219" t="s">
        <v>679</v>
      </c>
      <c r="C1750" s="1220"/>
      <c r="D1750" s="1221"/>
      <c r="E1750" s="1219" t="s">
        <v>6349</v>
      </c>
      <c r="F1750" s="1221"/>
      <c r="G1750" s="740">
        <v>2577.23</v>
      </c>
      <c r="H1750" s="740">
        <v>1486.74</v>
      </c>
      <c r="I1750" s="1158">
        <v>0</v>
      </c>
      <c r="J1750" s="740">
        <v>4063.97</v>
      </c>
      <c r="K1750" s="276" t="str">
        <f t="shared" si="27"/>
        <v>151223</v>
      </c>
    </row>
    <row r="1751" spans="1:11" ht="10.9" customHeight="1">
      <c r="A1751" s="1157">
        <v>5114010001</v>
      </c>
      <c r="B1751" s="1219" t="s">
        <v>679</v>
      </c>
      <c r="C1751" s="1220"/>
      <c r="D1751" s="1221"/>
      <c r="E1751" s="1219" t="s">
        <v>6350</v>
      </c>
      <c r="F1751" s="1221"/>
      <c r="G1751" s="740">
        <v>9464.59</v>
      </c>
      <c r="H1751" s="740">
        <v>5402.29</v>
      </c>
      <c r="I1751" s="1158">
        <v>0</v>
      </c>
      <c r="J1751" s="740">
        <v>14866.88</v>
      </c>
      <c r="K1751" s="276" t="str">
        <f t="shared" si="27"/>
        <v>151223</v>
      </c>
    </row>
    <row r="1752" spans="1:11" ht="10.9" customHeight="1">
      <c r="A1752" s="1157">
        <v>5114010001</v>
      </c>
      <c r="B1752" s="1219" t="s">
        <v>679</v>
      </c>
      <c r="C1752" s="1220"/>
      <c r="D1752" s="1221"/>
      <c r="E1752" s="1219" t="s">
        <v>6351</v>
      </c>
      <c r="F1752" s="1221"/>
      <c r="G1752" s="740">
        <v>89549.23</v>
      </c>
      <c r="H1752" s="740">
        <v>52344.53</v>
      </c>
      <c r="I1752" s="1158">
        <v>0</v>
      </c>
      <c r="J1752" s="740">
        <v>141893.76000000001</v>
      </c>
      <c r="K1752" s="276" t="str">
        <f t="shared" si="27"/>
        <v>151223</v>
      </c>
    </row>
    <row r="1753" spans="1:11" ht="10.9" customHeight="1">
      <c r="A1753" s="1157">
        <v>5114010001</v>
      </c>
      <c r="B1753" s="1219" t="s">
        <v>679</v>
      </c>
      <c r="C1753" s="1220"/>
      <c r="D1753" s="1221"/>
      <c r="E1753" s="1219" t="s">
        <v>6352</v>
      </c>
      <c r="F1753" s="1221"/>
      <c r="G1753" s="740">
        <v>30149.81</v>
      </c>
      <c r="H1753" s="740">
        <v>16792.13</v>
      </c>
      <c r="I1753" s="1158">
        <v>0</v>
      </c>
      <c r="J1753" s="740">
        <v>46941.94</v>
      </c>
      <c r="K1753" s="276" t="str">
        <f t="shared" si="27"/>
        <v>151223</v>
      </c>
    </row>
    <row r="1754" spans="1:11" ht="10.9" customHeight="1">
      <c r="A1754" s="1157">
        <v>5114010001</v>
      </c>
      <c r="B1754" s="1219" t="s">
        <v>679</v>
      </c>
      <c r="C1754" s="1220"/>
      <c r="D1754" s="1221"/>
      <c r="E1754" s="1219" t="s">
        <v>6353</v>
      </c>
      <c r="F1754" s="1221"/>
      <c r="G1754" s="740">
        <v>36869.65</v>
      </c>
      <c r="H1754" s="740">
        <v>21155.25</v>
      </c>
      <c r="I1754" s="1158">
        <v>0</v>
      </c>
      <c r="J1754" s="740">
        <v>58024.9</v>
      </c>
      <c r="K1754" s="276" t="str">
        <f t="shared" si="27"/>
        <v>151223</v>
      </c>
    </row>
    <row r="1755" spans="1:11" ht="10.9" customHeight="1">
      <c r="A1755" s="1157">
        <v>5114010001</v>
      </c>
      <c r="B1755" s="1219" t="s">
        <v>679</v>
      </c>
      <c r="C1755" s="1220"/>
      <c r="D1755" s="1221"/>
      <c r="E1755" s="1219" t="s">
        <v>6354</v>
      </c>
      <c r="F1755" s="1221"/>
      <c r="G1755" s="740">
        <v>2805.94</v>
      </c>
      <c r="H1755" s="740">
        <v>1623.25</v>
      </c>
      <c r="I1755" s="1158">
        <v>0</v>
      </c>
      <c r="J1755" s="740">
        <v>4429.1899999999996</v>
      </c>
      <c r="K1755" s="276" t="str">
        <f t="shared" si="27"/>
        <v>151223</v>
      </c>
    </row>
    <row r="1756" spans="1:11" ht="10.9" customHeight="1">
      <c r="A1756" s="1157">
        <v>5114010001</v>
      </c>
      <c r="B1756" s="1219" t="s">
        <v>679</v>
      </c>
      <c r="C1756" s="1220"/>
      <c r="D1756" s="1221"/>
      <c r="E1756" s="1219" t="s">
        <v>6355</v>
      </c>
      <c r="F1756" s="1221"/>
      <c r="G1756" s="740">
        <v>3068.95</v>
      </c>
      <c r="H1756" s="740">
        <v>1780.24</v>
      </c>
      <c r="I1756" s="1158">
        <v>0</v>
      </c>
      <c r="J1756" s="740">
        <v>4849.1899999999996</v>
      </c>
      <c r="K1756" s="276" t="str">
        <f t="shared" si="27"/>
        <v>151223</v>
      </c>
    </row>
    <row r="1757" spans="1:11" ht="10.9" customHeight="1">
      <c r="A1757" s="1157">
        <v>5114010001</v>
      </c>
      <c r="B1757" s="1219" t="s">
        <v>679</v>
      </c>
      <c r="C1757" s="1220"/>
      <c r="D1757" s="1221"/>
      <c r="E1757" s="1219" t="s">
        <v>6356</v>
      </c>
      <c r="F1757" s="1221"/>
      <c r="G1757" s="740">
        <v>8605.89</v>
      </c>
      <c r="H1757" s="740">
        <v>4983.05</v>
      </c>
      <c r="I1757" s="1158">
        <v>0</v>
      </c>
      <c r="J1757" s="740">
        <v>13588.94</v>
      </c>
      <c r="K1757" s="276" t="str">
        <f t="shared" si="27"/>
        <v>151223</v>
      </c>
    </row>
    <row r="1758" spans="1:11" ht="10.9" customHeight="1">
      <c r="A1758" s="1157">
        <v>5114010001</v>
      </c>
      <c r="B1758" s="1219" t="s">
        <v>679</v>
      </c>
      <c r="C1758" s="1220"/>
      <c r="D1758" s="1221"/>
      <c r="E1758" s="1219" t="s">
        <v>6357</v>
      </c>
      <c r="F1758" s="1221"/>
      <c r="G1758" s="740">
        <v>6588.43</v>
      </c>
      <c r="H1758" s="740">
        <v>3823.84</v>
      </c>
      <c r="I1758" s="1158">
        <v>0</v>
      </c>
      <c r="J1758" s="740">
        <v>10412.27</v>
      </c>
      <c r="K1758" s="276" t="str">
        <f t="shared" si="27"/>
        <v>151223</v>
      </c>
    </row>
    <row r="1759" spans="1:11" ht="10.9" customHeight="1">
      <c r="A1759" s="1157">
        <v>5114010001</v>
      </c>
      <c r="B1759" s="1219" t="s">
        <v>679</v>
      </c>
      <c r="C1759" s="1220"/>
      <c r="D1759" s="1221"/>
      <c r="E1759" s="1219" t="s">
        <v>6358</v>
      </c>
      <c r="F1759" s="1221"/>
      <c r="G1759" s="1158">
        <v>489.39</v>
      </c>
      <c r="H1759" s="1158">
        <v>0</v>
      </c>
      <c r="I1759" s="1158">
        <v>0</v>
      </c>
      <c r="J1759" s="1158">
        <v>489.39</v>
      </c>
      <c r="K1759" s="276" t="str">
        <f t="shared" si="27"/>
        <v>151223</v>
      </c>
    </row>
    <row r="1760" spans="1:11" ht="10.9" customHeight="1">
      <c r="A1760" s="1157">
        <v>5114010001</v>
      </c>
      <c r="B1760" s="1219" t="s">
        <v>679</v>
      </c>
      <c r="C1760" s="1220"/>
      <c r="D1760" s="1221"/>
      <c r="E1760" s="1219" t="s">
        <v>6359</v>
      </c>
      <c r="F1760" s="1221"/>
      <c r="G1760" s="740">
        <v>5412.13</v>
      </c>
      <c r="H1760" s="740">
        <v>3430.37</v>
      </c>
      <c r="I1760" s="1158">
        <v>0</v>
      </c>
      <c r="J1760" s="740">
        <v>8842.5</v>
      </c>
      <c r="K1760" s="276" t="str">
        <f t="shared" si="27"/>
        <v>151223</v>
      </c>
    </row>
    <row r="1761" spans="1:11" ht="10.9" customHeight="1">
      <c r="A1761" s="1157">
        <v>5114010001</v>
      </c>
      <c r="B1761" s="1219" t="s">
        <v>679</v>
      </c>
      <c r="C1761" s="1220"/>
      <c r="D1761" s="1221"/>
      <c r="E1761" s="1219" t="s">
        <v>6360</v>
      </c>
      <c r="F1761" s="1221"/>
      <c r="G1761" s="740">
        <v>540192.75</v>
      </c>
      <c r="H1761" s="740">
        <v>309267.28000000003</v>
      </c>
      <c r="I1761" s="1158">
        <v>0</v>
      </c>
      <c r="J1761" s="740">
        <v>849460.03</v>
      </c>
      <c r="K1761" s="276" t="str">
        <f t="shared" si="27"/>
        <v>151223</v>
      </c>
    </row>
    <row r="1762" spans="1:11" ht="10.9" customHeight="1">
      <c r="A1762" s="1157">
        <v>5114010001</v>
      </c>
      <c r="B1762" s="1219" t="s">
        <v>679</v>
      </c>
      <c r="C1762" s="1220"/>
      <c r="D1762" s="1221"/>
      <c r="E1762" s="1219" t="s">
        <v>6361</v>
      </c>
      <c r="F1762" s="1221"/>
      <c r="G1762" s="740">
        <v>682298.17</v>
      </c>
      <c r="H1762" s="740">
        <v>401823.96</v>
      </c>
      <c r="I1762" s="1158">
        <v>0</v>
      </c>
      <c r="J1762" s="740">
        <v>1084122.1299999999</v>
      </c>
      <c r="K1762" s="276" t="str">
        <f t="shared" si="27"/>
        <v>151223</v>
      </c>
    </row>
    <row r="1763" spans="1:11" ht="10.9" customHeight="1">
      <c r="A1763" s="1157">
        <v>5114010001</v>
      </c>
      <c r="B1763" s="1219" t="s">
        <v>679</v>
      </c>
      <c r="C1763" s="1220"/>
      <c r="D1763" s="1221"/>
      <c r="E1763" s="1219" t="s">
        <v>6362</v>
      </c>
      <c r="F1763" s="1221"/>
      <c r="G1763" s="1158">
        <v>609.64</v>
      </c>
      <c r="H1763" s="1158">
        <v>0</v>
      </c>
      <c r="I1763" s="1158">
        <v>0</v>
      </c>
      <c r="J1763" s="1158">
        <v>609.64</v>
      </c>
      <c r="K1763" s="276" t="str">
        <f t="shared" si="27"/>
        <v>250423</v>
      </c>
    </row>
    <row r="1764" spans="1:11" ht="10.9" customHeight="1">
      <c r="A1764" s="1157">
        <v>5114010001</v>
      </c>
      <c r="B1764" s="1219" t="s">
        <v>679</v>
      </c>
      <c r="C1764" s="1220"/>
      <c r="D1764" s="1221"/>
      <c r="E1764" s="1219" t="s">
        <v>6363</v>
      </c>
      <c r="F1764" s="1221"/>
      <c r="G1764" s="740">
        <v>213299.48</v>
      </c>
      <c r="H1764" s="740">
        <v>125520.3</v>
      </c>
      <c r="I1764" s="1158">
        <v>0</v>
      </c>
      <c r="J1764" s="740">
        <v>338819.78</v>
      </c>
      <c r="K1764" s="276" t="str">
        <f t="shared" si="27"/>
        <v>151223</v>
      </c>
    </row>
    <row r="1765" spans="1:11" ht="10.9" customHeight="1">
      <c r="A1765" s="1157">
        <v>5114010001</v>
      </c>
      <c r="B1765" s="1219" t="s">
        <v>679</v>
      </c>
      <c r="C1765" s="1220"/>
      <c r="D1765" s="1221"/>
      <c r="E1765" s="1219" t="s">
        <v>6364</v>
      </c>
      <c r="F1765" s="1221"/>
      <c r="G1765" s="740">
        <v>973978.04</v>
      </c>
      <c r="H1765" s="740">
        <v>563004.42000000004</v>
      </c>
      <c r="I1765" s="1158">
        <v>0</v>
      </c>
      <c r="J1765" s="740">
        <v>1536982.46</v>
      </c>
      <c r="K1765" s="276" t="str">
        <f t="shared" si="27"/>
        <v>151223</v>
      </c>
    </row>
    <row r="1766" spans="1:11" ht="10.9" customHeight="1">
      <c r="A1766" s="1157">
        <v>5114010001</v>
      </c>
      <c r="B1766" s="1219" t="s">
        <v>679</v>
      </c>
      <c r="C1766" s="1220"/>
      <c r="D1766" s="1221"/>
      <c r="E1766" s="1219" t="s">
        <v>6365</v>
      </c>
      <c r="F1766" s="1221"/>
      <c r="G1766" s="740">
        <v>80719.28</v>
      </c>
      <c r="H1766" s="740">
        <v>47544.17</v>
      </c>
      <c r="I1766" s="1158">
        <v>0</v>
      </c>
      <c r="J1766" s="740">
        <v>128263.45</v>
      </c>
      <c r="K1766" s="276" t="str">
        <f t="shared" si="27"/>
        <v>151223</v>
      </c>
    </row>
    <row r="1767" spans="1:11" ht="10.9" customHeight="1">
      <c r="A1767" s="1157">
        <v>5114010001</v>
      </c>
      <c r="B1767" s="1219" t="s">
        <v>679</v>
      </c>
      <c r="C1767" s="1220"/>
      <c r="D1767" s="1221"/>
      <c r="E1767" s="1219" t="s">
        <v>6366</v>
      </c>
      <c r="F1767" s="1221"/>
      <c r="G1767" s="740">
        <v>18733.47</v>
      </c>
      <c r="H1767" s="740">
        <v>11162.33</v>
      </c>
      <c r="I1767" s="1158">
        <v>0</v>
      </c>
      <c r="J1767" s="740">
        <v>29895.8</v>
      </c>
      <c r="K1767" s="276" t="str">
        <f t="shared" si="27"/>
        <v>151223</v>
      </c>
    </row>
    <row r="1768" spans="1:11" ht="10.9" customHeight="1">
      <c r="A1768" s="1157">
        <v>5114010001</v>
      </c>
      <c r="B1768" s="1219" t="s">
        <v>679</v>
      </c>
      <c r="C1768" s="1220"/>
      <c r="D1768" s="1221"/>
      <c r="E1768" s="1219" t="s">
        <v>6367</v>
      </c>
      <c r="F1768" s="1221"/>
      <c r="G1768" s="740">
        <v>17132.169999999998</v>
      </c>
      <c r="H1768" s="740">
        <v>10459.790000000001</v>
      </c>
      <c r="I1768" s="1158">
        <v>0</v>
      </c>
      <c r="J1768" s="740">
        <v>27591.96</v>
      </c>
      <c r="K1768" s="276" t="str">
        <f t="shared" si="27"/>
        <v>151223</v>
      </c>
    </row>
    <row r="1769" spans="1:11" ht="10.9" customHeight="1">
      <c r="A1769" s="1157">
        <v>5114010001</v>
      </c>
      <c r="B1769" s="1219" t="s">
        <v>679</v>
      </c>
      <c r="C1769" s="1220"/>
      <c r="D1769" s="1221"/>
      <c r="E1769" s="1219" t="s">
        <v>6368</v>
      </c>
      <c r="F1769" s="1221"/>
      <c r="G1769" s="740">
        <v>55446.21</v>
      </c>
      <c r="H1769" s="740">
        <v>31090.93</v>
      </c>
      <c r="I1769" s="1158">
        <v>0</v>
      </c>
      <c r="J1769" s="740">
        <v>86537.14</v>
      </c>
      <c r="K1769" s="276" t="str">
        <f t="shared" si="27"/>
        <v>151223</v>
      </c>
    </row>
    <row r="1770" spans="1:11" ht="10.9" customHeight="1">
      <c r="A1770" s="1157">
        <v>5114010001</v>
      </c>
      <c r="B1770" s="1219" t="s">
        <v>679</v>
      </c>
      <c r="C1770" s="1220"/>
      <c r="D1770" s="1221"/>
      <c r="E1770" s="1219" t="s">
        <v>6369</v>
      </c>
      <c r="F1770" s="1221"/>
      <c r="G1770" s="740">
        <v>20721.25</v>
      </c>
      <c r="H1770" s="1158">
        <v>750.51</v>
      </c>
      <c r="I1770" s="1158">
        <v>0</v>
      </c>
      <c r="J1770" s="740">
        <v>21471.759999999998</v>
      </c>
      <c r="K1770" s="276" t="str">
        <f t="shared" si="27"/>
        <v>151223</v>
      </c>
    </row>
    <row r="1771" spans="1:11" ht="10.9" customHeight="1">
      <c r="A1771" s="1157">
        <v>5114010001</v>
      </c>
      <c r="B1771" s="1219" t="s">
        <v>679</v>
      </c>
      <c r="C1771" s="1220"/>
      <c r="D1771" s="1221"/>
      <c r="E1771" s="1219" t="s">
        <v>6370</v>
      </c>
      <c r="F1771" s="1221"/>
      <c r="G1771" s="740">
        <v>14842.7</v>
      </c>
      <c r="H1771" s="740">
        <v>8550.19</v>
      </c>
      <c r="I1771" s="1158">
        <v>0</v>
      </c>
      <c r="J1771" s="740">
        <v>23392.89</v>
      </c>
      <c r="K1771" s="276" t="str">
        <f t="shared" si="27"/>
        <v>151223</v>
      </c>
    </row>
    <row r="1772" spans="1:11" ht="10.9" customHeight="1">
      <c r="A1772" s="1157">
        <v>5114010001</v>
      </c>
      <c r="B1772" s="1219" t="s">
        <v>679</v>
      </c>
      <c r="C1772" s="1220"/>
      <c r="D1772" s="1221"/>
      <c r="E1772" s="1219" t="s">
        <v>6371</v>
      </c>
      <c r="F1772" s="1221"/>
      <c r="G1772" s="740">
        <v>9325.18</v>
      </c>
      <c r="H1772" s="740">
        <v>13106.87</v>
      </c>
      <c r="I1772" s="1158">
        <v>0</v>
      </c>
      <c r="J1772" s="740">
        <v>22432.05</v>
      </c>
      <c r="K1772" s="276" t="str">
        <f t="shared" si="27"/>
        <v>151223</v>
      </c>
    </row>
    <row r="1773" spans="1:11" ht="10.9" customHeight="1">
      <c r="A1773" s="1157">
        <v>5114010001</v>
      </c>
      <c r="B1773" s="1219" t="s">
        <v>679</v>
      </c>
      <c r="C1773" s="1220"/>
      <c r="D1773" s="1221"/>
      <c r="E1773" s="1219" t="s">
        <v>6372</v>
      </c>
      <c r="F1773" s="1221"/>
      <c r="G1773" s="740">
        <v>2645.94</v>
      </c>
      <c r="H1773" s="740">
        <v>1527.78</v>
      </c>
      <c r="I1773" s="1158">
        <v>0</v>
      </c>
      <c r="J1773" s="740">
        <v>4173.72</v>
      </c>
      <c r="K1773" s="276" t="str">
        <f t="shared" si="27"/>
        <v>151223</v>
      </c>
    </row>
    <row r="1774" spans="1:11" ht="10.9" customHeight="1">
      <c r="A1774" s="1157">
        <v>5114010001</v>
      </c>
      <c r="B1774" s="1219" t="s">
        <v>679</v>
      </c>
      <c r="C1774" s="1220"/>
      <c r="D1774" s="1221"/>
      <c r="E1774" s="1219" t="s">
        <v>6373</v>
      </c>
      <c r="F1774" s="1221"/>
      <c r="G1774" s="740">
        <v>5545.75</v>
      </c>
      <c r="H1774" s="1158">
        <v>0</v>
      </c>
      <c r="I1774" s="1158">
        <v>0</v>
      </c>
      <c r="J1774" s="740">
        <v>5545.75</v>
      </c>
      <c r="K1774" s="276" t="str">
        <f t="shared" si="27"/>
        <v>151223</v>
      </c>
    </row>
    <row r="1775" spans="1:11" ht="10.9" customHeight="1">
      <c r="A1775" s="1157">
        <v>5114010001</v>
      </c>
      <c r="B1775" s="1219" t="s">
        <v>679</v>
      </c>
      <c r="C1775" s="1220"/>
      <c r="D1775" s="1221"/>
      <c r="E1775" s="1219" t="s">
        <v>6374</v>
      </c>
      <c r="F1775" s="1221"/>
      <c r="G1775" s="740">
        <v>2955.94</v>
      </c>
      <c r="H1775" s="740">
        <v>1712.81</v>
      </c>
      <c r="I1775" s="1158">
        <v>0</v>
      </c>
      <c r="J1775" s="740">
        <v>4668.75</v>
      </c>
      <c r="K1775" s="276" t="str">
        <f t="shared" si="27"/>
        <v>151223</v>
      </c>
    </row>
    <row r="1776" spans="1:11" ht="10.9" customHeight="1">
      <c r="A1776" s="1157">
        <v>5114010001</v>
      </c>
      <c r="B1776" s="1219" t="s">
        <v>679</v>
      </c>
      <c r="C1776" s="1220"/>
      <c r="D1776" s="1221"/>
      <c r="E1776" s="1219" t="s">
        <v>6375</v>
      </c>
      <c r="F1776" s="1221"/>
      <c r="G1776" s="740">
        <v>39152.1</v>
      </c>
      <c r="H1776" s="740">
        <v>20749.34</v>
      </c>
      <c r="I1776" s="1158">
        <v>0</v>
      </c>
      <c r="J1776" s="740">
        <v>59901.440000000002</v>
      </c>
      <c r="K1776" s="276" t="str">
        <f t="shared" si="27"/>
        <v>151223</v>
      </c>
    </row>
    <row r="1777" spans="1:11" ht="10.9" customHeight="1">
      <c r="A1777" s="1157">
        <v>5114010001</v>
      </c>
      <c r="B1777" s="1219" t="s">
        <v>679</v>
      </c>
      <c r="C1777" s="1220"/>
      <c r="D1777" s="1221"/>
      <c r="E1777" s="1219" t="s">
        <v>6376</v>
      </c>
      <c r="F1777" s="1221"/>
      <c r="G1777" s="740">
        <v>14145.89</v>
      </c>
      <c r="H1777" s="740">
        <v>6881.28</v>
      </c>
      <c r="I1777" s="1158">
        <v>0</v>
      </c>
      <c r="J1777" s="740">
        <v>21027.17</v>
      </c>
      <c r="K1777" s="276" t="str">
        <f t="shared" si="27"/>
        <v>151223</v>
      </c>
    </row>
    <row r="1778" spans="1:11" ht="10.9" customHeight="1">
      <c r="A1778" s="1157">
        <v>5114010001</v>
      </c>
      <c r="B1778" s="1219" t="s">
        <v>679</v>
      </c>
      <c r="C1778" s="1220"/>
      <c r="D1778" s="1221"/>
      <c r="E1778" s="1219" t="s">
        <v>6377</v>
      </c>
      <c r="F1778" s="1221"/>
      <c r="G1778" s="740">
        <v>22968.32</v>
      </c>
      <c r="H1778" s="740">
        <v>13319.61</v>
      </c>
      <c r="I1778" s="1158">
        <v>0</v>
      </c>
      <c r="J1778" s="740">
        <v>36287.93</v>
      </c>
      <c r="K1778" s="276" t="str">
        <f t="shared" si="27"/>
        <v>151223</v>
      </c>
    </row>
    <row r="1779" spans="1:11" ht="10.9" customHeight="1">
      <c r="A1779" s="1157">
        <v>5114010001</v>
      </c>
      <c r="B1779" s="1219" t="s">
        <v>679</v>
      </c>
      <c r="C1779" s="1220"/>
      <c r="D1779" s="1221"/>
      <c r="E1779" s="1219" t="s">
        <v>6378</v>
      </c>
      <c r="F1779" s="1221"/>
      <c r="G1779" s="740">
        <v>9955.26</v>
      </c>
      <c r="H1779" s="740">
        <v>4873.8599999999997</v>
      </c>
      <c r="I1779" s="1158">
        <v>0</v>
      </c>
      <c r="J1779" s="740">
        <v>14829.12</v>
      </c>
      <c r="K1779" s="276" t="str">
        <f t="shared" si="27"/>
        <v>151223</v>
      </c>
    </row>
    <row r="1780" spans="1:11" ht="10.9" customHeight="1">
      <c r="A1780" s="1157">
        <v>5114010001</v>
      </c>
      <c r="B1780" s="1219" t="s">
        <v>679</v>
      </c>
      <c r="C1780" s="1220"/>
      <c r="D1780" s="1221"/>
      <c r="E1780" s="1219" t="s">
        <v>6379</v>
      </c>
      <c r="F1780" s="1221"/>
      <c r="G1780" s="740">
        <v>4271.92</v>
      </c>
      <c r="H1780" s="740">
        <v>10787.46</v>
      </c>
      <c r="I1780" s="1158">
        <v>0</v>
      </c>
      <c r="J1780" s="740">
        <v>15059.38</v>
      </c>
      <c r="K1780" s="276" t="str">
        <f t="shared" si="27"/>
        <v>151223</v>
      </c>
    </row>
    <row r="1781" spans="1:11" ht="10.9" customHeight="1">
      <c r="A1781" s="1157">
        <v>5114010001</v>
      </c>
      <c r="B1781" s="1219" t="s">
        <v>679</v>
      </c>
      <c r="C1781" s="1220"/>
      <c r="D1781" s="1221"/>
      <c r="E1781" s="1219" t="s">
        <v>6380</v>
      </c>
      <c r="F1781" s="1221"/>
      <c r="G1781" s="740">
        <v>31343.85</v>
      </c>
      <c r="H1781" s="740">
        <v>18501.560000000001</v>
      </c>
      <c r="I1781" s="1158">
        <v>0</v>
      </c>
      <c r="J1781" s="740">
        <v>49845.41</v>
      </c>
      <c r="K1781" s="276" t="str">
        <f t="shared" si="27"/>
        <v>151223</v>
      </c>
    </row>
    <row r="1782" spans="1:11" ht="10.9" customHeight="1">
      <c r="A1782" s="1157">
        <v>5114010001</v>
      </c>
      <c r="B1782" s="1219" t="s">
        <v>679</v>
      </c>
      <c r="C1782" s="1220"/>
      <c r="D1782" s="1221"/>
      <c r="E1782" s="1219" t="s">
        <v>6381</v>
      </c>
      <c r="F1782" s="1221"/>
      <c r="G1782" s="740">
        <v>9189.7199999999993</v>
      </c>
      <c r="H1782" s="740">
        <v>5331.75</v>
      </c>
      <c r="I1782" s="1158">
        <v>0</v>
      </c>
      <c r="J1782" s="740">
        <v>14521.47</v>
      </c>
      <c r="K1782" s="276" t="str">
        <f t="shared" si="27"/>
        <v>151223</v>
      </c>
    </row>
    <row r="1783" spans="1:11" ht="10.9" customHeight="1">
      <c r="A1783" s="1157">
        <v>5114010001</v>
      </c>
      <c r="B1783" s="1219" t="s">
        <v>679</v>
      </c>
      <c r="C1783" s="1220"/>
      <c r="D1783" s="1221"/>
      <c r="E1783" s="1219" t="s">
        <v>6382</v>
      </c>
      <c r="F1783" s="1221"/>
      <c r="G1783" s="740">
        <v>20689.21</v>
      </c>
      <c r="H1783" s="740">
        <v>11124.19</v>
      </c>
      <c r="I1783" s="1158">
        <v>0</v>
      </c>
      <c r="J1783" s="740">
        <v>31813.4</v>
      </c>
      <c r="K1783" s="276" t="str">
        <f t="shared" si="27"/>
        <v>151223</v>
      </c>
    </row>
    <row r="1784" spans="1:11" ht="10.9" customHeight="1">
      <c r="A1784" s="1157">
        <v>5114010001</v>
      </c>
      <c r="B1784" s="1219" t="s">
        <v>679</v>
      </c>
      <c r="C1784" s="1220"/>
      <c r="D1784" s="1221"/>
      <c r="E1784" s="1219" t="s">
        <v>6383</v>
      </c>
      <c r="F1784" s="1221"/>
      <c r="G1784" s="740">
        <v>9916.76</v>
      </c>
      <c r="H1784" s="740">
        <v>5720.86</v>
      </c>
      <c r="I1784" s="1158">
        <v>0</v>
      </c>
      <c r="J1784" s="740">
        <v>15637.62</v>
      </c>
      <c r="K1784" s="276" t="str">
        <f t="shared" si="27"/>
        <v>151223</v>
      </c>
    </row>
    <row r="1785" spans="1:11" ht="10.9" customHeight="1">
      <c r="A1785" s="1157">
        <v>5114010001</v>
      </c>
      <c r="B1785" s="1219" t="s">
        <v>679</v>
      </c>
      <c r="C1785" s="1220"/>
      <c r="D1785" s="1221"/>
      <c r="E1785" s="1219" t="s">
        <v>6384</v>
      </c>
      <c r="F1785" s="1221"/>
      <c r="G1785" s="740">
        <v>12239.26</v>
      </c>
      <c r="H1785" s="740">
        <v>6633.33</v>
      </c>
      <c r="I1785" s="1158">
        <v>0</v>
      </c>
      <c r="J1785" s="740">
        <v>18872.59</v>
      </c>
      <c r="K1785" s="276" t="str">
        <f t="shared" si="27"/>
        <v>151223</v>
      </c>
    </row>
    <row r="1786" spans="1:11" ht="10.9" customHeight="1">
      <c r="A1786" s="1157">
        <v>5114010001</v>
      </c>
      <c r="B1786" s="1219" t="s">
        <v>679</v>
      </c>
      <c r="C1786" s="1220"/>
      <c r="D1786" s="1221"/>
      <c r="E1786" s="1219" t="s">
        <v>6385</v>
      </c>
      <c r="F1786" s="1221"/>
      <c r="G1786" s="740">
        <v>35668.559999999998</v>
      </c>
      <c r="H1786" s="740">
        <v>20770.2</v>
      </c>
      <c r="I1786" s="1158">
        <v>0</v>
      </c>
      <c r="J1786" s="740">
        <v>56438.76</v>
      </c>
      <c r="K1786" s="276" t="str">
        <f t="shared" si="27"/>
        <v>151223</v>
      </c>
    </row>
    <row r="1787" spans="1:11" ht="10.9" customHeight="1">
      <c r="A1787" s="1157">
        <v>5114010001</v>
      </c>
      <c r="B1787" s="1219" t="s">
        <v>679</v>
      </c>
      <c r="C1787" s="1220"/>
      <c r="D1787" s="1221"/>
      <c r="E1787" s="1219" t="s">
        <v>6386</v>
      </c>
      <c r="F1787" s="1221"/>
      <c r="G1787" s="740">
        <v>32485.7</v>
      </c>
      <c r="H1787" s="740">
        <v>20077.900000000001</v>
      </c>
      <c r="I1787" s="1158">
        <v>0</v>
      </c>
      <c r="J1787" s="740">
        <v>52563.6</v>
      </c>
      <c r="K1787" s="276" t="str">
        <f t="shared" si="27"/>
        <v>151223</v>
      </c>
    </row>
    <row r="1788" spans="1:11" ht="10.9" customHeight="1">
      <c r="A1788" s="1157">
        <v>5114010001</v>
      </c>
      <c r="B1788" s="1219" t="s">
        <v>679</v>
      </c>
      <c r="C1788" s="1220"/>
      <c r="D1788" s="1221"/>
      <c r="E1788" s="1219" t="s">
        <v>6387</v>
      </c>
      <c r="F1788" s="1221"/>
      <c r="G1788" s="740">
        <v>3581.47</v>
      </c>
      <c r="H1788" s="740">
        <v>2086.15</v>
      </c>
      <c r="I1788" s="1158">
        <v>0</v>
      </c>
      <c r="J1788" s="740">
        <v>5667.62</v>
      </c>
      <c r="K1788" s="276" t="str">
        <f t="shared" si="27"/>
        <v>151223</v>
      </c>
    </row>
    <row r="1789" spans="1:11" ht="10.9" customHeight="1">
      <c r="A1789" s="1157">
        <v>5114010001</v>
      </c>
      <c r="B1789" s="1219" t="s">
        <v>679</v>
      </c>
      <c r="C1789" s="1220"/>
      <c r="D1789" s="1221"/>
      <c r="E1789" s="1219" t="s">
        <v>6388</v>
      </c>
      <c r="F1789" s="1221"/>
      <c r="G1789" s="740">
        <v>83979.86</v>
      </c>
      <c r="H1789" s="740">
        <v>45383.94</v>
      </c>
      <c r="I1789" s="1158">
        <v>0</v>
      </c>
      <c r="J1789" s="740">
        <v>129363.8</v>
      </c>
      <c r="K1789" s="276" t="str">
        <f t="shared" si="27"/>
        <v>151223</v>
      </c>
    </row>
    <row r="1790" spans="1:11" ht="10.9" customHeight="1">
      <c r="A1790" s="1157">
        <v>5114010001</v>
      </c>
      <c r="B1790" s="1219" t="s">
        <v>679</v>
      </c>
      <c r="C1790" s="1220"/>
      <c r="D1790" s="1221"/>
      <c r="E1790" s="1219" t="s">
        <v>6389</v>
      </c>
      <c r="F1790" s="1221"/>
      <c r="G1790" s="740">
        <v>19440.45</v>
      </c>
      <c r="H1790" s="740">
        <v>10371.73</v>
      </c>
      <c r="I1790" s="1158">
        <v>0</v>
      </c>
      <c r="J1790" s="740">
        <v>29812.18</v>
      </c>
      <c r="K1790" s="276" t="str">
        <f t="shared" si="27"/>
        <v>151223</v>
      </c>
    </row>
    <row r="1791" spans="1:11" ht="10.9" customHeight="1">
      <c r="A1791" s="1157">
        <v>5114010001</v>
      </c>
      <c r="B1791" s="1219" t="s">
        <v>679</v>
      </c>
      <c r="C1791" s="1220"/>
      <c r="D1791" s="1221"/>
      <c r="E1791" s="1219" t="s">
        <v>6390</v>
      </c>
      <c r="F1791" s="1221"/>
      <c r="G1791" s="740">
        <v>135945.46</v>
      </c>
      <c r="H1791" s="740">
        <v>77368.13</v>
      </c>
      <c r="I1791" s="1158">
        <v>0</v>
      </c>
      <c r="J1791" s="740">
        <v>213313.59</v>
      </c>
      <c r="K1791" s="276" t="str">
        <f t="shared" si="27"/>
        <v>151223</v>
      </c>
    </row>
    <row r="1792" spans="1:11" ht="10.9" customHeight="1">
      <c r="A1792" s="1157">
        <v>5114010001</v>
      </c>
      <c r="B1792" s="1219" t="s">
        <v>679</v>
      </c>
      <c r="C1792" s="1220"/>
      <c r="D1792" s="1221"/>
      <c r="E1792" s="1219" t="s">
        <v>6391</v>
      </c>
      <c r="F1792" s="1221"/>
      <c r="G1792" s="740">
        <v>29634</v>
      </c>
      <c r="H1792" s="740">
        <v>17374.18</v>
      </c>
      <c r="I1792" s="1158">
        <v>0</v>
      </c>
      <c r="J1792" s="740">
        <v>47008.18</v>
      </c>
      <c r="K1792" s="276" t="str">
        <f t="shared" si="27"/>
        <v>151223</v>
      </c>
    </row>
    <row r="1793" spans="1:11" ht="10.9" customHeight="1">
      <c r="A1793" s="1157">
        <v>5114010001</v>
      </c>
      <c r="B1793" s="1219" t="s">
        <v>679</v>
      </c>
      <c r="C1793" s="1220"/>
      <c r="D1793" s="1221"/>
      <c r="E1793" s="1219" t="s">
        <v>6392</v>
      </c>
      <c r="F1793" s="1221"/>
      <c r="G1793" s="740">
        <v>6509.38</v>
      </c>
      <c r="H1793" s="740">
        <v>2742.05</v>
      </c>
      <c r="I1793" s="1158">
        <v>0</v>
      </c>
      <c r="J1793" s="740">
        <v>9251.43</v>
      </c>
      <c r="K1793" s="276" t="str">
        <f t="shared" si="27"/>
        <v>151223</v>
      </c>
    </row>
    <row r="1794" spans="1:11" ht="10.9" customHeight="1">
      <c r="A1794" s="1157">
        <v>5114010001</v>
      </c>
      <c r="B1794" s="1219" t="s">
        <v>679</v>
      </c>
      <c r="C1794" s="1220"/>
      <c r="D1794" s="1221"/>
      <c r="E1794" s="1219" t="s">
        <v>6393</v>
      </c>
      <c r="F1794" s="1221"/>
      <c r="G1794" s="740">
        <v>33445.620000000003</v>
      </c>
      <c r="H1794" s="740">
        <v>19374.759999999998</v>
      </c>
      <c r="I1794" s="1158">
        <v>0</v>
      </c>
      <c r="J1794" s="740">
        <v>52820.38</v>
      </c>
      <c r="K1794" s="276" t="str">
        <f t="shared" si="27"/>
        <v>151223</v>
      </c>
    </row>
    <row r="1795" spans="1:11" ht="10.9" customHeight="1">
      <c r="A1795" s="1157">
        <v>5114010001</v>
      </c>
      <c r="B1795" s="1219" t="s">
        <v>679</v>
      </c>
      <c r="C1795" s="1220"/>
      <c r="D1795" s="1221"/>
      <c r="E1795" s="1219" t="s">
        <v>6394</v>
      </c>
      <c r="F1795" s="1221"/>
      <c r="G1795" s="740">
        <v>35844.21</v>
      </c>
      <c r="H1795" s="740">
        <v>18236.150000000001</v>
      </c>
      <c r="I1795" s="1158">
        <v>0</v>
      </c>
      <c r="J1795" s="740">
        <v>54080.36</v>
      </c>
      <c r="K1795" s="276" t="str">
        <f t="shared" si="27"/>
        <v>151223</v>
      </c>
    </row>
    <row r="1796" spans="1:11" ht="10.9" customHeight="1">
      <c r="A1796" s="1157">
        <v>5114010001</v>
      </c>
      <c r="B1796" s="1219" t="s">
        <v>679</v>
      </c>
      <c r="C1796" s="1220"/>
      <c r="D1796" s="1221"/>
      <c r="E1796" s="1219" t="s">
        <v>6395</v>
      </c>
      <c r="F1796" s="1221"/>
      <c r="G1796" s="740">
        <v>405253.76</v>
      </c>
      <c r="H1796" s="740">
        <v>238813.48</v>
      </c>
      <c r="I1796" s="1158">
        <v>0</v>
      </c>
      <c r="J1796" s="740">
        <v>644067.24</v>
      </c>
      <c r="K1796" s="276" t="str">
        <f t="shared" si="27"/>
        <v>151223</v>
      </c>
    </row>
    <row r="1797" spans="1:11" ht="10.9" customHeight="1">
      <c r="A1797" s="1157">
        <v>5114010001</v>
      </c>
      <c r="B1797" s="1219" t="s">
        <v>679</v>
      </c>
      <c r="C1797" s="1220"/>
      <c r="D1797" s="1221"/>
      <c r="E1797" s="1219" t="s">
        <v>6396</v>
      </c>
      <c r="F1797" s="1221"/>
      <c r="G1797" s="740">
        <v>52737.51</v>
      </c>
      <c r="H1797" s="740">
        <v>29817.98</v>
      </c>
      <c r="I1797" s="1158">
        <v>0</v>
      </c>
      <c r="J1797" s="740">
        <v>82555.490000000005</v>
      </c>
      <c r="K1797" s="276" t="str">
        <f t="shared" si="27"/>
        <v>151223</v>
      </c>
    </row>
    <row r="1798" spans="1:11" ht="10.9" customHeight="1">
      <c r="A1798" s="1157">
        <v>5114010001</v>
      </c>
      <c r="B1798" s="1219" t="s">
        <v>679</v>
      </c>
      <c r="C1798" s="1220"/>
      <c r="D1798" s="1221"/>
      <c r="E1798" s="1219" t="s">
        <v>6397</v>
      </c>
      <c r="F1798" s="1221"/>
      <c r="G1798" s="740">
        <v>47995.75</v>
      </c>
      <c r="H1798" s="740">
        <v>26958.53</v>
      </c>
      <c r="I1798" s="1158">
        <v>0</v>
      </c>
      <c r="J1798" s="740">
        <v>74954.28</v>
      </c>
      <c r="K1798" s="276" t="str">
        <f t="shared" si="27"/>
        <v>151223</v>
      </c>
    </row>
    <row r="1799" spans="1:11" ht="10.9" customHeight="1">
      <c r="A1799" s="1157">
        <v>5114010001</v>
      </c>
      <c r="B1799" s="1219" t="s">
        <v>679</v>
      </c>
      <c r="C1799" s="1220"/>
      <c r="D1799" s="1221"/>
      <c r="E1799" s="1219" t="s">
        <v>6398</v>
      </c>
      <c r="F1799" s="1221"/>
      <c r="G1799" s="740">
        <v>22281.46</v>
      </c>
      <c r="H1799" s="740">
        <v>12091.68</v>
      </c>
      <c r="I1799" s="1158">
        <v>0</v>
      </c>
      <c r="J1799" s="740">
        <v>34373.14</v>
      </c>
      <c r="K1799" s="276" t="str">
        <f t="shared" si="27"/>
        <v>151223</v>
      </c>
    </row>
    <row r="1800" spans="1:11" ht="10.9" customHeight="1">
      <c r="A1800" s="1157">
        <v>5114010001</v>
      </c>
      <c r="B1800" s="1219" t="s">
        <v>679</v>
      </c>
      <c r="C1800" s="1220"/>
      <c r="D1800" s="1221"/>
      <c r="E1800" s="1219" t="s">
        <v>6399</v>
      </c>
      <c r="F1800" s="1221"/>
      <c r="G1800" s="740">
        <v>18006.53</v>
      </c>
      <c r="H1800" s="740">
        <v>8455.69</v>
      </c>
      <c r="I1800" s="1158">
        <v>0</v>
      </c>
      <c r="J1800" s="740">
        <v>26462.22</v>
      </c>
      <c r="K1800" s="276" t="str">
        <f t="shared" si="27"/>
        <v>151223</v>
      </c>
    </row>
    <row r="1801" spans="1:11" ht="10.9" customHeight="1">
      <c r="A1801" s="1157">
        <v>5114010001</v>
      </c>
      <c r="B1801" s="1219" t="s">
        <v>679</v>
      </c>
      <c r="C1801" s="1220"/>
      <c r="D1801" s="1221"/>
      <c r="E1801" s="1219" t="s">
        <v>6400</v>
      </c>
      <c r="F1801" s="1221"/>
      <c r="G1801" s="740">
        <v>24164.67</v>
      </c>
      <c r="H1801" s="740">
        <v>14394.45</v>
      </c>
      <c r="I1801" s="1158">
        <v>0</v>
      </c>
      <c r="J1801" s="740">
        <v>38559.120000000003</v>
      </c>
      <c r="K1801" s="276" t="str">
        <f t="shared" si="27"/>
        <v>151223</v>
      </c>
    </row>
    <row r="1802" spans="1:11" ht="10.9" customHeight="1">
      <c r="A1802" s="1157">
        <v>5114010001</v>
      </c>
      <c r="B1802" s="1219" t="s">
        <v>679</v>
      </c>
      <c r="C1802" s="1220"/>
      <c r="D1802" s="1221"/>
      <c r="E1802" s="1219" t="s">
        <v>6401</v>
      </c>
      <c r="F1802" s="1221"/>
      <c r="G1802" s="740">
        <v>5760.57</v>
      </c>
      <c r="H1802" s="740">
        <v>3335.28</v>
      </c>
      <c r="I1802" s="1158">
        <v>0</v>
      </c>
      <c r="J1802" s="740">
        <v>9095.85</v>
      </c>
      <c r="K1802" s="276" t="str">
        <f t="shared" si="27"/>
        <v>151223</v>
      </c>
    </row>
    <row r="1803" spans="1:11" ht="10.9" customHeight="1">
      <c r="A1803" s="1157">
        <v>5114010001</v>
      </c>
      <c r="B1803" s="1219" t="s">
        <v>679</v>
      </c>
      <c r="C1803" s="1220"/>
      <c r="D1803" s="1221"/>
      <c r="E1803" s="1219" t="s">
        <v>6402</v>
      </c>
      <c r="F1803" s="1221"/>
      <c r="G1803" s="740">
        <v>18394.169999999998</v>
      </c>
      <c r="H1803" s="740">
        <v>10652.29</v>
      </c>
      <c r="I1803" s="1158">
        <v>0</v>
      </c>
      <c r="J1803" s="740">
        <v>29046.46</v>
      </c>
      <c r="K1803" s="276" t="str">
        <f t="shared" si="27"/>
        <v>151223</v>
      </c>
    </row>
    <row r="1804" spans="1:11" ht="10.9" customHeight="1">
      <c r="A1804" s="1157">
        <v>5114010001</v>
      </c>
      <c r="B1804" s="1219" t="s">
        <v>679</v>
      </c>
      <c r="C1804" s="1220"/>
      <c r="D1804" s="1221"/>
      <c r="E1804" s="1219" t="s">
        <v>6403</v>
      </c>
      <c r="F1804" s="1221"/>
      <c r="G1804" s="740">
        <v>51893.45</v>
      </c>
      <c r="H1804" s="740">
        <v>27995.040000000001</v>
      </c>
      <c r="I1804" s="1158">
        <v>0</v>
      </c>
      <c r="J1804" s="740">
        <v>79888.490000000005</v>
      </c>
      <c r="K1804" s="276" t="str">
        <f t="shared" si="27"/>
        <v>151223</v>
      </c>
    </row>
    <row r="1805" spans="1:11" ht="10.9" customHeight="1">
      <c r="A1805" s="1157">
        <v>5114010001</v>
      </c>
      <c r="B1805" s="1219" t="s">
        <v>679</v>
      </c>
      <c r="C1805" s="1220"/>
      <c r="D1805" s="1221"/>
      <c r="E1805" s="1219" t="s">
        <v>6404</v>
      </c>
      <c r="F1805" s="1221"/>
      <c r="G1805" s="740">
        <v>15371.26</v>
      </c>
      <c r="H1805" s="740">
        <v>8772.74</v>
      </c>
      <c r="I1805" s="1158">
        <v>0</v>
      </c>
      <c r="J1805" s="740">
        <v>24144</v>
      </c>
      <c r="K1805" s="276" t="str">
        <f t="shared" ref="K1805:K1868" si="28">MID(E1805,58,6)</f>
        <v>151223</v>
      </c>
    </row>
    <row r="1806" spans="1:11" ht="10.9" customHeight="1">
      <c r="A1806" s="1157">
        <v>5114010001</v>
      </c>
      <c r="B1806" s="1219" t="s">
        <v>679</v>
      </c>
      <c r="C1806" s="1220"/>
      <c r="D1806" s="1221"/>
      <c r="E1806" s="1219" t="s">
        <v>6405</v>
      </c>
      <c r="F1806" s="1221"/>
      <c r="G1806" s="740">
        <v>11847.89</v>
      </c>
      <c r="H1806" s="740">
        <v>5897.67</v>
      </c>
      <c r="I1806" s="1158">
        <v>0</v>
      </c>
      <c r="J1806" s="740">
        <v>17745.560000000001</v>
      </c>
      <c r="K1806" s="276" t="str">
        <f t="shared" si="28"/>
        <v>151223</v>
      </c>
    </row>
    <row r="1807" spans="1:11" ht="10.9" customHeight="1">
      <c r="A1807" s="1157">
        <v>5114010001</v>
      </c>
      <c r="B1807" s="1219" t="s">
        <v>679</v>
      </c>
      <c r="C1807" s="1220"/>
      <c r="D1807" s="1221"/>
      <c r="E1807" s="1219" t="s">
        <v>6406</v>
      </c>
      <c r="F1807" s="1221"/>
      <c r="G1807" s="740">
        <v>44342.63</v>
      </c>
      <c r="H1807" s="740">
        <v>28036.93</v>
      </c>
      <c r="I1807" s="1158">
        <v>0</v>
      </c>
      <c r="J1807" s="740">
        <v>72379.56</v>
      </c>
      <c r="K1807" s="276" t="str">
        <f t="shared" si="28"/>
        <v>151223</v>
      </c>
    </row>
    <row r="1808" spans="1:11" ht="10.9" customHeight="1">
      <c r="A1808" s="1157">
        <v>5114010001</v>
      </c>
      <c r="B1808" s="1219" t="s">
        <v>679</v>
      </c>
      <c r="C1808" s="1220"/>
      <c r="D1808" s="1221"/>
      <c r="E1808" s="1219" t="s">
        <v>6407</v>
      </c>
      <c r="F1808" s="1221"/>
      <c r="G1808" s="740">
        <v>24679.31</v>
      </c>
      <c r="H1808" s="740">
        <v>14101.26</v>
      </c>
      <c r="I1808" s="1158">
        <v>0</v>
      </c>
      <c r="J1808" s="740">
        <v>38780.57</v>
      </c>
      <c r="K1808" s="276" t="str">
        <f t="shared" si="28"/>
        <v>151223</v>
      </c>
    </row>
    <row r="1809" spans="1:11" ht="10.9" customHeight="1">
      <c r="A1809" s="1157">
        <v>5114010001</v>
      </c>
      <c r="B1809" s="1219" t="s">
        <v>679</v>
      </c>
      <c r="C1809" s="1220"/>
      <c r="D1809" s="1221"/>
      <c r="E1809" s="1219" t="s">
        <v>6408</v>
      </c>
      <c r="F1809" s="1221"/>
      <c r="G1809" s="740">
        <v>12137.26</v>
      </c>
      <c r="H1809" s="740">
        <v>6827.03</v>
      </c>
      <c r="I1809" s="1158">
        <v>0</v>
      </c>
      <c r="J1809" s="740">
        <v>18964.29</v>
      </c>
      <c r="K1809" s="276" t="str">
        <f t="shared" si="28"/>
        <v>151223</v>
      </c>
    </row>
    <row r="1810" spans="1:11" ht="10.9" customHeight="1">
      <c r="A1810" s="1157">
        <v>5114010001</v>
      </c>
      <c r="B1810" s="1219" t="s">
        <v>679</v>
      </c>
      <c r="C1810" s="1220"/>
      <c r="D1810" s="1221"/>
      <c r="E1810" s="1219" t="s">
        <v>6409</v>
      </c>
      <c r="F1810" s="1221"/>
      <c r="G1810" s="740">
        <v>111972.64</v>
      </c>
      <c r="H1810" s="740">
        <v>69013.47</v>
      </c>
      <c r="I1810" s="1158">
        <v>0</v>
      </c>
      <c r="J1810" s="740">
        <v>180986.11</v>
      </c>
      <c r="K1810" s="276" t="str">
        <f t="shared" si="28"/>
        <v>250423</v>
      </c>
    </row>
    <row r="1811" spans="1:11" ht="10.9" customHeight="1">
      <c r="A1811" s="1157">
        <v>5114010001</v>
      </c>
      <c r="B1811" s="1219" t="s">
        <v>679</v>
      </c>
      <c r="C1811" s="1220"/>
      <c r="D1811" s="1221"/>
      <c r="E1811" s="1219" t="s">
        <v>6410</v>
      </c>
      <c r="F1811" s="1221"/>
      <c r="G1811" s="740">
        <v>10848.01</v>
      </c>
      <c r="H1811" s="740">
        <v>6278.48</v>
      </c>
      <c r="I1811" s="1158">
        <v>0</v>
      </c>
      <c r="J1811" s="740">
        <v>17126.490000000002</v>
      </c>
      <c r="K1811" s="276" t="str">
        <f t="shared" si="28"/>
        <v>250423</v>
      </c>
    </row>
    <row r="1812" spans="1:11" ht="10.9" customHeight="1">
      <c r="A1812" s="1157">
        <v>5114010001</v>
      </c>
      <c r="B1812" s="1219" t="s">
        <v>679</v>
      </c>
      <c r="C1812" s="1220"/>
      <c r="D1812" s="1221"/>
      <c r="E1812" s="1219" t="s">
        <v>6411</v>
      </c>
      <c r="F1812" s="1221"/>
      <c r="G1812" s="740">
        <v>3075.15</v>
      </c>
      <c r="H1812" s="740">
        <v>1882.62</v>
      </c>
      <c r="I1812" s="1158">
        <v>0</v>
      </c>
      <c r="J1812" s="740">
        <v>4957.7700000000004</v>
      </c>
      <c r="K1812" s="276" t="str">
        <f t="shared" si="28"/>
        <v>151223</v>
      </c>
    </row>
    <row r="1813" spans="1:11" ht="10.9" customHeight="1">
      <c r="A1813" s="1157">
        <v>5114010001</v>
      </c>
      <c r="B1813" s="1219" t="s">
        <v>679</v>
      </c>
      <c r="C1813" s="1220"/>
      <c r="D1813" s="1221"/>
      <c r="E1813" s="1219" t="s">
        <v>6412</v>
      </c>
      <c r="F1813" s="1221"/>
      <c r="G1813" s="740">
        <v>27038.62</v>
      </c>
      <c r="H1813" s="740">
        <v>14691.11</v>
      </c>
      <c r="I1813" s="1158">
        <v>0</v>
      </c>
      <c r="J1813" s="740">
        <v>41729.730000000003</v>
      </c>
      <c r="K1813" s="276" t="str">
        <f t="shared" si="28"/>
        <v>250423</v>
      </c>
    </row>
    <row r="1814" spans="1:11" ht="10.9" customHeight="1">
      <c r="A1814" s="1157">
        <v>5114010001</v>
      </c>
      <c r="B1814" s="1219" t="s">
        <v>679</v>
      </c>
      <c r="C1814" s="1220"/>
      <c r="D1814" s="1221"/>
      <c r="E1814" s="1219" t="s">
        <v>6413</v>
      </c>
      <c r="F1814" s="1221"/>
      <c r="G1814" s="740">
        <v>5245.81</v>
      </c>
      <c r="H1814" s="740">
        <v>3079.58</v>
      </c>
      <c r="I1814" s="1158">
        <v>0</v>
      </c>
      <c r="J1814" s="740">
        <v>8325.39</v>
      </c>
      <c r="K1814" s="276" t="str">
        <f t="shared" si="28"/>
        <v>151223</v>
      </c>
    </row>
    <row r="1815" spans="1:11" ht="10.9" customHeight="1">
      <c r="A1815" s="1157">
        <v>5114010001</v>
      </c>
      <c r="B1815" s="1219" t="s">
        <v>679</v>
      </c>
      <c r="C1815" s="1220"/>
      <c r="D1815" s="1221"/>
      <c r="E1815" s="1219" t="s">
        <v>6414</v>
      </c>
      <c r="F1815" s="1221"/>
      <c r="G1815" s="740">
        <v>45948.82</v>
      </c>
      <c r="H1815" s="740">
        <v>26661.4</v>
      </c>
      <c r="I1815" s="1158">
        <v>0</v>
      </c>
      <c r="J1815" s="740">
        <v>72610.22</v>
      </c>
      <c r="K1815" s="276" t="str">
        <f t="shared" si="28"/>
        <v>250423</v>
      </c>
    </row>
    <row r="1816" spans="1:11" ht="10.9" customHeight="1">
      <c r="A1816" s="1157">
        <v>5114010001</v>
      </c>
      <c r="B1816" s="1219" t="s">
        <v>679</v>
      </c>
      <c r="C1816" s="1220"/>
      <c r="D1816" s="1221"/>
      <c r="E1816" s="1219" t="s">
        <v>6415</v>
      </c>
      <c r="F1816" s="1221"/>
      <c r="G1816" s="740">
        <v>89030.37</v>
      </c>
      <c r="H1816" s="740">
        <v>50623.93</v>
      </c>
      <c r="I1816" s="1158">
        <v>0</v>
      </c>
      <c r="J1816" s="740">
        <v>139654.29999999999</v>
      </c>
      <c r="K1816" s="276" t="str">
        <f t="shared" si="28"/>
        <v>250423</v>
      </c>
    </row>
    <row r="1817" spans="1:11" ht="10.9" customHeight="1">
      <c r="A1817" s="1157">
        <v>5114010001</v>
      </c>
      <c r="B1817" s="1219" t="s">
        <v>679</v>
      </c>
      <c r="C1817" s="1220"/>
      <c r="D1817" s="1221"/>
      <c r="E1817" s="1219" t="s">
        <v>6416</v>
      </c>
      <c r="F1817" s="1221"/>
      <c r="G1817" s="740">
        <v>2198.21</v>
      </c>
      <c r="H1817" s="740">
        <v>1262.76</v>
      </c>
      <c r="I1817" s="1158">
        <v>0</v>
      </c>
      <c r="J1817" s="740">
        <v>3460.97</v>
      </c>
      <c r="K1817" s="276" t="str">
        <f t="shared" si="28"/>
        <v>151223</v>
      </c>
    </row>
    <row r="1818" spans="1:11" ht="10.9" customHeight="1">
      <c r="A1818" s="1157">
        <v>5114010001</v>
      </c>
      <c r="B1818" s="1219" t="s">
        <v>679</v>
      </c>
      <c r="C1818" s="1220"/>
      <c r="D1818" s="1221"/>
      <c r="E1818" s="1219" t="s">
        <v>6417</v>
      </c>
      <c r="F1818" s="1221"/>
      <c r="G1818" s="740">
        <v>45901.84</v>
      </c>
      <c r="H1818" s="740">
        <v>26632.61</v>
      </c>
      <c r="I1818" s="1158">
        <v>0</v>
      </c>
      <c r="J1818" s="740">
        <v>72534.45</v>
      </c>
      <c r="K1818" s="276" t="str">
        <f t="shared" si="28"/>
        <v>250423</v>
      </c>
    </row>
    <row r="1819" spans="1:11" ht="10.9" customHeight="1">
      <c r="A1819" s="1157">
        <v>5114010001</v>
      </c>
      <c r="B1819" s="1219" t="s">
        <v>679</v>
      </c>
      <c r="C1819" s="1220"/>
      <c r="D1819" s="1221"/>
      <c r="E1819" s="1219" t="s">
        <v>6418</v>
      </c>
      <c r="F1819" s="1221"/>
      <c r="G1819" s="740">
        <v>4677.41</v>
      </c>
      <c r="H1819" s="740">
        <v>2699.89</v>
      </c>
      <c r="I1819" s="1158">
        <v>0</v>
      </c>
      <c r="J1819" s="740">
        <v>7377.3</v>
      </c>
      <c r="K1819" s="276" t="str">
        <f t="shared" si="28"/>
        <v>151223</v>
      </c>
    </row>
    <row r="1820" spans="1:11" ht="10.9" customHeight="1">
      <c r="A1820" s="1157">
        <v>5114010001</v>
      </c>
      <c r="B1820" s="1219" t="s">
        <v>679</v>
      </c>
      <c r="C1820" s="1220"/>
      <c r="D1820" s="1221"/>
      <c r="E1820" s="1219" t="s">
        <v>6419</v>
      </c>
      <c r="F1820" s="1221"/>
      <c r="G1820" s="740">
        <v>17740.849999999999</v>
      </c>
      <c r="H1820" s="740">
        <v>9556.99</v>
      </c>
      <c r="I1820" s="1158">
        <v>0</v>
      </c>
      <c r="J1820" s="740">
        <v>27297.84</v>
      </c>
      <c r="K1820" s="276" t="str">
        <f t="shared" si="28"/>
        <v>250423</v>
      </c>
    </row>
    <row r="1821" spans="1:11" ht="10.9" customHeight="1">
      <c r="A1821" s="1157">
        <v>5114010001</v>
      </c>
      <c r="B1821" s="1219" t="s">
        <v>679</v>
      </c>
      <c r="C1821" s="1220"/>
      <c r="D1821" s="1221"/>
      <c r="E1821" s="1219" t="s">
        <v>6420</v>
      </c>
      <c r="F1821" s="1221"/>
      <c r="G1821" s="740">
        <v>17862.080000000002</v>
      </c>
      <c r="H1821" s="740">
        <v>10352.23</v>
      </c>
      <c r="I1821" s="1158">
        <v>0</v>
      </c>
      <c r="J1821" s="740">
        <v>28214.31</v>
      </c>
      <c r="K1821" s="276" t="str">
        <f t="shared" si="28"/>
        <v>250423</v>
      </c>
    </row>
    <row r="1822" spans="1:11" ht="10.9" customHeight="1">
      <c r="A1822" s="1157">
        <v>5114010001</v>
      </c>
      <c r="B1822" s="1219" t="s">
        <v>679</v>
      </c>
      <c r="C1822" s="1220"/>
      <c r="D1822" s="1221"/>
      <c r="E1822" s="1219" t="s">
        <v>6421</v>
      </c>
      <c r="F1822" s="1221"/>
      <c r="G1822" s="740">
        <v>9347.0300000000007</v>
      </c>
      <c r="H1822" s="740">
        <v>4293.17</v>
      </c>
      <c r="I1822" s="1158">
        <v>0</v>
      </c>
      <c r="J1822" s="740">
        <v>13640.2</v>
      </c>
      <c r="K1822" s="276" t="str">
        <f t="shared" si="28"/>
        <v>151223</v>
      </c>
    </row>
    <row r="1823" spans="1:11" ht="10.9" customHeight="1">
      <c r="A1823" s="1157">
        <v>5114010001</v>
      </c>
      <c r="B1823" s="1219" t="s">
        <v>679</v>
      </c>
      <c r="C1823" s="1220"/>
      <c r="D1823" s="1221"/>
      <c r="E1823" s="1219" t="s">
        <v>6422</v>
      </c>
      <c r="F1823" s="1221"/>
      <c r="G1823" s="740">
        <v>45600.55</v>
      </c>
      <c r="H1823" s="740">
        <v>27555.46</v>
      </c>
      <c r="I1823" s="1158">
        <v>0</v>
      </c>
      <c r="J1823" s="740">
        <v>73156.009999999995</v>
      </c>
      <c r="K1823" s="276" t="str">
        <f t="shared" si="28"/>
        <v>250423</v>
      </c>
    </row>
    <row r="1824" spans="1:11" ht="10.9" customHeight="1">
      <c r="A1824" s="1157">
        <v>5114010001</v>
      </c>
      <c r="B1824" s="1219" t="s">
        <v>679</v>
      </c>
      <c r="C1824" s="1220"/>
      <c r="D1824" s="1221"/>
      <c r="E1824" s="1219" t="s">
        <v>6423</v>
      </c>
      <c r="F1824" s="1221"/>
      <c r="G1824" s="740">
        <v>8012.77</v>
      </c>
      <c r="H1824" s="740">
        <v>2800.84</v>
      </c>
      <c r="I1824" s="1158">
        <v>0</v>
      </c>
      <c r="J1824" s="740">
        <v>10813.61</v>
      </c>
      <c r="K1824" s="276" t="str">
        <f t="shared" si="28"/>
        <v>151223</v>
      </c>
    </row>
    <row r="1825" spans="1:11" ht="10.9" customHeight="1">
      <c r="A1825" s="1157">
        <v>5114010001</v>
      </c>
      <c r="B1825" s="1219" t="s">
        <v>679</v>
      </c>
      <c r="C1825" s="1220"/>
      <c r="D1825" s="1221"/>
      <c r="E1825" s="1219" t="s">
        <v>6424</v>
      </c>
      <c r="F1825" s="1221"/>
      <c r="G1825" s="740">
        <v>94539.9</v>
      </c>
      <c r="H1825" s="740">
        <v>51122.77</v>
      </c>
      <c r="I1825" s="1158">
        <v>0</v>
      </c>
      <c r="J1825" s="740">
        <v>145662.67000000001</v>
      </c>
      <c r="K1825" s="276" t="str">
        <f t="shared" si="28"/>
        <v>250423</v>
      </c>
    </row>
    <row r="1826" spans="1:11" ht="10.9" customHeight="1">
      <c r="A1826" s="1157">
        <v>5114010001</v>
      </c>
      <c r="B1826" s="1219" t="s">
        <v>679</v>
      </c>
      <c r="C1826" s="1220"/>
      <c r="D1826" s="1221"/>
      <c r="E1826" s="1219" t="s">
        <v>6425</v>
      </c>
      <c r="F1826" s="1221"/>
      <c r="G1826" s="740">
        <v>92291.5</v>
      </c>
      <c r="H1826" s="740">
        <v>52668.81</v>
      </c>
      <c r="I1826" s="1158">
        <v>0</v>
      </c>
      <c r="J1826" s="740">
        <v>144960.31</v>
      </c>
      <c r="K1826" s="276" t="str">
        <f t="shared" si="28"/>
        <v>250423</v>
      </c>
    </row>
    <row r="1827" spans="1:11" ht="10.9" customHeight="1">
      <c r="A1827" s="1157">
        <v>5114010001</v>
      </c>
      <c r="B1827" s="1219" t="s">
        <v>679</v>
      </c>
      <c r="C1827" s="1220"/>
      <c r="D1827" s="1221"/>
      <c r="E1827" s="1219" t="s">
        <v>6426</v>
      </c>
      <c r="F1827" s="1221"/>
      <c r="G1827" s="740">
        <v>38410.35</v>
      </c>
      <c r="H1827" s="740">
        <v>21918.080000000002</v>
      </c>
      <c r="I1827" s="1158">
        <v>0</v>
      </c>
      <c r="J1827" s="740">
        <v>60328.43</v>
      </c>
      <c r="K1827" s="276" t="str">
        <f t="shared" si="28"/>
        <v>250423</v>
      </c>
    </row>
    <row r="1828" spans="1:11" ht="10.9" customHeight="1">
      <c r="A1828" s="1157">
        <v>5114010001</v>
      </c>
      <c r="B1828" s="1219" t="s">
        <v>679</v>
      </c>
      <c r="C1828" s="1220"/>
      <c r="D1828" s="1221"/>
      <c r="E1828" s="1219" t="s">
        <v>6427</v>
      </c>
      <c r="F1828" s="1221"/>
      <c r="G1828" s="740">
        <v>5092.03</v>
      </c>
      <c r="H1828" s="740">
        <v>2939.58</v>
      </c>
      <c r="I1828" s="1158">
        <v>0</v>
      </c>
      <c r="J1828" s="740">
        <v>8031.61</v>
      </c>
      <c r="K1828" s="276" t="str">
        <f t="shared" si="28"/>
        <v>250423</v>
      </c>
    </row>
    <row r="1829" spans="1:11" ht="10.9" customHeight="1">
      <c r="A1829" s="1157">
        <v>5114010001</v>
      </c>
      <c r="B1829" s="1219" t="s">
        <v>679</v>
      </c>
      <c r="C1829" s="1220"/>
      <c r="D1829" s="1221"/>
      <c r="E1829" s="1219" t="s">
        <v>6428</v>
      </c>
      <c r="F1829" s="1221"/>
      <c r="G1829" s="740">
        <v>10216.61</v>
      </c>
      <c r="H1829" s="740">
        <v>5374.26</v>
      </c>
      <c r="I1829" s="1158">
        <v>0</v>
      </c>
      <c r="J1829" s="740">
        <v>15590.87</v>
      </c>
      <c r="K1829" s="276" t="str">
        <f t="shared" si="28"/>
        <v>151223</v>
      </c>
    </row>
    <row r="1830" spans="1:11" ht="10.9" customHeight="1">
      <c r="A1830" s="1157">
        <v>5114010001</v>
      </c>
      <c r="B1830" s="1219" t="s">
        <v>679</v>
      </c>
      <c r="C1830" s="1220"/>
      <c r="D1830" s="1221"/>
      <c r="E1830" s="1219" t="s">
        <v>6429</v>
      </c>
      <c r="F1830" s="1221"/>
      <c r="G1830" s="740">
        <v>65691.490000000005</v>
      </c>
      <c r="H1830" s="740">
        <v>36350.400000000001</v>
      </c>
      <c r="I1830" s="1158">
        <v>0</v>
      </c>
      <c r="J1830" s="740">
        <v>102041.89</v>
      </c>
      <c r="K1830" s="276" t="str">
        <f t="shared" si="28"/>
        <v>250423</v>
      </c>
    </row>
    <row r="1831" spans="1:11" ht="10.9" customHeight="1">
      <c r="A1831" s="1157">
        <v>5114010001</v>
      </c>
      <c r="B1831" s="1219" t="s">
        <v>679</v>
      </c>
      <c r="C1831" s="1220"/>
      <c r="D1831" s="1221"/>
      <c r="E1831" s="1219" t="s">
        <v>6430</v>
      </c>
      <c r="F1831" s="1221"/>
      <c r="G1831" s="740">
        <v>15739.72</v>
      </c>
      <c r="H1831" s="740">
        <v>14451.5</v>
      </c>
      <c r="I1831" s="1158">
        <v>0</v>
      </c>
      <c r="J1831" s="740">
        <v>30191.22</v>
      </c>
      <c r="K1831" s="276" t="str">
        <f t="shared" si="28"/>
        <v>250423</v>
      </c>
    </row>
    <row r="1832" spans="1:11" ht="10.9" customHeight="1">
      <c r="A1832" s="1157">
        <v>5114010001</v>
      </c>
      <c r="B1832" s="1219" t="s">
        <v>679</v>
      </c>
      <c r="C1832" s="1220"/>
      <c r="D1832" s="1221"/>
      <c r="E1832" s="1219" t="s">
        <v>6431</v>
      </c>
      <c r="F1832" s="1221"/>
      <c r="G1832" s="740">
        <v>12964.73</v>
      </c>
      <c r="H1832" s="740">
        <v>7069.57</v>
      </c>
      <c r="I1832" s="1158">
        <v>0</v>
      </c>
      <c r="J1832" s="740">
        <v>20034.3</v>
      </c>
      <c r="K1832" s="276" t="str">
        <f t="shared" si="28"/>
        <v>151223</v>
      </c>
    </row>
    <row r="1833" spans="1:11" ht="10.9" customHeight="1">
      <c r="A1833" s="1157">
        <v>5114010001</v>
      </c>
      <c r="B1833" s="1219" t="s">
        <v>679</v>
      </c>
      <c r="C1833" s="1220"/>
      <c r="D1833" s="1221"/>
      <c r="E1833" s="1219" t="s">
        <v>6432</v>
      </c>
      <c r="F1833" s="1221"/>
      <c r="G1833" s="740">
        <v>58469.95</v>
      </c>
      <c r="H1833" s="740">
        <v>33346.269999999997</v>
      </c>
      <c r="I1833" s="1158">
        <v>0</v>
      </c>
      <c r="J1833" s="740">
        <v>91816.22</v>
      </c>
      <c r="K1833" s="276" t="str">
        <f t="shared" si="28"/>
        <v>250423</v>
      </c>
    </row>
    <row r="1834" spans="1:11" ht="10.9" customHeight="1">
      <c r="A1834" s="1157">
        <v>5114010001</v>
      </c>
      <c r="B1834" s="1219" t="s">
        <v>679</v>
      </c>
      <c r="C1834" s="1220"/>
      <c r="D1834" s="1221"/>
      <c r="E1834" s="1219" t="s">
        <v>6433</v>
      </c>
      <c r="F1834" s="1221"/>
      <c r="G1834" s="740">
        <v>21932.58</v>
      </c>
      <c r="H1834" s="740">
        <v>12792.74</v>
      </c>
      <c r="I1834" s="1158">
        <v>0</v>
      </c>
      <c r="J1834" s="740">
        <v>34725.32</v>
      </c>
      <c r="K1834" s="276" t="str">
        <f t="shared" si="28"/>
        <v>151223</v>
      </c>
    </row>
    <row r="1835" spans="1:11" ht="10.9" customHeight="1">
      <c r="A1835" s="1157">
        <v>5114010001</v>
      </c>
      <c r="B1835" s="1219" t="s">
        <v>679</v>
      </c>
      <c r="C1835" s="1220"/>
      <c r="D1835" s="1221"/>
      <c r="E1835" s="1219" t="s">
        <v>6434</v>
      </c>
      <c r="F1835" s="1221"/>
      <c r="G1835" s="740">
        <v>1892005.35</v>
      </c>
      <c r="H1835" s="740">
        <v>1096667.02</v>
      </c>
      <c r="I1835" s="1158">
        <v>0</v>
      </c>
      <c r="J1835" s="740">
        <v>2988672.37</v>
      </c>
      <c r="K1835" s="276" t="str">
        <f t="shared" si="28"/>
        <v>250423</v>
      </c>
    </row>
    <row r="1836" spans="1:11" ht="10.9" customHeight="1">
      <c r="A1836" s="1157">
        <v>5114010001</v>
      </c>
      <c r="B1836" s="1219" t="s">
        <v>679</v>
      </c>
      <c r="C1836" s="1220"/>
      <c r="D1836" s="1221"/>
      <c r="E1836" s="1219" t="s">
        <v>6435</v>
      </c>
      <c r="F1836" s="1221"/>
      <c r="G1836" s="740">
        <v>1435.16</v>
      </c>
      <c r="H1836" s="1158">
        <v>0</v>
      </c>
      <c r="I1836" s="1158">
        <v>0</v>
      </c>
      <c r="J1836" s="740">
        <v>1435.16</v>
      </c>
      <c r="K1836" s="276" t="str">
        <f t="shared" si="28"/>
        <v>151223</v>
      </c>
    </row>
    <row r="1837" spans="1:11" ht="10.9" customHeight="1">
      <c r="A1837" s="1157">
        <v>5114010001</v>
      </c>
      <c r="B1837" s="1219" t="s">
        <v>679</v>
      </c>
      <c r="C1837" s="1220"/>
      <c r="D1837" s="1221"/>
      <c r="E1837" s="1219" t="s">
        <v>6436</v>
      </c>
      <c r="F1837" s="1221"/>
      <c r="G1837" s="740">
        <v>42028.44</v>
      </c>
      <c r="H1837" s="740">
        <v>24588.07</v>
      </c>
      <c r="I1837" s="1158">
        <v>0</v>
      </c>
      <c r="J1837" s="740">
        <v>66616.509999999995</v>
      </c>
      <c r="K1837" s="276" t="str">
        <f t="shared" si="28"/>
        <v>250423</v>
      </c>
    </row>
    <row r="1838" spans="1:11" ht="10.9" customHeight="1">
      <c r="A1838" s="1157">
        <v>5114010001</v>
      </c>
      <c r="B1838" s="1219" t="s">
        <v>679</v>
      </c>
      <c r="C1838" s="1220"/>
      <c r="D1838" s="1221"/>
      <c r="E1838" s="1219" t="s">
        <v>6437</v>
      </c>
      <c r="F1838" s="1221"/>
      <c r="G1838" s="740">
        <v>15392.12</v>
      </c>
      <c r="H1838" s="740">
        <v>8929.5400000000009</v>
      </c>
      <c r="I1838" s="1158">
        <v>0</v>
      </c>
      <c r="J1838" s="740">
        <v>24321.66</v>
      </c>
      <c r="K1838" s="276" t="str">
        <f t="shared" si="28"/>
        <v>151223</v>
      </c>
    </row>
    <row r="1839" spans="1:11" ht="10.9" customHeight="1">
      <c r="A1839" s="1157">
        <v>5114010001</v>
      </c>
      <c r="B1839" s="1219" t="s">
        <v>679</v>
      </c>
      <c r="C1839" s="1220"/>
      <c r="D1839" s="1221"/>
      <c r="E1839" s="1219" t="s">
        <v>6438</v>
      </c>
      <c r="F1839" s="1221"/>
      <c r="G1839" s="740">
        <v>1028837.77</v>
      </c>
      <c r="H1839" s="740">
        <v>591608.59</v>
      </c>
      <c r="I1839" s="1158">
        <v>0</v>
      </c>
      <c r="J1839" s="740">
        <v>1620446.36</v>
      </c>
      <c r="K1839" s="276" t="str">
        <f t="shared" si="28"/>
        <v>250423</v>
      </c>
    </row>
    <row r="1840" spans="1:11" ht="10.9" customHeight="1">
      <c r="A1840" s="1157">
        <v>5114010001</v>
      </c>
      <c r="B1840" s="1219" t="s">
        <v>679</v>
      </c>
      <c r="C1840" s="1220"/>
      <c r="D1840" s="1221"/>
      <c r="E1840" s="1219" t="s">
        <v>6439</v>
      </c>
      <c r="F1840" s="1221"/>
      <c r="G1840" s="740">
        <v>38538.11</v>
      </c>
      <c r="H1840" s="740">
        <v>22295.54</v>
      </c>
      <c r="I1840" s="1158">
        <v>0</v>
      </c>
      <c r="J1840" s="740">
        <v>60833.65</v>
      </c>
      <c r="K1840" s="276" t="str">
        <f t="shared" si="28"/>
        <v>250423</v>
      </c>
    </row>
    <row r="1841" spans="1:11" ht="10.9" customHeight="1">
      <c r="A1841" s="1157">
        <v>5114010001</v>
      </c>
      <c r="B1841" s="1219" t="s">
        <v>679</v>
      </c>
      <c r="C1841" s="1220"/>
      <c r="D1841" s="1221"/>
      <c r="E1841" s="1219" t="s">
        <v>6440</v>
      </c>
      <c r="F1841" s="1221"/>
      <c r="G1841" s="740">
        <v>159649.32</v>
      </c>
      <c r="H1841" s="740">
        <v>93535</v>
      </c>
      <c r="I1841" s="1158">
        <v>0</v>
      </c>
      <c r="J1841" s="740">
        <v>253184.32</v>
      </c>
      <c r="K1841" s="276" t="str">
        <f t="shared" si="28"/>
        <v>250423</v>
      </c>
    </row>
    <row r="1842" spans="1:11" ht="10.9" customHeight="1">
      <c r="A1842" s="1157">
        <v>5114010001</v>
      </c>
      <c r="B1842" s="1219" t="s">
        <v>679</v>
      </c>
      <c r="C1842" s="1220"/>
      <c r="D1842" s="1221"/>
      <c r="E1842" s="1219" t="s">
        <v>6441</v>
      </c>
      <c r="F1842" s="1221"/>
      <c r="G1842" s="740">
        <v>46110.99</v>
      </c>
      <c r="H1842" s="740">
        <v>26703.06</v>
      </c>
      <c r="I1842" s="1158">
        <v>0</v>
      </c>
      <c r="J1842" s="740">
        <v>72814.05</v>
      </c>
      <c r="K1842" s="276" t="str">
        <f t="shared" si="28"/>
        <v>250423</v>
      </c>
    </row>
    <row r="1843" spans="1:11" ht="10.9" customHeight="1">
      <c r="A1843" s="1157">
        <v>5114010001</v>
      </c>
      <c r="B1843" s="1219" t="s">
        <v>679</v>
      </c>
      <c r="C1843" s="1220"/>
      <c r="D1843" s="1221"/>
      <c r="E1843" s="1219" t="s">
        <v>6442</v>
      </c>
      <c r="F1843" s="1221"/>
      <c r="G1843" s="740">
        <v>16330.9</v>
      </c>
      <c r="H1843" s="740">
        <v>9340.25</v>
      </c>
      <c r="I1843" s="1158">
        <v>0</v>
      </c>
      <c r="J1843" s="740">
        <v>25671.15</v>
      </c>
      <c r="K1843" s="276" t="str">
        <f t="shared" si="28"/>
        <v>151223</v>
      </c>
    </row>
    <row r="1844" spans="1:11" ht="10.9" customHeight="1">
      <c r="A1844" s="1157">
        <v>5114010001</v>
      </c>
      <c r="B1844" s="1219" t="s">
        <v>679</v>
      </c>
      <c r="C1844" s="1220"/>
      <c r="D1844" s="1221"/>
      <c r="E1844" s="1219" t="s">
        <v>6443</v>
      </c>
      <c r="F1844" s="1221"/>
      <c r="G1844" s="740">
        <v>32754.52</v>
      </c>
      <c r="H1844" s="740">
        <v>21317.13</v>
      </c>
      <c r="I1844" s="1158">
        <v>0</v>
      </c>
      <c r="J1844" s="740">
        <v>54071.65</v>
      </c>
      <c r="K1844" s="276" t="str">
        <f t="shared" si="28"/>
        <v>151223</v>
      </c>
    </row>
    <row r="1845" spans="1:11" ht="10.9" customHeight="1">
      <c r="A1845" s="1157">
        <v>5114010001</v>
      </c>
      <c r="B1845" s="1219" t="s">
        <v>679</v>
      </c>
      <c r="C1845" s="1220"/>
      <c r="D1845" s="1221"/>
      <c r="E1845" s="1219" t="s">
        <v>6444</v>
      </c>
      <c r="F1845" s="1221"/>
      <c r="G1845" s="740">
        <v>6355.34</v>
      </c>
      <c r="H1845" s="740">
        <v>3690.29</v>
      </c>
      <c r="I1845" s="1158">
        <v>0</v>
      </c>
      <c r="J1845" s="740">
        <v>10045.629999999999</v>
      </c>
      <c r="K1845" s="276" t="str">
        <f t="shared" si="28"/>
        <v>151223</v>
      </c>
    </row>
    <row r="1846" spans="1:11" ht="10.9" customHeight="1">
      <c r="A1846" s="1157">
        <v>5114010001</v>
      </c>
      <c r="B1846" s="1219" t="s">
        <v>679</v>
      </c>
      <c r="C1846" s="1220"/>
      <c r="D1846" s="1221"/>
      <c r="E1846" s="1219" t="s">
        <v>6445</v>
      </c>
      <c r="F1846" s="1221"/>
      <c r="G1846" s="740">
        <v>2347.29</v>
      </c>
      <c r="H1846" s="740">
        <v>1352.03</v>
      </c>
      <c r="I1846" s="1158">
        <v>0</v>
      </c>
      <c r="J1846" s="740">
        <v>3699.32</v>
      </c>
      <c r="K1846" s="276" t="str">
        <f t="shared" si="28"/>
        <v>151223</v>
      </c>
    </row>
    <row r="1847" spans="1:11" ht="10.9" customHeight="1">
      <c r="A1847" s="1157">
        <v>5114010001</v>
      </c>
      <c r="B1847" s="1219" t="s">
        <v>679</v>
      </c>
      <c r="C1847" s="1220"/>
      <c r="D1847" s="1221"/>
      <c r="E1847" s="1219" t="s">
        <v>6446</v>
      </c>
      <c r="F1847" s="1221"/>
      <c r="G1847" s="740">
        <v>4268.3500000000004</v>
      </c>
      <c r="H1847" s="740">
        <v>2496.16</v>
      </c>
      <c r="I1847" s="1158">
        <v>0</v>
      </c>
      <c r="J1847" s="740">
        <v>6764.51</v>
      </c>
      <c r="K1847" s="276" t="str">
        <f t="shared" si="28"/>
        <v>151223</v>
      </c>
    </row>
    <row r="1848" spans="1:11" ht="10.9" customHeight="1">
      <c r="A1848" s="1157">
        <v>5114010001</v>
      </c>
      <c r="B1848" s="1219" t="s">
        <v>679</v>
      </c>
      <c r="C1848" s="1220"/>
      <c r="D1848" s="1221"/>
      <c r="E1848" s="1219" t="s">
        <v>6447</v>
      </c>
      <c r="F1848" s="1221"/>
      <c r="G1848" s="740">
        <v>271713.21999999997</v>
      </c>
      <c r="H1848" s="740">
        <v>155350.75</v>
      </c>
      <c r="I1848" s="1158">
        <v>0</v>
      </c>
      <c r="J1848" s="740">
        <v>427063.97</v>
      </c>
      <c r="K1848" s="276" t="str">
        <f t="shared" si="28"/>
        <v>151223</v>
      </c>
    </row>
    <row r="1849" spans="1:11" ht="10.9" customHeight="1">
      <c r="A1849" s="1157">
        <v>5114010001</v>
      </c>
      <c r="B1849" s="1219" t="s">
        <v>679</v>
      </c>
      <c r="C1849" s="1220"/>
      <c r="D1849" s="1221"/>
      <c r="E1849" s="1219" t="s">
        <v>6448</v>
      </c>
      <c r="F1849" s="1221"/>
      <c r="G1849" s="740">
        <v>24222.99</v>
      </c>
      <c r="H1849" s="740">
        <v>15022.95</v>
      </c>
      <c r="I1849" s="1158">
        <v>0</v>
      </c>
      <c r="J1849" s="740">
        <v>39245.94</v>
      </c>
      <c r="K1849" s="276" t="str">
        <f t="shared" si="28"/>
        <v>151223</v>
      </c>
    </row>
    <row r="1850" spans="1:11" ht="10.9" customHeight="1">
      <c r="A1850" s="1157">
        <v>5114010001</v>
      </c>
      <c r="B1850" s="1219" t="s">
        <v>679</v>
      </c>
      <c r="C1850" s="1220"/>
      <c r="D1850" s="1221"/>
      <c r="E1850" s="1219" t="s">
        <v>6449</v>
      </c>
      <c r="F1850" s="1221"/>
      <c r="G1850" s="740">
        <v>59461.68</v>
      </c>
      <c r="H1850" s="740">
        <v>33204.9</v>
      </c>
      <c r="I1850" s="1158">
        <v>0</v>
      </c>
      <c r="J1850" s="740">
        <v>92666.58</v>
      </c>
      <c r="K1850" s="276" t="str">
        <f t="shared" si="28"/>
        <v>151223</v>
      </c>
    </row>
    <row r="1851" spans="1:11" ht="10.9" customHeight="1">
      <c r="A1851" s="1157">
        <v>5114010001</v>
      </c>
      <c r="B1851" s="1219" t="s">
        <v>679</v>
      </c>
      <c r="C1851" s="1220"/>
      <c r="D1851" s="1221"/>
      <c r="E1851" s="1219" t="s">
        <v>6450</v>
      </c>
      <c r="F1851" s="1221"/>
      <c r="G1851" s="740">
        <v>3046.02</v>
      </c>
      <c r="H1851" s="740">
        <v>1766.59</v>
      </c>
      <c r="I1851" s="1158">
        <v>0</v>
      </c>
      <c r="J1851" s="740">
        <v>4812.6099999999997</v>
      </c>
      <c r="K1851" s="276" t="str">
        <f t="shared" si="28"/>
        <v>151223</v>
      </c>
    </row>
    <row r="1852" spans="1:11" ht="10.9" customHeight="1">
      <c r="A1852" s="1157">
        <v>5114010001</v>
      </c>
      <c r="B1852" s="1219" t="s">
        <v>679</v>
      </c>
      <c r="C1852" s="1220"/>
      <c r="D1852" s="1221"/>
      <c r="E1852" s="1219" t="s">
        <v>6451</v>
      </c>
      <c r="F1852" s="1221"/>
      <c r="G1852" s="740">
        <v>28305.09</v>
      </c>
      <c r="H1852" s="740">
        <v>16634.2</v>
      </c>
      <c r="I1852" s="1158">
        <v>0</v>
      </c>
      <c r="J1852" s="740">
        <v>44939.29</v>
      </c>
      <c r="K1852" s="276" t="str">
        <f t="shared" si="28"/>
        <v>151223</v>
      </c>
    </row>
    <row r="1853" spans="1:11" ht="10.9" customHeight="1">
      <c r="A1853" s="1157">
        <v>5114010001</v>
      </c>
      <c r="B1853" s="1219" t="s">
        <v>679</v>
      </c>
      <c r="C1853" s="1220"/>
      <c r="D1853" s="1221"/>
      <c r="E1853" s="1219" t="s">
        <v>6452</v>
      </c>
      <c r="F1853" s="1221"/>
      <c r="G1853" s="740">
        <v>9729.2800000000007</v>
      </c>
      <c r="H1853" s="740">
        <v>5609.22</v>
      </c>
      <c r="I1853" s="1158">
        <v>0</v>
      </c>
      <c r="J1853" s="740">
        <v>15338.5</v>
      </c>
      <c r="K1853" s="276" t="str">
        <f t="shared" si="28"/>
        <v>151223</v>
      </c>
    </row>
    <row r="1854" spans="1:11" ht="10.9" customHeight="1">
      <c r="A1854" s="1157">
        <v>5114010001</v>
      </c>
      <c r="B1854" s="1219" t="s">
        <v>679</v>
      </c>
      <c r="C1854" s="1220"/>
      <c r="D1854" s="1221"/>
      <c r="E1854" s="1219" t="s">
        <v>6453</v>
      </c>
      <c r="F1854" s="1221"/>
      <c r="G1854" s="740">
        <v>16153.68</v>
      </c>
      <c r="H1854" s="740">
        <v>9517.82</v>
      </c>
      <c r="I1854" s="1158">
        <v>0</v>
      </c>
      <c r="J1854" s="740">
        <v>25671.5</v>
      </c>
      <c r="K1854" s="276" t="str">
        <f t="shared" si="28"/>
        <v>151223</v>
      </c>
    </row>
    <row r="1855" spans="1:11" ht="10.9" customHeight="1">
      <c r="A1855" s="1157">
        <v>5114010001</v>
      </c>
      <c r="B1855" s="1219" t="s">
        <v>679</v>
      </c>
      <c r="C1855" s="1220"/>
      <c r="D1855" s="1221"/>
      <c r="E1855" s="1219" t="s">
        <v>6454</v>
      </c>
      <c r="F1855" s="1221"/>
      <c r="G1855" s="740">
        <v>7967.12</v>
      </c>
      <c r="H1855" s="740">
        <v>4596.6499999999996</v>
      </c>
      <c r="I1855" s="1158">
        <v>0</v>
      </c>
      <c r="J1855" s="740">
        <v>12563.77</v>
      </c>
      <c r="K1855" s="276" t="str">
        <f t="shared" si="28"/>
        <v>151223</v>
      </c>
    </row>
    <row r="1856" spans="1:11" ht="10.9" customHeight="1">
      <c r="A1856" s="1157">
        <v>5114010001</v>
      </c>
      <c r="B1856" s="1219" t="s">
        <v>679</v>
      </c>
      <c r="C1856" s="1220"/>
      <c r="D1856" s="1221"/>
      <c r="E1856" s="1219" t="s">
        <v>6455</v>
      </c>
      <c r="F1856" s="1221"/>
      <c r="G1856" s="740">
        <v>117619.25</v>
      </c>
      <c r="H1856" s="740">
        <v>69462.52</v>
      </c>
      <c r="I1856" s="1158">
        <v>0</v>
      </c>
      <c r="J1856" s="740">
        <v>187081.77</v>
      </c>
      <c r="K1856" s="276" t="str">
        <f t="shared" si="28"/>
        <v>151223</v>
      </c>
    </row>
    <row r="1857" spans="1:11" ht="10.9" customHeight="1">
      <c r="A1857" s="1157">
        <v>5114010001</v>
      </c>
      <c r="B1857" s="1219" t="s">
        <v>679</v>
      </c>
      <c r="C1857" s="1220"/>
      <c r="D1857" s="1221"/>
      <c r="E1857" s="1219" t="s">
        <v>6456</v>
      </c>
      <c r="F1857" s="1221"/>
      <c r="G1857" s="740">
        <v>24475.18</v>
      </c>
      <c r="H1857" s="740">
        <v>14486.03</v>
      </c>
      <c r="I1857" s="1158">
        <v>0</v>
      </c>
      <c r="J1857" s="740">
        <v>38961.21</v>
      </c>
      <c r="K1857" s="276" t="str">
        <f t="shared" si="28"/>
        <v>151223</v>
      </c>
    </row>
    <row r="1858" spans="1:11" ht="10.9" customHeight="1">
      <c r="A1858" s="1157">
        <v>5114010001</v>
      </c>
      <c r="B1858" s="1219" t="s">
        <v>679</v>
      </c>
      <c r="C1858" s="1220"/>
      <c r="D1858" s="1221"/>
      <c r="E1858" s="1219" t="s">
        <v>6457</v>
      </c>
      <c r="F1858" s="1221"/>
      <c r="G1858" s="740">
        <v>2525.37</v>
      </c>
      <c r="H1858" s="740">
        <v>1455.81</v>
      </c>
      <c r="I1858" s="1158">
        <v>0</v>
      </c>
      <c r="J1858" s="740">
        <v>3981.18</v>
      </c>
      <c r="K1858" s="276" t="str">
        <f t="shared" si="28"/>
        <v>151223</v>
      </c>
    </row>
    <row r="1859" spans="1:11" ht="10.9" customHeight="1">
      <c r="A1859" s="1157">
        <v>5114010001</v>
      </c>
      <c r="B1859" s="1219" t="s">
        <v>679</v>
      </c>
      <c r="C1859" s="1220"/>
      <c r="D1859" s="1221"/>
      <c r="E1859" s="1219" t="s">
        <v>6458</v>
      </c>
      <c r="F1859" s="1221"/>
      <c r="G1859" s="740">
        <v>27204.99</v>
      </c>
      <c r="H1859" s="740">
        <v>15777.62</v>
      </c>
      <c r="I1859" s="1158">
        <v>0</v>
      </c>
      <c r="J1859" s="740">
        <v>42982.61</v>
      </c>
      <c r="K1859" s="276" t="str">
        <f t="shared" si="28"/>
        <v>151223</v>
      </c>
    </row>
    <row r="1860" spans="1:11" ht="10.9" customHeight="1">
      <c r="A1860" s="1157">
        <v>5114010001</v>
      </c>
      <c r="B1860" s="1219" t="s">
        <v>679</v>
      </c>
      <c r="C1860" s="1220"/>
      <c r="D1860" s="1221"/>
      <c r="E1860" s="1219" t="s">
        <v>6459</v>
      </c>
      <c r="F1860" s="1221"/>
      <c r="G1860" s="740">
        <v>10324.92</v>
      </c>
      <c r="H1860" s="740">
        <v>5958.36</v>
      </c>
      <c r="I1860" s="1158">
        <v>0</v>
      </c>
      <c r="J1860" s="740">
        <v>16283.28</v>
      </c>
      <c r="K1860" s="276" t="str">
        <f t="shared" si="28"/>
        <v>151223</v>
      </c>
    </row>
    <row r="1861" spans="1:11" ht="10.9" customHeight="1">
      <c r="A1861" s="1157">
        <v>5114010001</v>
      </c>
      <c r="B1861" s="1219" t="s">
        <v>679</v>
      </c>
      <c r="C1861" s="1220"/>
      <c r="D1861" s="1221"/>
      <c r="E1861" s="1219" t="s">
        <v>6460</v>
      </c>
      <c r="F1861" s="1221"/>
      <c r="G1861" s="740">
        <v>17517.939999999999</v>
      </c>
      <c r="H1861" s="740">
        <v>10435.93</v>
      </c>
      <c r="I1861" s="1158">
        <v>0</v>
      </c>
      <c r="J1861" s="740">
        <v>27953.87</v>
      </c>
      <c r="K1861" s="276" t="str">
        <f t="shared" si="28"/>
        <v>151223</v>
      </c>
    </row>
    <row r="1862" spans="1:11" ht="10.9" customHeight="1">
      <c r="A1862" s="1157">
        <v>5114010001</v>
      </c>
      <c r="B1862" s="1219" t="s">
        <v>679</v>
      </c>
      <c r="C1862" s="1220"/>
      <c r="D1862" s="1221"/>
      <c r="E1862" s="1219" t="s">
        <v>6461</v>
      </c>
      <c r="F1862" s="1221"/>
      <c r="G1862" s="740">
        <v>12564.22</v>
      </c>
      <c r="H1862" s="740">
        <v>7295.76</v>
      </c>
      <c r="I1862" s="1158">
        <v>0</v>
      </c>
      <c r="J1862" s="740">
        <v>19859.98</v>
      </c>
      <c r="K1862" s="276" t="str">
        <f t="shared" si="28"/>
        <v>151223</v>
      </c>
    </row>
    <row r="1863" spans="1:11" ht="10.9" customHeight="1">
      <c r="A1863" s="1157">
        <v>5114010001</v>
      </c>
      <c r="B1863" s="1219" t="s">
        <v>679</v>
      </c>
      <c r="C1863" s="1220"/>
      <c r="D1863" s="1221"/>
      <c r="E1863" s="1219" t="s">
        <v>6462</v>
      </c>
      <c r="F1863" s="1221"/>
      <c r="G1863" s="740">
        <v>14938.02</v>
      </c>
      <c r="H1863" s="740">
        <v>8613.5300000000007</v>
      </c>
      <c r="I1863" s="1158">
        <v>0</v>
      </c>
      <c r="J1863" s="740">
        <v>23551.55</v>
      </c>
      <c r="K1863" s="276" t="str">
        <f t="shared" si="28"/>
        <v>151223</v>
      </c>
    </row>
    <row r="1864" spans="1:11" ht="10.9" customHeight="1">
      <c r="A1864" s="1157">
        <v>5114010001</v>
      </c>
      <c r="B1864" s="1219" t="s">
        <v>679</v>
      </c>
      <c r="C1864" s="1220"/>
      <c r="D1864" s="1221"/>
      <c r="E1864" s="1219" t="s">
        <v>6463</v>
      </c>
      <c r="F1864" s="1221"/>
      <c r="G1864" s="740">
        <v>10507.26</v>
      </c>
      <c r="H1864" s="740">
        <v>6755.36</v>
      </c>
      <c r="I1864" s="1158">
        <v>0</v>
      </c>
      <c r="J1864" s="740">
        <v>17262.62</v>
      </c>
      <c r="K1864" s="276" t="str">
        <f t="shared" si="28"/>
        <v>151223</v>
      </c>
    </row>
    <row r="1865" spans="1:11" ht="10.9" customHeight="1">
      <c r="A1865" s="1157">
        <v>5114010001</v>
      </c>
      <c r="B1865" s="1219" t="s">
        <v>679</v>
      </c>
      <c r="C1865" s="1220"/>
      <c r="D1865" s="1221"/>
      <c r="E1865" s="1219" t="s">
        <v>6464</v>
      </c>
      <c r="F1865" s="1221"/>
      <c r="G1865" s="740">
        <v>17753.45</v>
      </c>
      <c r="H1865" s="740">
        <v>10370.299999999999</v>
      </c>
      <c r="I1865" s="1158">
        <v>0</v>
      </c>
      <c r="J1865" s="740">
        <v>28123.75</v>
      </c>
      <c r="K1865" s="276" t="str">
        <f t="shared" si="28"/>
        <v>151223</v>
      </c>
    </row>
    <row r="1866" spans="1:11" ht="10.9" customHeight="1">
      <c r="A1866" s="1157">
        <v>5114010001</v>
      </c>
      <c r="B1866" s="1219" t="s">
        <v>679</v>
      </c>
      <c r="C1866" s="1220"/>
      <c r="D1866" s="1221"/>
      <c r="E1866" s="1219" t="s">
        <v>6465</v>
      </c>
      <c r="F1866" s="1221"/>
      <c r="G1866" s="740">
        <v>5257.49</v>
      </c>
      <c r="H1866" s="740">
        <v>3036.92</v>
      </c>
      <c r="I1866" s="1158">
        <v>0</v>
      </c>
      <c r="J1866" s="740">
        <v>8294.41</v>
      </c>
      <c r="K1866" s="276" t="str">
        <f t="shared" si="28"/>
        <v>151223</v>
      </c>
    </row>
    <row r="1867" spans="1:11" ht="10.9" customHeight="1">
      <c r="A1867" s="1157">
        <v>5114010001</v>
      </c>
      <c r="B1867" s="1219" t="s">
        <v>679</v>
      </c>
      <c r="C1867" s="1220"/>
      <c r="D1867" s="1221"/>
      <c r="E1867" s="1219" t="s">
        <v>6466</v>
      </c>
      <c r="F1867" s="1221"/>
      <c r="G1867" s="740">
        <v>12411.82</v>
      </c>
      <c r="H1867" s="740">
        <v>7145.35</v>
      </c>
      <c r="I1867" s="1158">
        <v>0</v>
      </c>
      <c r="J1867" s="740">
        <v>19557.169999999998</v>
      </c>
      <c r="K1867" s="276" t="str">
        <f t="shared" si="28"/>
        <v>151223</v>
      </c>
    </row>
    <row r="1868" spans="1:11" ht="10.9" customHeight="1">
      <c r="A1868" s="1157">
        <v>5114010001</v>
      </c>
      <c r="B1868" s="1219" t="s">
        <v>679</v>
      </c>
      <c r="C1868" s="1220"/>
      <c r="D1868" s="1221"/>
      <c r="E1868" s="1219" t="s">
        <v>6467</v>
      </c>
      <c r="F1868" s="1221"/>
      <c r="G1868" s="740">
        <v>30570.93</v>
      </c>
      <c r="H1868" s="740">
        <v>18340.310000000001</v>
      </c>
      <c r="I1868" s="1158">
        <v>0</v>
      </c>
      <c r="J1868" s="740">
        <v>48911.24</v>
      </c>
      <c r="K1868" s="276" t="str">
        <f t="shared" si="28"/>
        <v>151223</v>
      </c>
    </row>
    <row r="1869" spans="1:11" ht="10.9" customHeight="1">
      <c r="A1869" s="1157">
        <v>5114010001</v>
      </c>
      <c r="B1869" s="1219" t="s">
        <v>679</v>
      </c>
      <c r="C1869" s="1220"/>
      <c r="D1869" s="1221"/>
      <c r="E1869" s="1219" t="s">
        <v>6468</v>
      </c>
      <c r="F1869" s="1221"/>
      <c r="G1869" s="740">
        <v>11876.91</v>
      </c>
      <c r="H1869" s="740">
        <v>6868.04</v>
      </c>
      <c r="I1869" s="1158">
        <v>0</v>
      </c>
      <c r="J1869" s="740">
        <v>18744.95</v>
      </c>
      <c r="K1869" s="276" t="str">
        <f t="shared" ref="K1869:K1932" si="29">MID(E1869,58,6)</f>
        <v>151223</v>
      </c>
    </row>
    <row r="1870" spans="1:11" ht="10.9" customHeight="1">
      <c r="A1870" s="1157">
        <v>5114010001</v>
      </c>
      <c r="B1870" s="1219" t="s">
        <v>679</v>
      </c>
      <c r="C1870" s="1220"/>
      <c r="D1870" s="1221"/>
      <c r="E1870" s="1219" t="s">
        <v>6469</v>
      </c>
      <c r="F1870" s="1221"/>
      <c r="G1870" s="740">
        <v>26647.87</v>
      </c>
      <c r="H1870" s="740">
        <v>16729.29</v>
      </c>
      <c r="I1870" s="1158">
        <v>0</v>
      </c>
      <c r="J1870" s="740">
        <v>43377.16</v>
      </c>
      <c r="K1870" s="276" t="str">
        <f t="shared" si="29"/>
        <v>151223</v>
      </c>
    </row>
    <row r="1871" spans="1:11" ht="10.9" customHeight="1">
      <c r="A1871" s="1157">
        <v>5114010001</v>
      </c>
      <c r="B1871" s="1219" t="s">
        <v>679</v>
      </c>
      <c r="C1871" s="1220"/>
      <c r="D1871" s="1221"/>
      <c r="E1871" s="1219" t="s">
        <v>6470</v>
      </c>
      <c r="F1871" s="1221"/>
      <c r="G1871" s="740">
        <v>21382.48</v>
      </c>
      <c r="H1871" s="740">
        <v>12552.69</v>
      </c>
      <c r="I1871" s="1158">
        <v>0</v>
      </c>
      <c r="J1871" s="740">
        <v>33935.17</v>
      </c>
      <c r="K1871" s="276" t="str">
        <f t="shared" si="29"/>
        <v>151223</v>
      </c>
    </row>
    <row r="1872" spans="1:11" ht="10.9" customHeight="1">
      <c r="A1872" s="1157">
        <v>5114010001</v>
      </c>
      <c r="B1872" s="1219" t="s">
        <v>679</v>
      </c>
      <c r="C1872" s="1220"/>
      <c r="D1872" s="1221"/>
      <c r="E1872" s="1219" t="s">
        <v>6471</v>
      </c>
      <c r="F1872" s="1221"/>
      <c r="G1872" s="740">
        <v>2825.33</v>
      </c>
      <c r="H1872" s="740">
        <v>1309.25</v>
      </c>
      <c r="I1872" s="1158">
        <v>0</v>
      </c>
      <c r="J1872" s="740">
        <v>4134.58</v>
      </c>
      <c r="K1872" s="276" t="str">
        <f t="shared" si="29"/>
        <v>151223</v>
      </c>
    </row>
    <row r="1873" spans="1:11" ht="10.9" customHeight="1">
      <c r="A1873" s="1157">
        <v>5114010001</v>
      </c>
      <c r="B1873" s="1219" t="s">
        <v>679</v>
      </c>
      <c r="C1873" s="1220"/>
      <c r="D1873" s="1221"/>
      <c r="E1873" s="1219" t="s">
        <v>6472</v>
      </c>
      <c r="F1873" s="1221"/>
      <c r="G1873" s="740">
        <v>10557.38</v>
      </c>
      <c r="H1873" s="740">
        <v>8390.82</v>
      </c>
      <c r="I1873" s="1158">
        <v>0</v>
      </c>
      <c r="J1873" s="740">
        <v>18948.2</v>
      </c>
      <c r="K1873" s="276" t="str">
        <f t="shared" si="29"/>
        <v>151223</v>
      </c>
    </row>
    <row r="1874" spans="1:11" ht="10.9" customHeight="1">
      <c r="A1874" s="1157">
        <v>5114010001</v>
      </c>
      <c r="B1874" s="1219" t="s">
        <v>679</v>
      </c>
      <c r="C1874" s="1220"/>
      <c r="D1874" s="1221"/>
      <c r="E1874" s="1219" t="s">
        <v>6473</v>
      </c>
      <c r="F1874" s="1221"/>
      <c r="G1874" s="740">
        <v>10319.52</v>
      </c>
      <c r="H1874" s="740">
        <v>6004.91</v>
      </c>
      <c r="I1874" s="1158">
        <v>0</v>
      </c>
      <c r="J1874" s="740">
        <v>16324.43</v>
      </c>
      <c r="K1874" s="276" t="str">
        <f t="shared" si="29"/>
        <v>151223</v>
      </c>
    </row>
    <row r="1875" spans="1:11" ht="10.9" customHeight="1">
      <c r="A1875" s="1157">
        <v>5114010001</v>
      </c>
      <c r="B1875" s="1219" t="s">
        <v>679</v>
      </c>
      <c r="C1875" s="1220"/>
      <c r="D1875" s="1221"/>
      <c r="E1875" s="1219" t="s">
        <v>6474</v>
      </c>
      <c r="F1875" s="1221"/>
      <c r="G1875" s="740">
        <v>21975.279999999999</v>
      </c>
      <c r="H1875" s="740">
        <v>12799.46</v>
      </c>
      <c r="I1875" s="1158">
        <v>0</v>
      </c>
      <c r="J1875" s="740">
        <v>34774.74</v>
      </c>
      <c r="K1875" s="276" t="str">
        <f t="shared" si="29"/>
        <v>151223</v>
      </c>
    </row>
    <row r="1876" spans="1:11" ht="10.9" customHeight="1">
      <c r="A1876" s="1157">
        <v>5114010001</v>
      </c>
      <c r="B1876" s="1219" t="s">
        <v>679</v>
      </c>
      <c r="C1876" s="1220"/>
      <c r="D1876" s="1221"/>
      <c r="E1876" s="1219" t="s">
        <v>6475</v>
      </c>
      <c r="F1876" s="1221"/>
      <c r="G1876" s="740">
        <v>9070.5499999999993</v>
      </c>
      <c r="H1876" s="740">
        <v>5252.8</v>
      </c>
      <c r="I1876" s="1158">
        <v>0</v>
      </c>
      <c r="J1876" s="740">
        <v>14323.35</v>
      </c>
      <c r="K1876" s="276" t="str">
        <f t="shared" si="29"/>
        <v>151223</v>
      </c>
    </row>
    <row r="1877" spans="1:11" ht="10.9" customHeight="1">
      <c r="A1877" s="1157">
        <v>5114010001</v>
      </c>
      <c r="B1877" s="1219" t="s">
        <v>679</v>
      </c>
      <c r="C1877" s="1220"/>
      <c r="D1877" s="1221"/>
      <c r="E1877" s="1219" t="s">
        <v>6476</v>
      </c>
      <c r="F1877" s="1221"/>
      <c r="G1877" s="740">
        <v>5879.13</v>
      </c>
      <c r="H1877" s="740">
        <v>4332.72</v>
      </c>
      <c r="I1877" s="1158">
        <v>0</v>
      </c>
      <c r="J1877" s="740">
        <v>10211.85</v>
      </c>
      <c r="K1877" s="276" t="str">
        <f t="shared" si="29"/>
        <v>151223</v>
      </c>
    </row>
    <row r="1878" spans="1:11" ht="10.9" customHeight="1">
      <c r="A1878" s="1157">
        <v>5114010001</v>
      </c>
      <c r="B1878" s="1219" t="s">
        <v>679</v>
      </c>
      <c r="C1878" s="1220"/>
      <c r="D1878" s="1221"/>
      <c r="E1878" s="1219" t="s">
        <v>6477</v>
      </c>
      <c r="F1878" s="1221"/>
      <c r="G1878" s="740">
        <v>16056.7</v>
      </c>
      <c r="H1878" s="740">
        <v>13216.35</v>
      </c>
      <c r="I1878" s="1158">
        <v>0</v>
      </c>
      <c r="J1878" s="740">
        <v>29273.05</v>
      </c>
      <c r="K1878" s="276" t="str">
        <f t="shared" si="29"/>
        <v>151223</v>
      </c>
    </row>
    <row r="1879" spans="1:11" ht="10.9" customHeight="1">
      <c r="A1879" s="1157">
        <v>5114010001</v>
      </c>
      <c r="B1879" s="1219" t="s">
        <v>679</v>
      </c>
      <c r="C1879" s="1220"/>
      <c r="D1879" s="1221"/>
      <c r="E1879" s="1219" t="s">
        <v>6478</v>
      </c>
      <c r="F1879" s="1221"/>
      <c r="G1879" s="740">
        <v>26444.58</v>
      </c>
      <c r="H1879" s="740">
        <v>15359.64</v>
      </c>
      <c r="I1879" s="1158">
        <v>0</v>
      </c>
      <c r="J1879" s="740">
        <v>41804.22</v>
      </c>
      <c r="K1879" s="276" t="str">
        <f t="shared" si="29"/>
        <v>151223</v>
      </c>
    </row>
    <row r="1880" spans="1:11" ht="10.9" customHeight="1">
      <c r="A1880" s="1157">
        <v>5114010001</v>
      </c>
      <c r="B1880" s="1219" t="s">
        <v>679</v>
      </c>
      <c r="C1880" s="1220"/>
      <c r="D1880" s="1221"/>
      <c r="E1880" s="1219" t="s">
        <v>6479</v>
      </c>
      <c r="F1880" s="1221"/>
      <c r="G1880" s="740">
        <v>2288.36</v>
      </c>
      <c r="H1880" s="740">
        <v>1317.64</v>
      </c>
      <c r="I1880" s="1158">
        <v>0</v>
      </c>
      <c r="J1880" s="740">
        <v>3606</v>
      </c>
      <c r="K1880" s="276" t="str">
        <f t="shared" si="29"/>
        <v>151223</v>
      </c>
    </row>
    <row r="1881" spans="1:11" ht="10.9" customHeight="1">
      <c r="A1881" s="1157">
        <v>5114010001</v>
      </c>
      <c r="B1881" s="1219" t="s">
        <v>679</v>
      </c>
      <c r="C1881" s="1220"/>
      <c r="D1881" s="1221"/>
      <c r="E1881" s="1219" t="s">
        <v>6480</v>
      </c>
      <c r="F1881" s="1221"/>
      <c r="G1881" s="740">
        <v>75923.149999999994</v>
      </c>
      <c r="H1881" s="740">
        <v>42933.57</v>
      </c>
      <c r="I1881" s="1158">
        <v>0</v>
      </c>
      <c r="J1881" s="740">
        <v>118856.72</v>
      </c>
      <c r="K1881" s="276" t="str">
        <f t="shared" si="29"/>
        <v>151223</v>
      </c>
    </row>
    <row r="1882" spans="1:11" ht="10.9" customHeight="1">
      <c r="A1882" s="1157">
        <v>5114010001</v>
      </c>
      <c r="B1882" s="1219" t="s">
        <v>679</v>
      </c>
      <c r="C1882" s="1220"/>
      <c r="D1882" s="1221"/>
      <c r="E1882" s="1219" t="s">
        <v>6481</v>
      </c>
      <c r="F1882" s="1221"/>
      <c r="G1882" s="740">
        <v>16453.04</v>
      </c>
      <c r="H1882" s="740">
        <v>10165.86</v>
      </c>
      <c r="I1882" s="1158">
        <v>0</v>
      </c>
      <c r="J1882" s="740">
        <v>26618.9</v>
      </c>
      <c r="K1882" s="276" t="str">
        <f t="shared" si="29"/>
        <v>151223</v>
      </c>
    </row>
    <row r="1883" spans="1:11" ht="10.9" customHeight="1">
      <c r="A1883" s="1157">
        <v>5114010001</v>
      </c>
      <c r="B1883" s="1219" t="s">
        <v>679</v>
      </c>
      <c r="C1883" s="1220"/>
      <c r="D1883" s="1221"/>
      <c r="E1883" s="1219" t="s">
        <v>6482</v>
      </c>
      <c r="F1883" s="1221"/>
      <c r="G1883" s="740">
        <v>2285.59</v>
      </c>
      <c r="H1883" s="740">
        <v>1315.93</v>
      </c>
      <c r="I1883" s="1158">
        <v>0</v>
      </c>
      <c r="J1883" s="740">
        <v>3601.52</v>
      </c>
      <c r="K1883" s="276" t="str">
        <f t="shared" si="29"/>
        <v>151223</v>
      </c>
    </row>
    <row r="1884" spans="1:11" ht="10.9" customHeight="1">
      <c r="A1884" s="1157">
        <v>5114010001</v>
      </c>
      <c r="B1884" s="1219" t="s">
        <v>679</v>
      </c>
      <c r="C1884" s="1220"/>
      <c r="D1884" s="1221"/>
      <c r="E1884" s="1219" t="s">
        <v>6483</v>
      </c>
      <c r="F1884" s="1221"/>
      <c r="G1884" s="740">
        <v>16407.2</v>
      </c>
      <c r="H1884" s="740">
        <v>9484.9699999999993</v>
      </c>
      <c r="I1884" s="1158">
        <v>0</v>
      </c>
      <c r="J1884" s="740">
        <v>25892.17</v>
      </c>
      <c r="K1884" s="276" t="str">
        <f t="shared" si="29"/>
        <v>151223</v>
      </c>
    </row>
    <row r="1885" spans="1:11" ht="10.9" customHeight="1">
      <c r="A1885" s="1157">
        <v>5114010001</v>
      </c>
      <c r="B1885" s="1219" t="s">
        <v>679</v>
      </c>
      <c r="C1885" s="1220"/>
      <c r="D1885" s="1221"/>
      <c r="E1885" s="1219" t="s">
        <v>6484</v>
      </c>
      <c r="F1885" s="1221"/>
      <c r="G1885" s="740">
        <v>4648.33</v>
      </c>
      <c r="H1885" s="740">
        <v>2672.7</v>
      </c>
      <c r="I1885" s="1158">
        <v>0</v>
      </c>
      <c r="J1885" s="740">
        <v>7321.03</v>
      </c>
      <c r="K1885" s="276" t="str">
        <f t="shared" si="29"/>
        <v>151223</v>
      </c>
    </row>
    <row r="1886" spans="1:11" ht="10.9" customHeight="1">
      <c r="A1886" s="1157">
        <v>5114010001</v>
      </c>
      <c r="B1886" s="1219" t="s">
        <v>679</v>
      </c>
      <c r="C1886" s="1220"/>
      <c r="D1886" s="1221"/>
      <c r="E1886" s="1219" t="s">
        <v>6485</v>
      </c>
      <c r="F1886" s="1221"/>
      <c r="G1886" s="1158">
        <v>468.12</v>
      </c>
      <c r="H1886" s="740">
        <v>1471.16</v>
      </c>
      <c r="I1886" s="1158">
        <v>0</v>
      </c>
      <c r="J1886" s="740">
        <v>1939.28</v>
      </c>
      <c r="K1886" s="276" t="str">
        <f t="shared" si="29"/>
        <v>151223</v>
      </c>
    </row>
    <row r="1887" spans="1:11" ht="10.9" customHeight="1">
      <c r="A1887" s="1157">
        <v>5114010001</v>
      </c>
      <c r="B1887" s="1219" t="s">
        <v>679</v>
      </c>
      <c r="C1887" s="1220"/>
      <c r="D1887" s="1221"/>
      <c r="E1887" s="1219" t="s">
        <v>6486</v>
      </c>
      <c r="F1887" s="1221"/>
      <c r="G1887" s="740">
        <v>2221.7199999999998</v>
      </c>
      <c r="H1887" s="740">
        <v>1277.07</v>
      </c>
      <c r="I1887" s="1158">
        <v>0</v>
      </c>
      <c r="J1887" s="740">
        <v>3498.79</v>
      </c>
      <c r="K1887" s="276" t="str">
        <f t="shared" si="29"/>
        <v>151223</v>
      </c>
    </row>
    <row r="1888" spans="1:11" ht="10.9" customHeight="1">
      <c r="A1888" s="1157">
        <v>5114010001</v>
      </c>
      <c r="B1888" s="1219" t="s">
        <v>679</v>
      </c>
      <c r="C1888" s="1220"/>
      <c r="D1888" s="1221"/>
      <c r="E1888" s="1219" t="s">
        <v>6487</v>
      </c>
      <c r="F1888" s="1221"/>
      <c r="G1888" s="740">
        <v>16307.21</v>
      </c>
      <c r="H1888" s="740">
        <v>9380.27</v>
      </c>
      <c r="I1888" s="1158">
        <v>0</v>
      </c>
      <c r="J1888" s="740">
        <v>25687.48</v>
      </c>
      <c r="K1888" s="276" t="str">
        <f t="shared" si="29"/>
        <v>151223</v>
      </c>
    </row>
    <row r="1889" spans="1:11" ht="10.9" customHeight="1">
      <c r="A1889" s="1157">
        <v>5114010001</v>
      </c>
      <c r="B1889" s="1219" t="s">
        <v>679</v>
      </c>
      <c r="C1889" s="1220"/>
      <c r="D1889" s="1221"/>
      <c r="E1889" s="1219" t="s">
        <v>6488</v>
      </c>
      <c r="F1889" s="1221"/>
      <c r="G1889" s="740">
        <v>5903.31</v>
      </c>
      <c r="H1889" s="740">
        <v>3422.3</v>
      </c>
      <c r="I1889" s="1158">
        <v>0</v>
      </c>
      <c r="J1889" s="740">
        <v>9325.61</v>
      </c>
      <c r="K1889" s="276" t="str">
        <f t="shared" si="29"/>
        <v>151223</v>
      </c>
    </row>
    <row r="1890" spans="1:11" ht="10.9" customHeight="1">
      <c r="A1890" s="1157">
        <v>5114010001</v>
      </c>
      <c r="B1890" s="1219" t="s">
        <v>679</v>
      </c>
      <c r="C1890" s="1220"/>
      <c r="D1890" s="1221"/>
      <c r="E1890" s="1219" t="s">
        <v>6489</v>
      </c>
      <c r="F1890" s="1221"/>
      <c r="G1890" s="740">
        <v>13356.73</v>
      </c>
      <c r="H1890" s="740">
        <v>8051.01</v>
      </c>
      <c r="I1890" s="1158">
        <v>0</v>
      </c>
      <c r="J1890" s="740">
        <v>21407.74</v>
      </c>
      <c r="K1890" s="276" t="str">
        <f t="shared" si="29"/>
        <v>151223</v>
      </c>
    </row>
    <row r="1891" spans="1:11" ht="10.9" customHeight="1">
      <c r="A1891" s="1157">
        <v>5114010001</v>
      </c>
      <c r="B1891" s="1219" t="s">
        <v>679</v>
      </c>
      <c r="C1891" s="1220"/>
      <c r="D1891" s="1221"/>
      <c r="E1891" s="1219" t="s">
        <v>6490</v>
      </c>
      <c r="F1891" s="1221"/>
      <c r="G1891" s="740">
        <v>3853.24</v>
      </c>
      <c r="H1891" s="740">
        <v>2248.36</v>
      </c>
      <c r="I1891" s="1158">
        <v>0</v>
      </c>
      <c r="J1891" s="740">
        <v>6101.6</v>
      </c>
      <c r="K1891" s="276" t="str">
        <f t="shared" si="29"/>
        <v>151223</v>
      </c>
    </row>
    <row r="1892" spans="1:11" ht="10.9" customHeight="1">
      <c r="A1892" s="1157">
        <v>5114010001</v>
      </c>
      <c r="B1892" s="1219" t="s">
        <v>679</v>
      </c>
      <c r="C1892" s="1220"/>
      <c r="D1892" s="1221"/>
      <c r="E1892" s="1219" t="s">
        <v>6491</v>
      </c>
      <c r="F1892" s="1221"/>
      <c r="G1892" s="740">
        <v>145203.85</v>
      </c>
      <c r="H1892" s="740">
        <v>84371.51</v>
      </c>
      <c r="I1892" s="1158">
        <v>0</v>
      </c>
      <c r="J1892" s="740">
        <v>229575.36</v>
      </c>
      <c r="K1892" s="276" t="str">
        <f t="shared" si="29"/>
        <v>151223</v>
      </c>
    </row>
    <row r="1893" spans="1:11" ht="10.9" customHeight="1">
      <c r="A1893" s="1157">
        <v>5114010001</v>
      </c>
      <c r="B1893" s="1219" t="s">
        <v>679</v>
      </c>
      <c r="C1893" s="1220"/>
      <c r="D1893" s="1221"/>
      <c r="E1893" s="1219" t="s">
        <v>6492</v>
      </c>
      <c r="F1893" s="1221"/>
      <c r="G1893" s="740">
        <v>3240.95</v>
      </c>
      <c r="H1893" s="740">
        <v>1882.92</v>
      </c>
      <c r="I1893" s="1158">
        <v>0</v>
      </c>
      <c r="J1893" s="740">
        <v>5123.87</v>
      </c>
      <c r="K1893" s="276" t="str">
        <f t="shared" si="29"/>
        <v>151223</v>
      </c>
    </row>
    <row r="1894" spans="1:11" ht="10.9" customHeight="1">
      <c r="A1894" s="1157">
        <v>5114010001</v>
      </c>
      <c r="B1894" s="1219" t="s">
        <v>679</v>
      </c>
      <c r="C1894" s="1220"/>
      <c r="D1894" s="1221"/>
      <c r="E1894" s="1219" t="s">
        <v>6493</v>
      </c>
      <c r="F1894" s="1221"/>
      <c r="G1894" s="740">
        <v>26598.49</v>
      </c>
      <c r="H1894" s="740">
        <v>16487.919999999998</v>
      </c>
      <c r="I1894" s="1158">
        <v>0</v>
      </c>
      <c r="J1894" s="740">
        <v>43086.41</v>
      </c>
      <c r="K1894" s="276" t="str">
        <f t="shared" si="29"/>
        <v>151223</v>
      </c>
    </row>
    <row r="1895" spans="1:11" ht="10.9" customHeight="1">
      <c r="A1895" s="1157">
        <v>5114010001</v>
      </c>
      <c r="B1895" s="1219" t="s">
        <v>679</v>
      </c>
      <c r="C1895" s="1220"/>
      <c r="D1895" s="1221"/>
      <c r="E1895" s="1219" t="s">
        <v>6494</v>
      </c>
      <c r="F1895" s="1221"/>
      <c r="G1895" s="740">
        <v>5311.83</v>
      </c>
      <c r="H1895" s="740">
        <v>3069.99</v>
      </c>
      <c r="I1895" s="1158">
        <v>0</v>
      </c>
      <c r="J1895" s="740">
        <v>8381.82</v>
      </c>
      <c r="K1895" s="276" t="str">
        <f t="shared" si="29"/>
        <v>151223</v>
      </c>
    </row>
    <row r="1896" spans="1:11" ht="10.9" customHeight="1">
      <c r="A1896" s="1157">
        <v>5114010001</v>
      </c>
      <c r="B1896" s="1219" t="s">
        <v>679</v>
      </c>
      <c r="C1896" s="1220"/>
      <c r="D1896" s="1221"/>
      <c r="E1896" s="1219" t="s">
        <v>6495</v>
      </c>
      <c r="F1896" s="1221"/>
      <c r="G1896" s="740">
        <v>12713.06</v>
      </c>
      <c r="H1896" s="740">
        <v>7875.58</v>
      </c>
      <c r="I1896" s="1158">
        <v>0</v>
      </c>
      <c r="J1896" s="740">
        <v>20588.64</v>
      </c>
      <c r="K1896" s="276" t="str">
        <f t="shared" si="29"/>
        <v>151223</v>
      </c>
    </row>
    <row r="1897" spans="1:11" ht="10.9" customHeight="1">
      <c r="A1897" s="1157">
        <v>5114010001</v>
      </c>
      <c r="B1897" s="1219" t="s">
        <v>679</v>
      </c>
      <c r="C1897" s="1220"/>
      <c r="D1897" s="1221"/>
      <c r="E1897" s="1219" t="s">
        <v>6496</v>
      </c>
      <c r="F1897" s="1221"/>
      <c r="G1897" s="740">
        <v>21933.98</v>
      </c>
      <c r="H1897" s="740">
        <v>12679.07</v>
      </c>
      <c r="I1897" s="1158">
        <v>0</v>
      </c>
      <c r="J1897" s="740">
        <v>34613.050000000003</v>
      </c>
      <c r="K1897" s="276" t="str">
        <f t="shared" si="29"/>
        <v>151223</v>
      </c>
    </row>
    <row r="1898" spans="1:11" ht="10.9" customHeight="1">
      <c r="A1898" s="1157">
        <v>5114010001</v>
      </c>
      <c r="B1898" s="1219" t="s">
        <v>679</v>
      </c>
      <c r="C1898" s="1220"/>
      <c r="D1898" s="1221"/>
      <c r="E1898" s="1219" t="s">
        <v>6497</v>
      </c>
      <c r="F1898" s="1221"/>
      <c r="G1898" s="740">
        <v>4399.3599999999997</v>
      </c>
      <c r="H1898" s="740">
        <v>2235.8200000000002</v>
      </c>
      <c r="I1898" s="1158">
        <v>0</v>
      </c>
      <c r="J1898" s="740">
        <v>6635.18</v>
      </c>
      <c r="K1898" s="276" t="str">
        <f t="shared" si="29"/>
        <v>151223</v>
      </c>
    </row>
    <row r="1899" spans="1:11" ht="10.9" customHeight="1">
      <c r="A1899" s="1157">
        <v>5114010001</v>
      </c>
      <c r="B1899" s="1219" t="s">
        <v>679</v>
      </c>
      <c r="C1899" s="1220"/>
      <c r="D1899" s="1221"/>
      <c r="E1899" s="1219" t="s">
        <v>6498</v>
      </c>
      <c r="F1899" s="1221"/>
      <c r="G1899" s="740">
        <v>13210.02</v>
      </c>
      <c r="H1899" s="740">
        <v>7624.29</v>
      </c>
      <c r="I1899" s="1158">
        <v>0</v>
      </c>
      <c r="J1899" s="740">
        <v>20834.310000000001</v>
      </c>
      <c r="K1899" s="276" t="str">
        <f t="shared" si="29"/>
        <v>151223</v>
      </c>
    </row>
    <row r="1900" spans="1:11" ht="10.9" customHeight="1">
      <c r="A1900" s="1157">
        <v>5114010001</v>
      </c>
      <c r="B1900" s="1219" t="s">
        <v>679</v>
      </c>
      <c r="C1900" s="1220"/>
      <c r="D1900" s="1221"/>
      <c r="E1900" s="1219" t="s">
        <v>6499</v>
      </c>
      <c r="F1900" s="1221"/>
      <c r="G1900" s="740">
        <v>2884.04</v>
      </c>
      <c r="H1900" s="740">
        <v>2659.59</v>
      </c>
      <c r="I1900" s="1158">
        <v>0</v>
      </c>
      <c r="J1900" s="740">
        <v>5543.63</v>
      </c>
      <c r="K1900" s="276" t="str">
        <f t="shared" si="29"/>
        <v>151223</v>
      </c>
    </row>
    <row r="1901" spans="1:11" ht="10.9" customHeight="1">
      <c r="A1901" s="1157">
        <v>5114010001</v>
      </c>
      <c r="B1901" s="1219" t="s">
        <v>679</v>
      </c>
      <c r="C1901" s="1220"/>
      <c r="D1901" s="1221"/>
      <c r="E1901" s="1219" t="s">
        <v>6500</v>
      </c>
      <c r="F1901" s="1221"/>
      <c r="G1901" s="740">
        <v>6768.75</v>
      </c>
      <c r="H1901" s="740">
        <v>4069.53</v>
      </c>
      <c r="I1901" s="1158">
        <v>0</v>
      </c>
      <c r="J1901" s="740">
        <v>10838.28</v>
      </c>
      <c r="K1901" s="276" t="str">
        <f t="shared" si="29"/>
        <v>151223</v>
      </c>
    </row>
    <row r="1902" spans="1:11" ht="10.9" customHeight="1">
      <c r="A1902" s="1157">
        <v>5114010001</v>
      </c>
      <c r="B1902" s="1219" t="s">
        <v>679</v>
      </c>
      <c r="C1902" s="1220"/>
      <c r="D1902" s="1221"/>
      <c r="E1902" s="1219" t="s">
        <v>6501</v>
      </c>
      <c r="F1902" s="1221"/>
      <c r="G1902" s="740">
        <v>31610.61</v>
      </c>
      <c r="H1902" s="740">
        <v>18083.66</v>
      </c>
      <c r="I1902" s="1158">
        <v>0</v>
      </c>
      <c r="J1902" s="740">
        <v>49694.27</v>
      </c>
      <c r="K1902" s="276" t="str">
        <f t="shared" si="29"/>
        <v>151223</v>
      </c>
    </row>
    <row r="1903" spans="1:11" ht="10.9" customHeight="1">
      <c r="A1903" s="1157">
        <v>5114010001</v>
      </c>
      <c r="B1903" s="1219" t="s">
        <v>679</v>
      </c>
      <c r="C1903" s="1220"/>
      <c r="D1903" s="1221"/>
      <c r="E1903" s="1219" t="s">
        <v>6502</v>
      </c>
      <c r="F1903" s="1221"/>
      <c r="G1903" s="740">
        <v>27807.81</v>
      </c>
      <c r="H1903" s="740">
        <v>14846.72</v>
      </c>
      <c r="I1903" s="1158">
        <v>0</v>
      </c>
      <c r="J1903" s="740">
        <v>42654.53</v>
      </c>
      <c r="K1903" s="276" t="str">
        <f t="shared" si="29"/>
        <v>151223</v>
      </c>
    </row>
    <row r="1904" spans="1:11" ht="10.9" customHeight="1">
      <c r="A1904" s="1157">
        <v>5114010001</v>
      </c>
      <c r="B1904" s="1219" t="s">
        <v>679</v>
      </c>
      <c r="C1904" s="1220"/>
      <c r="D1904" s="1221"/>
      <c r="E1904" s="1219" t="s">
        <v>6503</v>
      </c>
      <c r="F1904" s="1221"/>
      <c r="G1904" s="740">
        <v>7851.56</v>
      </c>
      <c r="H1904" s="740">
        <v>4542.47</v>
      </c>
      <c r="I1904" s="1158">
        <v>0</v>
      </c>
      <c r="J1904" s="740">
        <v>12394.03</v>
      </c>
      <c r="K1904" s="276" t="str">
        <f t="shared" si="29"/>
        <v>151223</v>
      </c>
    </row>
    <row r="1905" spans="1:11" ht="10.9" customHeight="1">
      <c r="A1905" s="1157">
        <v>5114010001</v>
      </c>
      <c r="B1905" s="1219" t="s">
        <v>679</v>
      </c>
      <c r="C1905" s="1220"/>
      <c r="D1905" s="1221"/>
      <c r="E1905" s="1219" t="s">
        <v>6504</v>
      </c>
      <c r="F1905" s="1221"/>
      <c r="G1905" s="740">
        <v>12697.29</v>
      </c>
      <c r="H1905" s="740">
        <v>7305</v>
      </c>
      <c r="I1905" s="1158">
        <v>0</v>
      </c>
      <c r="J1905" s="740">
        <v>20002.29</v>
      </c>
      <c r="K1905" s="276" t="str">
        <f t="shared" si="29"/>
        <v>151223</v>
      </c>
    </row>
    <row r="1906" spans="1:11" ht="10.9" customHeight="1">
      <c r="A1906" s="1157">
        <v>5114010001</v>
      </c>
      <c r="B1906" s="1219" t="s">
        <v>679</v>
      </c>
      <c r="C1906" s="1220"/>
      <c r="D1906" s="1221"/>
      <c r="E1906" s="1219" t="s">
        <v>6505</v>
      </c>
      <c r="F1906" s="1221"/>
      <c r="G1906" s="740">
        <v>5346.48</v>
      </c>
      <c r="H1906" s="740">
        <v>3090.73</v>
      </c>
      <c r="I1906" s="1158">
        <v>0</v>
      </c>
      <c r="J1906" s="740">
        <v>8437.2099999999991</v>
      </c>
      <c r="K1906" s="276" t="str">
        <f t="shared" si="29"/>
        <v>151223</v>
      </c>
    </row>
    <row r="1907" spans="1:11" ht="10.9" customHeight="1">
      <c r="A1907" s="1157">
        <v>5114010001</v>
      </c>
      <c r="B1907" s="1219" t="s">
        <v>679</v>
      </c>
      <c r="C1907" s="1220"/>
      <c r="D1907" s="1221"/>
      <c r="E1907" s="1219" t="s">
        <v>6506</v>
      </c>
      <c r="F1907" s="1221"/>
      <c r="G1907" s="740">
        <v>85374.7</v>
      </c>
      <c r="H1907" s="740">
        <v>47561.09</v>
      </c>
      <c r="I1907" s="1158">
        <v>0</v>
      </c>
      <c r="J1907" s="740">
        <v>132935.79</v>
      </c>
      <c r="K1907" s="276" t="str">
        <f t="shared" si="29"/>
        <v>151223</v>
      </c>
    </row>
    <row r="1908" spans="1:11" ht="10.9" customHeight="1">
      <c r="A1908" s="1157">
        <v>5114010001</v>
      </c>
      <c r="B1908" s="1219" t="s">
        <v>679</v>
      </c>
      <c r="C1908" s="1220"/>
      <c r="D1908" s="1221"/>
      <c r="E1908" s="1219" t="s">
        <v>6507</v>
      </c>
      <c r="F1908" s="1221"/>
      <c r="G1908" s="740">
        <v>142470.10999999999</v>
      </c>
      <c r="H1908" s="740">
        <v>83836.210000000006</v>
      </c>
      <c r="I1908" s="1158">
        <v>0</v>
      </c>
      <c r="J1908" s="740">
        <v>226306.32</v>
      </c>
      <c r="K1908" s="276" t="str">
        <f t="shared" si="29"/>
        <v>151223</v>
      </c>
    </row>
    <row r="1909" spans="1:11" ht="10.9" customHeight="1">
      <c r="A1909" s="1157">
        <v>5114010001</v>
      </c>
      <c r="B1909" s="1219" t="s">
        <v>679</v>
      </c>
      <c r="C1909" s="1220"/>
      <c r="D1909" s="1221"/>
      <c r="E1909" s="1219" t="s">
        <v>6508</v>
      </c>
      <c r="F1909" s="1221"/>
      <c r="G1909" s="740">
        <v>11431.53</v>
      </c>
      <c r="H1909" s="740">
        <v>6580.88</v>
      </c>
      <c r="I1909" s="1158">
        <v>0</v>
      </c>
      <c r="J1909" s="740">
        <v>18012.41</v>
      </c>
      <c r="K1909" s="276" t="str">
        <f t="shared" si="29"/>
        <v>151223</v>
      </c>
    </row>
    <row r="1910" spans="1:11" ht="10.9" customHeight="1">
      <c r="A1910" s="1157">
        <v>5114010001</v>
      </c>
      <c r="B1910" s="1219" t="s">
        <v>679</v>
      </c>
      <c r="C1910" s="1220"/>
      <c r="D1910" s="1221"/>
      <c r="E1910" s="1219" t="s">
        <v>6509</v>
      </c>
      <c r="F1910" s="1221"/>
      <c r="G1910" s="740">
        <v>58900.95</v>
      </c>
      <c r="H1910" s="740">
        <v>33723.129999999997</v>
      </c>
      <c r="I1910" s="1158">
        <v>0</v>
      </c>
      <c r="J1910" s="740">
        <v>92624.08</v>
      </c>
      <c r="K1910" s="276" t="str">
        <f t="shared" si="29"/>
        <v>151223</v>
      </c>
    </row>
    <row r="1911" spans="1:11" ht="10.9" customHeight="1">
      <c r="A1911" s="1157">
        <v>5114010001</v>
      </c>
      <c r="B1911" s="1219" t="s">
        <v>679</v>
      </c>
      <c r="C1911" s="1220"/>
      <c r="D1911" s="1221"/>
      <c r="E1911" s="1219" t="s">
        <v>6510</v>
      </c>
      <c r="F1911" s="1221"/>
      <c r="G1911" s="740">
        <v>37774.410000000003</v>
      </c>
      <c r="H1911" s="740">
        <v>22169.4</v>
      </c>
      <c r="I1911" s="1158">
        <v>0</v>
      </c>
      <c r="J1911" s="740">
        <v>59943.81</v>
      </c>
      <c r="K1911" s="276" t="str">
        <f t="shared" si="29"/>
        <v>151223</v>
      </c>
    </row>
    <row r="1912" spans="1:11" ht="10.9" customHeight="1">
      <c r="A1912" s="1157">
        <v>5114010001</v>
      </c>
      <c r="B1912" s="1219" t="s">
        <v>679</v>
      </c>
      <c r="C1912" s="1220"/>
      <c r="D1912" s="1221"/>
      <c r="E1912" s="1219" t="s">
        <v>6511</v>
      </c>
      <c r="F1912" s="1221"/>
      <c r="G1912" s="740">
        <v>2291.6799999999998</v>
      </c>
      <c r="H1912" s="740">
        <v>1319.64</v>
      </c>
      <c r="I1912" s="1158">
        <v>0</v>
      </c>
      <c r="J1912" s="740">
        <v>3611.32</v>
      </c>
      <c r="K1912" s="276" t="str">
        <f t="shared" si="29"/>
        <v>151223</v>
      </c>
    </row>
    <row r="1913" spans="1:11" ht="10.9" customHeight="1">
      <c r="A1913" s="1157">
        <v>5114010001</v>
      </c>
      <c r="B1913" s="1219" t="s">
        <v>679</v>
      </c>
      <c r="C1913" s="1220"/>
      <c r="D1913" s="1221"/>
      <c r="E1913" s="1219" t="s">
        <v>6512</v>
      </c>
      <c r="F1913" s="1221"/>
      <c r="G1913" s="740">
        <v>10779.9</v>
      </c>
      <c r="H1913" s="740">
        <v>5189.8500000000004</v>
      </c>
      <c r="I1913" s="1158">
        <v>0</v>
      </c>
      <c r="J1913" s="740">
        <v>15969.75</v>
      </c>
      <c r="K1913" s="276" t="str">
        <f t="shared" si="29"/>
        <v>151223</v>
      </c>
    </row>
    <row r="1914" spans="1:11" ht="10.9" customHeight="1">
      <c r="A1914" s="1157">
        <v>5114010001</v>
      </c>
      <c r="B1914" s="1219" t="s">
        <v>679</v>
      </c>
      <c r="C1914" s="1220"/>
      <c r="D1914" s="1221"/>
      <c r="E1914" s="1219" t="s">
        <v>6513</v>
      </c>
      <c r="F1914" s="1221"/>
      <c r="G1914" s="740">
        <v>5096.55</v>
      </c>
      <c r="H1914" s="740">
        <v>6266.4</v>
      </c>
      <c r="I1914" s="1158">
        <v>0</v>
      </c>
      <c r="J1914" s="740">
        <v>11362.95</v>
      </c>
      <c r="K1914" s="276" t="str">
        <f t="shared" si="29"/>
        <v>151223</v>
      </c>
    </row>
    <row r="1915" spans="1:11" ht="10.9" customHeight="1">
      <c r="A1915" s="1157">
        <v>5114010001</v>
      </c>
      <c r="B1915" s="1219" t="s">
        <v>679</v>
      </c>
      <c r="C1915" s="1220"/>
      <c r="D1915" s="1221"/>
      <c r="E1915" s="1219" t="s">
        <v>6514</v>
      </c>
      <c r="F1915" s="1221"/>
      <c r="G1915" s="740">
        <v>26488.31</v>
      </c>
      <c r="H1915" s="740">
        <v>16111.38</v>
      </c>
      <c r="I1915" s="1158">
        <v>0</v>
      </c>
      <c r="J1915" s="740">
        <v>42599.69</v>
      </c>
      <c r="K1915" s="276" t="str">
        <f t="shared" si="29"/>
        <v>151223</v>
      </c>
    </row>
    <row r="1916" spans="1:11" ht="10.9" customHeight="1">
      <c r="A1916" s="1157">
        <v>5114010001</v>
      </c>
      <c r="B1916" s="1219" t="s">
        <v>679</v>
      </c>
      <c r="C1916" s="1220"/>
      <c r="D1916" s="1221"/>
      <c r="E1916" s="1219" t="s">
        <v>6515</v>
      </c>
      <c r="F1916" s="1221"/>
      <c r="G1916" s="740">
        <v>13256.7</v>
      </c>
      <c r="H1916" s="740">
        <v>8543.93</v>
      </c>
      <c r="I1916" s="1158">
        <v>0</v>
      </c>
      <c r="J1916" s="740">
        <v>21800.63</v>
      </c>
      <c r="K1916" s="276" t="str">
        <f t="shared" si="29"/>
        <v>151223</v>
      </c>
    </row>
    <row r="1917" spans="1:11" ht="10.9" customHeight="1">
      <c r="A1917" s="1157">
        <v>5114010001</v>
      </c>
      <c r="B1917" s="1219" t="s">
        <v>679</v>
      </c>
      <c r="C1917" s="1220"/>
      <c r="D1917" s="1221"/>
      <c r="E1917" s="1219" t="s">
        <v>6516</v>
      </c>
      <c r="F1917" s="1221"/>
      <c r="G1917" s="740">
        <v>4902.47</v>
      </c>
      <c r="H1917" s="740">
        <v>4453.25</v>
      </c>
      <c r="I1917" s="1158">
        <v>0</v>
      </c>
      <c r="J1917" s="740">
        <v>9355.7199999999993</v>
      </c>
      <c r="K1917" s="276" t="str">
        <f t="shared" si="29"/>
        <v>151223</v>
      </c>
    </row>
    <row r="1918" spans="1:11" ht="10.9" customHeight="1">
      <c r="A1918" s="1157">
        <v>5114010001</v>
      </c>
      <c r="B1918" s="1219" t="s">
        <v>679</v>
      </c>
      <c r="C1918" s="1220"/>
      <c r="D1918" s="1221"/>
      <c r="E1918" s="1219" t="s">
        <v>6517</v>
      </c>
      <c r="F1918" s="1221"/>
      <c r="G1918" s="740">
        <v>2212.7600000000002</v>
      </c>
      <c r="H1918" s="740">
        <v>1279.31</v>
      </c>
      <c r="I1918" s="1158">
        <v>0</v>
      </c>
      <c r="J1918" s="740">
        <v>3492.07</v>
      </c>
      <c r="K1918" s="276" t="str">
        <f t="shared" si="29"/>
        <v>151223</v>
      </c>
    </row>
    <row r="1919" spans="1:11" ht="10.9" customHeight="1">
      <c r="A1919" s="1157">
        <v>5114010001</v>
      </c>
      <c r="B1919" s="1219" t="s">
        <v>679</v>
      </c>
      <c r="C1919" s="1220"/>
      <c r="D1919" s="1221"/>
      <c r="E1919" s="1219" t="s">
        <v>6518</v>
      </c>
      <c r="F1919" s="1221"/>
      <c r="G1919" s="740">
        <v>2972.02</v>
      </c>
      <c r="H1919" s="740">
        <v>1857.42</v>
      </c>
      <c r="I1919" s="1158">
        <v>0</v>
      </c>
      <c r="J1919" s="740">
        <v>4829.4399999999996</v>
      </c>
      <c r="K1919" s="276" t="str">
        <f t="shared" si="29"/>
        <v>151223</v>
      </c>
    </row>
    <row r="1920" spans="1:11" ht="10.9" customHeight="1">
      <c r="A1920" s="1157">
        <v>5114010001</v>
      </c>
      <c r="B1920" s="1219" t="s">
        <v>679</v>
      </c>
      <c r="C1920" s="1220"/>
      <c r="D1920" s="1221"/>
      <c r="E1920" s="1219" t="s">
        <v>6519</v>
      </c>
      <c r="F1920" s="1221"/>
      <c r="G1920" s="740">
        <v>14438.21</v>
      </c>
      <c r="H1920" s="740">
        <v>8317.94</v>
      </c>
      <c r="I1920" s="1158">
        <v>0</v>
      </c>
      <c r="J1920" s="740">
        <v>22756.15</v>
      </c>
      <c r="K1920" s="276" t="str">
        <f t="shared" si="29"/>
        <v>151223</v>
      </c>
    </row>
    <row r="1921" spans="1:11" ht="10.9" customHeight="1">
      <c r="A1921" s="1157">
        <v>5114010001</v>
      </c>
      <c r="B1921" s="1219" t="s">
        <v>679</v>
      </c>
      <c r="C1921" s="1220"/>
      <c r="D1921" s="1221"/>
      <c r="E1921" s="1219" t="s">
        <v>6520</v>
      </c>
      <c r="F1921" s="1221"/>
      <c r="G1921" s="740">
        <v>7459.95</v>
      </c>
      <c r="H1921" s="740">
        <v>4349.22</v>
      </c>
      <c r="I1921" s="1158">
        <v>0</v>
      </c>
      <c r="J1921" s="740">
        <v>11809.17</v>
      </c>
      <c r="K1921" s="276" t="str">
        <f t="shared" si="29"/>
        <v>151223</v>
      </c>
    </row>
    <row r="1922" spans="1:11" ht="10.9" customHeight="1">
      <c r="A1922" s="1157">
        <v>5114010001</v>
      </c>
      <c r="B1922" s="1219" t="s">
        <v>679</v>
      </c>
      <c r="C1922" s="1220"/>
      <c r="D1922" s="1221"/>
      <c r="E1922" s="1219" t="s">
        <v>6521</v>
      </c>
      <c r="F1922" s="1221"/>
      <c r="G1922" s="740">
        <v>6882.68</v>
      </c>
      <c r="H1922" s="740">
        <v>4006.59</v>
      </c>
      <c r="I1922" s="1158">
        <v>0</v>
      </c>
      <c r="J1922" s="740">
        <v>10889.27</v>
      </c>
      <c r="K1922" s="276" t="str">
        <f t="shared" si="29"/>
        <v>151223</v>
      </c>
    </row>
    <row r="1923" spans="1:11" ht="10.9" customHeight="1">
      <c r="A1923" s="1157">
        <v>5114010001</v>
      </c>
      <c r="B1923" s="1219" t="s">
        <v>679</v>
      </c>
      <c r="C1923" s="1220"/>
      <c r="D1923" s="1221"/>
      <c r="E1923" s="1219" t="s">
        <v>6522</v>
      </c>
      <c r="F1923" s="1221"/>
      <c r="G1923" s="740">
        <v>2985.98</v>
      </c>
      <c r="H1923" s="740">
        <v>1730.73</v>
      </c>
      <c r="I1923" s="1158">
        <v>0</v>
      </c>
      <c r="J1923" s="740">
        <v>4716.71</v>
      </c>
      <c r="K1923" s="276" t="str">
        <f t="shared" si="29"/>
        <v>151223</v>
      </c>
    </row>
    <row r="1924" spans="1:11" ht="10.9" customHeight="1">
      <c r="A1924" s="1157">
        <v>5114010001</v>
      </c>
      <c r="B1924" s="1219" t="s">
        <v>679</v>
      </c>
      <c r="C1924" s="1220"/>
      <c r="D1924" s="1221"/>
      <c r="E1924" s="1219" t="s">
        <v>6523</v>
      </c>
      <c r="F1924" s="1221"/>
      <c r="G1924" s="740">
        <v>15664.28</v>
      </c>
      <c r="H1924" s="740">
        <v>9158.07</v>
      </c>
      <c r="I1924" s="1158">
        <v>0</v>
      </c>
      <c r="J1924" s="740">
        <v>24822.35</v>
      </c>
      <c r="K1924" s="276" t="str">
        <f t="shared" si="29"/>
        <v>151223</v>
      </c>
    </row>
    <row r="1925" spans="1:11" ht="10.9" customHeight="1">
      <c r="A1925" s="1157">
        <v>5114010001</v>
      </c>
      <c r="B1925" s="1219" t="s">
        <v>679</v>
      </c>
      <c r="C1925" s="1220"/>
      <c r="D1925" s="1221"/>
      <c r="E1925" s="1219" t="s">
        <v>6524</v>
      </c>
      <c r="F1925" s="1221"/>
      <c r="G1925" s="740">
        <v>3689.01</v>
      </c>
      <c r="H1925" s="740">
        <v>2683.55</v>
      </c>
      <c r="I1925" s="1158">
        <v>0</v>
      </c>
      <c r="J1925" s="740">
        <v>6372.56</v>
      </c>
      <c r="K1925" s="276" t="str">
        <f t="shared" si="29"/>
        <v>151223</v>
      </c>
    </row>
    <row r="1926" spans="1:11" ht="10.9" customHeight="1">
      <c r="A1926" s="1157">
        <v>5114010001</v>
      </c>
      <c r="B1926" s="1219" t="s">
        <v>679</v>
      </c>
      <c r="C1926" s="1220"/>
      <c r="D1926" s="1221"/>
      <c r="E1926" s="1219" t="s">
        <v>6525</v>
      </c>
      <c r="F1926" s="1221"/>
      <c r="G1926" s="740">
        <v>8610.4500000000007</v>
      </c>
      <c r="H1926" s="740">
        <v>6626.76</v>
      </c>
      <c r="I1926" s="1158">
        <v>0</v>
      </c>
      <c r="J1926" s="740">
        <v>15237.21</v>
      </c>
      <c r="K1926" s="276" t="str">
        <f t="shared" si="29"/>
        <v>151223</v>
      </c>
    </row>
    <row r="1927" spans="1:11" ht="10.9" customHeight="1">
      <c r="A1927" s="1157">
        <v>5114010001</v>
      </c>
      <c r="B1927" s="1219" t="s">
        <v>679</v>
      </c>
      <c r="C1927" s="1220"/>
      <c r="D1927" s="1221"/>
      <c r="E1927" s="1219" t="s">
        <v>6526</v>
      </c>
      <c r="F1927" s="1221"/>
      <c r="G1927" s="740">
        <v>11490.92</v>
      </c>
      <c r="H1927" s="740">
        <v>6666.39</v>
      </c>
      <c r="I1927" s="1158">
        <v>0</v>
      </c>
      <c r="J1927" s="740">
        <v>18157.310000000001</v>
      </c>
      <c r="K1927" s="276" t="str">
        <f t="shared" si="29"/>
        <v>151223</v>
      </c>
    </row>
    <row r="1928" spans="1:11" ht="10.9" customHeight="1">
      <c r="A1928" s="1157">
        <v>5114010001</v>
      </c>
      <c r="B1928" s="1219" t="s">
        <v>679</v>
      </c>
      <c r="C1928" s="1220"/>
      <c r="D1928" s="1221"/>
      <c r="E1928" s="1219" t="s">
        <v>6527</v>
      </c>
      <c r="F1928" s="1221"/>
      <c r="G1928" s="740">
        <v>30311.73</v>
      </c>
      <c r="H1928" s="740">
        <v>19087.71</v>
      </c>
      <c r="I1928" s="1158">
        <v>0</v>
      </c>
      <c r="J1928" s="740">
        <v>49399.44</v>
      </c>
      <c r="K1928" s="276" t="str">
        <f t="shared" si="29"/>
        <v>151223</v>
      </c>
    </row>
    <row r="1929" spans="1:11" ht="10.9" customHeight="1">
      <c r="A1929" s="1157">
        <v>5114010001</v>
      </c>
      <c r="B1929" s="1219" t="s">
        <v>679</v>
      </c>
      <c r="C1929" s="1220"/>
      <c r="D1929" s="1221"/>
      <c r="E1929" s="1219" t="s">
        <v>6528</v>
      </c>
      <c r="F1929" s="1221"/>
      <c r="G1929" s="740">
        <v>15759.63</v>
      </c>
      <c r="H1929" s="740">
        <v>7498.92</v>
      </c>
      <c r="I1929" s="1158">
        <v>0</v>
      </c>
      <c r="J1929" s="740">
        <v>23258.55</v>
      </c>
      <c r="K1929" s="276" t="str">
        <f t="shared" si="29"/>
        <v>151223</v>
      </c>
    </row>
    <row r="1930" spans="1:11" ht="10.9" customHeight="1">
      <c r="A1930" s="1157">
        <v>5114010001</v>
      </c>
      <c r="B1930" s="1219" t="s">
        <v>679</v>
      </c>
      <c r="C1930" s="1220"/>
      <c r="D1930" s="1221"/>
      <c r="E1930" s="1219" t="s">
        <v>6529</v>
      </c>
      <c r="F1930" s="1221"/>
      <c r="G1930" s="740">
        <v>48016.77</v>
      </c>
      <c r="H1930" s="740">
        <v>29560.5</v>
      </c>
      <c r="I1930" s="1158">
        <v>0</v>
      </c>
      <c r="J1930" s="740">
        <v>77577.27</v>
      </c>
      <c r="K1930" s="276" t="str">
        <f t="shared" si="29"/>
        <v>151223</v>
      </c>
    </row>
    <row r="1931" spans="1:11" ht="10.9" customHeight="1">
      <c r="A1931" s="1157">
        <v>5114010001</v>
      </c>
      <c r="B1931" s="1219" t="s">
        <v>679</v>
      </c>
      <c r="C1931" s="1220"/>
      <c r="D1931" s="1221"/>
      <c r="E1931" s="1219" t="s">
        <v>6530</v>
      </c>
      <c r="F1931" s="1221"/>
      <c r="G1931" s="740">
        <v>9773.56</v>
      </c>
      <c r="H1931" s="1158">
        <v>0</v>
      </c>
      <c r="I1931" s="1158">
        <v>0</v>
      </c>
      <c r="J1931" s="740">
        <v>9773.56</v>
      </c>
      <c r="K1931" s="276" t="str">
        <f t="shared" si="29"/>
        <v>151223</v>
      </c>
    </row>
    <row r="1932" spans="1:11" ht="10.9" customHeight="1">
      <c r="A1932" s="1157">
        <v>5114010001</v>
      </c>
      <c r="B1932" s="1219" t="s">
        <v>679</v>
      </c>
      <c r="C1932" s="1220"/>
      <c r="D1932" s="1221"/>
      <c r="E1932" s="1219" t="s">
        <v>6531</v>
      </c>
      <c r="F1932" s="1221"/>
      <c r="G1932" s="740">
        <v>367765.36</v>
      </c>
      <c r="H1932" s="740">
        <v>212087.85</v>
      </c>
      <c r="I1932" s="1158">
        <v>0</v>
      </c>
      <c r="J1932" s="740">
        <v>579853.21</v>
      </c>
      <c r="K1932" s="276" t="str">
        <f t="shared" si="29"/>
        <v>151223</v>
      </c>
    </row>
    <row r="1933" spans="1:11" ht="10.9" customHeight="1">
      <c r="A1933" s="1157">
        <v>5114010001</v>
      </c>
      <c r="B1933" s="1219" t="s">
        <v>679</v>
      </c>
      <c r="C1933" s="1220"/>
      <c r="D1933" s="1221"/>
      <c r="E1933" s="1219" t="s">
        <v>6532</v>
      </c>
      <c r="F1933" s="1221"/>
      <c r="G1933" s="740">
        <v>92800.68</v>
      </c>
      <c r="H1933" s="740">
        <v>55315.57</v>
      </c>
      <c r="I1933" s="1158">
        <v>0</v>
      </c>
      <c r="J1933" s="740">
        <v>148116.25</v>
      </c>
      <c r="K1933" s="276" t="str">
        <f t="shared" ref="K1933:K1996" si="30">MID(E1933,58,6)</f>
        <v>151223</v>
      </c>
    </row>
    <row r="1934" spans="1:11" ht="10.9" customHeight="1">
      <c r="A1934" s="1157">
        <v>5114010001</v>
      </c>
      <c r="B1934" s="1219" t="s">
        <v>679</v>
      </c>
      <c r="C1934" s="1220"/>
      <c r="D1934" s="1221"/>
      <c r="E1934" s="1219" t="s">
        <v>6533</v>
      </c>
      <c r="F1934" s="1221"/>
      <c r="G1934" s="740">
        <v>1180.97</v>
      </c>
      <c r="H1934" s="1158">
        <v>0</v>
      </c>
      <c r="I1934" s="1158">
        <v>0</v>
      </c>
      <c r="J1934" s="740">
        <v>1180.97</v>
      </c>
      <c r="K1934" s="276" t="str">
        <f t="shared" si="30"/>
        <v>250423</v>
      </c>
    </row>
    <row r="1935" spans="1:11" ht="10.9" customHeight="1">
      <c r="A1935" s="1157">
        <v>5114010001</v>
      </c>
      <c r="B1935" s="1219" t="s">
        <v>679</v>
      </c>
      <c r="C1935" s="1220"/>
      <c r="D1935" s="1221"/>
      <c r="E1935" s="1219" t="s">
        <v>6534</v>
      </c>
      <c r="F1935" s="1221"/>
      <c r="G1935" s="740">
        <v>14404.76</v>
      </c>
      <c r="H1935" s="740">
        <v>8446.23</v>
      </c>
      <c r="I1935" s="1158">
        <v>0</v>
      </c>
      <c r="J1935" s="740">
        <v>22850.99</v>
      </c>
      <c r="K1935" s="276" t="str">
        <f t="shared" si="30"/>
        <v>151223</v>
      </c>
    </row>
    <row r="1936" spans="1:11" ht="10.9" customHeight="1">
      <c r="A1936" s="1157">
        <v>5114010001</v>
      </c>
      <c r="B1936" s="1219" t="s">
        <v>679</v>
      </c>
      <c r="C1936" s="1220"/>
      <c r="D1936" s="1221"/>
      <c r="E1936" s="1219" t="s">
        <v>6535</v>
      </c>
      <c r="F1936" s="1221"/>
      <c r="G1936" s="740">
        <v>7781.4</v>
      </c>
      <c r="H1936" s="740">
        <v>4485.84</v>
      </c>
      <c r="I1936" s="1158">
        <v>0</v>
      </c>
      <c r="J1936" s="740">
        <v>12267.24</v>
      </c>
      <c r="K1936" s="276" t="str">
        <f t="shared" si="30"/>
        <v>151223</v>
      </c>
    </row>
    <row r="1937" spans="1:11" ht="10.9" customHeight="1">
      <c r="A1937" s="1157">
        <v>5114010001</v>
      </c>
      <c r="B1937" s="1219" t="s">
        <v>679</v>
      </c>
      <c r="C1937" s="1220"/>
      <c r="D1937" s="1221"/>
      <c r="E1937" s="1219" t="s">
        <v>6536</v>
      </c>
      <c r="F1937" s="1221"/>
      <c r="G1937" s="740">
        <v>2339.7399999999998</v>
      </c>
      <c r="H1937" s="740">
        <v>1347.8</v>
      </c>
      <c r="I1937" s="1158">
        <v>0</v>
      </c>
      <c r="J1937" s="740">
        <v>3687.54</v>
      </c>
      <c r="K1937" s="276" t="str">
        <f t="shared" si="30"/>
        <v>151223</v>
      </c>
    </row>
    <row r="1938" spans="1:11" ht="10.9" customHeight="1">
      <c r="A1938" s="1157">
        <v>5114010001</v>
      </c>
      <c r="B1938" s="1219" t="s">
        <v>679</v>
      </c>
      <c r="C1938" s="1220"/>
      <c r="D1938" s="1221"/>
      <c r="E1938" s="1219" t="s">
        <v>6537</v>
      </c>
      <c r="F1938" s="1221"/>
      <c r="G1938" s="740">
        <v>102202.91</v>
      </c>
      <c r="H1938" s="740">
        <v>58968.99</v>
      </c>
      <c r="I1938" s="1158">
        <v>0</v>
      </c>
      <c r="J1938" s="740">
        <v>161171.9</v>
      </c>
      <c r="K1938" s="276" t="str">
        <f t="shared" si="30"/>
        <v>151223</v>
      </c>
    </row>
    <row r="1939" spans="1:11" ht="10.9" customHeight="1">
      <c r="A1939" s="1157">
        <v>5114010001</v>
      </c>
      <c r="B1939" s="1219" t="s">
        <v>679</v>
      </c>
      <c r="C1939" s="1220"/>
      <c r="D1939" s="1221"/>
      <c r="E1939" s="1219" t="s">
        <v>6538</v>
      </c>
      <c r="F1939" s="1221"/>
      <c r="G1939" s="740">
        <v>39377.22</v>
      </c>
      <c r="H1939" s="740">
        <v>22745.38</v>
      </c>
      <c r="I1939" s="1158">
        <v>0</v>
      </c>
      <c r="J1939" s="740">
        <v>62122.6</v>
      </c>
      <c r="K1939" s="276" t="str">
        <f t="shared" si="30"/>
        <v>151223</v>
      </c>
    </row>
    <row r="1940" spans="1:11" ht="10.9" customHeight="1">
      <c r="A1940" s="1157">
        <v>5114010001</v>
      </c>
      <c r="B1940" s="1219" t="s">
        <v>679</v>
      </c>
      <c r="C1940" s="1220"/>
      <c r="D1940" s="1221"/>
      <c r="E1940" s="1219" t="s">
        <v>6539</v>
      </c>
      <c r="F1940" s="1221"/>
      <c r="G1940" s="740">
        <v>83751.78</v>
      </c>
      <c r="H1940" s="740">
        <v>54007.37</v>
      </c>
      <c r="I1940" s="1158">
        <v>0</v>
      </c>
      <c r="J1940" s="740">
        <v>137759.15</v>
      </c>
      <c r="K1940" s="276" t="str">
        <f t="shared" si="30"/>
        <v>151223</v>
      </c>
    </row>
    <row r="1941" spans="1:11" ht="10.9" customHeight="1">
      <c r="A1941" s="1157">
        <v>5114010001</v>
      </c>
      <c r="B1941" s="1219" t="s">
        <v>679</v>
      </c>
      <c r="C1941" s="1220"/>
      <c r="D1941" s="1221"/>
      <c r="E1941" s="1219" t="s">
        <v>6540</v>
      </c>
      <c r="F1941" s="1221"/>
      <c r="G1941" s="740">
        <v>10839.67</v>
      </c>
      <c r="H1941" s="740">
        <v>6318.84</v>
      </c>
      <c r="I1941" s="1158">
        <v>0</v>
      </c>
      <c r="J1941" s="740">
        <v>17158.509999999998</v>
      </c>
      <c r="K1941" s="276" t="str">
        <f t="shared" si="30"/>
        <v>151223</v>
      </c>
    </row>
    <row r="1942" spans="1:11" ht="10.9" customHeight="1">
      <c r="A1942" s="1157">
        <v>5114010001</v>
      </c>
      <c r="B1942" s="1219" t="s">
        <v>679</v>
      </c>
      <c r="C1942" s="1220"/>
      <c r="D1942" s="1221"/>
      <c r="E1942" s="1219" t="s">
        <v>6541</v>
      </c>
      <c r="F1942" s="1221"/>
      <c r="G1942" s="740">
        <v>8058.56</v>
      </c>
      <c r="H1942" s="740">
        <v>4647.78</v>
      </c>
      <c r="I1942" s="1158">
        <v>0</v>
      </c>
      <c r="J1942" s="740">
        <v>12706.34</v>
      </c>
      <c r="K1942" s="276" t="str">
        <f t="shared" si="30"/>
        <v>151223</v>
      </c>
    </row>
    <row r="1943" spans="1:11" ht="10.9" customHeight="1">
      <c r="A1943" s="1157">
        <v>5114010001</v>
      </c>
      <c r="B1943" s="1219" t="s">
        <v>679</v>
      </c>
      <c r="C1943" s="1220"/>
      <c r="D1943" s="1221"/>
      <c r="E1943" s="1219" t="s">
        <v>6542</v>
      </c>
      <c r="F1943" s="1221"/>
      <c r="G1943" s="740">
        <v>19259.57</v>
      </c>
      <c r="H1943" s="740">
        <v>11189.26</v>
      </c>
      <c r="I1943" s="1158">
        <v>0</v>
      </c>
      <c r="J1943" s="740">
        <v>30448.83</v>
      </c>
      <c r="K1943" s="276" t="str">
        <f t="shared" si="30"/>
        <v>151223</v>
      </c>
    </row>
    <row r="1944" spans="1:11" ht="10.9" customHeight="1">
      <c r="A1944" s="1157">
        <v>5114010001</v>
      </c>
      <c r="B1944" s="1219" t="s">
        <v>679</v>
      </c>
      <c r="C1944" s="1220"/>
      <c r="D1944" s="1221"/>
      <c r="E1944" s="1219" t="s">
        <v>6543</v>
      </c>
      <c r="F1944" s="1221"/>
      <c r="G1944" s="740">
        <v>66206.289999999994</v>
      </c>
      <c r="H1944" s="740">
        <v>39441.69</v>
      </c>
      <c r="I1944" s="1158">
        <v>0</v>
      </c>
      <c r="J1944" s="740">
        <v>105647.98</v>
      </c>
      <c r="K1944" s="276" t="str">
        <f t="shared" si="30"/>
        <v>151223</v>
      </c>
    </row>
    <row r="1945" spans="1:11" ht="10.9" customHeight="1">
      <c r="A1945" s="1157">
        <v>5114010001</v>
      </c>
      <c r="B1945" s="1219" t="s">
        <v>679</v>
      </c>
      <c r="C1945" s="1220"/>
      <c r="D1945" s="1221"/>
      <c r="E1945" s="1219" t="s">
        <v>6544</v>
      </c>
      <c r="F1945" s="1221"/>
      <c r="G1945" s="740">
        <v>3719.59</v>
      </c>
      <c r="H1945" s="740">
        <v>2168.61</v>
      </c>
      <c r="I1945" s="1158">
        <v>0</v>
      </c>
      <c r="J1945" s="740">
        <v>5888.2</v>
      </c>
      <c r="K1945" s="276" t="str">
        <f t="shared" si="30"/>
        <v>151223</v>
      </c>
    </row>
    <row r="1946" spans="1:11" ht="10.9" customHeight="1">
      <c r="A1946" s="1157">
        <v>5114030001</v>
      </c>
      <c r="B1946" s="1219" t="s">
        <v>2184</v>
      </c>
      <c r="C1946" s="1220"/>
      <c r="D1946" s="1221"/>
      <c r="E1946" s="1219" t="s">
        <v>6545</v>
      </c>
      <c r="F1946" s="1221"/>
      <c r="G1946" s="740">
        <v>56400.06</v>
      </c>
      <c r="H1946" s="1158">
        <v>0</v>
      </c>
      <c r="I1946" s="1158">
        <v>0</v>
      </c>
      <c r="J1946" s="740">
        <v>56400.06</v>
      </c>
      <c r="K1946" s="276" t="str">
        <f t="shared" si="30"/>
        <v>151223</v>
      </c>
    </row>
    <row r="1947" spans="1:11" ht="10.9" customHeight="1">
      <c r="A1947" s="1157">
        <v>5114030001</v>
      </c>
      <c r="B1947" s="1219" t="s">
        <v>2184</v>
      </c>
      <c r="C1947" s="1220"/>
      <c r="D1947" s="1221"/>
      <c r="E1947" s="1219" t="s">
        <v>6546</v>
      </c>
      <c r="F1947" s="1221"/>
      <c r="G1947" s="740">
        <v>89572.23</v>
      </c>
      <c r="H1947" s="1158">
        <v>0</v>
      </c>
      <c r="I1947" s="1158">
        <v>0</v>
      </c>
      <c r="J1947" s="740">
        <v>89572.23</v>
      </c>
      <c r="K1947" s="276" t="str">
        <f t="shared" si="30"/>
        <v>151223</v>
      </c>
    </row>
    <row r="1948" spans="1:11" ht="10.9" customHeight="1">
      <c r="A1948" s="1157">
        <v>5114030001</v>
      </c>
      <c r="B1948" s="1219" t="s">
        <v>2184</v>
      </c>
      <c r="C1948" s="1220"/>
      <c r="D1948" s="1221"/>
      <c r="E1948" s="1219" t="s">
        <v>6547</v>
      </c>
      <c r="F1948" s="1221"/>
      <c r="G1948" s="740">
        <v>49524.6</v>
      </c>
      <c r="H1948" s="1158">
        <v>0</v>
      </c>
      <c r="I1948" s="1158">
        <v>0</v>
      </c>
      <c r="J1948" s="740">
        <v>49524.6</v>
      </c>
      <c r="K1948" s="276" t="str">
        <f t="shared" si="30"/>
        <v>151223</v>
      </c>
    </row>
    <row r="1949" spans="1:11" ht="10.9" customHeight="1">
      <c r="A1949" s="1157">
        <v>5114030001</v>
      </c>
      <c r="B1949" s="1219" t="s">
        <v>2184</v>
      </c>
      <c r="C1949" s="1220"/>
      <c r="D1949" s="1221"/>
      <c r="E1949" s="1219" t="s">
        <v>6548</v>
      </c>
      <c r="F1949" s="1221"/>
      <c r="G1949" s="740">
        <v>9615.02</v>
      </c>
      <c r="H1949" s="1158">
        <v>0</v>
      </c>
      <c r="I1949" s="1158">
        <v>0</v>
      </c>
      <c r="J1949" s="740">
        <v>9615.02</v>
      </c>
      <c r="K1949" s="276" t="str">
        <f t="shared" si="30"/>
        <v>151223</v>
      </c>
    </row>
    <row r="1950" spans="1:11" ht="10.9" customHeight="1">
      <c r="A1950" s="1157">
        <v>5114030001</v>
      </c>
      <c r="B1950" s="1219" t="s">
        <v>2184</v>
      </c>
      <c r="C1950" s="1220"/>
      <c r="D1950" s="1221"/>
      <c r="E1950" s="1219" t="s">
        <v>6549</v>
      </c>
      <c r="F1950" s="1221"/>
      <c r="G1950" s="740">
        <v>16359.05</v>
      </c>
      <c r="H1950" s="1158">
        <v>0</v>
      </c>
      <c r="I1950" s="1158">
        <v>0</v>
      </c>
      <c r="J1950" s="740">
        <v>16359.05</v>
      </c>
      <c r="K1950" s="276" t="str">
        <f t="shared" si="30"/>
        <v>151223</v>
      </c>
    </row>
    <row r="1951" spans="1:11" ht="10.9" customHeight="1">
      <c r="A1951" s="1157">
        <v>5114030001</v>
      </c>
      <c r="B1951" s="1219" t="s">
        <v>2184</v>
      </c>
      <c r="C1951" s="1220"/>
      <c r="D1951" s="1221"/>
      <c r="E1951" s="1219" t="s">
        <v>6550</v>
      </c>
      <c r="F1951" s="1221"/>
      <c r="G1951" s="740">
        <v>16436.88</v>
      </c>
      <c r="H1951" s="1158">
        <v>0</v>
      </c>
      <c r="I1951" s="1158">
        <v>0</v>
      </c>
      <c r="J1951" s="740">
        <v>16436.88</v>
      </c>
      <c r="K1951" s="276" t="str">
        <f t="shared" si="30"/>
        <v>151223</v>
      </c>
    </row>
    <row r="1952" spans="1:11" ht="10.9" customHeight="1">
      <c r="A1952" s="1157">
        <v>5114030001</v>
      </c>
      <c r="B1952" s="1219" t="s">
        <v>2184</v>
      </c>
      <c r="C1952" s="1220"/>
      <c r="D1952" s="1221"/>
      <c r="E1952" s="1219" t="s">
        <v>6551</v>
      </c>
      <c r="F1952" s="1221"/>
      <c r="G1952" s="740">
        <v>8401.4500000000007</v>
      </c>
      <c r="H1952" s="1158">
        <v>0</v>
      </c>
      <c r="I1952" s="1158">
        <v>0</v>
      </c>
      <c r="J1952" s="740">
        <v>8401.4500000000007</v>
      </c>
      <c r="K1952" s="276" t="str">
        <f t="shared" si="30"/>
        <v>151223</v>
      </c>
    </row>
    <row r="1953" spans="1:11" ht="10.9" customHeight="1">
      <c r="A1953" s="1157">
        <v>5114030001</v>
      </c>
      <c r="B1953" s="1219" t="s">
        <v>2184</v>
      </c>
      <c r="C1953" s="1220"/>
      <c r="D1953" s="1221"/>
      <c r="E1953" s="1219" t="s">
        <v>6552</v>
      </c>
      <c r="F1953" s="1221"/>
      <c r="G1953" s="740">
        <v>4773.8999999999996</v>
      </c>
      <c r="H1953" s="1158">
        <v>0</v>
      </c>
      <c r="I1953" s="1158">
        <v>0</v>
      </c>
      <c r="J1953" s="740">
        <v>4773.8999999999996</v>
      </c>
      <c r="K1953" s="276" t="str">
        <f t="shared" si="30"/>
        <v>151223</v>
      </c>
    </row>
    <row r="1954" spans="1:11" ht="10.9" customHeight="1">
      <c r="A1954" s="1157">
        <v>5114030001</v>
      </c>
      <c r="B1954" s="1219" t="s">
        <v>2184</v>
      </c>
      <c r="C1954" s="1220"/>
      <c r="D1954" s="1221"/>
      <c r="E1954" s="1219" t="s">
        <v>6553</v>
      </c>
      <c r="F1954" s="1221"/>
      <c r="G1954" s="740">
        <v>2016.67</v>
      </c>
      <c r="H1954" s="1158">
        <v>0</v>
      </c>
      <c r="I1954" s="1158">
        <v>0</v>
      </c>
      <c r="J1954" s="740">
        <v>2016.67</v>
      </c>
      <c r="K1954" s="276" t="str">
        <f t="shared" si="30"/>
        <v>151223</v>
      </c>
    </row>
    <row r="1955" spans="1:11" ht="10.9" customHeight="1">
      <c r="A1955" s="1157">
        <v>5114030001</v>
      </c>
      <c r="B1955" s="1219" t="s">
        <v>2184</v>
      </c>
      <c r="C1955" s="1220"/>
      <c r="D1955" s="1221"/>
      <c r="E1955" s="1219" t="s">
        <v>6554</v>
      </c>
      <c r="F1955" s="1221"/>
      <c r="G1955" s="740">
        <v>22532.93</v>
      </c>
      <c r="H1955" s="1158">
        <v>0</v>
      </c>
      <c r="I1955" s="1158">
        <v>0</v>
      </c>
      <c r="J1955" s="740">
        <v>22532.93</v>
      </c>
      <c r="K1955" s="276" t="str">
        <f t="shared" si="30"/>
        <v>151223</v>
      </c>
    </row>
    <row r="1956" spans="1:11" ht="10.9" customHeight="1">
      <c r="A1956" s="1157">
        <v>5114030001</v>
      </c>
      <c r="B1956" s="1219" t="s">
        <v>2184</v>
      </c>
      <c r="C1956" s="1220"/>
      <c r="D1956" s="1221"/>
      <c r="E1956" s="1219" t="s">
        <v>6555</v>
      </c>
      <c r="F1956" s="1221"/>
      <c r="G1956" s="740">
        <v>4945.8500000000004</v>
      </c>
      <c r="H1956" s="1158">
        <v>0</v>
      </c>
      <c r="I1956" s="1158">
        <v>0</v>
      </c>
      <c r="J1956" s="740">
        <v>4945.8500000000004</v>
      </c>
      <c r="K1956" s="276" t="str">
        <f t="shared" si="30"/>
        <v>151223</v>
      </c>
    </row>
    <row r="1957" spans="1:11" ht="10.9" customHeight="1">
      <c r="A1957" s="1157">
        <v>5114030001</v>
      </c>
      <c r="B1957" s="1219" t="s">
        <v>2184</v>
      </c>
      <c r="C1957" s="1220"/>
      <c r="D1957" s="1221"/>
      <c r="E1957" s="1219" t="s">
        <v>6556</v>
      </c>
      <c r="F1957" s="1221"/>
      <c r="G1957" s="740">
        <v>33067.26</v>
      </c>
      <c r="H1957" s="1158">
        <v>0</v>
      </c>
      <c r="I1957" s="1158">
        <v>0</v>
      </c>
      <c r="J1957" s="740">
        <v>33067.26</v>
      </c>
      <c r="K1957" s="276" t="str">
        <f t="shared" si="30"/>
        <v>151223</v>
      </c>
    </row>
    <row r="1958" spans="1:11" ht="10.9" customHeight="1">
      <c r="A1958" s="1157">
        <v>5114030001</v>
      </c>
      <c r="B1958" s="1219" t="s">
        <v>2184</v>
      </c>
      <c r="C1958" s="1220"/>
      <c r="D1958" s="1221"/>
      <c r="E1958" s="1219" t="s">
        <v>6557</v>
      </c>
      <c r="F1958" s="1221"/>
      <c r="G1958" s="740">
        <v>26119.94</v>
      </c>
      <c r="H1958" s="1158">
        <v>0</v>
      </c>
      <c r="I1958" s="1158">
        <v>0</v>
      </c>
      <c r="J1958" s="740">
        <v>26119.94</v>
      </c>
      <c r="K1958" s="276" t="str">
        <f t="shared" si="30"/>
        <v>151223</v>
      </c>
    </row>
    <row r="1959" spans="1:11" ht="10.9" customHeight="1">
      <c r="A1959" s="1157">
        <v>5114030001</v>
      </c>
      <c r="B1959" s="1219" t="s">
        <v>2184</v>
      </c>
      <c r="C1959" s="1220"/>
      <c r="D1959" s="1221"/>
      <c r="E1959" s="1219" t="s">
        <v>6558</v>
      </c>
      <c r="F1959" s="1221"/>
      <c r="G1959" s="740">
        <v>11887.49</v>
      </c>
      <c r="H1959" s="1158">
        <v>0</v>
      </c>
      <c r="I1959" s="1158">
        <v>0</v>
      </c>
      <c r="J1959" s="740">
        <v>11887.49</v>
      </c>
      <c r="K1959" s="276" t="str">
        <f t="shared" si="30"/>
        <v>151223</v>
      </c>
    </row>
    <row r="1960" spans="1:11" ht="10.9" customHeight="1">
      <c r="A1960" s="1157">
        <v>5114030001</v>
      </c>
      <c r="B1960" s="1219" t="s">
        <v>2184</v>
      </c>
      <c r="C1960" s="1220"/>
      <c r="D1960" s="1221"/>
      <c r="E1960" s="1219" t="s">
        <v>6559</v>
      </c>
      <c r="F1960" s="1221"/>
      <c r="G1960" s="740">
        <v>61224.26</v>
      </c>
      <c r="H1960" s="1158">
        <v>0</v>
      </c>
      <c r="I1960" s="1158">
        <v>0</v>
      </c>
      <c r="J1960" s="740">
        <v>61224.26</v>
      </c>
      <c r="K1960" s="276" t="str">
        <f t="shared" si="30"/>
        <v>151223</v>
      </c>
    </row>
    <row r="1961" spans="1:11" ht="10.9" customHeight="1">
      <c r="A1961" s="1157">
        <v>5114030001</v>
      </c>
      <c r="B1961" s="1219" t="s">
        <v>2184</v>
      </c>
      <c r="C1961" s="1220"/>
      <c r="D1961" s="1221"/>
      <c r="E1961" s="1219" t="s">
        <v>6560</v>
      </c>
      <c r="F1961" s="1221"/>
      <c r="G1961" s="740">
        <v>9283.4500000000007</v>
      </c>
      <c r="H1961" s="1158">
        <v>0</v>
      </c>
      <c r="I1961" s="1158">
        <v>0</v>
      </c>
      <c r="J1961" s="740">
        <v>9283.4500000000007</v>
      </c>
      <c r="K1961" s="276" t="str">
        <f t="shared" si="30"/>
        <v>151223</v>
      </c>
    </row>
    <row r="1962" spans="1:11" ht="10.9" customHeight="1">
      <c r="A1962" s="1157">
        <v>5114030001</v>
      </c>
      <c r="B1962" s="1219" t="s">
        <v>2184</v>
      </c>
      <c r="C1962" s="1220"/>
      <c r="D1962" s="1221"/>
      <c r="E1962" s="1219" t="s">
        <v>6561</v>
      </c>
      <c r="F1962" s="1221"/>
      <c r="G1962" s="740">
        <v>21576.92</v>
      </c>
      <c r="H1962" s="1158">
        <v>0</v>
      </c>
      <c r="I1962" s="1158">
        <v>0</v>
      </c>
      <c r="J1962" s="740">
        <v>21576.92</v>
      </c>
      <c r="K1962" s="276" t="str">
        <f t="shared" si="30"/>
        <v>151223</v>
      </c>
    </row>
    <row r="1963" spans="1:11" ht="10.9" customHeight="1">
      <c r="A1963" s="1157">
        <v>5114030001</v>
      </c>
      <c r="B1963" s="1219" t="s">
        <v>2184</v>
      </c>
      <c r="C1963" s="1220"/>
      <c r="D1963" s="1221"/>
      <c r="E1963" s="1219" t="s">
        <v>6562</v>
      </c>
      <c r="F1963" s="1221"/>
      <c r="G1963" s="740">
        <v>4858.29</v>
      </c>
      <c r="H1963" s="1158">
        <v>0</v>
      </c>
      <c r="I1963" s="1158">
        <v>0</v>
      </c>
      <c r="J1963" s="740">
        <v>4858.29</v>
      </c>
      <c r="K1963" s="276" t="str">
        <f t="shared" si="30"/>
        <v>151223</v>
      </c>
    </row>
    <row r="1964" spans="1:11" ht="10.9" customHeight="1">
      <c r="A1964" s="1157">
        <v>5114030001</v>
      </c>
      <c r="B1964" s="1219" t="s">
        <v>2184</v>
      </c>
      <c r="C1964" s="1220"/>
      <c r="D1964" s="1221"/>
      <c r="E1964" s="1219" t="s">
        <v>6563</v>
      </c>
      <c r="F1964" s="1221"/>
      <c r="G1964" s="740">
        <v>17795.18</v>
      </c>
      <c r="H1964" s="1158">
        <v>0</v>
      </c>
      <c r="I1964" s="1158">
        <v>0</v>
      </c>
      <c r="J1964" s="740">
        <v>17795.18</v>
      </c>
      <c r="K1964" s="276" t="str">
        <f t="shared" si="30"/>
        <v>151223</v>
      </c>
    </row>
    <row r="1965" spans="1:11" ht="10.9" customHeight="1">
      <c r="A1965" s="1157">
        <v>5114030001</v>
      </c>
      <c r="B1965" s="1219" t="s">
        <v>2184</v>
      </c>
      <c r="C1965" s="1220"/>
      <c r="D1965" s="1221"/>
      <c r="E1965" s="1219" t="s">
        <v>6564</v>
      </c>
      <c r="F1965" s="1221"/>
      <c r="G1965" s="740">
        <v>1773.87</v>
      </c>
      <c r="H1965" s="1158">
        <v>0</v>
      </c>
      <c r="I1965" s="1158">
        <v>0</v>
      </c>
      <c r="J1965" s="740">
        <v>1773.87</v>
      </c>
      <c r="K1965" s="276" t="str">
        <f t="shared" si="30"/>
        <v>151223</v>
      </c>
    </row>
    <row r="1966" spans="1:11" ht="10.9" customHeight="1">
      <c r="A1966" s="1157">
        <v>5114030001</v>
      </c>
      <c r="B1966" s="1219" t="s">
        <v>2184</v>
      </c>
      <c r="C1966" s="1220"/>
      <c r="D1966" s="1221"/>
      <c r="E1966" s="1219" t="s">
        <v>6565</v>
      </c>
      <c r="F1966" s="1221"/>
      <c r="G1966" s="740">
        <v>6527.15</v>
      </c>
      <c r="H1966" s="1158">
        <v>0</v>
      </c>
      <c r="I1966" s="1158">
        <v>0</v>
      </c>
      <c r="J1966" s="740">
        <v>6527.15</v>
      </c>
      <c r="K1966" s="276" t="str">
        <f t="shared" si="30"/>
        <v>151223</v>
      </c>
    </row>
    <row r="1967" spans="1:11" ht="10.9" customHeight="1">
      <c r="A1967" s="1157">
        <v>5114030001</v>
      </c>
      <c r="B1967" s="1219" t="s">
        <v>2184</v>
      </c>
      <c r="C1967" s="1220"/>
      <c r="D1967" s="1221"/>
      <c r="E1967" s="1219" t="s">
        <v>6566</v>
      </c>
      <c r="F1967" s="1221"/>
      <c r="G1967" s="740">
        <v>7386.31</v>
      </c>
      <c r="H1967" s="1158">
        <v>0</v>
      </c>
      <c r="I1967" s="1158">
        <v>0</v>
      </c>
      <c r="J1967" s="740">
        <v>7386.31</v>
      </c>
      <c r="K1967" s="276" t="str">
        <f t="shared" si="30"/>
        <v>151223</v>
      </c>
    </row>
    <row r="1968" spans="1:11" ht="10.9" customHeight="1">
      <c r="A1968" s="1157">
        <v>5114030001</v>
      </c>
      <c r="B1968" s="1219" t="s">
        <v>2184</v>
      </c>
      <c r="C1968" s="1220"/>
      <c r="D1968" s="1221"/>
      <c r="E1968" s="1219" t="s">
        <v>6567</v>
      </c>
      <c r="F1968" s="1221"/>
      <c r="G1968" s="740">
        <v>10576.91</v>
      </c>
      <c r="H1968" s="1158">
        <v>0</v>
      </c>
      <c r="I1968" s="1158">
        <v>0</v>
      </c>
      <c r="J1968" s="740">
        <v>10576.91</v>
      </c>
      <c r="K1968" s="276" t="str">
        <f t="shared" si="30"/>
        <v>151223</v>
      </c>
    </row>
    <row r="1969" spans="1:11" ht="10.9" customHeight="1">
      <c r="A1969" s="1157">
        <v>5114030001</v>
      </c>
      <c r="B1969" s="1219" t="s">
        <v>2184</v>
      </c>
      <c r="C1969" s="1220"/>
      <c r="D1969" s="1221"/>
      <c r="E1969" s="1219" t="s">
        <v>6568</v>
      </c>
      <c r="F1969" s="1221"/>
      <c r="G1969" s="740">
        <v>87683.13</v>
      </c>
      <c r="H1969" s="1158">
        <v>0</v>
      </c>
      <c r="I1969" s="1158">
        <v>0</v>
      </c>
      <c r="J1969" s="740">
        <v>87683.13</v>
      </c>
      <c r="K1969" s="276" t="str">
        <f t="shared" si="30"/>
        <v>151223</v>
      </c>
    </row>
    <row r="1970" spans="1:11" ht="10.9" customHeight="1">
      <c r="A1970" s="1157">
        <v>5114030001</v>
      </c>
      <c r="B1970" s="1219" t="s">
        <v>2184</v>
      </c>
      <c r="C1970" s="1220"/>
      <c r="D1970" s="1221"/>
      <c r="E1970" s="1219" t="s">
        <v>6569</v>
      </c>
      <c r="F1970" s="1221"/>
      <c r="G1970" s="740">
        <v>15785.82</v>
      </c>
      <c r="H1970" s="1158">
        <v>0</v>
      </c>
      <c r="I1970" s="1158">
        <v>0</v>
      </c>
      <c r="J1970" s="740">
        <v>15785.82</v>
      </c>
      <c r="K1970" s="276" t="str">
        <f t="shared" si="30"/>
        <v>151223</v>
      </c>
    </row>
    <row r="1971" spans="1:11" ht="10.9" customHeight="1">
      <c r="A1971" s="1157">
        <v>5114030001</v>
      </c>
      <c r="B1971" s="1219" t="s">
        <v>2184</v>
      </c>
      <c r="C1971" s="1220"/>
      <c r="D1971" s="1221"/>
      <c r="E1971" s="1219" t="s">
        <v>6570</v>
      </c>
      <c r="F1971" s="1221"/>
      <c r="G1971" s="740">
        <v>18622.64</v>
      </c>
      <c r="H1971" s="1158">
        <v>0</v>
      </c>
      <c r="I1971" s="1158">
        <v>0</v>
      </c>
      <c r="J1971" s="740">
        <v>18622.64</v>
      </c>
      <c r="K1971" s="276" t="str">
        <f t="shared" si="30"/>
        <v>151223</v>
      </c>
    </row>
    <row r="1972" spans="1:11" ht="10.9" customHeight="1">
      <c r="A1972" s="1157">
        <v>5114030001</v>
      </c>
      <c r="B1972" s="1219" t="s">
        <v>2184</v>
      </c>
      <c r="C1972" s="1220"/>
      <c r="D1972" s="1221"/>
      <c r="E1972" s="1219" t="s">
        <v>6571</v>
      </c>
      <c r="F1972" s="1221"/>
      <c r="G1972" s="740">
        <v>8572.5300000000007</v>
      </c>
      <c r="H1972" s="1158">
        <v>0</v>
      </c>
      <c r="I1972" s="1158">
        <v>0</v>
      </c>
      <c r="J1972" s="740">
        <v>8572.5300000000007</v>
      </c>
      <c r="K1972" s="276" t="str">
        <f t="shared" si="30"/>
        <v>151223</v>
      </c>
    </row>
    <row r="1973" spans="1:11" ht="10.9" customHeight="1">
      <c r="A1973" s="1157">
        <v>5114030001</v>
      </c>
      <c r="B1973" s="1219" t="s">
        <v>2184</v>
      </c>
      <c r="C1973" s="1220"/>
      <c r="D1973" s="1221"/>
      <c r="E1973" s="1219" t="s">
        <v>6572</v>
      </c>
      <c r="F1973" s="1221"/>
      <c r="G1973" s="740">
        <v>2645.1</v>
      </c>
      <c r="H1973" s="1158">
        <v>0</v>
      </c>
      <c r="I1973" s="1158">
        <v>0</v>
      </c>
      <c r="J1973" s="740">
        <v>2645.1</v>
      </c>
      <c r="K1973" s="276" t="str">
        <f t="shared" si="30"/>
        <v>151223</v>
      </c>
    </row>
    <row r="1974" spans="1:11" ht="10.9" customHeight="1">
      <c r="A1974" s="1157">
        <v>5114030001</v>
      </c>
      <c r="B1974" s="1219" t="s">
        <v>2184</v>
      </c>
      <c r="C1974" s="1220"/>
      <c r="D1974" s="1221"/>
      <c r="E1974" s="1219" t="s">
        <v>6573</v>
      </c>
      <c r="F1974" s="1221"/>
      <c r="G1974" s="740">
        <v>1351.28</v>
      </c>
      <c r="H1974" s="1158">
        <v>0</v>
      </c>
      <c r="I1974" s="1158">
        <v>0</v>
      </c>
      <c r="J1974" s="740">
        <v>1351.28</v>
      </c>
      <c r="K1974" s="276" t="str">
        <f t="shared" si="30"/>
        <v>151223</v>
      </c>
    </row>
    <row r="1975" spans="1:11" ht="10.9" customHeight="1">
      <c r="A1975" s="1157">
        <v>5114030001</v>
      </c>
      <c r="B1975" s="1219" t="s">
        <v>2184</v>
      </c>
      <c r="C1975" s="1220"/>
      <c r="D1975" s="1221"/>
      <c r="E1975" s="1219" t="s">
        <v>6574</v>
      </c>
      <c r="F1975" s="1221"/>
      <c r="G1975" s="740">
        <v>12596</v>
      </c>
      <c r="H1975" s="1158">
        <v>0</v>
      </c>
      <c r="I1975" s="1158">
        <v>0</v>
      </c>
      <c r="J1975" s="740">
        <v>12596</v>
      </c>
      <c r="K1975" s="276" t="str">
        <f t="shared" si="30"/>
        <v>151223</v>
      </c>
    </row>
    <row r="1976" spans="1:11" ht="10.9" customHeight="1">
      <c r="A1976" s="1157">
        <v>5114030001</v>
      </c>
      <c r="B1976" s="1219" t="s">
        <v>2184</v>
      </c>
      <c r="C1976" s="1220"/>
      <c r="D1976" s="1221"/>
      <c r="E1976" s="1219" t="s">
        <v>6575</v>
      </c>
      <c r="F1976" s="1221"/>
      <c r="G1976" s="740">
        <v>145284.5</v>
      </c>
      <c r="H1976" s="1158">
        <v>0</v>
      </c>
      <c r="I1976" s="1158">
        <v>0</v>
      </c>
      <c r="J1976" s="740">
        <v>145284.5</v>
      </c>
      <c r="K1976" s="276" t="str">
        <f t="shared" si="30"/>
        <v>151223</v>
      </c>
    </row>
    <row r="1977" spans="1:11" ht="10.9" customHeight="1">
      <c r="A1977" s="1157">
        <v>5114030001</v>
      </c>
      <c r="B1977" s="1219" t="s">
        <v>2184</v>
      </c>
      <c r="C1977" s="1220"/>
      <c r="D1977" s="1221"/>
      <c r="E1977" s="1219" t="s">
        <v>6576</v>
      </c>
      <c r="F1977" s="1221"/>
      <c r="G1977" s="740">
        <v>13263.61</v>
      </c>
      <c r="H1977" s="1158">
        <v>0</v>
      </c>
      <c r="I1977" s="1158">
        <v>0</v>
      </c>
      <c r="J1977" s="740">
        <v>13263.61</v>
      </c>
      <c r="K1977" s="276" t="str">
        <f t="shared" si="30"/>
        <v>151223</v>
      </c>
    </row>
    <row r="1978" spans="1:11" ht="10.9" customHeight="1">
      <c r="A1978" s="1157">
        <v>5114030001</v>
      </c>
      <c r="B1978" s="1219" t="s">
        <v>2184</v>
      </c>
      <c r="C1978" s="1220"/>
      <c r="D1978" s="1221"/>
      <c r="E1978" s="1219" t="s">
        <v>6577</v>
      </c>
      <c r="F1978" s="1221"/>
      <c r="G1978" s="740">
        <v>22464.34</v>
      </c>
      <c r="H1978" s="1158">
        <v>0</v>
      </c>
      <c r="I1978" s="1158">
        <v>0</v>
      </c>
      <c r="J1978" s="740">
        <v>22464.34</v>
      </c>
      <c r="K1978" s="276" t="str">
        <f t="shared" si="30"/>
        <v>151223</v>
      </c>
    </row>
    <row r="1979" spans="1:11" ht="10.9" customHeight="1">
      <c r="A1979" s="1157">
        <v>5114030001</v>
      </c>
      <c r="B1979" s="1219" t="s">
        <v>2184</v>
      </c>
      <c r="C1979" s="1220"/>
      <c r="D1979" s="1221"/>
      <c r="E1979" s="1219" t="s">
        <v>6578</v>
      </c>
      <c r="F1979" s="1221"/>
      <c r="G1979" s="740">
        <v>24727.82</v>
      </c>
      <c r="H1979" s="1158">
        <v>0</v>
      </c>
      <c r="I1979" s="1158">
        <v>0</v>
      </c>
      <c r="J1979" s="740">
        <v>24727.82</v>
      </c>
      <c r="K1979" s="276" t="str">
        <f t="shared" si="30"/>
        <v>151223</v>
      </c>
    </row>
    <row r="1980" spans="1:11" ht="10.9" customHeight="1">
      <c r="A1980" s="1157">
        <v>5114030001</v>
      </c>
      <c r="B1980" s="1219" t="s">
        <v>2184</v>
      </c>
      <c r="C1980" s="1220"/>
      <c r="D1980" s="1221"/>
      <c r="E1980" s="1219" t="s">
        <v>6579</v>
      </c>
      <c r="F1980" s="1221"/>
      <c r="G1980" s="740">
        <v>53972.09</v>
      </c>
      <c r="H1980" s="1158">
        <v>0</v>
      </c>
      <c r="I1980" s="1158">
        <v>0</v>
      </c>
      <c r="J1980" s="740">
        <v>53972.09</v>
      </c>
      <c r="K1980" s="276" t="str">
        <f t="shared" si="30"/>
        <v>151223</v>
      </c>
    </row>
    <row r="1981" spans="1:11" ht="10.9" customHeight="1">
      <c r="A1981" s="1157">
        <v>5114030001</v>
      </c>
      <c r="B1981" s="1219" t="s">
        <v>2184</v>
      </c>
      <c r="C1981" s="1220"/>
      <c r="D1981" s="1221"/>
      <c r="E1981" s="1219" t="s">
        <v>6580</v>
      </c>
      <c r="F1981" s="1221"/>
      <c r="G1981" s="740">
        <v>9261.92</v>
      </c>
      <c r="H1981" s="1158">
        <v>0</v>
      </c>
      <c r="I1981" s="1158">
        <v>0</v>
      </c>
      <c r="J1981" s="740">
        <v>9261.92</v>
      </c>
      <c r="K1981" s="276" t="str">
        <f t="shared" si="30"/>
        <v>151223</v>
      </c>
    </row>
    <row r="1982" spans="1:11" ht="10.9" customHeight="1">
      <c r="A1982" s="1157">
        <v>5114030001</v>
      </c>
      <c r="B1982" s="1219" t="s">
        <v>2184</v>
      </c>
      <c r="C1982" s="1220"/>
      <c r="D1982" s="1221"/>
      <c r="E1982" s="1219" t="s">
        <v>6581</v>
      </c>
      <c r="F1982" s="1221"/>
      <c r="G1982" s="740">
        <v>13474</v>
      </c>
      <c r="H1982" s="1158">
        <v>0</v>
      </c>
      <c r="I1982" s="1158">
        <v>0</v>
      </c>
      <c r="J1982" s="740">
        <v>13474</v>
      </c>
      <c r="K1982" s="276" t="str">
        <f t="shared" si="30"/>
        <v>151223</v>
      </c>
    </row>
    <row r="1983" spans="1:11" ht="10.9" customHeight="1">
      <c r="A1983" s="1157">
        <v>5114030001</v>
      </c>
      <c r="B1983" s="1219" t="s">
        <v>2184</v>
      </c>
      <c r="C1983" s="1220"/>
      <c r="D1983" s="1221"/>
      <c r="E1983" s="1219" t="s">
        <v>6582</v>
      </c>
      <c r="F1983" s="1221"/>
      <c r="G1983" s="740">
        <v>11397.34</v>
      </c>
      <c r="H1983" s="1158">
        <v>0</v>
      </c>
      <c r="I1983" s="1158">
        <v>0</v>
      </c>
      <c r="J1983" s="740">
        <v>11397.34</v>
      </c>
      <c r="K1983" s="276" t="str">
        <f t="shared" si="30"/>
        <v>151223</v>
      </c>
    </row>
    <row r="1984" spans="1:11" ht="10.9" customHeight="1">
      <c r="A1984" s="1157">
        <v>5114030001</v>
      </c>
      <c r="B1984" s="1219" t="s">
        <v>2184</v>
      </c>
      <c r="C1984" s="1220"/>
      <c r="D1984" s="1221"/>
      <c r="E1984" s="1219" t="s">
        <v>6583</v>
      </c>
      <c r="F1984" s="1221"/>
      <c r="G1984" s="740">
        <v>17141.349999999999</v>
      </c>
      <c r="H1984" s="1158">
        <v>0</v>
      </c>
      <c r="I1984" s="1158">
        <v>0</v>
      </c>
      <c r="J1984" s="740">
        <v>17141.349999999999</v>
      </c>
      <c r="K1984" s="276" t="str">
        <f t="shared" si="30"/>
        <v>151223</v>
      </c>
    </row>
    <row r="1985" spans="1:11" ht="10.9" customHeight="1">
      <c r="A1985" s="1157">
        <v>5114030001</v>
      </c>
      <c r="B1985" s="1219" t="s">
        <v>2184</v>
      </c>
      <c r="C1985" s="1220"/>
      <c r="D1985" s="1221"/>
      <c r="E1985" s="1219" t="s">
        <v>6584</v>
      </c>
      <c r="F1985" s="1221"/>
      <c r="G1985" s="740">
        <v>54064.25</v>
      </c>
      <c r="H1985" s="1158">
        <v>0</v>
      </c>
      <c r="I1985" s="1158">
        <v>0</v>
      </c>
      <c r="J1985" s="740">
        <v>54064.25</v>
      </c>
      <c r="K1985" s="276" t="str">
        <f t="shared" si="30"/>
        <v>151223</v>
      </c>
    </row>
    <row r="1986" spans="1:11" ht="10.9" customHeight="1">
      <c r="A1986" s="1157">
        <v>5114030001</v>
      </c>
      <c r="B1986" s="1219" t="s">
        <v>2184</v>
      </c>
      <c r="C1986" s="1220"/>
      <c r="D1986" s="1221"/>
      <c r="E1986" s="1219" t="s">
        <v>6585</v>
      </c>
      <c r="F1986" s="1221"/>
      <c r="G1986" s="740">
        <v>12644.06</v>
      </c>
      <c r="H1986" s="1158">
        <v>0</v>
      </c>
      <c r="I1986" s="1158">
        <v>0</v>
      </c>
      <c r="J1986" s="740">
        <v>12644.06</v>
      </c>
      <c r="K1986" s="276" t="str">
        <f t="shared" si="30"/>
        <v>151223</v>
      </c>
    </row>
    <row r="1987" spans="1:11" ht="10.9" customHeight="1">
      <c r="A1987" s="1157">
        <v>5114030001</v>
      </c>
      <c r="B1987" s="1219" t="s">
        <v>2184</v>
      </c>
      <c r="C1987" s="1220"/>
      <c r="D1987" s="1221"/>
      <c r="E1987" s="1219" t="s">
        <v>6586</v>
      </c>
      <c r="F1987" s="1221"/>
      <c r="G1987" s="740">
        <v>38318.18</v>
      </c>
      <c r="H1987" s="1158">
        <v>0</v>
      </c>
      <c r="I1987" s="1158">
        <v>0</v>
      </c>
      <c r="J1987" s="740">
        <v>38318.18</v>
      </c>
      <c r="K1987" s="276" t="str">
        <f t="shared" si="30"/>
        <v>151223</v>
      </c>
    </row>
    <row r="1988" spans="1:11" ht="10.9" customHeight="1">
      <c r="A1988" s="1157">
        <v>5114030001</v>
      </c>
      <c r="B1988" s="1219" t="s">
        <v>2184</v>
      </c>
      <c r="C1988" s="1220"/>
      <c r="D1988" s="1221"/>
      <c r="E1988" s="1219" t="s">
        <v>6587</v>
      </c>
      <c r="F1988" s="1221"/>
      <c r="G1988" s="740">
        <v>32695.279999999999</v>
      </c>
      <c r="H1988" s="1158">
        <v>0</v>
      </c>
      <c r="I1988" s="1158">
        <v>0</v>
      </c>
      <c r="J1988" s="740">
        <v>32695.279999999999</v>
      </c>
      <c r="K1988" s="276" t="str">
        <f t="shared" si="30"/>
        <v>151223</v>
      </c>
    </row>
    <row r="1989" spans="1:11" ht="10.9" customHeight="1">
      <c r="A1989" s="1157">
        <v>5114030001</v>
      </c>
      <c r="B1989" s="1219" t="s">
        <v>2184</v>
      </c>
      <c r="C1989" s="1220"/>
      <c r="D1989" s="1221"/>
      <c r="E1989" s="1219" t="s">
        <v>6588</v>
      </c>
      <c r="F1989" s="1221"/>
      <c r="G1989" s="740">
        <v>7879.26</v>
      </c>
      <c r="H1989" s="1158">
        <v>0</v>
      </c>
      <c r="I1989" s="1158">
        <v>0</v>
      </c>
      <c r="J1989" s="740">
        <v>7879.26</v>
      </c>
      <c r="K1989" s="276" t="str">
        <f t="shared" si="30"/>
        <v>151223</v>
      </c>
    </row>
    <row r="1990" spans="1:11" ht="10.9" customHeight="1">
      <c r="A1990" s="1157">
        <v>5114030001</v>
      </c>
      <c r="B1990" s="1219" t="s">
        <v>2184</v>
      </c>
      <c r="C1990" s="1220"/>
      <c r="D1990" s="1221"/>
      <c r="E1990" s="1219" t="s">
        <v>6589</v>
      </c>
      <c r="F1990" s="1221"/>
      <c r="G1990" s="740">
        <v>4491.1099999999997</v>
      </c>
      <c r="H1990" s="1158">
        <v>0</v>
      </c>
      <c r="I1990" s="1158">
        <v>0</v>
      </c>
      <c r="J1990" s="740">
        <v>4491.1099999999997</v>
      </c>
      <c r="K1990" s="276" t="str">
        <f t="shared" si="30"/>
        <v>151223</v>
      </c>
    </row>
    <row r="1991" spans="1:11" ht="10.9" customHeight="1">
      <c r="A1991" s="1157">
        <v>5114030001</v>
      </c>
      <c r="B1991" s="1219" t="s">
        <v>2184</v>
      </c>
      <c r="C1991" s="1220"/>
      <c r="D1991" s="1221"/>
      <c r="E1991" s="1219" t="s">
        <v>6590</v>
      </c>
      <c r="F1991" s="1221"/>
      <c r="G1991" s="740">
        <v>18806.91</v>
      </c>
      <c r="H1991" s="1158">
        <v>0</v>
      </c>
      <c r="I1991" s="1158">
        <v>0</v>
      </c>
      <c r="J1991" s="740">
        <v>18806.91</v>
      </c>
      <c r="K1991" s="276" t="str">
        <f t="shared" si="30"/>
        <v>151223</v>
      </c>
    </row>
    <row r="1992" spans="1:11" ht="10.9" customHeight="1">
      <c r="A1992" s="1157">
        <v>5114030001</v>
      </c>
      <c r="B1992" s="1219" t="s">
        <v>2184</v>
      </c>
      <c r="C1992" s="1220"/>
      <c r="D1992" s="1221"/>
      <c r="E1992" s="1219" t="s">
        <v>6591</v>
      </c>
      <c r="F1992" s="1221"/>
      <c r="G1992" s="740">
        <v>32759.23</v>
      </c>
      <c r="H1992" s="1158">
        <v>0</v>
      </c>
      <c r="I1992" s="1158">
        <v>0</v>
      </c>
      <c r="J1992" s="740">
        <v>32759.23</v>
      </c>
      <c r="K1992" s="276" t="str">
        <f t="shared" si="30"/>
        <v>151223</v>
      </c>
    </row>
    <row r="1993" spans="1:11" ht="10.9" customHeight="1">
      <c r="A1993" s="1157">
        <v>5114030001</v>
      </c>
      <c r="B1993" s="1219" t="s">
        <v>2184</v>
      </c>
      <c r="C1993" s="1220"/>
      <c r="D1993" s="1221"/>
      <c r="E1993" s="1219" t="s">
        <v>6592</v>
      </c>
      <c r="F1993" s="1221"/>
      <c r="G1993" s="740">
        <v>14817.23</v>
      </c>
      <c r="H1993" s="1158">
        <v>0</v>
      </c>
      <c r="I1993" s="1158">
        <v>0</v>
      </c>
      <c r="J1993" s="740">
        <v>14817.23</v>
      </c>
      <c r="K1993" s="276" t="str">
        <f t="shared" si="30"/>
        <v>151223</v>
      </c>
    </row>
    <row r="1994" spans="1:11" ht="10.9" customHeight="1">
      <c r="A1994" s="1157">
        <v>5114030001</v>
      </c>
      <c r="B1994" s="1219" t="s">
        <v>2184</v>
      </c>
      <c r="C1994" s="1220"/>
      <c r="D1994" s="1221"/>
      <c r="E1994" s="1219" t="s">
        <v>6593</v>
      </c>
      <c r="F1994" s="1221"/>
      <c r="G1994" s="740">
        <v>25203.1</v>
      </c>
      <c r="H1994" s="1158">
        <v>0</v>
      </c>
      <c r="I1994" s="1158">
        <v>0</v>
      </c>
      <c r="J1994" s="740">
        <v>25203.1</v>
      </c>
      <c r="K1994" s="276" t="str">
        <f t="shared" si="30"/>
        <v>151223</v>
      </c>
    </row>
    <row r="1995" spans="1:11" ht="10.9" customHeight="1">
      <c r="A1995" s="1157">
        <v>5114030001</v>
      </c>
      <c r="B1995" s="1219" t="s">
        <v>2184</v>
      </c>
      <c r="C1995" s="1220"/>
      <c r="D1995" s="1221"/>
      <c r="E1995" s="1219" t="s">
        <v>6594</v>
      </c>
      <c r="F1995" s="1221"/>
      <c r="G1995" s="740">
        <v>3524.38</v>
      </c>
      <c r="H1995" s="1158">
        <v>0</v>
      </c>
      <c r="I1995" s="1158">
        <v>0</v>
      </c>
      <c r="J1995" s="740">
        <v>3524.38</v>
      </c>
      <c r="K1995" s="276" t="str">
        <f t="shared" si="30"/>
        <v>151223</v>
      </c>
    </row>
    <row r="1996" spans="1:11" ht="10.9" customHeight="1">
      <c r="A1996" s="1157">
        <v>5114030001</v>
      </c>
      <c r="B1996" s="1219" t="s">
        <v>2184</v>
      </c>
      <c r="C1996" s="1220"/>
      <c r="D1996" s="1221"/>
      <c r="E1996" s="1219" t="s">
        <v>6595</v>
      </c>
      <c r="F1996" s="1221"/>
      <c r="G1996" s="740">
        <v>8482.8700000000008</v>
      </c>
      <c r="H1996" s="1158">
        <v>0</v>
      </c>
      <c r="I1996" s="1158">
        <v>0</v>
      </c>
      <c r="J1996" s="740">
        <v>8482.8700000000008</v>
      </c>
      <c r="K1996" s="276" t="str">
        <f t="shared" si="30"/>
        <v>151223</v>
      </c>
    </row>
    <row r="1997" spans="1:11" ht="10.9" customHeight="1">
      <c r="A1997" s="1157">
        <v>5114030001</v>
      </c>
      <c r="B1997" s="1219" t="s">
        <v>2184</v>
      </c>
      <c r="C1997" s="1220"/>
      <c r="D1997" s="1221"/>
      <c r="E1997" s="1219" t="s">
        <v>6596</v>
      </c>
      <c r="F1997" s="1221"/>
      <c r="G1997" s="740">
        <v>26734.880000000001</v>
      </c>
      <c r="H1997" s="1158">
        <v>0</v>
      </c>
      <c r="I1997" s="1158">
        <v>0</v>
      </c>
      <c r="J1997" s="740">
        <v>26734.880000000001</v>
      </c>
      <c r="K1997" s="276" t="str">
        <f t="shared" ref="K1997:K2060" si="31">MID(E1997,58,6)</f>
        <v>151223</v>
      </c>
    </row>
    <row r="1998" spans="1:11" ht="10.9" customHeight="1">
      <c r="A1998" s="1157">
        <v>5114030001</v>
      </c>
      <c r="B1998" s="1219" t="s">
        <v>2184</v>
      </c>
      <c r="C1998" s="1220"/>
      <c r="D1998" s="1221"/>
      <c r="E1998" s="1219" t="s">
        <v>6597</v>
      </c>
      <c r="F1998" s="1221"/>
      <c r="G1998" s="740">
        <v>31904.799999999999</v>
      </c>
      <c r="H1998" s="1158">
        <v>0</v>
      </c>
      <c r="I1998" s="1158">
        <v>0</v>
      </c>
      <c r="J1998" s="740">
        <v>31904.799999999999</v>
      </c>
      <c r="K1998" s="276" t="str">
        <f t="shared" si="31"/>
        <v>151223</v>
      </c>
    </row>
    <row r="1999" spans="1:11" ht="10.9" customHeight="1">
      <c r="A1999" s="1157">
        <v>5114030001</v>
      </c>
      <c r="B1999" s="1219" t="s">
        <v>2184</v>
      </c>
      <c r="C1999" s="1220"/>
      <c r="D1999" s="1221"/>
      <c r="E1999" s="1219" t="s">
        <v>6598</v>
      </c>
      <c r="F1999" s="1221"/>
      <c r="G1999" s="740">
        <v>11358.45</v>
      </c>
      <c r="H1999" s="1158">
        <v>0</v>
      </c>
      <c r="I1999" s="1158">
        <v>0</v>
      </c>
      <c r="J1999" s="740">
        <v>11358.45</v>
      </c>
      <c r="K1999" s="276" t="str">
        <f t="shared" si="31"/>
        <v>151223</v>
      </c>
    </row>
    <row r="2000" spans="1:11" ht="10.9" customHeight="1">
      <c r="A2000" s="1157">
        <v>5114030001</v>
      </c>
      <c r="B2000" s="1219" t="s">
        <v>2184</v>
      </c>
      <c r="C2000" s="1220"/>
      <c r="D2000" s="1221"/>
      <c r="E2000" s="1219" t="s">
        <v>6599</v>
      </c>
      <c r="F2000" s="1221"/>
      <c r="G2000" s="740">
        <v>24462.74</v>
      </c>
      <c r="H2000" s="1158">
        <v>0</v>
      </c>
      <c r="I2000" s="1158">
        <v>0</v>
      </c>
      <c r="J2000" s="740">
        <v>24462.74</v>
      </c>
      <c r="K2000" s="276" t="str">
        <f t="shared" si="31"/>
        <v>151223</v>
      </c>
    </row>
    <row r="2001" spans="1:11" ht="10.9" customHeight="1">
      <c r="A2001" s="1157">
        <v>5114030001</v>
      </c>
      <c r="B2001" s="1219" t="s">
        <v>2184</v>
      </c>
      <c r="C2001" s="1220"/>
      <c r="D2001" s="1221"/>
      <c r="E2001" s="1219" t="s">
        <v>6600</v>
      </c>
      <c r="F2001" s="1221"/>
      <c r="G2001" s="740">
        <v>4945.59</v>
      </c>
      <c r="H2001" s="1158">
        <v>0</v>
      </c>
      <c r="I2001" s="1158">
        <v>0</v>
      </c>
      <c r="J2001" s="740">
        <v>4945.59</v>
      </c>
      <c r="K2001" s="276" t="str">
        <f t="shared" si="31"/>
        <v>151223</v>
      </c>
    </row>
    <row r="2002" spans="1:11" ht="10.9" customHeight="1">
      <c r="A2002" s="1157">
        <v>5114030001</v>
      </c>
      <c r="B2002" s="1219" t="s">
        <v>2184</v>
      </c>
      <c r="C2002" s="1220"/>
      <c r="D2002" s="1221"/>
      <c r="E2002" s="1219" t="s">
        <v>6601</v>
      </c>
      <c r="F2002" s="1221"/>
      <c r="G2002" s="740">
        <v>4723.96</v>
      </c>
      <c r="H2002" s="1158">
        <v>0</v>
      </c>
      <c r="I2002" s="1158">
        <v>0</v>
      </c>
      <c r="J2002" s="740">
        <v>4723.96</v>
      </c>
      <c r="K2002" s="276" t="str">
        <f t="shared" si="31"/>
        <v>151223</v>
      </c>
    </row>
    <row r="2003" spans="1:11" ht="10.9" customHeight="1">
      <c r="A2003" s="1157">
        <v>5114030001</v>
      </c>
      <c r="B2003" s="1219" t="s">
        <v>2184</v>
      </c>
      <c r="C2003" s="1220"/>
      <c r="D2003" s="1221"/>
      <c r="E2003" s="1219" t="s">
        <v>6602</v>
      </c>
      <c r="F2003" s="1221"/>
      <c r="G2003" s="740">
        <v>7874.11</v>
      </c>
      <c r="H2003" s="1158">
        <v>0</v>
      </c>
      <c r="I2003" s="1158">
        <v>0</v>
      </c>
      <c r="J2003" s="740">
        <v>7874.11</v>
      </c>
      <c r="K2003" s="276" t="str">
        <f t="shared" si="31"/>
        <v>151223</v>
      </c>
    </row>
    <row r="2004" spans="1:11" ht="10.9" customHeight="1">
      <c r="A2004" s="1157">
        <v>5114030001</v>
      </c>
      <c r="B2004" s="1219" t="s">
        <v>2184</v>
      </c>
      <c r="C2004" s="1220"/>
      <c r="D2004" s="1221"/>
      <c r="E2004" s="1219" t="s">
        <v>6603</v>
      </c>
      <c r="F2004" s="1221"/>
      <c r="G2004" s="740">
        <v>3963.76</v>
      </c>
      <c r="H2004" s="1158">
        <v>0</v>
      </c>
      <c r="I2004" s="1158">
        <v>0</v>
      </c>
      <c r="J2004" s="740">
        <v>3963.76</v>
      </c>
      <c r="K2004" s="276" t="str">
        <f t="shared" si="31"/>
        <v>151223</v>
      </c>
    </row>
    <row r="2005" spans="1:11" ht="10.9" customHeight="1">
      <c r="A2005" s="1157">
        <v>5114030001</v>
      </c>
      <c r="B2005" s="1219" t="s">
        <v>2184</v>
      </c>
      <c r="C2005" s="1220"/>
      <c r="D2005" s="1221"/>
      <c r="E2005" s="1219" t="s">
        <v>6604</v>
      </c>
      <c r="F2005" s="1221"/>
      <c r="G2005" s="740">
        <v>3731.04</v>
      </c>
      <c r="H2005" s="1158">
        <v>0</v>
      </c>
      <c r="I2005" s="1158">
        <v>0</v>
      </c>
      <c r="J2005" s="740">
        <v>3731.04</v>
      </c>
      <c r="K2005" s="276" t="str">
        <f t="shared" si="31"/>
        <v>151223</v>
      </c>
    </row>
    <row r="2006" spans="1:11" ht="10.9" customHeight="1">
      <c r="A2006" s="1157">
        <v>5114030001</v>
      </c>
      <c r="B2006" s="1219" t="s">
        <v>2184</v>
      </c>
      <c r="C2006" s="1220"/>
      <c r="D2006" s="1221"/>
      <c r="E2006" s="1219" t="s">
        <v>6605</v>
      </c>
      <c r="F2006" s="1221"/>
      <c r="G2006" s="740">
        <v>5804.08</v>
      </c>
      <c r="H2006" s="1158">
        <v>0</v>
      </c>
      <c r="I2006" s="1158">
        <v>0</v>
      </c>
      <c r="J2006" s="740">
        <v>5804.08</v>
      </c>
      <c r="K2006" s="276" t="str">
        <f t="shared" si="31"/>
        <v>151223</v>
      </c>
    </row>
    <row r="2007" spans="1:11" ht="10.9" customHeight="1">
      <c r="A2007" s="1157">
        <v>5114030001</v>
      </c>
      <c r="B2007" s="1219" t="s">
        <v>2184</v>
      </c>
      <c r="C2007" s="1220"/>
      <c r="D2007" s="1221"/>
      <c r="E2007" s="1219" t="s">
        <v>6606</v>
      </c>
      <c r="F2007" s="1221"/>
      <c r="G2007" s="740">
        <v>13279.78</v>
      </c>
      <c r="H2007" s="1158">
        <v>0</v>
      </c>
      <c r="I2007" s="1158">
        <v>0</v>
      </c>
      <c r="J2007" s="740">
        <v>13279.78</v>
      </c>
      <c r="K2007" s="276" t="str">
        <f t="shared" si="31"/>
        <v>151223</v>
      </c>
    </row>
    <row r="2008" spans="1:11" ht="10.9" customHeight="1">
      <c r="A2008" s="1157">
        <v>5114030001</v>
      </c>
      <c r="B2008" s="1219" t="s">
        <v>2184</v>
      </c>
      <c r="C2008" s="1220"/>
      <c r="D2008" s="1221"/>
      <c r="E2008" s="1219" t="s">
        <v>6607</v>
      </c>
      <c r="F2008" s="1221"/>
      <c r="G2008" s="740">
        <v>4331.91</v>
      </c>
      <c r="H2008" s="1158">
        <v>0</v>
      </c>
      <c r="I2008" s="1158">
        <v>0</v>
      </c>
      <c r="J2008" s="740">
        <v>4331.91</v>
      </c>
      <c r="K2008" s="276" t="str">
        <f t="shared" si="31"/>
        <v>151223</v>
      </c>
    </row>
    <row r="2009" spans="1:11" ht="10.9" customHeight="1">
      <c r="A2009" s="1157">
        <v>5114030001</v>
      </c>
      <c r="B2009" s="1219" t="s">
        <v>2184</v>
      </c>
      <c r="C2009" s="1220"/>
      <c r="D2009" s="1221"/>
      <c r="E2009" s="1219" t="s">
        <v>6608</v>
      </c>
      <c r="F2009" s="1221"/>
      <c r="G2009" s="740">
        <v>6607.24</v>
      </c>
      <c r="H2009" s="1158">
        <v>0</v>
      </c>
      <c r="I2009" s="1158">
        <v>0</v>
      </c>
      <c r="J2009" s="740">
        <v>6607.24</v>
      </c>
      <c r="K2009" s="276" t="str">
        <f t="shared" si="31"/>
        <v>151223</v>
      </c>
    </row>
    <row r="2010" spans="1:11" ht="10.9" customHeight="1">
      <c r="A2010" s="1157">
        <v>5114030001</v>
      </c>
      <c r="B2010" s="1219" t="s">
        <v>2184</v>
      </c>
      <c r="C2010" s="1220"/>
      <c r="D2010" s="1221"/>
      <c r="E2010" s="1219" t="s">
        <v>6609</v>
      </c>
      <c r="F2010" s="1221"/>
      <c r="G2010" s="740">
        <v>3690.79</v>
      </c>
      <c r="H2010" s="1158">
        <v>0</v>
      </c>
      <c r="I2010" s="1158">
        <v>0</v>
      </c>
      <c r="J2010" s="740">
        <v>3690.79</v>
      </c>
      <c r="K2010" s="276" t="str">
        <f t="shared" si="31"/>
        <v>151223</v>
      </c>
    </row>
    <row r="2011" spans="1:11" ht="10.9" customHeight="1">
      <c r="A2011" s="1157">
        <v>5114030001</v>
      </c>
      <c r="B2011" s="1219" t="s">
        <v>2184</v>
      </c>
      <c r="C2011" s="1220"/>
      <c r="D2011" s="1221"/>
      <c r="E2011" s="1219" t="s">
        <v>6610</v>
      </c>
      <c r="F2011" s="1221"/>
      <c r="G2011" s="740">
        <v>9860.64</v>
      </c>
      <c r="H2011" s="1158">
        <v>0</v>
      </c>
      <c r="I2011" s="1158">
        <v>0</v>
      </c>
      <c r="J2011" s="740">
        <v>9860.64</v>
      </c>
      <c r="K2011" s="276" t="str">
        <f t="shared" si="31"/>
        <v>151223</v>
      </c>
    </row>
    <row r="2012" spans="1:11" ht="10.9" customHeight="1">
      <c r="A2012" s="1157">
        <v>5114030001</v>
      </c>
      <c r="B2012" s="1219" t="s">
        <v>2184</v>
      </c>
      <c r="C2012" s="1220"/>
      <c r="D2012" s="1221"/>
      <c r="E2012" s="1219" t="s">
        <v>6611</v>
      </c>
      <c r="F2012" s="1221"/>
      <c r="G2012" s="740">
        <v>7035.5</v>
      </c>
      <c r="H2012" s="1158">
        <v>0</v>
      </c>
      <c r="I2012" s="1158">
        <v>0</v>
      </c>
      <c r="J2012" s="740">
        <v>7035.5</v>
      </c>
      <c r="K2012" s="276" t="str">
        <f t="shared" si="31"/>
        <v>151223</v>
      </c>
    </row>
    <row r="2013" spans="1:11" ht="10.9" customHeight="1">
      <c r="A2013" s="1157">
        <v>5114030001</v>
      </c>
      <c r="B2013" s="1219" t="s">
        <v>2184</v>
      </c>
      <c r="C2013" s="1220"/>
      <c r="D2013" s="1221"/>
      <c r="E2013" s="1219" t="s">
        <v>6612</v>
      </c>
      <c r="F2013" s="1221"/>
      <c r="G2013" s="740">
        <v>1461.22</v>
      </c>
      <c r="H2013" s="1158">
        <v>0</v>
      </c>
      <c r="I2013" s="1158">
        <v>0</v>
      </c>
      <c r="J2013" s="740">
        <v>1461.22</v>
      </c>
      <c r="K2013" s="276" t="str">
        <f t="shared" si="31"/>
        <v>151223</v>
      </c>
    </row>
    <row r="2014" spans="1:11" ht="10.9" customHeight="1">
      <c r="A2014" s="1157">
        <v>5114030001</v>
      </c>
      <c r="B2014" s="1219" t="s">
        <v>2184</v>
      </c>
      <c r="C2014" s="1220"/>
      <c r="D2014" s="1221"/>
      <c r="E2014" s="1219" t="s">
        <v>6613</v>
      </c>
      <c r="F2014" s="1221"/>
      <c r="G2014" s="740">
        <v>1233.21</v>
      </c>
      <c r="H2014" s="1158">
        <v>0</v>
      </c>
      <c r="I2014" s="1158">
        <v>0</v>
      </c>
      <c r="J2014" s="740">
        <v>1233.21</v>
      </c>
      <c r="K2014" s="276" t="str">
        <f t="shared" si="31"/>
        <v>151223</v>
      </c>
    </row>
    <row r="2015" spans="1:11" ht="10.9" customHeight="1">
      <c r="A2015" s="1157">
        <v>5114030001</v>
      </c>
      <c r="B2015" s="1219" t="s">
        <v>2184</v>
      </c>
      <c r="C2015" s="1220"/>
      <c r="D2015" s="1221"/>
      <c r="E2015" s="1219" t="s">
        <v>6614</v>
      </c>
      <c r="F2015" s="1221"/>
      <c r="G2015" s="740">
        <v>5104.74</v>
      </c>
      <c r="H2015" s="1158">
        <v>0</v>
      </c>
      <c r="I2015" s="1158">
        <v>0</v>
      </c>
      <c r="J2015" s="740">
        <v>5104.74</v>
      </c>
      <c r="K2015" s="276" t="str">
        <f t="shared" si="31"/>
        <v>151223</v>
      </c>
    </row>
    <row r="2016" spans="1:11" ht="10.9" customHeight="1">
      <c r="A2016" s="1157">
        <v>5114030001</v>
      </c>
      <c r="B2016" s="1219" t="s">
        <v>2184</v>
      </c>
      <c r="C2016" s="1220"/>
      <c r="D2016" s="1221"/>
      <c r="E2016" s="1219" t="s">
        <v>6615</v>
      </c>
      <c r="F2016" s="1221"/>
      <c r="G2016" s="740">
        <v>4538.7</v>
      </c>
      <c r="H2016" s="1158">
        <v>0</v>
      </c>
      <c r="I2016" s="1158">
        <v>0</v>
      </c>
      <c r="J2016" s="740">
        <v>4538.7</v>
      </c>
      <c r="K2016" s="276" t="str">
        <f t="shared" si="31"/>
        <v>151223</v>
      </c>
    </row>
    <row r="2017" spans="1:11" ht="10.9" customHeight="1">
      <c r="A2017" s="1157">
        <v>5114030001</v>
      </c>
      <c r="B2017" s="1219" t="s">
        <v>2184</v>
      </c>
      <c r="C2017" s="1220"/>
      <c r="D2017" s="1221"/>
      <c r="E2017" s="1219" t="s">
        <v>6616</v>
      </c>
      <c r="F2017" s="1221"/>
      <c r="G2017" s="740">
        <v>35052.99</v>
      </c>
      <c r="H2017" s="1158">
        <v>0</v>
      </c>
      <c r="I2017" s="1158">
        <v>0</v>
      </c>
      <c r="J2017" s="740">
        <v>35052.99</v>
      </c>
      <c r="K2017" s="276" t="str">
        <f t="shared" si="31"/>
        <v>151223</v>
      </c>
    </row>
    <row r="2018" spans="1:11" ht="10.9" customHeight="1">
      <c r="A2018" s="1157">
        <v>5114030001</v>
      </c>
      <c r="B2018" s="1219" t="s">
        <v>2184</v>
      </c>
      <c r="C2018" s="1220"/>
      <c r="D2018" s="1221"/>
      <c r="E2018" s="1219" t="s">
        <v>6617</v>
      </c>
      <c r="F2018" s="1221"/>
      <c r="G2018" s="740">
        <v>2477.14</v>
      </c>
      <c r="H2018" s="1158">
        <v>0</v>
      </c>
      <c r="I2018" s="1158">
        <v>0</v>
      </c>
      <c r="J2018" s="740">
        <v>2477.14</v>
      </c>
      <c r="K2018" s="276" t="str">
        <f t="shared" si="31"/>
        <v>151223</v>
      </c>
    </row>
    <row r="2019" spans="1:11" ht="10.9" customHeight="1">
      <c r="A2019" s="1157">
        <v>5114030001</v>
      </c>
      <c r="B2019" s="1219" t="s">
        <v>2184</v>
      </c>
      <c r="C2019" s="1220"/>
      <c r="D2019" s="1221"/>
      <c r="E2019" s="1219" t="s">
        <v>6618</v>
      </c>
      <c r="F2019" s="1221"/>
      <c r="G2019" s="740">
        <v>2539.5100000000002</v>
      </c>
      <c r="H2019" s="1158">
        <v>0</v>
      </c>
      <c r="I2019" s="1158">
        <v>0</v>
      </c>
      <c r="J2019" s="740">
        <v>2539.5100000000002</v>
      </c>
      <c r="K2019" s="276" t="str">
        <f t="shared" si="31"/>
        <v>151223</v>
      </c>
    </row>
    <row r="2020" spans="1:11" ht="10.9" customHeight="1">
      <c r="A2020" s="1157">
        <v>5114030001</v>
      </c>
      <c r="B2020" s="1219" t="s">
        <v>2184</v>
      </c>
      <c r="C2020" s="1220"/>
      <c r="D2020" s="1221"/>
      <c r="E2020" s="1219" t="s">
        <v>6619</v>
      </c>
      <c r="F2020" s="1221"/>
      <c r="G2020" s="740">
        <v>3902.71</v>
      </c>
      <c r="H2020" s="1158">
        <v>0</v>
      </c>
      <c r="I2020" s="1158">
        <v>0</v>
      </c>
      <c r="J2020" s="740">
        <v>3902.71</v>
      </c>
      <c r="K2020" s="276" t="str">
        <f t="shared" si="31"/>
        <v>151223</v>
      </c>
    </row>
    <row r="2021" spans="1:11" ht="10.9" customHeight="1">
      <c r="A2021" s="1157">
        <v>5114030001</v>
      </c>
      <c r="B2021" s="1219" t="s">
        <v>2184</v>
      </c>
      <c r="C2021" s="1220"/>
      <c r="D2021" s="1221"/>
      <c r="E2021" s="1219" t="s">
        <v>6620</v>
      </c>
      <c r="F2021" s="1221"/>
      <c r="G2021" s="740">
        <v>2428.33</v>
      </c>
      <c r="H2021" s="1158">
        <v>0</v>
      </c>
      <c r="I2021" s="1158">
        <v>0</v>
      </c>
      <c r="J2021" s="740">
        <v>2428.33</v>
      </c>
      <c r="K2021" s="276" t="str">
        <f t="shared" si="31"/>
        <v>151223</v>
      </c>
    </row>
    <row r="2022" spans="1:11" ht="10.9" customHeight="1">
      <c r="A2022" s="1157">
        <v>5114030001</v>
      </c>
      <c r="B2022" s="1219" t="s">
        <v>2184</v>
      </c>
      <c r="C2022" s="1220"/>
      <c r="D2022" s="1221"/>
      <c r="E2022" s="1219" t="s">
        <v>6621</v>
      </c>
      <c r="F2022" s="1221"/>
      <c r="G2022" s="740">
        <v>24792.84</v>
      </c>
      <c r="H2022" s="1158">
        <v>0</v>
      </c>
      <c r="I2022" s="1158">
        <v>0</v>
      </c>
      <c r="J2022" s="740">
        <v>24792.84</v>
      </c>
      <c r="K2022" s="276" t="str">
        <f t="shared" si="31"/>
        <v>151223</v>
      </c>
    </row>
    <row r="2023" spans="1:11" ht="10.9" customHeight="1">
      <c r="A2023" s="1157">
        <v>5114030001</v>
      </c>
      <c r="B2023" s="1219" t="s">
        <v>2184</v>
      </c>
      <c r="C2023" s="1220"/>
      <c r="D2023" s="1221"/>
      <c r="E2023" s="1219" t="s">
        <v>6622</v>
      </c>
      <c r="F2023" s="1221"/>
      <c r="G2023" s="740">
        <v>9130.4699999999993</v>
      </c>
      <c r="H2023" s="1158">
        <v>0</v>
      </c>
      <c r="I2023" s="1158">
        <v>0</v>
      </c>
      <c r="J2023" s="740">
        <v>9130.4699999999993</v>
      </c>
      <c r="K2023" s="276" t="str">
        <f t="shared" si="31"/>
        <v>151223</v>
      </c>
    </row>
    <row r="2024" spans="1:11" ht="10.9" customHeight="1">
      <c r="A2024" s="1157">
        <v>5114030001</v>
      </c>
      <c r="B2024" s="1219" t="s">
        <v>2184</v>
      </c>
      <c r="C2024" s="1220"/>
      <c r="D2024" s="1221"/>
      <c r="E2024" s="1219" t="s">
        <v>6623</v>
      </c>
      <c r="F2024" s="1221"/>
      <c r="G2024" s="740">
        <v>10735.61</v>
      </c>
      <c r="H2024" s="1158">
        <v>0</v>
      </c>
      <c r="I2024" s="1158">
        <v>0</v>
      </c>
      <c r="J2024" s="740">
        <v>10735.61</v>
      </c>
      <c r="K2024" s="276" t="str">
        <f t="shared" si="31"/>
        <v>151223</v>
      </c>
    </row>
    <row r="2025" spans="1:11" ht="10.9" customHeight="1">
      <c r="A2025" s="1157">
        <v>5114030001</v>
      </c>
      <c r="B2025" s="1219" t="s">
        <v>2184</v>
      </c>
      <c r="C2025" s="1220"/>
      <c r="D2025" s="1221"/>
      <c r="E2025" s="1219" t="s">
        <v>6624</v>
      </c>
      <c r="F2025" s="1221"/>
      <c r="G2025" s="740">
        <v>4341.25</v>
      </c>
      <c r="H2025" s="1158">
        <v>0</v>
      </c>
      <c r="I2025" s="1158">
        <v>0</v>
      </c>
      <c r="J2025" s="740">
        <v>4341.25</v>
      </c>
      <c r="K2025" s="276" t="str">
        <f t="shared" si="31"/>
        <v>151223</v>
      </c>
    </row>
    <row r="2026" spans="1:11" ht="10.9" customHeight="1">
      <c r="A2026" s="1157">
        <v>5114030001</v>
      </c>
      <c r="B2026" s="1219" t="s">
        <v>2184</v>
      </c>
      <c r="C2026" s="1220"/>
      <c r="D2026" s="1221"/>
      <c r="E2026" s="1219" t="s">
        <v>6625</v>
      </c>
      <c r="F2026" s="1221"/>
      <c r="G2026" s="740">
        <v>6796.62</v>
      </c>
      <c r="H2026" s="1158">
        <v>0</v>
      </c>
      <c r="I2026" s="1158">
        <v>0</v>
      </c>
      <c r="J2026" s="740">
        <v>6796.62</v>
      </c>
      <c r="K2026" s="276" t="str">
        <f t="shared" si="31"/>
        <v>151223</v>
      </c>
    </row>
    <row r="2027" spans="1:11" ht="10.9" customHeight="1">
      <c r="A2027" s="1157">
        <v>5114030001</v>
      </c>
      <c r="B2027" s="1219" t="s">
        <v>2184</v>
      </c>
      <c r="C2027" s="1220"/>
      <c r="D2027" s="1221"/>
      <c r="E2027" s="1219" t="s">
        <v>6626</v>
      </c>
      <c r="F2027" s="1221"/>
      <c r="G2027" s="740">
        <v>14830.09</v>
      </c>
      <c r="H2027" s="1158">
        <v>0</v>
      </c>
      <c r="I2027" s="1158">
        <v>0</v>
      </c>
      <c r="J2027" s="740">
        <v>14830.09</v>
      </c>
      <c r="K2027" s="276" t="str">
        <f t="shared" si="31"/>
        <v>151223</v>
      </c>
    </row>
    <row r="2028" spans="1:11" ht="10.9" customHeight="1">
      <c r="A2028" s="1157">
        <v>5114030001</v>
      </c>
      <c r="B2028" s="1219" t="s">
        <v>2184</v>
      </c>
      <c r="C2028" s="1220"/>
      <c r="D2028" s="1221"/>
      <c r="E2028" s="1219" t="s">
        <v>6627</v>
      </c>
      <c r="F2028" s="1221"/>
      <c r="G2028" s="740">
        <v>3331.56</v>
      </c>
      <c r="H2028" s="1158">
        <v>0</v>
      </c>
      <c r="I2028" s="1158">
        <v>0</v>
      </c>
      <c r="J2028" s="740">
        <v>3331.56</v>
      </c>
      <c r="K2028" s="276" t="str">
        <f t="shared" si="31"/>
        <v>151223</v>
      </c>
    </row>
    <row r="2029" spans="1:11" ht="10.9" customHeight="1">
      <c r="A2029" s="1157">
        <v>5114030001</v>
      </c>
      <c r="B2029" s="1219" t="s">
        <v>2184</v>
      </c>
      <c r="C2029" s="1220"/>
      <c r="D2029" s="1221"/>
      <c r="E2029" s="1219" t="s">
        <v>6628</v>
      </c>
      <c r="F2029" s="1221"/>
      <c r="G2029" s="740">
        <v>6247.68</v>
      </c>
      <c r="H2029" s="1158">
        <v>0</v>
      </c>
      <c r="I2029" s="1158">
        <v>0</v>
      </c>
      <c r="J2029" s="740">
        <v>6247.68</v>
      </c>
      <c r="K2029" s="276" t="str">
        <f t="shared" si="31"/>
        <v>151223</v>
      </c>
    </row>
    <row r="2030" spans="1:11" ht="10.9" customHeight="1">
      <c r="A2030" s="1157">
        <v>5114030001</v>
      </c>
      <c r="B2030" s="1219" t="s">
        <v>2184</v>
      </c>
      <c r="C2030" s="1220"/>
      <c r="D2030" s="1221"/>
      <c r="E2030" s="1219" t="s">
        <v>6629</v>
      </c>
      <c r="F2030" s="1221"/>
      <c r="G2030" s="740">
        <v>11381.55</v>
      </c>
      <c r="H2030" s="1158">
        <v>0</v>
      </c>
      <c r="I2030" s="1158">
        <v>0</v>
      </c>
      <c r="J2030" s="740">
        <v>11381.55</v>
      </c>
      <c r="K2030" s="276" t="str">
        <f t="shared" si="31"/>
        <v>151223</v>
      </c>
    </row>
    <row r="2031" spans="1:11" ht="10.9" customHeight="1">
      <c r="A2031" s="1157">
        <v>5114030001</v>
      </c>
      <c r="B2031" s="1219" t="s">
        <v>2184</v>
      </c>
      <c r="C2031" s="1220"/>
      <c r="D2031" s="1221"/>
      <c r="E2031" s="1219" t="s">
        <v>6630</v>
      </c>
      <c r="F2031" s="1221"/>
      <c r="G2031" s="740">
        <v>5881.02</v>
      </c>
      <c r="H2031" s="1158">
        <v>0</v>
      </c>
      <c r="I2031" s="1158">
        <v>0</v>
      </c>
      <c r="J2031" s="740">
        <v>5881.02</v>
      </c>
      <c r="K2031" s="276" t="str">
        <f t="shared" si="31"/>
        <v>151223</v>
      </c>
    </row>
    <row r="2032" spans="1:11" ht="10.9" customHeight="1">
      <c r="A2032" s="1157">
        <v>5114030001</v>
      </c>
      <c r="B2032" s="1219" t="s">
        <v>2184</v>
      </c>
      <c r="C2032" s="1220"/>
      <c r="D2032" s="1221"/>
      <c r="E2032" s="1219" t="s">
        <v>6631</v>
      </c>
      <c r="F2032" s="1221"/>
      <c r="G2032" s="740">
        <v>9467.2000000000007</v>
      </c>
      <c r="H2032" s="1158">
        <v>0</v>
      </c>
      <c r="I2032" s="1158">
        <v>0</v>
      </c>
      <c r="J2032" s="740">
        <v>9467.2000000000007</v>
      </c>
      <c r="K2032" s="276" t="str">
        <f t="shared" si="31"/>
        <v>151223</v>
      </c>
    </row>
    <row r="2033" spans="1:11" ht="10.9" customHeight="1">
      <c r="A2033" s="1157">
        <v>5114030001</v>
      </c>
      <c r="B2033" s="1219" t="s">
        <v>2184</v>
      </c>
      <c r="C2033" s="1220"/>
      <c r="D2033" s="1221"/>
      <c r="E2033" s="1219" t="s">
        <v>6632</v>
      </c>
      <c r="F2033" s="1221"/>
      <c r="G2033" s="740">
        <v>29460.43</v>
      </c>
      <c r="H2033" s="1158">
        <v>0</v>
      </c>
      <c r="I2033" s="1158">
        <v>0</v>
      </c>
      <c r="J2033" s="740">
        <v>29460.43</v>
      </c>
      <c r="K2033" s="276" t="str">
        <f t="shared" si="31"/>
        <v>151223</v>
      </c>
    </row>
    <row r="2034" spans="1:11" ht="10.9" customHeight="1">
      <c r="A2034" s="1157">
        <v>5114030001</v>
      </c>
      <c r="B2034" s="1219" t="s">
        <v>2184</v>
      </c>
      <c r="C2034" s="1220"/>
      <c r="D2034" s="1221"/>
      <c r="E2034" s="1219" t="s">
        <v>6633</v>
      </c>
      <c r="F2034" s="1221"/>
      <c r="G2034" s="740">
        <v>42841.19</v>
      </c>
      <c r="H2034" s="1158">
        <v>0</v>
      </c>
      <c r="I2034" s="1158">
        <v>0</v>
      </c>
      <c r="J2034" s="740">
        <v>42841.19</v>
      </c>
      <c r="K2034" s="276" t="str">
        <f t="shared" si="31"/>
        <v>151223</v>
      </c>
    </row>
    <row r="2035" spans="1:11" ht="10.9" customHeight="1">
      <c r="A2035" s="1157">
        <v>5114030001</v>
      </c>
      <c r="B2035" s="1219" t="s">
        <v>2184</v>
      </c>
      <c r="C2035" s="1220"/>
      <c r="D2035" s="1221"/>
      <c r="E2035" s="1219" t="s">
        <v>6634</v>
      </c>
      <c r="F2035" s="1221"/>
      <c r="G2035" s="740">
        <v>9767.75</v>
      </c>
      <c r="H2035" s="1158">
        <v>0</v>
      </c>
      <c r="I2035" s="1158">
        <v>0</v>
      </c>
      <c r="J2035" s="740">
        <v>9767.75</v>
      </c>
      <c r="K2035" s="276" t="str">
        <f t="shared" si="31"/>
        <v>151223</v>
      </c>
    </row>
    <row r="2036" spans="1:11" ht="10.9" customHeight="1">
      <c r="A2036" s="1157">
        <v>5114030001</v>
      </c>
      <c r="B2036" s="1219" t="s">
        <v>2184</v>
      </c>
      <c r="C2036" s="1220"/>
      <c r="D2036" s="1221"/>
      <c r="E2036" s="1219" t="s">
        <v>6635</v>
      </c>
      <c r="F2036" s="1221"/>
      <c r="G2036" s="740">
        <v>74663.210000000006</v>
      </c>
      <c r="H2036" s="1158">
        <v>0</v>
      </c>
      <c r="I2036" s="1158">
        <v>0</v>
      </c>
      <c r="J2036" s="740">
        <v>74663.210000000006</v>
      </c>
      <c r="K2036" s="276" t="str">
        <f t="shared" si="31"/>
        <v>151223</v>
      </c>
    </row>
    <row r="2037" spans="1:11" ht="10.9" customHeight="1">
      <c r="A2037" s="1157">
        <v>5114030001</v>
      </c>
      <c r="B2037" s="1219" t="s">
        <v>2184</v>
      </c>
      <c r="C2037" s="1220"/>
      <c r="D2037" s="1221"/>
      <c r="E2037" s="1219" t="s">
        <v>6636</v>
      </c>
      <c r="F2037" s="1221"/>
      <c r="G2037" s="740">
        <v>12432.16</v>
      </c>
      <c r="H2037" s="1158">
        <v>0</v>
      </c>
      <c r="I2037" s="1158">
        <v>0</v>
      </c>
      <c r="J2037" s="740">
        <v>12432.16</v>
      </c>
      <c r="K2037" s="276" t="str">
        <f t="shared" si="31"/>
        <v>151223</v>
      </c>
    </row>
    <row r="2038" spans="1:11" ht="10.9" customHeight="1">
      <c r="A2038" s="1157">
        <v>5114030001</v>
      </c>
      <c r="B2038" s="1219" t="s">
        <v>2184</v>
      </c>
      <c r="C2038" s="1220"/>
      <c r="D2038" s="1221"/>
      <c r="E2038" s="1219" t="s">
        <v>6637</v>
      </c>
      <c r="F2038" s="1221"/>
      <c r="G2038" s="740">
        <v>15446.3</v>
      </c>
      <c r="H2038" s="1158">
        <v>0</v>
      </c>
      <c r="I2038" s="1158">
        <v>0</v>
      </c>
      <c r="J2038" s="740">
        <v>15446.3</v>
      </c>
      <c r="K2038" s="276" t="str">
        <f t="shared" si="31"/>
        <v>151223</v>
      </c>
    </row>
    <row r="2039" spans="1:11" ht="10.9" customHeight="1">
      <c r="A2039" s="1157">
        <v>5114030001</v>
      </c>
      <c r="B2039" s="1219" t="s">
        <v>2184</v>
      </c>
      <c r="C2039" s="1220"/>
      <c r="D2039" s="1221"/>
      <c r="E2039" s="1219" t="s">
        <v>6638</v>
      </c>
      <c r="F2039" s="1221"/>
      <c r="G2039" s="740">
        <v>6664.08</v>
      </c>
      <c r="H2039" s="1158">
        <v>0</v>
      </c>
      <c r="I2039" s="1158">
        <v>0</v>
      </c>
      <c r="J2039" s="740">
        <v>6664.08</v>
      </c>
      <c r="K2039" s="276" t="str">
        <f t="shared" si="31"/>
        <v>151223</v>
      </c>
    </row>
    <row r="2040" spans="1:11" ht="10.9" customHeight="1">
      <c r="A2040" s="1157">
        <v>5114030001</v>
      </c>
      <c r="B2040" s="1219" t="s">
        <v>2184</v>
      </c>
      <c r="C2040" s="1220"/>
      <c r="D2040" s="1221"/>
      <c r="E2040" s="1219" t="s">
        <v>6639</v>
      </c>
      <c r="F2040" s="1221"/>
      <c r="G2040" s="740">
        <v>10287.14</v>
      </c>
      <c r="H2040" s="1158">
        <v>0</v>
      </c>
      <c r="I2040" s="1158">
        <v>0</v>
      </c>
      <c r="J2040" s="740">
        <v>10287.14</v>
      </c>
      <c r="K2040" s="276" t="str">
        <f t="shared" si="31"/>
        <v>151223</v>
      </c>
    </row>
    <row r="2041" spans="1:11" ht="10.9" customHeight="1">
      <c r="A2041" s="1157">
        <v>5114030001</v>
      </c>
      <c r="B2041" s="1219" t="s">
        <v>2184</v>
      </c>
      <c r="C2041" s="1220"/>
      <c r="D2041" s="1221"/>
      <c r="E2041" s="1219" t="s">
        <v>6640</v>
      </c>
      <c r="F2041" s="1221"/>
      <c r="G2041" s="740">
        <v>11507.91</v>
      </c>
      <c r="H2041" s="1158">
        <v>0</v>
      </c>
      <c r="I2041" s="1158">
        <v>0</v>
      </c>
      <c r="J2041" s="740">
        <v>11507.91</v>
      </c>
      <c r="K2041" s="276" t="str">
        <f t="shared" si="31"/>
        <v>151223</v>
      </c>
    </row>
    <row r="2042" spans="1:11" ht="10.9" customHeight="1">
      <c r="A2042" s="1157">
        <v>5114030001</v>
      </c>
      <c r="B2042" s="1219" t="s">
        <v>2184</v>
      </c>
      <c r="C2042" s="1220"/>
      <c r="D2042" s="1221"/>
      <c r="E2042" s="1219" t="s">
        <v>6641</v>
      </c>
      <c r="F2042" s="1221"/>
      <c r="G2042" s="740">
        <v>1458.08</v>
      </c>
      <c r="H2042" s="1158">
        <v>0</v>
      </c>
      <c r="I2042" s="1158">
        <v>0</v>
      </c>
      <c r="J2042" s="740">
        <v>1458.08</v>
      </c>
      <c r="K2042" s="276" t="str">
        <f t="shared" si="31"/>
        <v>151223</v>
      </c>
    </row>
    <row r="2043" spans="1:11" ht="10.9" customHeight="1">
      <c r="A2043" s="1157">
        <v>5114030001</v>
      </c>
      <c r="B2043" s="1219" t="s">
        <v>2184</v>
      </c>
      <c r="C2043" s="1220"/>
      <c r="D2043" s="1221"/>
      <c r="E2043" s="1219" t="s">
        <v>6642</v>
      </c>
      <c r="F2043" s="1221"/>
      <c r="G2043" s="740">
        <v>5963.78</v>
      </c>
      <c r="H2043" s="1158">
        <v>0</v>
      </c>
      <c r="I2043" s="1158">
        <v>0</v>
      </c>
      <c r="J2043" s="740">
        <v>5963.78</v>
      </c>
      <c r="K2043" s="276" t="str">
        <f t="shared" si="31"/>
        <v>151223</v>
      </c>
    </row>
    <row r="2044" spans="1:11" ht="10.9" customHeight="1">
      <c r="A2044" s="1157">
        <v>5114030001</v>
      </c>
      <c r="B2044" s="1219" t="s">
        <v>2184</v>
      </c>
      <c r="C2044" s="1220"/>
      <c r="D2044" s="1221"/>
      <c r="E2044" s="1219" t="s">
        <v>6643</v>
      </c>
      <c r="F2044" s="1221"/>
      <c r="G2044" s="740">
        <v>47560.18</v>
      </c>
      <c r="H2044" s="1158">
        <v>0</v>
      </c>
      <c r="I2044" s="1158">
        <v>0</v>
      </c>
      <c r="J2044" s="740">
        <v>47560.18</v>
      </c>
      <c r="K2044" s="276" t="str">
        <f t="shared" si="31"/>
        <v>151223</v>
      </c>
    </row>
    <row r="2045" spans="1:11" ht="10.9" customHeight="1">
      <c r="A2045" s="1157">
        <v>5114030001</v>
      </c>
      <c r="B2045" s="1219" t="s">
        <v>2184</v>
      </c>
      <c r="C2045" s="1220"/>
      <c r="D2045" s="1221"/>
      <c r="E2045" s="1219" t="s">
        <v>6644</v>
      </c>
      <c r="F2045" s="1221"/>
      <c r="G2045" s="740">
        <v>17617.12</v>
      </c>
      <c r="H2045" s="1158">
        <v>0</v>
      </c>
      <c r="I2045" s="1158">
        <v>0</v>
      </c>
      <c r="J2045" s="740">
        <v>17617.12</v>
      </c>
      <c r="K2045" s="276" t="str">
        <f t="shared" si="31"/>
        <v>151223</v>
      </c>
    </row>
    <row r="2046" spans="1:11" ht="10.9" customHeight="1">
      <c r="A2046" s="1157">
        <v>5114030001</v>
      </c>
      <c r="B2046" s="1219" t="s">
        <v>2184</v>
      </c>
      <c r="C2046" s="1220"/>
      <c r="D2046" s="1221"/>
      <c r="E2046" s="1219" t="s">
        <v>6645</v>
      </c>
      <c r="F2046" s="1221"/>
      <c r="G2046" s="740">
        <v>20939.150000000001</v>
      </c>
      <c r="H2046" s="1158">
        <v>0</v>
      </c>
      <c r="I2046" s="1158">
        <v>0</v>
      </c>
      <c r="J2046" s="740">
        <v>20939.150000000001</v>
      </c>
      <c r="K2046" s="276" t="str">
        <f t="shared" si="31"/>
        <v>151223</v>
      </c>
    </row>
    <row r="2047" spans="1:11" ht="10.9" customHeight="1">
      <c r="A2047" s="1157">
        <v>5114030001</v>
      </c>
      <c r="B2047" s="1219" t="s">
        <v>2184</v>
      </c>
      <c r="C2047" s="1220"/>
      <c r="D2047" s="1221"/>
      <c r="E2047" s="1219" t="s">
        <v>6646</v>
      </c>
      <c r="F2047" s="1221"/>
      <c r="G2047" s="740">
        <v>1705.05</v>
      </c>
      <c r="H2047" s="1158">
        <v>0</v>
      </c>
      <c r="I2047" s="1158">
        <v>0</v>
      </c>
      <c r="J2047" s="740">
        <v>1705.05</v>
      </c>
      <c r="K2047" s="276" t="str">
        <f t="shared" si="31"/>
        <v>151223</v>
      </c>
    </row>
    <row r="2048" spans="1:11" ht="10.9" customHeight="1">
      <c r="A2048" s="1157">
        <v>5114030001</v>
      </c>
      <c r="B2048" s="1219" t="s">
        <v>2184</v>
      </c>
      <c r="C2048" s="1220"/>
      <c r="D2048" s="1221"/>
      <c r="E2048" s="1219" t="s">
        <v>6647</v>
      </c>
      <c r="F2048" s="1221"/>
      <c r="G2048" s="740">
        <v>1982.88</v>
      </c>
      <c r="H2048" s="1158">
        <v>0</v>
      </c>
      <c r="I2048" s="1158">
        <v>0</v>
      </c>
      <c r="J2048" s="740">
        <v>1982.88</v>
      </c>
      <c r="K2048" s="276" t="str">
        <f t="shared" si="31"/>
        <v>151223</v>
      </c>
    </row>
    <row r="2049" spans="1:11" ht="10.9" customHeight="1">
      <c r="A2049" s="1157">
        <v>5114030001</v>
      </c>
      <c r="B2049" s="1219" t="s">
        <v>2184</v>
      </c>
      <c r="C2049" s="1220"/>
      <c r="D2049" s="1221"/>
      <c r="E2049" s="1219" t="s">
        <v>6648</v>
      </c>
      <c r="F2049" s="1221"/>
      <c r="G2049" s="740">
        <v>5253.72</v>
      </c>
      <c r="H2049" s="1158">
        <v>0</v>
      </c>
      <c r="I2049" s="1158">
        <v>0</v>
      </c>
      <c r="J2049" s="740">
        <v>5253.72</v>
      </c>
      <c r="K2049" s="276" t="str">
        <f t="shared" si="31"/>
        <v>151223</v>
      </c>
    </row>
    <row r="2050" spans="1:11" ht="10.9" customHeight="1">
      <c r="A2050" s="1157">
        <v>5114030001</v>
      </c>
      <c r="B2050" s="1219" t="s">
        <v>2184</v>
      </c>
      <c r="C2050" s="1220"/>
      <c r="D2050" s="1221"/>
      <c r="E2050" s="1219" t="s">
        <v>6649</v>
      </c>
      <c r="F2050" s="1221"/>
      <c r="G2050" s="740">
        <v>3561.51</v>
      </c>
      <c r="H2050" s="1158">
        <v>0</v>
      </c>
      <c r="I2050" s="1158">
        <v>0</v>
      </c>
      <c r="J2050" s="740">
        <v>3561.51</v>
      </c>
      <c r="K2050" s="276" t="str">
        <f t="shared" si="31"/>
        <v>151223</v>
      </c>
    </row>
    <row r="2051" spans="1:11" ht="10.9" customHeight="1">
      <c r="A2051" s="1157">
        <v>5114030001</v>
      </c>
      <c r="B2051" s="1219" t="s">
        <v>2184</v>
      </c>
      <c r="C2051" s="1220"/>
      <c r="D2051" s="1221"/>
      <c r="E2051" s="1219" t="s">
        <v>6650</v>
      </c>
      <c r="F2051" s="1221"/>
      <c r="G2051" s="1158">
        <v>314.11</v>
      </c>
      <c r="H2051" s="1158">
        <v>0</v>
      </c>
      <c r="I2051" s="1158">
        <v>0</v>
      </c>
      <c r="J2051" s="1158">
        <v>314.11</v>
      </c>
      <c r="K2051" s="276" t="str">
        <f t="shared" si="31"/>
        <v>151223</v>
      </c>
    </row>
    <row r="2052" spans="1:11" ht="10.9" customHeight="1">
      <c r="A2052" s="1157">
        <v>5114030001</v>
      </c>
      <c r="B2052" s="1219" t="s">
        <v>2184</v>
      </c>
      <c r="C2052" s="1220"/>
      <c r="D2052" s="1221"/>
      <c r="E2052" s="1219" t="s">
        <v>6651</v>
      </c>
      <c r="F2052" s="1221"/>
      <c r="G2052" s="740">
        <v>3223.23</v>
      </c>
      <c r="H2052" s="1158">
        <v>0</v>
      </c>
      <c r="I2052" s="1158">
        <v>0</v>
      </c>
      <c r="J2052" s="740">
        <v>3223.23</v>
      </c>
      <c r="K2052" s="276" t="str">
        <f t="shared" si="31"/>
        <v>151223</v>
      </c>
    </row>
    <row r="2053" spans="1:11" ht="10.9" customHeight="1">
      <c r="A2053" s="1157">
        <v>5114030001</v>
      </c>
      <c r="B2053" s="1219" t="s">
        <v>2184</v>
      </c>
      <c r="C2053" s="1220"/>
      <c r="D2053" s="1221"/>
      <c r="E2053" s="1219" t="s">
        <v>6652</v>
      </c>
      <c r="F2053" s="1221"/>
      <c r="G2053" s="740">
        <v>253195.54</v>
      </c>
      <c r="H2053" s="1158">
        <v>0</v>
      </c>
      <c r="I2053" s="1158">
        <v>0</v>
      </c>
      <c r="J2053" s="740">
        <v>253195.54</v>
      </c>
      <c r="K2053" s="276" t="str">
        <f t="shared" si="31"/>
        <v>151223</v>
      </c>
    </row>
    <row r="2054" spans="1:11" ht="10.9" customHeight="1">
      <c r="A2054" s="1157">
        <v>5114030001</v>
      </c>
      <c r="B2054" s="1219" t="s">
        <v>2184</v>
      </c>
      <c r="C2054" s="1220"/>
      <c r="D2054" s="1221"/>
      <c r="E2054" s="1219" t="s">
        <v>6653</v>
      </c>
      <c r="F2054" s="1221"/>
      <c r="G2054" s="740">
        <v>322061.28000000003</v>
      </c>
      <c r="H2054" s="1158">
        <v>0</v>
      </c>
      <c r="I2054" s="1158">
        <v>0</v>
      </c>
      <c r="J2054" s="740">
        <v>322061.28000000003</v>
      </c>
      <c r="K2054" s="276" t="str">
        <f t="shared" si="31"/>
        <v>151223</v>
      </c>
    </row>
    <row r="2055" spans="1:11" ht="10.9" customHeight="1">
      <c r="A2055" s="1157">
        <v>5114030001</v>
      </c>
      <c r="B2055" s="1219" t="s">
        <v>2184</v>
      </c>
      <c r="C2055" s="1220"/>
      <c r="D2055" s="1221"/>
      <c r="E2055" s="1219" t="s">
        <v>6654</v>
      </c>
      <c r="F2055" s="1221"/>
      <c r="G2055" s="740">
        <v>116932.42</v>
      </c>
      <c r="H2055" s="1158">
        <v>0</v>
      </c>
      <c r="I2055" s="1158">
        <v>0</v>
      </c>
      <c r="J2055" s="740">
        <v>116932.42</v>
      </c>
      <c r="K2055" s="276" t="str">
        <f t="shared" si="31"/>
        <v>151223</v>
      </c>
    </row>
    <row r="2056" spans="1:11" ht="10.9" customHeight="1">
      <c r="A2056" s="1157">
        <v>5114030001</v>
      </c>
      <c r="B2056" s="1219" t="s">
        <v>2184</v>
      </c>
      <c r="C2056" s="1220"/>
      <c r="D2056" s="1221"/>
      <c r="E2056" s="1219" t="s">
        <v>6655</v>
      </c>
      <c r="F2056" s="1221"/>
      <c r="G2056" s="740">
        <v>454007.4</v>
      </c>
      <c r="H2056" s="1158">
        <v>0</v>
      </c>
      <c r="I2056" s="1158">
        <v>0</v>
      </c>
      <c r="J2056" s="740">
        <v>454007.4</v>
      </c>
      <c r="K2056" s="276" t="str">
        <f t="shared" si="31"/>
        <v>151223</v>
      </c>
    </row>
    <row r="2057" spans="1:11" ht="10.9" customHeight="1">
      <c r="A2057" s="1157">
        <v>5114030001</v>
      </c>
      <c r="B2057" s="1219" t="s">
        <v>2184</v>
      </c>
      <c r="C2057" s="1220"/>
      <c r="D2057" s="1221"/>
      <c r="E2057" s="1219" t="s">
        <v>6656</v>
      </c>
      <c r="F2057" s="1221"/>
      <c r="G2057" s="740">
        <v>46479.66</v>
      </c>
      <c r="H2057" s="1158">
        <v>0</v>
      </c>
      <c r="I2057" s="1158">
        <v>0</v>
      </c>
      <c r="J2057" s="740">
        <v>46479.66</v>
      </c>
      <c r="K2057" s="276" t="str">
        <f t="shared" si="31"/>
        <v>151223</v>
      </c>
    </row>
    <row r="2058" spans="1:11" ht="10.9" customHeight="1">
      <c r="A2058" s="1157">
        <v>5114030001</v>
      </c>
      <c r="B2058" s="1219" t="s">
        <v>2184</v>
      </c>
      <c r="C2058" s="1220"/>
      <c r="D2058" s="1221"/>
      <c r="E2058" s="1219" t="s">
        <v>6657</v>
      </c>
      <c r="F2058" s="1221"/>
      <c r="G2058" s="740">
        <v>9926.24</v>
      </c>
      <c r="H2058" s="1158">
        <v>0</v>
      </c>
      <c r="I2058" s="1158">
        <v>0</v>
      </c>
      <c r="J2058" s="740">
        <v>9926.24</v>
      </c>
      <c r="K2058" s="276" t="str">
        <f t="shared" si="31"/>
        <v>151223</v>
      </c>
    </row>
    <row r="2059" spans="1:11" ht="10.9" customHeight="1">
      <c r="A2059" s="1157">
        <v>5114030001</v>
      </c>
      <c r="B2059" s="1219" t="s">
        <v>2184</v>
      </c>
      <c r="C2059" s="1220"/>
      <c r="D2059" s="1221"/>
      <c r="E2059" s="1219" t="s">
        <v>6658</v>
      </c>
      <c r="F2059" s="1221"/>
      <c r="G2059" s="740">
        <v>9009.34</v>
      </c>
      <c r="H2059" s="1158">
        <v>0</v>
      </c>
      <c r="I2059" s="1158">
        <v>0</v>
      </c>
      <c r="J2059" s="740">
        <v>9009.34</v>
      </c>
      <c r="K2059" s="276" t="str">
        <f t="shared" si="31"/>
        <v>151223</v>
      </c>
    </row>
    <row r="2060" spans="1:11" ht="10.9" customHeight="1">
      <c r="A2060" s="1157">
        <v>5114030001</v>
      </c>
      <c r="B2060" s="1219" t="s">
        <v>2184</v>
      </c>
      <c r="C2060" s="1220"/>
      <c r="D2060" s="1221"/>
      <c r="E2060" s="1219" t="s">
        <v>6659</v>
      </c>
      <c r="F2060" s="1221"/>
      <c r="G2060" s="740">
        <v>29726.69</v>
      </c>
      <c r="H2060" s="1158">
        <v>0</v>
      </c>
      <c r="I2060" s="1158">
        <v>0</v>
      </c>
      <c r="J2060" s="740">
        <v>29726.69</v>
      </c>
      <c r="K2060" s="276" t="str">
        <f t="shared" si="31"/>
        <v>151223</v>
      </c>
    </row>
    <row r="2061" spans="1:11" ht="10.9" customHeight="1">
      <c r="A2061" s="1157">
        <v>5114030001</v>
      </c>
      <c r="B2061" s="1219" t="s">
        <v>2184</v>
      </c>
      <c r="C2061" s="1220"/>
      <c r="D2061" s="1221"/>
      <c r="E2061" s="1219" t="s">
        <v>6660</v>
      </c>
      <c r="F2061" s="1221"/>
      <c r="G2061" s="1158">
        <v>942.42</v>
      </c>
      <c r="H2061" s="1158">
        <v>0</v>
      </c>
      <c r="I2061" s="1158">
        <v>0</v>
      </c>
      <c r="J2061" s="1158">
        <v>942.42</v>
      </c>
      <c r="K2061" s="276" t="str">
        <f t="shared" ref="K2061:K2124" si="32">MID(E2061,58,6)</f>
        <v>151223</v>
      </c>
    </row>
    <row r="2062" spans="1:11" ht="10.9" customHeight="1">
      <c r="A2062" s="1157">
        <v>5114030001</v>
      </c>
      <c r="B2062" s="1219" t="s">
        <v>2184</v>
      </c>
      <c r="C2062" s="1220"/>
      <c r="D2062" s="1221"/>
      <c r="E2062" s="1219" t="s">
        <v>6661</v>
      </c>
      <c r="F2062" s="1221"/>
      <c r="G2062" s="740">
        <v>5240.82</v>
      </c>
      <c r="H2062" s="1158">
        <v>0</v>
      </c>
      <c r="I2062" s="1158">
        <v>0</v>
      </c>
      <c r="J2062" s="740">
        <v>5240.82</v>
      </c>
      <c r="K2062" s="276" t="str">
        <f t="shared" si="32"/>
        <v>151223</v>
      </c>
    </row>
    <row r="2063" spans="1:11" ht="10.9" customHeight="1">
      <c r="A2063" s="1157">
        <v>5114030001</v>
      </c>
      <c r="B2063" s="1219" t="s">
        <v>2184</v>
      </c>
      <c r="C2063" s="1220"/>
      <c r="D2063" s="1221"/>
      <c r="E2063" s="1219" t="s">
        <v>6662</v>
      </c>
      <c r="F2063" s="1221"/>
      <c r="G2063" s="740">
        <v>19415.93</v>
      </c>
      <c r="H2063" s="1158">
        <v>0</v>
      </c>
      <c r="I2063" s="1158">
        <v>0</v>
      </c>
      <c r="J2063" s="740">
        <v>19415.93</v>
      </c>
      <c r="K2063" s="276" t="str">
        <f t="shared" si="32"/>
        <v>151223</v>
      </c>
    </row>
    <row r="2064" spans="1:11" ht="10.9" customHeight="1">
      <c r="A2064" s="1157">
        <v>5114030001</v>
      </c>
      <c r="B2064" s="1219" t="s">
        <v>2184</v>
      </c>
      <c r="C2064" s="1220"/>
      <c r="D2064" s="1221"/>
      <c r="E2064" s="1219" t="s">
        <v>6663</v>
      </c>
      <c r="F2064" s="1221"/>
      <c r="G2064" s="740">
        <v>1521.81</v>
      </c>
      <c r="H2064" s="1158">
        <v>0</v>
      </c>
      <c r="I2064" s="1158">
        <v>0</v>
      </c>
      <c r="J2064" s="740">
        <v>1521.81</v>
      </c>
      <c r="K2064" s="276" t="str">
        <f t="shared" si="32"/>
        <v>151223</v>
      </c>
    </row>
    <row r="2065" spans="1:11" ht="10.9" customHeight="1">
      <c r="A2065" s="1157">
        <v>5114030001</v>
      </c>
      <c r="B2065" s="1219" t="s">
        <v>2184</v>
      </c>
      <c r="C2065" s="1220"/>
      <c r="D2065" s="1221"/>
      <c r="E2065" s="1219" t="s">
        <v>6664</v>
      </c>
      <c r="F2065" s="1221"/>
      <c r="G2065" s="740">
        <v>1874.28</v>
      </c>
      <c r="H2065" s="1158">
        <v>0</v>
      </c>
      <c r="I2065" s="1158">
        <v>0</v>
      </c>
      <c r="J2065" s="740">
        <v>1874.28</v>
      </c>
      <c r="K2065" s="276" t="str">
        <f t="shared" si="32"/>
        <v>151223</v>
      </c>
    </row>
    <row r="2066" spans="1:11" ht="10.9" customHeight="1">
      <c r="A2066" s="1157">
        <v>5114030001</v>
      </c>
      <c r="B2066" s="1219" t="s">
        <v>2184</v>
      </c>
      <c r="C2066" s="1220"/>
      <c r="D2066" s="1221"/>
      <c r="E2066" s="1219" t="s">
        <v>6665</v>
      </c>
      <c r="F2066" s="1221"/>
      <c r="G2066" s="740">
        <v>19139.55</v>
      </c>
      <c r="H2066" s="1158">
        <v>0</v>
      </c>
      <c r="I2066" s="1158">
        <v>0</v>
      </c>
      <c r="J2066" s="740">
        <v>19139.55</v>
      </c>
      <c r="K2066" s="276" t="str">
        <f t="shared" si="32"/>
        <v>151223</v>
      </c>
    </row>
    <row r="2067" spans="1:11" ht="10.9" customHeight="1">
      <c r="A2067" s="1157">
        <v>5114030001</v>
      </c>
      <c r="B2067" s="1219" t="s">
        <v>2184</v>
      </c>
      <c r="C2067" s="1220"/>
      <c r="D2067" s="1221"/>
      <c r="E2067" s="1219" t="s">
        <v>6666</v>
      </c>
      <c r="F2067" s="1221"/>
      <c r="G2067" s="740">
        <v>12910.56</v>
      </c>
      <c r="H2067" s="1158">
        <v>0</v>
      </c>
      <c r="I2067" s="1158">
        <v>0</v>
      </c>
      <c r="J2067" s="740">
        <v>12910.56</v>
      </c>
      <c r="K2067" s="276" t="str">
        <f t="shared" si="32"/>
        <v>151223</v>
      </c>
    </row>
    <row r="2068" spans="1:11" ht="10.9" customHeight="1">
      <c r="A2068" s="1157">
        <v>5114030001</v>
      </c>
      <c r="B2068" s="1219" t="s">
        <v>2184</v>
      </c>
      <c r="C2068" s="1220"/>
      <c r="D2068" s="1221"/>
      <c r="E2068" s="1219" t="s">
        <v>6667</v>
      </c>
      <c r="F2068" s="1221"/>
      <c r="G2068" s="740">
        <v>11524.31</v>
      </c>
      <c r="H2068" s="1158">
        <v>0</v>
      </c>
      <c r="I2068" s="1158">
        <v>0</v>
      </c>
      <c r="J2068" s="740">
        <v>11524.31</v>
      </c>
      <c r="K2068" s="276" t="str">
        <f t="shared" si="32"/>
        <v>151223</v>
      </c>
    </row>
    <row r="2069" spans="1:11" ht="10.9" customHeight="1">
      <c r="A2069" s="1157">
        <v>5114030001</v>
      </c>
      <c r="B2069" s="1219" t="s">
        <v>2184</v>
      </c>
      <c r="C2069" s="1220"/>
      <c r="D2069" s="1221"/>
      <c r="E2069" s="1219" t="s">
        <v>6668</v>
      </c>
      <c r="F2069" s="1221"/>
      <c r="G2069" s="740">
        <v>4409.8900000000003</v>
      </c>
      <c r="H2069" s="1158">
        <v>0</v>
      </c>
      <c r="I2069" s="1158">
        <v>0</v>
      </c>
      <c r="J2069" s="740">
        <v>4409.8900000000003</v>
      </c>
      <c r="K2069" s="276" t="str">
        <f t="shared" si="32"/>
        <v>151223</v>
      </c>
    </row>
    <row r="2070" spans="1:11" ht="10.9" customHeight="1">
      <c r="A2070" s="1157">
        <v>5114030001</v>
      </c>
      <c r="B2070" s="1219" t="s">
        <v>2184</v>
      </c>
      <c r="C2070" s="1220"/>
      <c r="D2070" s="1221"/>
      <c r="E2070" s="1219" t="s">
        <v>6669</v>
      </c>
      <c r="F2070" s="1221"/>
      <c r="G2070" s="740">
        <v>6071.13</v>
      </c>
      <c r="H2070" s="1158">
        <v>0</v>
      </c>
      <c r="I2070" s="1158">
        <v>0</v>
      </c>
      <c r="J2070" s="740">
        <v>6071.13</v>
      </c>
      <c r="K2070" s="276" t="str">
        <f t="shared" si="32"/>
        <v>151223</v>
      </c>
    </row>
    <row r="2071" spans="1:11" ht="10.9" customHeight="1">
      <c r="A2071" s="1157">
        <v>5114030001</v>
      </c>
      <c r="B2071" s="1219" t="s">
        <v>2184</v>
      </c>
      <c r="C2071" s="1220"/>
      <c r="D2071" s="1221"/>
      <c r="E2071" s="1219" t="s">
        <v>6670</v>
      </c>
      <c r="F2071" s="1221"/>
      <c r="G2071" s="740">
        <v>20267.37</v>
      </c>
      <c r="H2071" s="1158">
        <v>0</v>
      </c>
      <c r="I2071" s="1158">
        <v>0</v>
      </c>
      <c r="J2071" s="740">
        <v>20267.37</v>
      </c>
      <c r="K2071" s="276" t="str">
        <f t="shared" si="32"/>
        <v>151223</v>
      </c>
    </row>
    <row r="2072" spans="1:11" ht="10.9" customHeight="1">
      <c r="A2072" s="1157">
        <v>5114030001</v>
      </c>
      <c r="B2072" s="1219" t="s">
        <v>2184</v>
      </c>
      <c r="C2072" s="1220"/>
      <c r="D2072" s="1221"/>
      <c r="E2072" s="1219" t="s">
        <v>6671</v>
      </c>
      <c r="F2072" s="1221"/>
      <c r="G2072" s="740">
        <v>5824.17</v>
      </c>
      <c r="H2072" s="1158">
        <v>0</v>
      </c>
      <c r="I2072" s="1158">
        <v>0</v>
      </c>
      <c r="J2072" s="740">
        <v>5824.17</v>
      </c>
      <c r="K2072" s="276" t="str">
        <f t="shared" si="32"/>
        <v>151223</v>
      </c>
    </row>
    <row r="2073" spans="1:11" ht="10.9" customHeight="1">
      <c r="A2073" s="1157">
        <v>5114030001</v>
      </c>
      <c r="B2073" s="1219" t="s">
        <v>2184</v>
      </c>
      <c r="C2073" s="1220"/>
      <c r="D2073" s="1221"/>
      <c r="E2073" s="1219" t="s">
        <v>6672</v>
      </c>
      <c r="F2073" s="1221"/>
      <c r="G2073" s="740">
        <v>11135.1</v>
      </c>
      <c r="H2073" s="1158">
        <v>0</v>
      </c>
      <c r="I2073" s="1158">
        <v>0</v>
      </c>
      <c r="J2073" s="740">
        <v>11135.1</v>
      </c>
      <c r="K2073" s="276" t="str">
        <f t="shared" si="32"/>
        <v>151223</v>
      </c>
    </row>
    <row r="2074" spans="1:11" ht="10.9" customHeight="1">
      <c r="A2074" s="1157">
        <v>5114030001</v>
      </c>
      <c r="B2074" s="1219" t="s">
        <v>2184</v>
      </c>
      <c r="C2074" s="1220"/>
      <c r="D2074" s="1221"/>
      <c r="E2074" s="1219" t="s">
        <v>6673</v>
      </c>
      <c r="F2074" s="1221"/>
      <c r="G2074" s="740">
        <v>5410.62</v>
      </c>
      <c r="H2074" s="1158">
        <v>0</v>
      </c>
      <c r="I2074" s="1158">
        <v>0</v>
      </c>
      <c r="J2074" s="740">
        <v>5410.62</v>
      </c>
      <c r="K2074" s="276" t="str">
        <f t="shared" si="32"/>
        <v>151223</v>
      </c>
    </row>
    <row r="2075" spans="1:11" ht="10.9" customHeight="1">
      <c r="A2075" s="1157">
        <v>5114030001</v>
      </c>
      <c r="B2075" s="1219" t="s">
        <v>2184</v>
      </c>
      <c r="C2075" s="1220"/>
      <c r="D2075" s="1221"/>
      <c r="E2075" s="1219" t="s">
        <v>6674</v>
      </c>
      <c r="F2075" s="1221"/>
      <c r="G2075" s="740">
        <v>5614.92</v>
      </c>
      <c r="H2075" s="1158">
        <v>0</v>
      </c>
      <c r="I2075" s="1158">
        <v>0</v>
      </c>
      <c r="J2075" s="740">
        <v>5614.92</v>
      </c>
      <c r="K2075" s="276" t="str">
        <f t="shared" si="32"/>
        <v>151223</v>
      </c>
    </row>
    <row r="2076" spans="1:11" ht="10.9" customHeight="1">
      <c r="A2076" s="1157">
        <v>5114030001</v>
      </c>
      <c r="B2076" s="1219" t="s">
        <v>2184</v>
      </c>
      <c r="C2076" s="1220"/>
      <c r="D2076" s="1221"/>
      <c r="E2076" s="1219" t="s">
        <v>6675</v>
      </c>
      <c r="F2076" s="1221"/>
      <c r="G2076" s="740">
        <v>19182.98</v>
      </c>
      <c r="H2076" s="1158">
        <v>0</v>
      </c>
      <c r="I2076" s="1158">
        <v>0</v>
      </c>
      <c r="J2076" s="740">
        <v>19182.98</v>
      </c>
      <c r="K2076" s="276" t="str">
        <f t="shared" si="32"/>
        <v>151223</v>
      </c>
    </row>
    <row r="2077" spans="1:11" ht="10.9" customHeight="1">
      <c r="A2077" s="1157">
        <v>5114030001</v>
      </c>
      <c r="B2077" s="1219" t="s">
        <v>2184</v>
      </c>
      <c r="C2077" s="1220"/>
      <c r="D2077" s="1221"/>
      <c r="E2077" s="1219" t="s">
        <v>6676</v>
      </c>
      <c r="F2077" s="1221"/>
      <c r="G2077" s="740">
        <v>18749.060000000001</v>
      </c>
      <c r="H2077" s="1158">
        <v>0</v>
      </c>
      <c r="I2077" s="1158">
        <v>0</v>
      </c>
      <c r="J2077" s="740">
        <v>18749.060000000001</v>
      </c>
      <c r="K2077" s="276" t="str">
        <f t="shared" si="32"/>
        <v>151223</v>
      </c>
    </row>
    <row r="2078" spans="1:11" ht="10.9" customHeight="1">
      <c r="A2078" s="1157">
        <v>5114030001</v>
      </c>
      <c r="B2078" s="1219" t="s">
        <v>2184</v>
      </c>
      <c r="C2078" s="1220"/>
      <c r="D2078" s="1221"/>
      <c r="E2078" s="1219" t="s">
        <v>6677</v>
      </c>
      <c r="F2078" s="1221"/>
      <c r="G2078" s="740">
        <v>2475.41</v>
      </c>
      <c r="H2078" s="1158">
        <v>0</v>
      </c>
      <c r="I2078" s="1158">
        <v>0</v>
      </c>
      <c r="J2078" s="740">
        <v>2475.41</v>
      </c>
      <c r="K2078" s="276" t="str">
        <f t="shared" si="32"/>
        <v>151223</v>
      </c>
    </row>
    <row r="2079" spans="1:11" ht="10.9" customHeight="1">
      <c r="A2079" s="1157">
        <v>5114030001</v>
      </c>
      <c r="B2079" s="1219" t="s">
        <v>2184</v>
      </c>
      <c r="C2079" s="1220"/>
      <c r="D2079" s="1221"/>
      <c r="E2079" s="1219" t="s">
        <v>6678</v>
      </c>
      <c r="F2079" s="1221"/>
      <c r="G2079" s="740">
        <v>47464.77</v>
      </c>
      <c r="H2079" s="1158">
        <v>0</v>
      </c>
      <c r="I2079" s="1158">
        <v>0</v>
      </c>
      <c r="J2079" s="740">
        <v>47464.77</v>
      </c>
      <c r="K2079" s="276" t="str">
        <f t="shared" si="32"/>
        <v>151223</v>
      </c>
    </row>
    <row r="2080" spans="1:11" ht="10.9" customHeight="1">
      <c r="A2080" s="1157">
        <v>5114030001</v>
      </c>
      <c r="B2080" s="1219" t="s">
        <v>2184</v>
      </c>
      <c r="C2080" s="1220"/>
      <c r="D2080" s="1221"/>
      <c r="E2080" s="1219" t="s">
        <v>6679</v>
      </c>
      <c r="F2080" s="1221"/>
      <c r="G2080" s="740">
        <v>10509.54</v>
      </c>
      <c r="H2080" s="1158">
        <v>0</v>
      </c>
      <c r="I2080" s="1158">
        <v>0</v>
      </c>
      <c r="J2080" s="740">
        <v>10509.54</v>
      </c>
      <c r="K2080" s="276" t="str">
        <f t="shared" si="32"/>
        <v>151223</v>
      </c>
    </row>
    <row r="2081" spans="1:11" ht="10.9" customHeight="1">
      <c r="A2081" s="1157">
        <v>5114030001</v>
      </c>
      <c r="B2081" s="1219" t="s">
        <v>2184</v>
      </c>
      <c r="C2081" s="1220"/>
      <c r="D2081" s="1221"/>
      <c r="E2081" s="1219" t="s">
        <v>6680</v>
      </c>
      <c r="F2081" s="1221"/>
      <c r="G2081" s="740">
        <v>67249.100000000006</v>
      </c>
      <c r="H2081" s="1158">
        <v>0</v>
      </c>
      <c r="I2081" s="1158">
        <v>0</v>
      </c>
      <c r="J2081" s="740">
        <v>67249.100000000006</v>
      </c>
      <c r="K2081" s="276" t="str">
        <f t="shared" si="32"/>
        <v>151223</v>
      </c>
    </row>
    <row r="2082" spans="1:11" ht="10.9" customHeight="1">
      <c r="A2082" s="1157">
        <v>5114030001</v>
      </c>
      <c r="B2082" s="1219" t="s">
        <v>2184</v>
      </c>
      <c r="C2082" s="1220"/>
      <c r="D2082" s="1221"/>
      <c r="E2082" s="1219" t="s">
        <v>6681</v>
      </c>
      <c r="F2082" s="1221"/>
      <c r="G2082" s="740">
        <v>14715.09</v>
      </c>
      <c r="H2082" s="1158">
        <v>0</v>
      </c>
      <c r="I2082" s="1158">
        <v>0</v>
      </c>
      <c r="J2082" s="740">
        <v>14715.09</v>
      </c>
      <c r="K2082" s="276" t="str">
        <f t="shared" si="32"/>
        <v>151223</v>
      </c>
    </row>
    <row r="2083" spans="1:11" ht="10.9" customHeight="1">
      <c r="A2083" s="1157">
        <v>5114030001</v>
      </c>
      <c r="B2083" s="1219" t="s">
        <v>2184</v>
      </c>
      <c r="C2083" s="1220"/>
      <c r="D2083" s="1221"/>
      <c r="E2083" s="1219" t="s">
        <v>6682</v>
      </c>
      <c r="F2083" s="1221"/>
      <c r="G2083" s="740">
        <v>3311.57</v>
      </c>
      <c r="H2083" s="1158">
        <v>0</v>
      </c>
      <c r="I2083" s="1158">
        <v>0</v>
      </c>
      <c r="J2083" s="740">
        <v>3311.57</v>
      </c>
      <c r="K2083" s="276" t="str">
        <f t="shared" si="32"/>
        <v>151223</v>
      </c>
    </row>
    <row r="2084" spans="1:11" ht="10.9" customHeight="1">
      <c r="A2084" s="1157">
        <v>5114030001</v>
      </c>
      <c r="B2084" s="1219" t="s">
        <v>2184</v>
      </c>
      <c r="C2084" s="1220"/>
      <c r="D2084" s="1221"/>
      <c r="E2084" s="1219" t="s">
        <v>6683</v>
      </c>
      <c r="F2084" s="1221"/>
      <c r="G2084" s="740">
        <v>20318.150000000001</v>
      </c>
      <c r="H2084" s="1158">
        <v>0</v>
      </c>
      <c r="I2084" s="1158">
        <v>0</v>
      </c>
      <c r="J2084" s="740">
        <v>20318.150000000001</v>
      </c>
      <c r="K2084" s="276" t="str">
        <f t="shared" si="32"/>
        <v>151223</v>
      </c>
    </row>
    <row r="2085" spans="1:11" ht="10.9" customHeight="1">
      <c r="A2085" s="1157">
        <v>5114030001</v>
      </c>
      <c r="B2085" s="1219" t="s">
        <v>2184</v>
      </c>
      <c r="C2085" s="1220"/>
      <c r="D2085" s="1221"/>
      <c r="E2085" s="1219" t="s">
        <v>6684</v>
      </c>
      <c r="F2085" s="1221"/>
      <c r="G2085" s="740">
        <v>18894.84</v>
      </c>
      <c r="H2085" s="1158">
        <v>0</v>
      </c>
      <c r="I2085" s="1158">
        <v>0</v>
      </c>
      <c r="J2085" s="740">
        <v>18894.84</v>
      </c>
      <c r="K2085" s="276" t="str">
        <f t="shared" si="32"/>
        <v>151223</v>
      </c>
    </row>
    <row r="2086" spans="1:11" ht="10.9" customHeight="1">
      <c r="A2086" s="1157">
        <v>5114030001</v>
      </c>
      <c r="B2086" s="1219" t="s">
        <v>2184</v>
      </c>
      <c r="C2086" s="1220"/>
      <c r="D2086" s="1221"/>
      <c r="E2086" s="1219" t="s">
        <v>6685</v>
      </c>
      <c r="F2086" s="1221"/>
      <c r="G2086" s="740">
        <v>231796.88</v>
      </c>
      <c r="H2086" s="1158">
        <v>0</v>
      </c>
      <c r="I2086" s="1158">
        <v>0</v>
      </c>
      <c r="J2086" s="740">
        <v>231796.88</v>
      </c>
      <c r="K2086" s="276" t="str">
        <f t="shared" si="32"/>
        <v>151223</v>
      </c>
    </row>
    <row r="2087" spans="1:11" ht="10.9" customHeight="1">
      <c r="A2087" s="1157">
        <v>5114030001</v>
      </c>
      <c r="B2087" s="1219" t="s">
        <v>2184</v>
      </c>
      <c r="C2087" s="1220"/>
      <c r="D2087" s="1221"/>
      <c r="E2087" s="1219" t="s">
        <v>6686</v>
      </c>
      <c r="F2087" s="1221"/>
      <c r="G2087" s="740">
        <v>34160.42</v>
      </c>
      <c r="H2087" s="1158">
        <v>0</v>
      </c>
      <c r="I2087" s="1158">
        <v>0</v>
      </c>
      <c r="J2087" s="740">
        <v>34160.42</v>
      </c>
      <c r="K2087" s="276" t="str">
        <f t="shared" si="32"/>
        <v>151223</v>
      </c>
    </row>
    <row r="2088" spans="1:11" ht="10.9" customHeight="1">
      <c r="A2088" s="1157">
        <v>5114030001</v>
      </c>
      <c r="B2088" s="1219" t="s">
        <v>2184</v>
      </c>
      <c r="C2088" s="1220"/>
      <c r="D2088" s="1221"/>
      <c r="E2088" s="1219" t="s">
        <v>6687</v>
      </c>
      <c r="F2088" s="1221"/>
      <c r="G2088" s="740">
        <v>27028.81</v>
      </c>
      <c r="H2088" s="1158">
        <v>0</v>
      </c>
      <c r="I2088" s="1158">
        <v>0</v>
      </c>
      <c r="J2088" s="740">
        <v>27028.81</v>
      </c>
      <c r="K2088" s="276" t="str">
        <f t="shared" si="32"/>
        <v>151223</v>
      </c>
    </row>
    <row r="2089" spans="1:11" ht="10.9" customHeight="1">
      <c r="A2089" s="1157">
        <v>5114030001</v>
      </c>
      <c r="B2089" s="1219" t="s">
        <v>2184</v>
      </c>
      <c r="C2089" s="1220"/>
      <c r="D2089" s="1221"/>
      <c r="E2089" s="1219" t="s">
        <v>6688</v>
      </c>
      <c r="F2089" s="1221"/>
      <c r="G2089" s="740">
        <v>12579.2</v>
      </c>
      <c r="H2089" s="1158">
        <v>0</v>
      </c>
      <c r="I2089" s="1158">
        <v>0</v>
      </c>
      <c r="J2089" s="740">
        <v>12579.2</v>
      </c>
      <c r="K2089" s="276" t="str">
        <f t="shared" si="32"/>
        <v>151223</v>
      </c>
    </row>
    <row r="2090" spans="1:11" ht="10.9" customHeight="1">
      <c r="A2090" s="1157">
        <v>5114030001</v>
      </c>
      <c r="B2090" s="1219" t="s">
        <v>2184</v>
      </c>
      <c r="C2090" s="1220"/>
      <c r="D2090" s="1221"/>
      <c r="E2090" s="1219" t="s">
        <v>6689</v>
      </c>
      <c r="F2090" s="1221"/>
      <c r="G2090" s="740">
        <v>8590.24</v>
      </c>
      <c r="H2090" s="1158">
        <v>0</v>
      </c>
      <c r="I2090" s="1158">
        <v>0</v>
      </c>
      <c r="J2090" s="740">
        <v>8590.24</v>
      </c>
      <c r="K2090" s="276" t="str">
        <f t="shared" si="32"/>
        <v>151223</v>
      </c>
    </row>
    <row r="2091" spans="1:11" ht="10.9" customHeight="1">
      <c r="A2091" s="1157">
        <v>5114030001</v>
      </c>
      <c r="B2091" s="1219" t="s">
        <v>2184</v>
      </c>
      <c r="C2091" s="1220"/>
      <c r="D2091" s="1221"/>
      <c r="E2091" s="1219" t="s">
        <v>6690</v>
      </c>
      <c r="F2091" s="1221"/>
      <c r="G2091" s="740">
        <v>13488.18</v>
      </c>
      <c r="H2091" s="1158">
        <v>0</v>
      </c>
      <c r="I2091" s="1158">
        <v>0</v>
      </c>
      <c r="J2091" s="740">
        <v>13488.18</v>
      </c>
      <c r="K2091" s="276" t="str">
        <f t="shared" si="32"/>
        <v>151223</v>
      </c>
    </row>
    <row r="2092" spans="1:11" ht="10.9" customHeight="1">
      <c r="A2092" s="1157">
        <v>5114030001</v>
      </c>
      <c r="B2092" s="1219" t="s">
        <v>2184</v>
      </c>
      <c r="C2092" s="1220"/>
      <c r="D2092" s="1221"/>
      <c r="E2092" s="1219" t="s">
        <v>6691</v>
      </c>
      <c r="F2092" s="1221"/>
      <c r="G2092" s="740">
        <v>3551.75</v>
      </c>
      <c r="H2092" s="1158">
        <v>0</v>
      </c>
      <c r="I2092" s="1158">
        <v>0</v>
      </c>
      <c r="J2092" s="740">
        <v>3551.75</v>
      </c>
      <c r="K2092" s="276" t="str">
        <f t="shared" si="32"/>
        <v>151223</v>
      </c>
    </row>
    <row r="2093" spans="1:11" ht="10.9" customHeight="1">
      <c r="A2093" s="1157">
        <v>5114030001</v>
      </c>
      <c r="B2093" s="1219" t="s">
        <v>2184</v>
      </c>
      <c r="C2093" s="1220"/>
      <c r="D2093" s="1221"/>
      <c r="E2093" s="1219" t="s">
        <v>6692</v>
      </c>
      <c r="F2093" s="1221"/>
      <c r="G2093" s="740">
        <v>9838.56</v>
      </c>
      <c r="H2093" s="1158">
        <v>0</v>
      </c>
      <c r="I2093" s="1158">
        <v>0</v>
      </c>
      <c r="J2093" s="740">
        <v>9838.56</v>
      </c>
      <c r="K2093" s="276" t="str">
        <f t="shared" si="32"/>
        <v>151223</v>
      </c>
    </row>
    <row r="2094" spans="1:11" ht="10.9" customHeight="1">
      <c r="A2094" s="1157">
        <v>5114030001</v>
      </c>
      <c r="B2094" s="1219" t="s">
        <v>2184</v>
      </c>
      <c r="C2094" s="1220"/>
      <c r="D2094" s="1221"/>
      <c r="E2094" s="1219" t="s">
        <v>6693</v>
      </c>
      <c r="F2094" s="1221"/>
      <c r="G2094" s="740">
        <v>21871.66</v>
      </c>
      <c r="H2094" s="1158">
        <v>0</v>
      </c>
      <c r="I2094" s="1158">
        <v>0</v>
      </c>
      <c r="J2094" s="740">
        <v>21871.66</v>
      </c>
      <c r="K2094" s="276" t="str">
        <f t="shared" si="32"/>
        <v>151223</v>
      </c>
    </row>
    <row r="2095" spans="1:11" ht="10.9" customHeight="1">
      <c r="A2095" s="1157">
        <v>5114030001</v>
      </c>
      <c r="B2095" s="1219" t="s">
        <v>2184</v>
      </c>
      <c r="C2095" s="1220"/>
      <c r="D2095" s="1221"/>
      <c r="E2095" s="1219" t="s">
        <v>6694</v>
      </c>
      <c r="F2095" s="1221"/>
      <c r="G2095" s="740">
        <v>7862.86</v>
      </c>
      <c r="H2095" s="1158">
        <v>0</v>
      </c>
      <c r="I2095" s="1158">
        <v>0</v>
      </c>
      <c r="J2095" s="740">
        <v>7862.86</v>
      </c>
      <c r="K2095" s="276" t="str">
        <f t="shared" si="32"/>
        <v>151223</v>
      </c>
    </row>
    <row r="2096" spans="1:11" ht="10.9" customHeight="1">
      <c r="A2096" s="1157">
        <v>5114030001</v>
      </c>
      <c r="B2096" s="1219" t="s">
        <v>2184</v>
      </c>
      <c r="C2096" s="1220"/>
      <c r="D2096" s="1221"/>
      <c r="E2096" s="1219" t="s">
        <v>6695</v>
      </c>
      <c r="F2096" s="1221"/>
      <c r="G2096" s="740">
        <v>6188.01</v>
      </c>
      <c r="H2096" s="1158">
        <v>0</v>
      </c>
      <c r="I2096" s="1158">
        <v>0</v>
      </c>
      <c r="J2096" s="740">
        <v>6188.01</v>
      </c>
      <c r="K2096" s="276" t="str">
        <f t="shared" si="32"/>
        <v>151223</v>
      </c>
    </row>
    <row r="2097" spans="1:11" ht="10.9" customHeight="1">
      <c r="A2097" s="1157">
        <v>5114030001</v>
      </c>
      <c r="B2097" s="1219" t="s">
        <v>2184</v>
      </c>
      <c r="C2097" s="1220"/>
      <c r="D2097" s="1221"/>
      <c r="E2097" s="1219" t="s">
        <v>6696</v>
      </c>
      <c r="F2097" s="1221"/>
      <c r="G2097" s="740">
        <v>25168.99</v>
      </c>
      <c r="H2097" s="1158">
        <v>0</v>
      </c>
      <c r="I2097" s="1158">
        <v>0</v>
      </c>
      <c r="J2097" s="740">
        <v>25168.99</v>
      </c>
      <c r="K2097" s="276" t="str">
        <f t="shared" si="32"/>
        <v>151223</v>
      </c>
    </row>
    <row r="2098" spans="1:11" ht="10.9" customHeight="1">
      <c r="A2098" s="1157">
        <v>5114030001</v>
      </c>
      <c r="B2098" s="1219" t="s">
        <v>2184</v>
      </c>
      <c r="C2098" s="1220"/>
      <c r="D2098" s="1221"/>
      <c r="E2098" s="1219" t="s">
        <v>6697</v>
      </c>
      <c r="F2098" s="1221"/>
      <c r="G2098" s="740">
        <v>11569.48</v>
      </c>
      <c r="H2098" s="1158">
        <v>0</v>
      </c>
      <c r="I2098" s="1158">
        <v>0</v>
      </c>
      <c r="J2098" s="740">
        <v>11569.48</v>
      </c>
      <c r="K2098" s="276" t="str">
        <f t="shared" si="32"/>
        <v>151223</v>
      </c>
    </row>
    <row r="2099" spans="1:11" ht="10.9" customHeight="1">
      <c r="A2099" s="1157">
        <v>5114030001</v>
      </c>
      <c r="B2099" s="1219" t="s">
        <v>2184</v>
      </c>
      <c r="C2099" s="1220"/>
      <c r="D2099" s="1221"/>
      <c r="E2099" s="1219" t="s">
        <v>6698</v>
      </c>
      <c r="F2099" s="1221"/>
      <c r="G2099" s="740">
        <v>6354.15</v>
      </c>
      <c r="H2099" s="1158">
        <v>0</v>
      </c>
      <c r="I2099" s="1158">
        <v>0</v>
      </c>
      <c r="J2099" s="740">
        <v>6354.15</v>
      </c>
      <c r="K2099" s="276" t="str">
        <f t="shared" si="32"/>
        <v>151223</v>
      </c>
    </row>
    <row r="2100" spans="1:11" ht="10.9" customHeight="1">
      <c r="A2100" s="1157">
        <v>5114030001</v>
      </c>
      <c r="B2100" s="1219" t="s">
        <v>2184</v>
      </c>
      <c r="C2100" s="1220"/>
      <c r="D2100" s="1221"/>
      <c r="E2100" s="1219" t="s">
        <v>6699</v>
      </c>
      <c r="F2100" s="1221"/>
      <c r="G2100" s="740">
        <v>66489.149999999994</v>
      </c>
      <c r="H2100" s="1158">
        <v>0</v>
      </c>
      <c r="I2100" s="1158">
        <v>0</v>
      </c>
      <c r="J2100" s="740">
        <v>66489.149999999994</v>
      </c>
      <c r="K2100" s="276" t="str">
        <f t="shared" si="32"/>
        <v>250423</v>
      </c>
    </row>
    <row r="2101" spans="1:11" ht="10.9" customHeight="1">
      <c r="A2101" s="1157">
        <v>5114030001</v>
      </c>
      <c r="B2101" s="1219" t="s">
        <v>2184</v>
      </c>
      <c r="C2101" s="1220"/>
      <c r="D2101" s="1221"/>
      <c r="E2101" s="1219" t="s">
        <v>6700</v>
      </c>
      <c r="F2101" s="1221"/>
      <c r="G2101" s="740">
        <v>6394.32</v>
      </c>
      <c r="H2101" s="1158">
        <v>0</v>
      </c>
      <c r="I2101" s="1158">
        <v>0</v>
      </c>
      <c r="J2101" s="740">
        <v>6394.32</v>
      </c>
      <c r="K2101" s="276" t="str">
        <f t="shared" si="32"/>
        <v>250423</v>
      </c>
    </row>
    <row r="2102" spans="1:11" ht="10.9" customHeight="1">
      <c r="A2102" s="1157">
        <v>5114030001</v>
      </c>
      <c r="B2102" s="1219" t="s">
        <v>2184</v>
      </c>
      <c r="C2102" s="1220"/>
      <c r="D2102" s="1221"/>
      <c r="E2102" s="1219" t="s">
        <v>6701</v>
      </c>
      <c r="F2102" s="1221"/>
      <c r="G2102" s="740">
        <v>2037.21</v>
      </c>
      <c r="H2102" s="1158">
        <v>0</v>
      </c>
      <c r="I2102" s="1158">
        <v>0</v>
      </c>
      <c r="J2102" s="740">
        <v>2037.21</v>
      </c>
      <c r="K2102" s="276" t="str">
        <f t="shared" si="32"/>
        <v>151223</v>
      </c>
    </row>
    <row r="2103" spans="1:11" ht="10.9" customHeight="1">
      <c r="A2103" s="1157">
        <v>5114030001</v>
      </c>
      <c r="B2103" s="1219" t="s">
        <v>2184</v>
      </c>
      <c r="C2103" s="1220"/>
      <c r="D2103" s="1221"/>
      <c r="E2103" s="1219" t="s">
        <v>6702</v>
      </c>
      <c r="F2103" s="1221"/>
      <c r="G2103" s="740">
        <v>16454.3</v>
      </c>
      <c r="H2103" s="1158">
        <v>0</v>
      </c>
      <c r="I2103" s="1158">
        <v>0</v>
      </c>
      <c r="J2103" s="740">
        <v>16454.3</v>
      </c>
      <c r="K2103" s="276" t="str">
        <f t="shared" si="32"/>
        <v>250423</v>
      </c>
    </row>
    <row r="2104" spans="1:11" ht="10.9" customHeight="1">
      <c r="A2104" s="1157">
        <v>5114030001</v>
      </c>
      <c r="B2104" s="1219" t="s">
        <v>2184</v>
      </c>
      <c r="C2104" s="1220"/>
      <c r="D2104" s="1221"/>
      <c r="E2104" s="1219" t="s">
        <v>6703</v>
      </c>
      <c r="F2104" s="1221"/>
      <c r="G2104" s="740">
        <v>4074.84</v>
      </c>
      <c r="H2104" s="1158">
        <v>0</v>
      </c>
      <c r="I2104" s="1158">
        <v>0</v>
      </c>
      <c r="J2104" s="740">
        <v>4074.84</v>
      </c>
      <c r="K2104" s="276" t="str">
        <f t="shared" si="32"/>
        <v>151223</v>
      </c>
    </row>
    <row r="2105" spans="1:11" ht="10.9" customHeight="1">
      <c r="A2105" s="1157">
        <v>5114030001</v>
      </c>
      <c r="B2105" s="1219" t="s">
        <v>2184</v>
      </c>
      <c r="C2105" s="1220"/>
      <c r="D2105" s="1221"/>
      <c r="E2105" s="1219" t="s">
        <v>6704</v>
      </c>
      <c r="F2105" s="1221"/>
      <c r="G2105" s="740">
        <v>27167.03</v>
      </c>
      <c r="H2105" s="1158">
        <v>0</v>
      </c>
      <c r="I2105" s="1158">
        <v>0</v>
      </c>
      <c r="J2105" s="740">
        <v>27167.03</v>
      </c>
      <c r="K2105" s="276" t="str">
        <f t="shared" si="32"/>
        <v>250423</v>
      </c>
    </row>
    <row r="2106" spans="1:11" ht="10.9" customHeight="1">
      <c r="A2106" s="1157">
        <v>5114030001</v>
      </c>
      <c r="B2106" s="1219" t="s">
        <v>2184</v>
      </c>
      <c r="C2106" s="1220"/>
      <c r="D2106" s="1221"/>
      <c r="E2106" s="1219" t="s">
        <v>6705</v>
      </c>
      <c r="F2106" s="1221"/>
      <c r="G2106" s="740">
        <v>53546.49</v>
      </c>
      <c r="H2106" s="1158">
        <v>0</v>
      </c>
      <c r="I2106" s="1158">
        <v>0</v>
      </c>
      <c r="J2106" s="740">
        <v>53546.49</v>
      </c>
      <c r="K2106" s="276" t="str">
        <f t="shared" si="32"/>
        <v>250423</v>
      </c>
    </row>
    <row r="2107" spans="1:11" ht="10.9" customHeight="1">
      <c r="A2107" s="1157">
        <v>5114030001</v>
      </c>
      <c r="B2107" s="1219" t="s">
        <v>2184</v>
      </c>
      <c r="C2107" s="1220"/>
      <c r="D2107" s="1221"/>
      <c r="E2107" s="1219" t="s">
        <v>6706</v>
      </c>
      <c r="F2107" s="1221"/>
      <c r="G2107" s="740">
        <v>1054.92</v>
      </c>
      <c r="H2107" s="1158">
        <v>0</v>
      </c>
      <c r="I2107" s="1158">
        <v>0</v>
      </c>
      <c r="J2107" s="740">
        <v>1054.92</v>
      </c>
      <c r="K2107" s="276" t="str">
        <f t="shared" si="32"/>
        <v>151223</v>
      </c>
    </row>
    <row r="2108" spans="1:11" ht="10.9" customHeight="1">
      <c r="A2108" s="1157">
        <v>5114030001</v>
      </c>
      <c r="B2108" s="1219" t="s">
        <v>2184</v>
      </c>
      <c r="C2108" s="1220"/>
      <c r="D2108" s="1221"/>
      <c r="E2108" s="1219" t="s">
        <v>6707</v>
      </c>
      <c r="F2108" s="1221"/>
      <c r="G2108" s="740">
        <v>29939.47</v>
      </c>
      <c r="H2108" s="1158">
        <v>0</v>
      </c>
      <c r="I2108" s="1158">
        <v>0</v>
      </c>
      <c r="J2108" s="740">
        <v>29939.47</v>
      </c>
      <c r="K2108" s="276" t="str">
        <f t="shared" si="32"/>
        <v>250423</v>
      </c>
    </row>
    <row r="2109" spans="1:11" ht="10.9" customHeight="1">
      <c r="A2109" s="1157">
        <v>5114030001</v>
      </c>
      <c r="B2109" s="1219" t="s">
        <v>2184</v>
      </c>
      <c r="C2109" s="1220"/>
      <c r="D2109" s="1221"/>
      <c r="E2109" s="1219" t="s">
        <v>6708</v>
      </c>
      <c r="F2109" s="1221"/>
      <c r="G2109" s="740">
        <v>2097.91</v>
      </c>
      <c r="H2109" s="1158">
        <v>0</v>
      </c>
      <c r="I2109" s="1158">
        <v>0</v>
      </c>
      <c r="J2109" s="740">
        <v>2097.91</v>
      </c>
      <c r="K2109" s="276" t="str">
        <f t="shared" si="32"/>
        <v>151223</v>
      </c>
    </row>
    <row r="2110" spans="1:11" ht="10.9" customHeight="1">
      <c r="A2110" s="1157">
        <v>5114030001</v>
      </c>
      <c r="B2110" s="1219" t="s">
        <v>2184</v>
      </c>
      <c r="C2110" s="1220"/>
      <c r="D2110" s="1221"/>
      <c r="E2110" s="1219" t="s">
        <v>6709</v>
      </c>
      <c r="F2110" s="1221"/>
      <c r="G2110" s="740">
        <v>10426.99</v>
      </c>
      <c r="H2110" s="1158">
        <v>0</v>
      </c>
      <c r="I2110" s="1158">
        <v>0</v>
      </c>
      <c r="J2110" s="740">
        <v>10426.99</v>
      </c>
      <c r="K2110" s="276" t="str">
        <f t="shared" si="32"/>
        <v>250423</v>
      </c>
    </row>
    <row r="2111" spans="1:11" ht="10.9" customHeight="1">
      <c r="A2111" s="1157">
        <v>5114030001</v>
      </c>
      <c r="B2111" s="1219" t="s">
        <v>2184</v>
      </c>
      <c r="C2111" s="1220"/>
      <c r="D2111" s="1221"/>
      <c r="E2111" s="1219" t="s">
        <v>6710</v>
      </c>
      <c r="F2111" s="1221"/>
      <c r="G2111" s="740">
        <v>11238.29</v>
      </c>
      <c r="H2111" s="1158">
        <v>0</v>
      </c>
      <c r="I2111" s="1158">
        <v>0</v>
      </c>
      <c r="J2111" s="740">
        <v>11238.29</v>
      </c>
      <c r="K2111" s="276" t="str">
        <f t="shared" si="32"/>
        <v>250423</v>
      </c>
    </row>
    <row r="2112" spans="1:11" ht="10.9" customHeight="1">
      <c r="A2112" s="1157">
        <v>5114030001</v>
      </c>
      <c r="B2112" s="1219" t="s">
        <v>2184</v>
      </c>
      <c r="C2112" s="1220"/>
      <c r="D2112" s="1221"/>
      <c r="E2112" s="1219" t="s">
        <v>6711</v>
      </c>
      <c r="F2112" s="1221"/>
      <c r="G2112" s="740">
        <v>4911.53</v>
      </c>
      <c r="H2112" s="1158">
        <v>0</v>
      </c>
      <c r="I2112" s="1158">
        <v>0</v>
      </c>
      <c r="J2112" s="740">
        <v>4911.53</v>
      </c>
      <c r="K2112" s="276" t="str">
        <f t="shared" si="32"/>
        <v>151223</v>
      </c>
    </row>
    <row r="2113" spans="1:11" ht="10.9" customHeight="1">
      <c r="A2113" s="1157">
        <v>5114030001</v>
      </c>
      <c r="B2113" s="1219" t="s">
        <v>2184</v>
      </c>
      <c r="C2113" s="1220"/>
      <c r="D2113" s="1221"/>
      <c r="E2113" s="1219" t="s">
        <v>6712</v>
      </c>
      <c r="F2113" s="1221"/>
      <c r="G2113" s="740">
        <v>28285.9</v>
      </c>
      <c r="H2113" s="1158">
        <v>0</v>
      </c>
      <c r="I2113" s="1158">
        <v>0</v>
      </c>
      <c r="J2113" s="740">
        <v>28285.9</v>
      </c>
      <c r="K2113" s="276" t="str">
        <f t="shared" si="32"/>
        <v>250423</v>
      </c>
    </row>
    <row r="2114" spans="1:11" ht="10.9" customHeight="1">
      <c r="A2114" s="1157">
        <v>5114030001</v>
      </c>
      <c r="B2114" s="1219" t="s">
        <v>2184</v>
      </c>
      <c r="C2114" s="1220"/>
      <c r="D2114" s="1221"/>
      <c r="E2114" s="1219" t="s">
        <v>6713</v>
      </c>
      <c r="F2114" s="1221"/>
      <c r="G2114" s="740">
        <v>2147.29</v>
      </c>
      <c r="H2114" s="1158">
        <v>0</v>
      </c>
      <c r="I2114" s="1158">
        <v>0</v>
      </c>
      <c r="J2114" s="740">
        <v>2147.29</v>
      </c>
      <c r="K2114" s="276" t="str">
        <f t="shared" si="32"/>
        <v>151223</v>
      </c>
    </row>
    <row r="2115" spans="1:11" ht="10.9" customHeight="1">
      <c r="A2115" s="1157">
        <v>5114030001</v>
      </c>
      <c r="B2115" s="1219" t="s">
        <v>2184</v>
      </c>
      <c r="C2115" s="1220"/>
      <c r="D2115" s="1221"/>
      <c r="E2115" s="1219" t="s">
        <v>6714</v>
      </c>
      <c r="F2115" s="1221"/>
      <c r="G2115" s="740">
        <v>46126.69</v>
      </c>
      <c r="H2115" s="1158">
        <v>0</v>
      </c>
      <c r="I2115" s="1158">
        <v>0</v>
      </c>
      <c r="J2115" s="740">
        <v>46126.69</v>
      </c>
      <c r="K2115" s="276" t="str">
        <f t="shared" si="32"/>
        <v>250423</v>
      </c>
    </row>
    <row r="2116" spans="1:11" ht="10.9" customHeight="1">
      <c r="A2116" s="1157">
        <v>5114030001</v>
      </c>
      <c r="B2116" s="1219" t="s">
        <v>2184</v>
      </c>
      <c r="C2116" s="1220"/>
      <c r="D2116" s="1221"/>
      <c r="E2116" s="1219" t="s">
        <v>6715</v>
      </c>
      <c r="F2116" s="1221"/>
      <c r="G2116" s="740">
        <v>49002.84</v>
      </c>
      <c r="H2116" s="1158">
        <v>0</v>
      </c>
      <c r="I2116" s="1158">
        <v>0</v>
      </c>
      <c r="J2116" s="740">
        <v>49002.84</v>
      </c>
      <c r="K2116" s="276" t="str">
        <f t="shared" si="32"/>
        <v>250423</v>
      </c>
    </row>
    <row r="2117" spans="1:11" ht="10.9" customHeight="1">
      <c r="A2117" s="1157">
        <v>5114030001</v>
      </c>
      <c r="B2117" s="1219" t="s">
        <v>2184</v>
      </c>
      <c r="C2117" s="1220"/>
      <c r="D2117" s="1221"/>
      <c r="E2117" s="1219" t="s">
        <v>6716</v>
      </c>
      <c r="F2117" s="1221"/>
      <c r="G2117" s="740">
        <v>22545.77</v>
      </c>
      <c r="H2117" s="1158">
        <v>0</v>
      </c>
      <c r="I2117" s="1158">
        <v>0</v>
      </c>
      <c r="J2117" s="740">
        <v>22545.77</v>
      </c>
      <c r="K2117" s="276" t="str">
        <f t="shared" si="32"/>
        <v>250423</v>
      </c>
    </row>
    <row r="2118" spans="1:11" ht="10.9" customHeight="1">
      <c r="A2118" s="1157">
        <v>5114030001</v>
      </c>
      <c r="B2118" s="1219" t="s">
        <v>2184</v>
      </c>
      <c r="C2118" s="1220"/>
      <c r="D2118" s="1221"/>
      <c r="E2118" s="1219" t="s">
        <v>6717</v>
      </c>
      <c r="F2118" s="1221"/>
      <c r="G2118" s="740">
        <v>2873.83</v>
      </c>
      <c r="H2118" s="1158">
        <v>0</v>
      </c>
      <c r="I2118" s="1158">
        <v>0</v>
      </c>
      <c r="J2118" s="740">
        <v>2873.83</v>
      </c>
      <c r="K2118" s="276" t="str">
        <f t="shared" si="32"/>
        <v>250423</v>
      </c>
    </row>
    <row r="2119" spans="1:11" ht="10.9" customHeight="1">
      <c r="A2119" s="1157">
        <v>5114030001</v>
      </c>
      <c r="B2119" s="1219" t="s">
        <v>2184</v>
      </c>
      <c r="C2119" s="1220"/>
      <c r="D2119" s="1221"/>
      <c r="E2119" s="1219" t="s">
        <v>6718</v>
      </c>
      <c r="F2119" s="1221"/>
      <c r="G2119" s="740">
        <v>5747.97</v>
      </c>
      <c r="H2119" s="1158">
        <v>0</v>
      </c>
      <c r="I2119" s="1158">
        <v>0</v>
      </c>
      <c r="J2119" s="740">
        <v>5747.97</v>
      </c>
      <c r="K2119" s="276" t="str">
        <f t="shared" si="32"/>
        <v>151223</v>
      </c>
    </row>
    <row r="2120" spans="1:11" ht="10.9" customHeight="1">
      <c r="A2120" s="1157">
        <v>5114030001</v>
      </c>
      <c r="B2120" s="1219" t="s">
        <v>2184</v>
      </c>
      <c r="C2120" s="1220"/>
      <c r="D2120" s="1221"/>
      <c r="E2120" s="1219" t="s">
        <v>6719</v>
      </c>
      <c r="F2120" s="1221"/>
      <c r="G2120" s="740">
        <v>42132.89</v>
      </c>
      <c r="H2120" s="1158">
        <v>0</v>
      </c>
      <c r="I2120" s="1158">
        <v>0</v>
      </c>
      <c r="J2120" s="740">
        <v>42132.89</v>
      </c>
      <c r="K2120" s="276" t="str">
        <f t="shared" si="32"/>
        <v>250423</v>
      </c>
    </row>
    <row r="2121" spans="1:11" ht="10.9" customHeight="1">
      <c r="A2121" s="1157">
        <v>5114030001</v>
      </c>
      <c r="B2121" s="1219" t="s">
        <v>2184</v>
      </c>
      <c r="C2121" s="1220"/>
      <c r="D2121" s="1221"/>
      <c r="E2121" s="1219" t="s">
        <v>6720</v>
      </c>
      <c r="F2121" s="1221"/>
      <c r="G2121" s="740">
        <v>7650.37</v>
      </c>
      <c r="H2121" s="1158">
        <v>0</v>
      </c>
      <c r="I2121" s="1158">
        <v>0</v>
      </c>
      <c r="J2121" s="740">
        <v>7650.37</v>
      </c>
      <c r="K2121" s="276" t="str">
        <f t="shared" si="32"/>
        <v>250423</v>
      </c>
    </row>
    <row r="2122" spans="1:11" ht="10.9" customHeight="1">
      <c r="A2122" s="1157">
        <v>5114030001</v>
      </c>
      <c r="B2122" s="1219" t="s">
        <v>2184</v>
      </c>
      <c r="C2122" s="1220"/>
      <c r="D2122" s="1221"/>
      <c r="E2122" s="1219" t="s">
        <v>6721</v>
      </c>
      <c r="F2122" s="1221"/>
      <c r="G2122" s="740">
        <v>7304.6</v>
      </c>
      <c r="H2122" s="1158">
        <v>0</v>
      </c>
      <c r="I2122" s="1158">
        <v>0</v>
      </c>
      <c r="J2122" s="740">
        <v>7304.6</v>
      </c>
      <c r="K2122" s="276" t="str">
        <f t="shared" si="32"/>
        <v>151223</v>
      </c>
    </row>
    <row r="2123" spans="1:11" ht="10.9" customHeight="1">
      <c r="A2123" s="1157">
        <v>5114030001</v>
      </c>
      <c r="B2123" s="1219" t="s">
        <v>2184</v>
      </c>
      <c r="C2123" s="1220"/>
      <c r="D2123" s="1221"/>
      <c r="E2123" s="1219" t="s">
        <v>6722</v>
      </c>
      <c r="F2123" s="1221"/>
      <c r="G2123" s="740">
        <v>34156.49</v>
      </c>
      <c r="H2123" s="1158">
        <v>0</v>
      </c>
      <c r="I2123" s="1158">
        <v>0</v>
      </c>
      <c r="J2123" s="740">
        <v>34156.49</v>
      </c>
      <c r="K2123" s="276" t="str">
        <f t="shared" si="32"/>
        <v>250423</v>
      </c>
    </row>
    <row r="2124" spans="1:11" ht="10.9" customHeight="1">
      <c r="A2124" s="1157">
        <v>5114030001</v>
      </c>
      <c r="B2124" s="1219" t="s">
        <v>2184</v>
      </c>
      <c r="C2124" s="1220"/>
      <c r="D2124" s="1221"/>
      <c r="E2124" s="1219" t="s">
        <v>6723</v>
      </c>
      <c r="F2124" s="1221"/>
      <c r="G2124" s="740">
        <v>14128.81</v>
      </c>
      <c r="H2124" s="1158">
        <v>0</v>
      </c>
      <c r="I2124" s="1158">
        <v>0</v>
      </c>
      <c r="J2124" s="740">
        <v>14128.81</v>
      </c>
      <c r="K2124" s="276" t="str">
        <f t="shared" si="32"/>
        <v>151223</v>
      </c>
    </row>
    <row r="2125" spans="1:11" ht="10.9" customHeight="1">
      <c r="A2125" s="1157">
        <v>5114030001</v>
      </c>
      <c r="B2125" s="1219" t="s">
        <v>2184</v>
      </c>
      <c r="C2125" s="1220"/>
      <c r="D2125" s="1221"/>
      <c r="E2125" s="1219" t="s">
        <v>6724</v>
      </c>
      <c r="F2125" s="1221"/>
      <c r="G2125" s="740">
        <v>1173905.8400000001</v>
      </c>
      <c r="H2125" s="1158">
        <v>0</v>
      </c>
      <c r="I2125" s="1158">
        <v>0</v>
      </c>
      <c r="J2125" s="740">
        <v>1173905.8400000001</v>
      </c>
      <c r="K2125" s="276" t="str">
        <f t="shared" ref="K2125:K2188" si="33">MID(E2125,58,6)</f>
        <v>250423</v>
      </c>
    </row>
    <row r="2126" spans="1:11" ht="10.9" customHeight="1">
      <c r="A2126" s="1157">
        <v>5114030001</v>
      </c>
      <c r="B2126" s="1219" t="s">
        <v>2184</v>
      </c>
      <c r="C2126" s="1220"/>
      <c r="D2126" s="1221"/>
      <c r="E2126" s="1219" t="s">
        <v>6725</v>
      </c>
      <c r="F2126" s="1221"/>
      <c r="G2126" s="740">
        <v>1011.97</v>
      </c>
      <c r="H2126" s="1158">
        <v>0</v>
      </c>
      <c r="I2126" s="1158">
        <v>0</v>
      </c>
      <c r="J2126" s="740">
        <v>1011.97</v>
      </c>
      <c r="K2126" s="276" t="str">
        <f t="shared" si="33"/>
        <v>151223</v>
      </c>
    </row>
    <row r="2127" spans="1:11" ht="10.9" customHeight="1">
      <c r="A2127" s="1157">
        <v>5114030001</v>
      </c>
      <c r="B2127" s="1219" t="s">
        <v>2184</v>
      </c>
      <c r="C2127" s="1220"/>
      <c r="D2127" s="1221"/>
      <c r="E2127" s="1219" t="s">
        <v>6726</v>
      </c>
      <c r="F2127" s="1221"/>
      <c r="G2127" s="740">
        <v>25455.13</v>
      </c>
      <c r="H2127" s="1158">
        <v>0</v>
      </c>
      <c r="I2127" s="1158">
        <v>0</v>
      </c>
      <c r="J2127" s="740">
        <v>25455.13</v>
      </c>
      <c r="K2127" s="276" t="str">
        <f t="shared" si="33"/>
        <v>250423</v>
      </c>
    </row>
    <row r="2128" spans="1:11" ht="10.9" customHeight="1">
      <c r="A2128" s="1157">
        <v>5114030001</v>
      </c>
      <c r="B2128" s="1219" t="s">
        <v>2184</v>
      </c>
      <c r="C2128" s="1220"/>
      <c r="D2128" s="1221"/>
      <c r="E2128" s="1219" t="s">
        <v>6727</v>
      </c>
      <c r="F2128" s="1221"/>
      <c r="G2128" s="740">
        <v>9808.2000000000007</v>
      </c>
      <c r="H2128" s="1158">
        <v>0</v>
      </c>
      <c r="I2128" s="1158">
        <v>0</v>
      </c>
      <c r="J2128" s="740">
        <v>9808.2000000000007</v>
      </c>
      <c r="K2128" s="276" t="str">
        <f t="shared" si="33"/>
        <v>151223</v>
      </c>
    </row>
    <row r="2129" spans="1:11" ht="10.9" customHeight="1">
      <c r="A2129" s="1157">
        <v>5114030001</v>
      </c>
      <c r="B2129" s="1219" t="s">
        <v>2184</v>
      </c>
      <c r="C2129" s="1220"/>
      <c r="D2129" s="1221"/>
      <c r="E2129" s="1219" t="s">
        <v>6728</v>
      </c>
      <c r="F2129" s="1221"/>
      <c r="G2129" s="740">
        <v>638195.81000000006</v>
      </c>
      <c r="H2129" s="1158">
        <v>0</v>
      </c>
      <c r="I2129" s="1158">
        <v>0</v>
      </c>
      <c r="J2129" s="740">
        <v>638195.81000000006</v>
      </c>
      <c r="K2129" s="276" t="str">
        <f t="shared" si="33"/>
        <v>250423</v>
      </c>
    </row>
    <row r="2130" spans="1:11" ht="10.9" customHeight="1">
      <c r="A2130" s="1157">
        <v>5114030001</v>
      </c>
      <c r="B2130" s="1219" t="s">
        <v>2184</v>
      </c>
      <c r="C2130" s="1220"/>
      <c r="D2130" s="1221"/>
      <c r="E2130" s="1219" t="s">
        <v>6729</v>
      </c>
      <c r="F2130" s="1221"/>
      <c r="G2130" s="740">
        <v>22817.08</v>
      </c>
      <c r="H2130" s="1158">
        <v>0</v>
      </c>
      <c r="I2130" s="1158">
        <v>0</v>
      </c>
      <c r="J2130" s="740">
        <v>22817.08</v>
      </c>
      <c r="K2130" s="276" t="str">
        <f t="shared" si="33"/>
        <v>250423</v>
      </c>
    </row>
    <row r="2131" spans="1:11" ht="10.9" customHeight="1">
      <c r="A2131" s="1157">
        <v>5114030001</v>
      </c>
      <c r="B2131" s="1219" t="s">
        <v>2184</v>
      </c>
      <c r="C2131" s="1220"/>
      <c r="D2131" s="1221"/>
      <c r="E2131" s="1219" t="s">
        <v>6730</v>
      </c>
      <c r="F2131" s="1221"/>
      <c r="G2131" s="740">
        <v>93814.58</v>
      </c>
      <c r="H2131" s="1158">
        <v>0</v>
      </c>
      <c r="I2131" s="1158">
        <v>0</v>
      </c>
      <c r="J2131" s="740">
        <v>93814.58</v>
      </c>
      <c r="K2131" s="276" t="str">
        <f t="shared" si="33"/>
        <v>250423</v>
      </c>
    </row>
    <row r="2132" spans="1:11" ht="10.9" customHeight="1">
      <c r="A2132" s="1157">
        <v>5114030001</v>
      </c>
      <c r="B2132" s="1219" t="s">
        <v>2184</v>
      </c>
      <c r="C2132" s="1220"/>
      <c r="D2132" s="1221"/>
      <c r="E2132" s="1219" t="s">
        <v>6731</v>
      </c>
      <c r="F2132" s="1221"/>
      <c r="G2132" s="740">
        <v>31777.51</v>
      </c>
      <c r="H2132" s="1158">
        <v>0</v>
      </c>
      <c r="I2132" s="1158">
        <v>0</v>
      </c>
      <c r="J2132" s="740">
        <v>31777.51</v>
      </c>
      <c r="K2132" s="276" t="str">
        <f t="shared" si="33"/>
        <v>250423</v>
      </c>
    </row>
    <row r="2133" spans="1:11" ht="10.9" customHeight="1">
      <c r="A2133" s="1157">
        <v>5114030001</v>
      </c>
      <c r="B2133" s="1219" t="s">
        <v>2184</v>
      </c>
      <c r="C2133" s="1220"/>
      <c r="D2133" s="1221"/>
      <c r="E2133" s="1219" t="s">
        <v>6732</v>
      </c>
      <c r="F2133" s="1221"/>
      <c r="G2133" s="740">
        <v>9940.19</v>
      </c>
      <c r="H2133" s="1158">
        <v>0</v>
      </c>
      <c r="I2133" s="1158">
        <v>0</v>
      </c>
      <c r="J2133" s="740">
        <v>9940.19</v>
      </c>
      <c r="K2133" s="276" t="str">
        <f t="shared" si="33"/>
        <v>151223</v>
      </c>
    </row>
    <row r="2134" spans="1:11" ht="10.9" customHeight="1">
      <c r="A2134" s="1157">
        <v>5114030001</v>
      </c>
      <c r="B2134" s="1219" t="s">
        <v>2184</v>
      </c>
      <c r="C2134" s="1220"/>
      <c r="D2134" s="1221"/>
      <c r="E2134" s="1219" t="s">
        <v>6733</v>
      </c>
      <c r="F2134" s="1221"/>
      <c r="G2134" s="740">
        <v>17840.02</v>
      </c>
      <c r="H2134" s="1158">
        <v>0</v>
      </c>
      <c r="I2134" s="1158">
        <v>0</v>
      </c>
      <c r="J2134" s="740">
        <v>17840.02</v>
      </c>
      <c r="K2134" s="276" t="str">
        <f t="shared" si="33"/>
        <v>151223</v>
      </c>
    </row>
    <row r="2135" spans="1:11" ht="10.9" customHeight="1">
      <c r="A2135" s="1157">
        <v>5114030001</v>
      </c>
      <c r="B2135" s="1219" t="s">
        <v>2184</v>
      </c>
      <c r="C2135" s="1220"/>
      <c r="D2135" s="1221"/>
      <c r="E2135" s="1219" t="s">
        <v>6734</v>
      </c>
      <c r="F2135" s="1221"/>
      <c r="G2135" s="740">
        <v>4148.5200000000004</v>
      </c>
      <c r="H2135" s="1158">
        <v>0</v>
      </c>
      <c r="I2135" s="1158">
        <v>0</v>
      </c>
      <c r="J2135" s="740">
        <v>4148.5200000000004</v>
      </c>
      <c r="K2135" s="276" t="str">
        <f t="shared" si="33"/>
        <v>151223</v>
      </c>
    </row>
    <row r="2136" spans="1:11" ht="10.9" customHeight="1">
      <c r="A2136" s="1157">
        <v>5114030001</v>
      </c>
      <c r="B2136" s="1219" t="s">
        <v>2184</v>
      </c>
      <c r="C2136" s="1220"/>
      <c r="D2136" s="1221"/>
      <c r="E2136" s="1219" t="s">
        <v>6735</v>
      </c>
      <c r="F2136" s="1221"/>
      <c r="G2136" s="740">
        <v>1227.56</v>
      </c>
      <c r="H2136" s="1158">
        <v>0</v>
      </c>
      <c r="I2136" s="1158">
        <v>0</v>
      </c>
      <c r="J2136" s="740">
        <v>1227.56</v>
      </c>
      <c r="K2136" s="276" t="str">
        <f t="shared" si="33"/>
        <v>151223</v>
      </c>
    </row>
    <row r="2137" spans="1:11" ht="10.9" customHeight="1">
      <c r="A2137" s="1157">
        <v>5114030001</v>
      </c>
      <c r="B2137" s="1219" t="s">
        <v>2184</v>
      </c>
      <c r="C2137" s="1220"/>
      <c r="D2137" s="1221"/>
      <c r="E2137" s="1219" t="s">
        <v>6736</v>
      </c>
      <c r="F2137" s="1221"/>
      <c r="G2137" s="740">
        <v>3135.51</v>
      </c>
      <c r="H2137" s="1158">
        <v>0</v>
      </c>
      <c r="I2137" s="1158">
        <v>0</v>
      </c>
      <c r="J2137" s="740">
        <v>3135.51</v>
      </c>
      <c r="K2137" s="276" t="str">
        <f t="shared" si="33"/>
        <v>151223</v>
      </c>
    </row>
    <row r="2138" spans="1:11" ht="10.9" customHeight="1">
      <c r="A2138" s="1157">
        <v>5114030001</v>
      </c>
      <c r="B2138" s="1219" t="s">
        <v>2184</v>
      </c>
      <c r="C2138" s="1220"/>
      <c r="D2138" s="1221"/>
      <c r="E2138" s="1219" t="s">
        <v>6737</v>
      </c>
      <c r="F2138" s="1221"/>
      <c r="G2138" s="740">
        <v>180276.68</v>
      </c>
      <c r="H2138" s="1158">
        <v>0</v>
      </c>
      <c r="I2138" s="1158">
        <v>0</v>
      </c>
      <c r="J2138" s="740">
        <v>180276.68</v>
      </c>
      <c r="K2138" s="276" t="str">
        <f t="shared" si="33"/>
        <v>151223</v>
      </c>
    </row>
    <row r="2139" spans="1:11" ht="10.9" customHeight="1">
      <c r="A2139" s="1157">
        <v>5114030001</v>
      </c>
      <c r="B2139" s="1219" t="s">
        <v>2184</v>
      </c>
      <c r="C2139" s="1220"/>
      <c r="D2139" s="1221"/>
      <c r="E2139" s="1219" t="s">
        <v>6738</v>
      </c>
      <c r="F2139" s="1221"/>
      <c r="G2139" s="740">
        <v>16053.8</v>
      </c>
      <c r="H2139" s="1158">
        <v>0</v>
      </c>
      <c r="I2139" s="1158">
        <v>0</v>
      </c>
      <c r="J2139" s="740">
        <v>16053.8</v>
      </c>
      <c r="K2139" s="276" t="str">
        <f t="shared" si="33"/>
        <v>151223</v>
      </c>
    </row>
    <row r="2140" spans="1:11" ht="10.9" customHeight="1">
      <c r="A2140" s="1157">
        <v>5114030001</v>
      </c>
      <c r="B2140" s="1219" t="s">
        <v>2184</v>
      </c>
      <c r="C2140" s="1220"/>
      <c r="D2140" s="1221"/>
      <c r="E2140" s="1219" t="s">
        <v>6739</v>
      </c>
      <c r="F2140" s="1221"/>
      <c r="G2140" s="740">
        <v>38064.959999999999</v>
      </c>
      <c r="H2140" s="1158">
        <v>0</v>
      </c>
      <c r="I2140" s="1158">
        <v>0</v>
      </c>
      <c r="J2140" s="740">
        <v>38064.959999999999</v>
      </c>
      <c r="K2140" s="276" t="str">
        <f t="shared" si="33"/>
        <v>151223</v>
      </c>
    </row>
    <row r="2141" spans="1:11" ht="10.9" customHeight="1">
      <c r="A2141" s="1157">
        <v>5114030001</v>
      </c>
      <c r="B2141" s="1219" t="s">
        <v>2184</v>
      </c>
      <c r="C2141" s="1220"/>
      <c r="D2141" s="1221"/>
      <c r="E2141" s="1219" t="s">
        <v>6740</v>
      </c>
      <c r="F2141" s="1221"/>
      <c r="G2141" s="740">
        <v>1960.84</v>
      </c>
      <c r="H2141" s="1158">
        <v>0</v>
      </c>
      <c r="I2141" s="1158">
        <v>0</v>
      </c>
      <c r="J2141" s="740">
        <v>1960.84</v>
      </c>
      <c r="K2141" s="276" t="str">
        <f t="shared" si="33"/>
        <v>151223</v>
      </c>
    </row>
    <row r="2142" spans="1:11" ht="10.9" customHeight="1">
      <c r="A2142" s="1157">
        <v>5114030001</v>
      </c>
      <c r="B2142" s="1219" t="s">
        <v>2184</v>
      </c>
      <c r="C2142" s="1220"/>
      <c r="D2142" s="1221"/>
      <c r="E2142" s="1219" t="s">
        <v>6741</v>
      </c>
      <c r="F2142" s="1221"/>
      <c r="G2142" s="740">
        <v>16276.47</v>
      </c>
      <c r="H2142" s="1158">
        <v>0</v>
      </c>
      <c r="I2142" s="1158">
        <v>0</v>
      </c>
      <c r="J2142" s="740">
        <v>16276.47</v>
      </c>
      <c r="K2142" s="276" t="str">
        <f t="shared" si="33"/>
        <v>151223</v>
      </c>
    </row>
    <row r="2143" spans="1:11" ht="10.9" customHeight="1">
      <c r="A2143" s="1157">
        <v>5114030001</v>
      </c>
      <c r="B2143" s="1219" t="s">
        <v>2184</v>
      </c>
      <c r="C2143" s="1220"/>
      <c r="D2143" s="1221"/>
      <c r="E2143" s="1219" t="s">
        <v>6742</v>
      </c>
      <c r="F2143" s="1221"/>
      <c r="G2143" s="740">
        <v>5223.09</v>
      </c>
      <c r="H2143" s="1158">
        <v>0</v>
      </c>
      <c r="I2143" s="1158">
        <v>0</v>
      </c>
      <c r="J2143" s="740">
        <v>5223.09</v>
      </c>
      <c r="K2143" s="276" t="str">
        <f t="shared" si="33"/>
        <v>151223</v>
      </c>
    </row>
    <row r="2144" spans="1:11" ht="10.9" customHeight="1">
      <c r="A2144" s="1157">
        <v>5114030001</v>
      </c>
      <c r="B2144" s="1219" t="s">
        <v>2184</v>
      </c>
      <c r="C2144" s="1220"/>
      <c r="D2144" s="1221"/>
      <c r="E2144" s="1219" t="s">
        <v>6743</v>
      </c>
      <c r="F2144" s="1221"/>
      <c r="G2144" s="740">
        <v>8090.41</v>
      </c>
      <c r="H2144" s="1158">
        <v>0</v>
      </c>
      <c r="I2144" s="1158">
        <v>0</v>
      </c>
      <c r="J2144" s="740">
        <v>8090.41</v>
      </c>
      <c r="K2144" s="276" t="str">
        <f t="shared" si="33"/>
        <v>151223</v>
      </c>
    </row>
    <row r="2145" spans="1:11" ht="10.9" customHeight="1">
      <c r="A2145" s="1157">
        <v>5114030001</v>
      </c>
      <c r="B2145" s="1219" t="s">
        <v>2184</v>
      </c>
      <c r="C2145" s="1220"/>
      <c r="D2145" s="1221"/>
      <c r="E2145" s="1219" t="s">
        <v>6744</v>
      </c>
      <c r="F2145" s="1221"/>
      <c r="G2145" s="740">
        <v>4315.6499999999996</v>
      </c>
      <c r="H2145" s="1158">
        <v>0</v>
      </c>
      <c r="I2145" s="1158">
        <v>0</v>
      </c>
      <c r="J2145" s="740">
        <v>4315.6499999999996</v>
      </c>
      <c r="K2145" s="276" t="str">
        <f t="shared" si="33"/>
        <v>151223</v>
      </c>
    </row>
    <row r="2146" spans="1:11" ht="10.9" customHeight="1">
      <c r="A2146" s="1157">
        <v>5114030001</v>
      </c>
      <c r="B2146" s="1219" t="s">
        <v>2184</v>
      </c>
      <c r="C2146" s="1220"/>
      <c r="D2146" s="1221"/>
      <c r="E2146" s="1219" t="s">
        <v>6745</v>
      </c>
      <c r="F2146" s="1221"/>
      <c r="G2146" s="740">
        <v>59756.639999999999</v>
      </c>
      <c r="H2146" s="1158">
        <v>0</v>
      </c>
      <c r="I2146" s="1158">
        <v>0</v>
      </c>
      <c r="J2146" s="740">
        <v>59756.639999999999</v>
      </c>
      <c r="K2146" s="276" t="str">
        <f t="shared" si="33"/>
        <v>151223</v>
      </c>
    </row>
    <row r="2147" spans="1:11" ht="10.9" customHeight="1">
      <c r="A2147" s="1157">
        <v>5114030001</v>
      </c>
      <c r="B2147" s="1219" t="s">
        <v>2184</v>
      </c>
      <c r="C2147" s="1220"/>
      <c r="D2147" s="1221"/>
      <c r="E2147" s="1219" t="s">
        <v>6746</v>
      </c>
      <c r="F2147" s="1221"/>
      <c r="G2147" s="740">
        <v>15661.16</v>
      </c>
      <c r="H2147" s="1158">
        <v>0</v>
      </c>
      <c r="I2147" s="1158">
        <v>0</v>
      </c>
      <c r="J2147" s="740">
        <v>15661.16</v>
      </c>
      <c r="K2147" s="276" t="str">
        <f t="shared" si="33"/>
        <v>151223</v>
      </c>
    </row>
    <row r="2148" spans="1:11" ht="10.9" customHeight="1">
      <c r="A2148" s="1157">
        <v>5114030001</v>
      </c>
      <c r="B2148" s="1219" t="s">
        <v>2184</v>
      </c>
      <c r="C2148" s="1220"/>
      <c r="D2148" s="1221"/>
      <c r="E2148" s="1219" t="s">
        <v>6747</v>
      </c>
      <c r="F2148" s="1221"/>
      <c r="G2148" s="740">
        <v>1403.39</v>
      </c>
      <c r="H2148" s="1158">
        <v>0</v>
      </c>
      <c r="I2148" s="1158">
        <v>0</v>
      </c>
      <c r="J2148" s="740">
        <v>1403.39</v>
      </c>
      <c r="K2148" s="276" t="str">
        <f t="shared" si="33"/>
        <v>151223</v>
      </c>
    </row>
    <row r="2149" spans="1:11" ht="10.9" customHeight="1">
      <c r="A2149" s="1157">
        <v>5114030001</v>
      </c>
      <c r="B2149" s="1219" t="s">
        <v>2184</v>
      </c>
      <c r="C2149" s="1220"/>
      <c r="D2149" s="1221"/>
      <c r="E2149" s="1219" t="s">
        <v>6748</v>
      </c>
      <c r="F2149" s="1221"/>
      <c r="G2149" s="740">
        <v>17900.54</v>
      </c>
      <c r="H2149" s="1158">
        <v>0</v>
      </c>
      <c r="I2149" s="1158">
        <v>0</v>
      </c>
      <c r="J2149" s="740">
        <v>17900.54</v>
      </c>
      <c r="K2149" s="276" t="str">
        <f t="shared" si="33"/>
        <v>151223</v>
      </c>
    </row>
    <row r="2150" spans="1:11" ht="10.9" customHeight="1">
      <c r="A2150" s="1157">
        <v>5114030001</v>
      </c>
      <c r="B2150" s="1219" t="s">
        <v>2184</v>
      </c>
      <c r="C2150" s="1220"/>
      <c r="D2150" s="1221"/>
      <c r="E2150" s="1219" t="s">
        <v>6749</v>
      </c>
      <c r="F2150" s="1221"/>
      <c r="G2150" s="740">
        <v>5882.01</v>
      </c>
      <c r="H2150" s="1158">
        <v>0</v>
      </c>
      <c r="I2150" s="1158">
        <v>0</v>
      </c>
      <c r="J2150" s="740">
        <v>5882.01</v>
      </c>
      <c r="K2150" s="276" t="str">
        <f t="shared" si="33"/>
        <v>151223</v>
      </c>
    </row>
    <row r="2151" spans="1:11" ht="10.9" customHeight="1">
      <c r="A2151" s="1157">
        <v>5114030001</v>
      </c>
      <c r="B2151" s="1219" t="s">
        <v>2184</v>
      </c>
      <c r="C2151" s="1220"/>
      <c r="D2151" s="1221"/>
      <c r="E2151" s="1219" t="s">
        <v>6750</v>
      </c>
      <c r="F2151" s="1221"/>
      <c r="G2151" s="740">
        <v>10180.5</v>
      </c>
      <c r="H2151" s="1158">
        <v>0</v>
      </c>
      <c r="I2151" s="1158">
        <v>0</v>
      </c>
      <c r="J2151" s="740">
        <v>10180.5</v>
      </c>
      <c r="K2151" s="276" t="str">
        <f t="shared" si="33"/>
        <v>151223</v>
      </c>
    </row>
    <row r="2152" spans="1:11" ht="10.9" customHeight="1">
      <c r="A2152" s="1157">
        <v>5114030001</v>
      </c>
      <c r="B2152" s="1219" t="s">
        <v>2184</v>
      </c>
      <c r="C2152" s="1220"/>
      <c r="D2152" s="1221"/>
      <c r="E2152" s="1219" t="s">
        <v>6751</v>
      </c>
      <c r="F2152" s="1221"/>
      <c r="G2152" s="740">
        <v>8129.53</v>
      </c>
      <c r="H2152" s="1158">
        <v>0</v>
      </c>
      <c r="I2152" s="1158">
        <v>0</v>
      </c>
      <c r="J2152" s="740">
        <v>8129.53</v>
      </c>
      <c r="K2152" s="276" t="str">
        <f t="shared" si="33"/>
        <v>151223</v>
      </c>
    </row>
    <row r="2153" spans="1:11" ht="10.9" customHeight="1">
      <c r="A2153" s="1157">
        <v>5114030001</v>
      </c>
      <c r="B2153" s="1219" t="s">
        <v>2184</v>
      </c>
      <c r="C2153" s="1220"/>
      <c r="D2153" s="1221"/>
      <c r="E2153" s="1219" t="s">
        <v>6752</v>
      </c>
      <c r="F2153" s="1221"/>
      <c r="G2153" s="740">
        <v>8237.36</v>
      </c>
      <c r="H2153" s="1158">
        <v>0</v>
      </c>
      <c r="I2153" s="1158">
        <v>0</v>
      </c>
      <c r="J2153" s="740">
        <v>8237.36</v>
      </c>
      <c r="K2153" s="276" t="str">
        <f t="shared" si="33"/>
        <v>151223</v>
      </c>
    </row>
    <row r="2154" spans="1:11" ht="10.9" customHeight="1">
      <c r="A2154" s="1157">
        <v>5114030001</v>
      </c>
      <c r="B2154" s="1219" t="s">
        <v>2184</v>
      </c>
      <c r="C2154" s="1220"/>
      <c r="D2154" s="1221"/>
      <c r="E2154" s="1219" t="s">
        <v>6753</v>
      </c>
      <c r="F2154" s="1221"/>
      <c r="G2154" s="740">
        <v>5636.32</v>
      </c>
      <c r="H2154" s="1158">
        <v>0</v>
      </c>
      <c r="I2154" s="1158">
        <v>0</v>
      </c>
      <c r="J2154" s="740">
        <v>5636.32</v>
      </c>
      <c r="K2154" s="276" t="str">
        <f t="shared" si="33"/>
        <v>151223</v>
      </c>
    </row>
    <row r="2155" spans="1:11" ht="10.9" customHeight="1">
      <c r="A2155" s="1157">
        <v>5114030001</v>
      </c>
      <c r="B2155" s="1219" t="s">
        <v>2184</v>
      </c>
      <c r="C2155" s="1220"/>
      <c r="D2155" s="1221"/>
      <c r="E2155" s="1219" t="s">
        <v>6754</v>
      </c>
      <c r="F2155" s="1221"/>
      <c r="G2155" s="740">
        <v>12044.28</v>
      </c>
      <c r="H2155" s="1158">
        <v>0</v>
      </c>
      <c r="I2155" s="1158">
        <v>0</v>
      </c>
      <c r="J2155" s="740">
        <v>12044.28</v>
      </c>
      <c r="K2155" s="276" t="str">
        <f t="shared" si="33"/>
        <v>151223</v>
      </c>
    </row>
    <row r="2156" spans="1:11" ht="10.9" customHeight="1">
      <c r="A2156" s="1157">
        <v>5114030001</v>
      </c>
      <c r="B2156" s="1219" t="s">
        <v>2184</v>
      </c>
      <c r="C2156" s="1220"/>
      <c r="D2156" s="1221"/>
      <c r="E2156" s="1219" t="s">
        <v>6755</v>
      </c>
      <c r="F2156" s="1221"/>
      <c r="G2156" s="740">
        <v>3058.24</v>
      </c>
      <c r="H2156" s="1158">
        <v>0</v>
      </c>
      <c r="I2156" s="1158">
        <v>0</v>
      </c>
      <c r="J2156" s="740">
        <v>3058.24</v>
      </c>
      <c r="K2156" s="276" t="str">
        <f t="shared" si="33"/>
        <v>151223</v>
      </c>
    </row>
    <row r="2157" spans="1:11" ht="10.9" customHeight="1">
      <c r="A2157" s="1157">
        <v>5114030001</v>
      </c>
      <c r="B2157" s="1219" t="s">
        <v>2184</v>
      </c>
      <c r="C2157" s="1220"/>
      <c r="D2157" s="1221"/>
      <c r="E2157" s="1219" t="s">
        <v>6756</v>
      </c>
      <c r="F2157" s="1221"/>
      <c r="G2157" s="740">
        <v>6817.51</v>
      </c>
      <c r="H2157" s="1158">
        <v>0</v>
      </c>
      <c r="I2157" s="1158">
        <v>0</v>
      </c>
      <c r="J2157" s="740">
        <v>6817.51</v>
      </c>
      <c r="K2157" s="276" t="str">
        <f t="shared" si="33"/>
        <v>151223</v>
      </c>
    </row>
    <row r="2158" spans="1:11" ht="10.9" customHeight="1">
      <c r="A2158" s="1157">
        <v>5114030001</v>
      </c>
      <c r="B2158" s="1219" t="s">
        <v>2184</v>
      </c>
      <c r="C2158" s="1220"/>
      <c r="D2158" s="1221"/>
      <c r="E2158" s="1219" t="s">
        <v>6757</v>
      </c>
      <c r="F2158" s="1221"/>
      <c r="G2158" s="740">
        <v>18669.62</v>
      </c>
      <c r="H2158" s="1158">
        <v>0</v>
      </c>
      <c r="I2158" s="1158">
        <v>0</v>
      </c>
      <c r="J2158" s="740">
        <v>18669.62</v>
      </c>
      <c r="K2158" s="276" t="str">
        <f t="shared" si="33"/>
        <v>151223</v>
      </c>
    </row>
    <row r="2159" spans="1:11" ht="10.9" customHeight="1">
      <c r="A2159" s="1157">
        <v>5114030001</v>
      </c>
      <c r="B2159" s="1219" t="s">
        <v>2184</v>
      </c>
      <c r="C2159" s="1220"/>
      <c r="D2159" s="1221"/>
      <c r="E2159" s="1219" t="s">
        <v>6758</v>
      </c>
      <c r="F2159" s="1221"/>
      <c r="G2159" s="740">
        <v>6183.92</v>
      </c>
      <c r="H2159" s="1158">
        <v>0</v>
      </c>
      <c r="I2159" s="1158">
        <v>0</v>
      </c>
      <c r="J2159" s="740">
        <v>6183.92</v>
      </c>
      <c r="K2159" s="276" t="str">
        <f t="shared" si="33"/>
        <v>151223</v>
      </c>
    </row>
    <row r="2160" spans="1:11" ht="10.9" customHeight="1">
      <c r="A2160" s="1157">
        <v>5114030001</v>
      </c>
      <c r="B2160" s="1219" t="s">
        <v>2184</v>
      </c>
      <c r="C2160" s="1220"/>
      <c r="D2160" s="1221"/>
      <c r="E2160" s="1219" t="s">
        <v>6759</v>
      </c>
      <c r="F2160" s="1221"/>
      <c r="G2160" s="740">
        <v>14116.11</v>
      </c>
      <c r="H2160" s="1158">
        <v>0</v>
      </c>
      <c r="I2160" s="1158">
        <v>0</v>
      </c>
      <c r="J2160" s="740">
        <v>14116.11</v>
      </c>
      <c r="K2160" s="276" t="str">
        <f t="shared" si="33"/>
        <v>151223</v>
      </c>
    </row>
    <row r="2161" spans="1:11" ht="10.9" customHeight="1">
      <c r="A2161" s="1157">
        <v>5114030001</v>
      </c>
      <c r="B2161" s="1219" t="s">
        <v>2184</v>
      </c>
      <c r="C2161" s="1220"/>
      <c r="D2161" s="1221"/>
      <c r="E2161" s="1219" t="s">
        <v>6760</v>
      </c>
      <c r="F2161" s="1221"/>
      <c r="G2161" s="740">
        <v>14702.75</v>
      </c>
      <c r="H2161" s="1158">
        <v>0</v>
      </c>
      <c r="I2161" s="1158">
        <v>0</v>
      </c>
      <c r="J2161" s="740">
        <v>14702.75</v>
      </c>
      <c r="K2161" s="276" t="str">
        <f t="shared" si="33"/>
        <v>151223</v>
      </c>
    </row>
    <row r="2162" spans="1:11" ht="10.9" customHeight="1">
      <c r="A2162" s="1157">
        <v>5114030001</v>
      </c>
      <c r="B2162" s="1219" t="s">
        <v>2184</v>
      </c>
      <c r="C2162" s="1220"/>
      <c r="D2162" s="1221"/>
      <c r="E2162" s="1219" t="s">
        <v>6761</v>
      </c>
      <c r="F2162" s="1221"/>
      <c r="G2162" s="740">
        <v>1293.6400000000001</v>
      </c>
      <c r="H2162" s="1158">
        <v>0</v>
      </c>
      <c r="I2162" s="1158">
        <v>0</v>
      </c>
      <c r="J2162" s="740">
        <v>1293.6400000000001</v>
      </c>
      <c r="K2162" s="276" t="str">
        <f t="shared" si="33"/>
        <v>151223</v>
      </c>
    </row>
    <row r="2163" spans="1:11" ht="10.9" customHeight="1">
      <c r="A2163" s="1157">
        <v>5114030001</v>
      </c>
      <c r="B2163" s="1219" t="s">
        <v>2184</v>
      </c>
      <c r="C2163" s="1220"/>
      <c r="D2163" s="1221"/>
      <c r="E2163" s="1219" t="s">
        <v>6762</v>
      </c>
      <c r="F2163" s="1221"/>
      <c r="G2163" s="740">
        <v>4882.96</v>
      </c>
      <c r="H2163" s="1158">
        <v>0</v>
      </c>
      <c r="I2163" s="1158">
        <v>0</v>
      </c>
      <c r="J2163" s="740">
        <v>4882.96</v>
      </c>
      <c r="K2163" s="276" t="str">
        <f t="shared" si="33"/>
        <v>151223</v>
      </c>
    </row>
    <row r="2164" spans="1:11" ht="10.9" customHeight="1">
      <c r="A2164" s="1157">
        <v>5114030001</v>
      </c>
      <c r="B2164" s="1219" t="s">
        <v>2184</v>
      </c>
      <c r="C2164" s="1220"/>
      <c r="D2164" s="1221"/>
      <c r="E2164" s="1219" t="s">
        <v>6763</v>
      </c>
      <c r="F2164" s="1221"/>
      <c r="G2164" s="740">
        <v>6913.3</v>
      </c>
      <c r="H2164" s="1158">
        <v>0</v>
      </c>
      <c r="I2164" s="1158">
        <v>0</v>
      </c>
      <c r="J2164" s="740">
        <v>6913.3</v>
      </c>
      <c r="K2164" s="276" t="str">
        <f t="shared" si="33"/>
        <v>151223</v>
      </c>
    </row>
    <row r="2165" spans="1:11" ht="10.9" customHeight="1">
      <c r="A2165" s="1157">
        <v>5114030001</v>
      </c>
      <c r="B2165" s="1219" t="s">
        <v>2184</v>
      </c>
      <c r="C2165" s="1220"/>
      <c r="D2165" s="1221"/>
      <c r="E2165" s="1219" t="s">
        <v>6764</v>
      </c>
      <c r="F2165" s="1221"/>
      <c r="G2165" s="740">
        <v>13883.4</v>
      </c>
      <c r="H2165" s="1158">
        <v>0</v>
      </c>
      <c r="I2165" s="1158">
        <v>0</v>
      </c>
      <c r="J2165" s="740">
        <v>13883.4</v>
      </c>
      <c r="K2165" s="276" t="str">
        <f t="shared" si="33"/>
        <v>151223</v>
      </c>
    </row>
    <row r="2166" spans="1:11" ht="10.9" customHeight="1">
      <c r="A2166" s="1157">
        <v>5114030001</v>
      </c>
      <c r="B2166" s="1219" t="s">
        <v>2184</v>
      </c>
      <c r="C2166" s="1220"/>
      <c r="D2166" s="1221"/>
      <c r="E2166" s="1219" t="s">
        <v>6765</v>
      </c>
      <c r="F2166" s="1221"/>
      <c r="G2166" s="740">
        <v>4589.68</v>
      </c>
      <c r="H2166" s="1158">
        <v>0</v>
      </c>
      <c r="I2166" s="1158">
        <v>0</v>
      </c>
      <c r="J2166" s="740">
        <v>4589.68</v>
      </c>
      <c r="K2166" s="276" t="str">
        <f t="shared" si="33"/>
        <v>151223</v>
      </c>
    </row>
    <row r="2167" spans="1:11" ht="10.9" customHeight="1">
      <c r="A2167" s="1157">
        <v>5114030001</v>
      </c>
      <c r="B2167" s="1219" t="s">
        <v>2184</v>
      </c>
      <c r="C2167" s="1220"/>
      <c r="D2167" s="1221"/>
      <c r="E2167" s="1219" t="s">
        <v>6766</v>
      </c>
      <c r="F2167" s="1221"/>
      <c r="G2167" s="740">
        <v>2597.31</v>
      </c>
      <c r="H2167" s="1158">
        <v>0</v>
      </c>
      <c r="I2167" s="1158">
        <v>0</v>
      </c>
      <c r="J2167" s="740">
        <v>2597.31</v>
      </c>
      <c r="K2167" s="276" t="str">
        <f t="shared" si="33"/>
        <v>151223</v>
      </c>
    </row>
    <row r="2168" spans="1:11" ht="10.9" customHeight="1">
      <c r="A2168" s="1157">
        <v>5114030001</v>
      </c>
      <c r="B2168" s="1219" t="s">
        <v>2184</v>
      </c>
      <c r="C2168" s="1220"/>
      <c r="D2168" s="1221"/>
      <c r="E2168" s="1219" t="s">
        <v>6767</v>
      </c>
      <c r="F2168" s="1221"/>
      <c r="G2168" s="740">
        <v>3914.56</v>
      </c>
      <c r="H2168" s="1158">
        <v>0</v>
      </c>
      <c r="I2168" s="1158">
        <v>0</v>
      </c>
      <c r="J2168" s="740">
        <v>3914.56</v>
      </c>
      <c r="K2168" s="276" t="str">
        <f t="shared" si="33"/>
        <v>151223</v>
      </c>
    </row>
    <row r="2169" spans="1:11" ht="10.9" customHeight="1">
      <c r="A2169" s="1157">
        <v>5114030001</v>
      </c>
      <c r="B2169" s="1219" t="s">
        <v>2184</v>
      </c>
      <c r="C2169" s="1220"/>
      <c r="D2169" s="1221"/>
      <c r="E2169" s="1219" t="s">
        <v>6768</v>
      </c>
      <c r="F2169" s="1221"/>
      <c r="G2169" s="740">
        <v>15150.87</v>
      </c>
      <c r="H2169" s="1158">
        <v>0</v>
      </c>
      <c r="I2169" s="1158">
        <v>0</v>
      </c>
      <c r="J2169" s="740">
        <v>15150.87</v>
      </c>
      <c r="K2169" s="276" t="str">
        <f t="shared" si="33"/>
        <v>151223</v>
      </c>
    </row>
    <row r="2170" spans="1:11" ht="10.9" customHeight="1">
      <c r="A2170" s="1157">
        <v>5114030001</v>
      </c>
      <c r="B2170" s="1219" t="s">
        <v>2184</v>
      </c>
      <c r="C2170" s="1220"/>
      <c r="D2170" s="1221"/>
      <c r="E2170" s="1219" t="s">
        <v>6769</v>
      </c>
      <c r="F2170" s="1221"/>
      <c r="G2170" s="740">
        <v>1159.56</v>
      </c>
      <c r="H2170" s="1158">
        <v>0</v>
      </c>
      <c r="I2170" s="1158">
        <v>0</v>
      </c>
      <c r="J2170" s="740">
        <v>1159.56</v>
      </c>
      <c r="K2170" s="276" t="str">
        <f t="shared" si="33"/>
        <v>151223</v>
      </c>
    </row>
    <row r="2171" spans="1:11" ht="10.9" customHeight="1">
      <c r="A2171" s="1157">
        <v>5114030001</v>
      </c>
      <c r="B2171" s="1219" t="s">
        <v>2184</v>
      </c>
      <c r="C2171" s="1220"/>
      <c r="D2171" s="1221"/>
      <c r="E2171" s="1219" t="s">
        <v>6770</v>
      </c>
      <c r="F2171" s="1221"/>
      <c r="G2171" s="740">
        <v>32596.080000000002</v>
      </c>
      <c r="H2171" s="1158">
        <v>0</v>
      </c>
      <c r="I2171" s="1158">
        <v>0</v>
      </c>
      <c r="J2171" s="740">
        <v>32596.080000000002</v>
      </c>
      <c r="K2171" s="276" t="str">
        <f t="shared" si="33"/>
        <v>151223</v>
      </c>
    </row>
    <row r="2172" spans="1:11" ht="10.9" customHeight="1">
      <c r="A2172" s="1157">
        <v>5114030001</v>
      </c>
      <c r="B2172" s="1219" t="s">
        <v>2184</v>
      </c>
      <c r="C2172" s="1220"/>
      <c r="D2172" s="1221"/>
      <c r="E2172" s="1219" t="s">
        <v>6771</v>
      </c>
      <c r="F2172" s="1221"/>
      <c r="G2172" s="740">
        <v>10058.25</v>
      </c>
      <c r="H2172" s="1158">
        <v>0</v>
      </c>
      <c r="I2172" s="1158">
        <v>0</v>
      </c>
      <c r="J2172" s="740">
        <v>10058.25</v>
      </c>
      <c r="K2172" s="276" t="str">
        <f t="shared" si="33"/>
        <v>151223</v>
      </c>
    </row>
    <row r="2173" spans="1:11" ht="10.9" customHeight="1">
      <c r="A2173" s="1157">
        <v>5114030001</v>
      </c>
      <c r="B2173" s="1219" t="s">
        <v>2184</v>
      </c>
      <c r="C2173" s="1220"/>
      <c r="D2173" s="1221"/>
      <c r="E2173" s="1219" t="s">
        <v>6772</v>
      </c>
      <c r="F2173" s="1221"/>
      <c r="G2173" s="740">
        <v>1156.5999999999999</v>
      </c>
      <c r="H2173" s="1158">
        <v>0</v>
      </c>
      <c r="I2173" s="1158">
        <v>0</v>
      </c>
      <c r="J2173" s="740">
        <v>1156.5999999999999</v>
      </c>
      <c r="K2173" s="276" t="str">
        <f t="shared" si="33"/>
        <v>151223</v>
      </c>
    </row>
    <row r="2174" spans="1:11" ht="10.9" customHeight="1">
      <c r="A2174" s="1157">
        <v>5114030001</v>
      </c>
      <c r="B2174" s="1219" t="s">
        <v>2184</v>
      </c>
      <c r="C2174" s="1220"/>
      <c r="D2174" s="1221"/>
      <c r="E2174" s="1219" t="s">
        <v>6773</v>
      </c>
      <c r="F2174" s="1221"/>
      <c r="G2174" s="740">
        <v>9330.81</v>
      </c>
      <c r="H2174" s="1158">
        <v>0</v>
      </c>
      <c r="I2174" s="1158">
        <v>0</v>
      </c>
      <c r="J2174" s="740">
        <v>9330.81</v>
      </c>
      <c r="K2174" s="276" t="str">
        <f t="shared" si="33"/>
        <v>151223</v>
      </c>
    </row>
    <row r="2175" spans="1:11" ht="10.9" customHeight="1">
      <c r="A2175" s="1157">
        <v>5114030001</v>
      </c>
      <c r="B2175" s="1219" t="s">
        <v>2184</v>
      </c>
      <c r="C2175" s="1220"/>
      <c r="D2175" s="1221"/>
      <c r="E2175" s="1219" t="s">
        <v>6774</v>
      </c>
      <c r="F2175" s="1221"/>
      <c r="G2175" s="740">
        <v>2375.63</v>
      </c>
      <c r="H2175" s="1158">
        <v>0</v>
      </c>
      <c r="I2175" s="1158">
        <v>0</v>
      </c>
      <c r="J2175" s="740">
        <v>2375.63</v>
      </c>
      <c r="K2175" s="276" t="str">
        <f t="shared" si="33"/>
        <v>151223</v>
      </c>
    </row>
    <row r="2176" spans="1:11" ht="10.9" customHeight="1">
      <c r="A2176" s="1157">
        <v>5114030001</v>
      </c>
      <c r="B2176" s="1219" t="s">
        <v>2184</v>
      </c>
      <c r="C2176" s="1220"/>
      <c r="D2176" s="1221"/>
      <c r="E2176" s="1219" t="s">
        <v>6775</v>
      </c>
      <c r="F2176" s="1221"/>
      <c r="G2176" s="1158">
        <v>217.7</v>
      </c>
      <c r="H2176" s="1158">
        <v>0</v>
      </c>
      <c r="I2176" s="1158">
        <v>0</v>
      </c>
      <c r="J2176" s="1158">
        <v>217.7</v>
      </c>
      <c r="K2176" s="276" t="str">
        <f t="shared" si="33"/>
        <v>151223</v>
      </c>
    </row>
    <row r="2177" spans="1:11" ht="10.9" customHeight="1">
      <c r="A2177" s="1157">
        <v>5114030001</v>
      </c>
      <c r="B2177" s="1219" t="s">
        <v>2184</v>
      </c>
      <c r="C2177" s="1220"/>
      <c r="D2177" s="1221"/>
      <c r="E2177" s="1219" t="s">
        <v>6776</v>
      </c>
      <c r="F2177" s="1221"/>
      <c r="G2177" s="740">
        <v>1088.52</v>
      </c>
      <c r="H2177" s="1158">
        <v>0</v>
      </c>
      <c r="I2177" s="1158">
        <v>0</v>
      </c>
      <c r="J2177" s="740">
        <v>1088.52</v>
      </c>
      <c r="K2177" s="276" t="str">
        <f t="shared" si="33"/>
        <v>151223</v>
      </c>
    </row>
    <row r="2178" spans="1:11" ht="10.9" customHeight="1">
      <c r="A2178" s="1157">
        <v>5114030001</v>
      </c>
      <c r="B2178" s="1219" t="s">
        <v>2184</v>
      </c>
      <c r="C2178" s="1220"/>
      <c r="D2178" s="1221"/>
      <c r="E2178" s="1219" t="s">
        <v>6777</v>
      </c>
      <c r="F2178" s="1221"/>
      <c r="G2178" s="740">
        <v>8370.89</v>
      </c>
      <c r="H2178" s="1158">
        <v>0</v>
      </c>
      <c r="I2178" s="1158">
        <v>0</v>
      </c>
      <c r="J2178" s="740">
        <v>8370.89</v>
      </c>
      <c r="K2178" s="276" t="str">
        <f t="shared" si="33"/>
        <v>151223</v>
      </c>
    </row>
    <row r="2179" spans="1:11" ht="10.9" customHeight="1">
      <c r="A2179" s="1157">
        <v>5114030001</v>
      </c>
      <c r="B2179" s="1219" t="s">
        <v>2184</v>
      </c>
      <c r="C2179" s="1220"/>
      <c r="D2179" s="1221"/>
      <c r="E2179" s="1219" t="s">
        <v>6778</v>
      </c>
      <c r="F2179" s="1221"/>
      <c r="G2179" s="740">
        <v>3645.67</v>
      </c>
      <c r="H2179" s="1158">
        <v>0</v>
      </c>
      <c r="I2179" s="1158">
        <v>0</v>
      </c>
      <c r="J2179" s="740">
        <v>3645.67</v>
      </c>
      <c r="K2179" s="276" t="str">
        <f t="shared" si="33"/>
        <v>151223</v>
      </c>
    </row>
    <row r="2180" spans="1:11" ht="10.9" customHeight="1">
      <c r="A2180" s="1157">
        <v>5114030001</v>
      </c>
      <c r="B2180" s="1219" t="s">
        <v>2184</v>
      </c>
      <c r="C2180" s="1220"/>
      <c r="D2180" s="1221"/>
      <c r="E2180" s="1219" t="s">
        <v>6779</v>
      </c>
      <c r="F2180" s="1221"/>
      <c r="G2180" s="740">
        <v>8006.4</v>
      </c>
      <c r="H2180" s="1158">
        <v>0</v>
      </c>
      <c r="I2180" s="1158">
        <v>0</v>
      </c>
      <c r="J2180" s="740">
        <v>8006.4</v>
      </c>
      <c r="K2180" s="276" t="str">
        <f t="shared" si="33"/>
        <v>151223</v>
      </c>
    </row>
    <row r="2181" spans="1:11" ht="10.9" customHeight="1">
      <c r="A2181" s="1157">
        <v>5114030001</v>
      </c>
      <c r="B2181" s="1219" t="s">
        <v>2184</v>
      </c>
      <c r="C2181" s="1220"/>
      <c r="D2181" s="1221"/>
      <c r="E2181" s="1219" t="s">
        <v>6780</v>
      </c>
      <c r="F2181" s="1221"/>
      <c r="G2181" s="740">
        <v>2736.55</v>
      </c>
      <c r="H2181" s="1158">
        <v>0</v>
      </c>
      <c r="I2181" s="1158">
        <v>0</v>
      </c>
      <c r="J2181" s="740">
        <v>2736.55</v>
      </c>
      <c r="K2181" s="276" t="str">
        <f t="shared" si="33"/>
        <v>151223</v>
      </c>
    </row>
    <row r="2182" spans="1:11" ht="10.9" customHeight="1">
      <c r="A2182" s="1157">
        <v>5114030001</v>
      </c>
      <c r="B2182" s="1219" t="s">
        <v>2184</v>
      </c>
      <c r="C2182" s="1220"/>
      <c r="D2182" s="1221"/>
      <c r="E2182" s="1219" t="s">
        <v>6781</v>
      </c>
      <c r="F2182" s="1221"/>
      <c r="G2182" s="740">
        <v>87390.31</v>
      </c>
      <c r="H2182" s="1158">
        <v>0</v>
      </c>
      <c r="I2182" s="1158">
        <v>0</v>
      </c>
      <c r="J2182" s="740">
        <v>87390.31</v>
      </c>
      <c r="K2182" s="276" t="str">
        <f t="shared" si="33"/>
        <v>151223</v>
      </c>
    </row>
    <row r="2183" spans="1:11" ht="10.9" customHeight="1">
      <c r="A2183" s="1157">
        <v>5114030001</v>
      </c>
      <c r="B2183" s="1219" t="s">
        <v>2184</v>
      </c>
      <c r="C2183" s="1220"/>
      <c r="D2183" s="1221"/>
      <c r="E2183" s="1219" t="s">
        <v>6782</v>
      </c>
      <c r="F2183" s="1221"/>
      <c r="G2183" s="740">
        <v>2148.19</v>
      </c>
      <c r="H2183" s="1158">
        <v>0</v>
      </c>
      <c r="I2183" s="1158">
        <v>0</v>
      </c>
      <c r="J2183" s="740">
        <v>2148.19</v>
      </c>
      <c r="K2183" s="276" t="str">
        <f t="shared" si="33"/>
        <v>151223</v>
      </c>
    </row>
    <row r="2184" spans="1:11" ht="10.9" customHeight="1">
      <c r="A2184" s="1157">
        <v>5114030001</v>
      </c>
      <c r="B2184" s="1219" t="s">
        <v>2184</v>
      </c>
      <c r="C2184" s="1220"/>
      <c r="D2184" s="1221"/>
      <c r="E2184" s="1219" t="s">
        <v>6783</v>
      </c>
      <c r="F2184" s="1221"/>
      <c r="G2184" s="740">
        <v>15059.79</v>
      </c>
      <c r="H2184" s="1158">
        <v>0</v>
      </c>
      <c r="I2184" s="1158">
        <v>0</v>
      </c>
      <c r="J2184" s="740">
        <v>15059.79</v>
      </c>
      <c r="K2184" s="276" t="str">
        <f t="shared" si="33"/>
        <v>151223</v>
      </c>
    </row>
    <row r="2185" spans="1:11" ht="10.9" customHeight="1">
      <c r="A2185" s="1157">
        <v>5114030001</v>
      </c>
      <c r="B2185" s="1219" t="s">
        <v>2184</v>
      </c>
      <c r="C2185" s="1220"/>
      <c r="D2185" s="1221"/>
      <c r="E2185" s="1219" t="s">
        <v>6784</v>
      </c>
      <c r="F2185" s="1221"/>
      <c r="G2185" s="740">
        <v>3091.91</v>
      </c>
      <c r="H2185" s="1158">
        <v>0</v>
      </c>
      <c r="I2185" s="1158">
        <v>0</v>
      </c>
      <c r="J2185" s="740">
        <v>3091.91</v>
      </c>
      <c r="K2185" s="276" t="str">
        <f t="shared" si="33"/>
        <v>151223</v>
      </c>
    </row>
    <row r="2186" spans="1:11" ht="10.9" customHeight="1">
      <c r="A2186" s="1157">
        <v>5114030001</v>
      </c>
      <c r="B2186" s="1219" t="s">
        <v>2184</v>
      </c>
      <c r="C2186" s="1220"/>
      <c r="D2186" s="1221"/>
      <c r="E2186" s="1219" t="s">
        <v>6785</v>
      </c>
      <c r="F2186" s="1221"/>
      <c r="G2186" s="740">
        <v>7966.14</v>
      </c>
      <c r="H2186" s="1158">
        <v>0</v>
      </c>
      <c r="I2186" s="1158">
        <v>0</v>
      </c>
      <c r="J2186" s="740">
        <v>7966.14</v>
      </c>
      <c r="K2186" s="276" t="str">
        <f t="shared" si="33"/>
        <v>151223</v>
      </c>
    </row>
    <row r="2187" spans="1:11" ht="10.9" customHeight="1">
      <c r="A2187" s="1157">
        <v>5114030001</v>
      </c>
      <c r="B2187" s="1219" t="s">
        <v>2184</v>
      </c>
      <c r="C2187" s="1220"/>
      <c r="D2187" s="1221"/>
      <c r="E2187" s="1219" t="s">
        <v>6786</v>
      </c>
      <c r="F2187" s="1221"/>
      <c r="G2187" s="740">
        <v>10932.41</v>
      </c>
      <c r="H2187" s="1158">
        <v>0</v>
      </c>
      <c r="I2187" s="1158">
        <v>0</v>
      </c>
      <c r="J2187" s="740">
        <v>10932.41</v>
      </c>
      <c r="K2187" s="276" t="str">
        <f t="shared" si="33"/>
        <v>151223</v>
      </c>
    </row>
    <row r="2188" spans="1:11" ht="10.9" customHeight="1">
      <c r="A2188" s="1157">
        <v>5114030001</v>
      </c>
      <c r="B2188" s="1219" t="s">
        <v>2184</v>
      </c>
      <c r="C2188" s="1220"/>
      <c r="D2188" s="1221"/>
      <c r="E2188" s="1219" t="s">
        <v>6787</v>
      </c>
      <c r="F2188" s="1221"/>
      <c r="G2188" s="740">
        <v>2155.69</v>
      </c>
      <c r="H2188" s="1158">
        <v>0</v>
      </c>
      <c r="I2188" s="1158">
        <v>0</v>
      </c>
      <c r="J2188" s="740">
        <v>2155.69</v>
      </c>
      <c r="K2188" s="276" t="str">
        <f t="shared" si="33"/>
        <v>151223</v>
      </c>
    </row>
    <row r="2189" spans="1:11" ht="10.9" customHeight="1">
      <c r="A2189" s="1157">
        <v>5114030001</v>
      </c>
      <c r="B2189" s="1219" t="s">
        <v>2184</v>
      </c>
      <c r="C2189" s="1220"/>
      <c r="D2189" s="1221"/>
      <c r="E2189" s="1219" t="s">
        <v>6788</v>
      </c>
      <c r="F2189" s="1221"/>
      <c r="G2189" s="740">
        <v>7315.27</v>
      </c>
      <c r="H2189" s="1158">
        <v>0</v>
      </c>
      <c r="I2189" s="1158">
        <v>0</v>
      </c>
      <c r="J2189" s="740">
        <v>7315.27</v>
      </c>
      <c r="K2189" s="276" t="str">
        <f t="shared" ref="K2189:K2252" si="34">MID(E2189,58,6)</f>
        <v>151223</v>
      </c>
    </row>
    <row r="2190" spans="1:11" ht="10.9" customHeight="1">
      <c r="A2190" s="1157">
        <v>5114030001</v>
      </c>
      <c r="B2190" s="1219" t="s">
        <v>2184</v>
      </c>
      <c r="C2190" s="1220"/>
      <c r="D2190" s="1221"/>
      <c r="E2190" s="1219" t="s">
        <v>6789</v>
      </c>
      <c r="F2190" s="1221"/>
      <c r="G2190" s="740">
        <v>2130.58</v>
      </c>
      <c r="H2190" s="1158">
        <v>0</v>
      </c>
      <c r="I2190" s="1158">
        <v>0</v>
      </c>
      <c r="J2190" s="740">
        <v>2130.58</v>
      </c>
      <c r="K2190" s="276" t="str">
        <f t="shared" si="34"/>
        <v>151223</v>
      </c>
    </row>
    <row r="2191" spans="1:11" ht="10.9" customHeight="1">
      <c r="A2191" s="1157">
        <v>5114030001</v>
      </c>
      <c r="B2191" s="1219" t="s">
        <v>2184</v>
      </c>
      <c r="C2191" s="1220"/>
      <c r="D2191" s="1221"/>
      <c r="E2191" s="1219" t="s">
        <v>6790</v>
      </c>
      <c r="F2191" s="1221"/>
      <c r="G2191" s="740">
        <v>3450.62</v>
      </c>
      <c r="H2191" s="1158">
        <v>0</v>
      </c>
      <c r="I2191" s="1158">
        <v>0</v>
      </c>
      <c r="J2191" s="740">
        <v>3450.62</v>
      </c>
      <c r="K2191" s="276" t="str">
        <f t="shared" si="34"/>
        <v>151223</v>
      </c>
    </row>
    <row r="2192" spans="1:11" ht="10.9" customHeight="1">
      <c r="A2192" s="1157">
        <v>5114030001</v>
      </c>
      <c r="B2192" s="1219" t="s">
        <v>2184</v>
      </c>
      <c r="C2192" s="1220"/>
      <c r="D2192" s="1221"/>
      <c r="E2192" s="1219" t="s">
        <v>6791</v>
      </c>
      <c r="F2192" s="1221"/>
      <c r="G2192" s="740">
        <v>16263</v>
      </c>
      <c r="H2192" s="1158">
        <v>0</v>
      </c>
      <c r="I2192" s="1158">
        <v>0</v>
      </c>
      <c r="J2192" s="740">
        <v>16263</v>
      </c>
      <c r="K2192" s="276" t="str">
        <f t="shared" si="34"/>
        <v>151223</v>
      </c>
    </row>
    <row r="2193" spans="1:11" ht="10.9" customHeight="1">
      <c r="A2193" s="1157">
        <v>5114030001</v>
      </c>
      <c r="B2193" s="1219" t="s">
        <v>2184</v>
      </c>
      <c r="C2193" s="1220"/>
      <c r="D2193" s="1221"/>
      <c r="E2193" s="1219" t="s">
        <v>6792</v>
      </c>
      <c r="F2193" s="1221"/>
      <c r="G2193" s="740">
        <v>14467.59</v>
      </c>
      <c r="H2193" s="1158">
        <v>0</v>
      </c>
      <c r="I2193" s="1158">
        <v>0</v>
      </c>
      <c r="J2193" s="740">
        <v>14467.59</v>
      </c>
      <c r="K2193" s="276" t="str">
        <f t="shared" si="34"/>
        <v>151223</v>
      </c>
    </row>
    <row r="2194" spans="1:11" ht="10.9" customHeight="1">
      <c r="A2194" s="1157">
        <v>5114030001</v>
      </c>
      <c r="B2194" s="1219" t="s">
        <v>2184</v>
      </c>
      <c r="C2194" s="1220"/>
      <c r="D2194" s="1221"/>
      <c r="E2194" s="1219" t="s">
        <v>6793</v>
      </c>
      <c r="F2194" s="1221"/>
      <c r="G2194" s="740">
        <v>4483.24</v>
      </c>
      <c r="H2194" s="1158">
        <v>0</v>
      </c>
      <c r="I2194" s="1158">
        <v>0</v>
      </c>
      <c r="J2194" s="740">
        <v>4483.24</v>
      </c>
      <c r="K2194" s="276" t="str">
        <f t="shared" si="34"/>
        <v>151223</v>
      </c>
    </row>
    <row r="2195" spans="1:11" ht="10.9" customHeight="1">
      <c r="A2195" s="1157">
        <v>5114030001</v>
      </c>
      <c r="B2195" s="1219" t="s">
        <v>2184</v>
      </c>
      <c r="C2195" s="1220"/>
      <c r="D2195" s="1221"/>
      <c r="E2195" s="1219" t="s">
        <v>6794</v>
      </c>
      <c r="F2195" s="1221"/>
      <c r="G2195" s="740">
        <v>5820.29</v>
      </c>
      <c r="H2195" s="1158">
        <v>0</v>
      </c>
      <c r="I2195" s="1158">
        <v>0</v>
      </c>
      <c r="J2195" s="740">
        <v>5820.29</v>
      </c>
      <c r="K2195" s="276" t="str">
        <f t="shared" si="34"/>
        <v>151223</v>
      </c>
    </row>
    <row r="2196" spans="1:11" ht="10.9" customHeight="1">
      <c r="A2196" s="1157">
        <v>5114030001</v>
      </c>
      <c r="B2196" s="1219" t="s">
        <v>2184</v>
      </c>
      <c r="C2196" s="1220"/>
      <c r="D2196" s="1221"/>
      <c r="E2196" s="1219" t="s">
        <v>6795</v>
      </c>
      <c r="F2196" s="1221"/>
      <c r="G2196" s="740">
        <v>3125.83</v>
      </c>
      <c r="H2196" s="1158">
        <v>0</v>
      </c>
      <c r="I2196" s="1158">
        <v>0</v>
      </c>
      <c r="J2196" s="740">
        <v>3125.83</v>
      </c>
      <c r="K2196" s="276" t="str">
        <f t="shared" si="34"/>
        <v>151223</v>
      </c>
    </row>
    <row r="2197" spans="1:11" ht="10.9" customHeight="1">
      <c r="A2197" s="1157">
        <v>5114030001</v>
      </c>
      <c r="B2197" s="1219" t="s">
        <v>2184</v>
      </c>
      <c r="C2197" s="1220"/>
      <c r="D2197" s="1221"/>
      <c r="E2197" s="1219" t="s">
        <v>6796</v>
      </c>
      <c r="F2197" s="1221"/>
      <c r="G2197" s="740">
        <v>47388.91</v>
      </c>
      <c r="H2197" s="1158">
        <v>0</v>
      </c>
      <c r="I2197" s="1158">
        <v>0</v>
      </c>
      <c r="J2197" s="740">
        <v>47388.91</v>
      </c>
      <c r="K2197" s="276" t="str">
        <f t="shared" si="34"/>
        <v>151223</v>
      </c>
    </row>
    <row r="2198" spans="1:11" ht="10.9" customHeight="1">
      <c r="A2198" s="1157">
        <v>5114030001</v>
      </c>
      <c r="B2198" s="1219" t="s">
        <v>2184</v>
      </c>
      <c r="C2198" s="1220"/>
      <c r="D2198" s="1221"/>
      <c r="E2198" s="1219" t="s">
        <v>6797</v>
      </c>
      <c r="F2198" s="1221"/>
      <c r="G2198" s="740">
        <v>70814.59</v>
      </c>
      <c r="H2198" s="1158">
        <v>0</v>
      </c>
      <c r="I2198" s="1158">
        <v>0</v>
      </c>
      <c r="J2198" s="740">
        <v>70814.59</v>
      </c>
      <c r="K2198" s="276" t="str">
        <f t="shared" si="34"/>
        <v>151223</v>
      </c>
    </row>
    <row r="2199" spans="1:11" ht="10.9" customHeight="1">
      <c r="A2199" s="1157">
        <v>5114030001</v>
      </c>
      <c r="B2199" s="1219" t="s">
        <v>2184</v>
      </c>
      <c r="C2199" s="1220"/>
      <c r="D2199" s="1221"/>
      <c r="E2199" s="1219" t="s">
        <v>6798</v>
      </c>
      <c r="F2199" s="1221"/>
      <c r="G2199" s="740">
        <v>5776.07</v>
      </c>
      <c r="H2199" s="1158">
        <v>0</v>
      </c>
      <c r="I2199" s="1158">
        <v>0</v>
      </c>
      <c r="J2199" s="740">
        <v>5776.07</v>
      </c>
      <c r="K2199" s="276" t="str">
        <f t="shared" si="34"/>
        <v>151223</v>
      </c>
    </row>
    <row r="2200" spans="1:11" ht="10.9" customHeight="1">
      <c r="A2200" s="1157">
        <v>5114030001</v>
      </c>
      <c r="B2200" s="1219" t="s">
        <v>2184</v>
      </c>
      <c r="C2200" s="1220"/>
      <c r="D2200" s="1221"/>
      <c r="E2200" s="1219" t="s">
        <v>6799</v>
      </c>
      <c r="F2200" s="1221"/>
      <c r="G2200" s="740">
        <v>26459.73</v>
      </c>
      <c r="H2200" s="1158">
        <v>0</v>
      </c>
      <c r="I2200" s="1158">
        <v>0</v>
      </c>
      <c r="J2200" s="740">
        <v>26459.73</v>
      </c>
      <c r="K2200" s="276" t="str">
        <f t="shared" si="34"/>
        <v>151223</v>
      </c>
    </row>
    <row r="2201" spans="1:11" ht="10.9" customHeight="1">
      <c r="A2201" s="1157">
        <v>5114030001</v>
      </c>
      <c r="B2201" s="1219" t="s">
        <v>2184</v>
      </c>
      <c r="C2201" s="1220"/>
      <c r="D2201" s="1221"/>
      <c r="E2201" s="1219" t="s">
        <v>6800</v>
      </c>
      <c r="F2201" s="1221"/>
      <c r="G2201" s="740">
        <v>22520.37</v>
      </c>
      <c r="H2201" s="1158">
        <v>0</v>
      </c>
      <c r="I2201" s="1158">
        <v>0</v>
      </c>
      <c r="J2201" s="740">
        <v>22520.37</v>
      </c>
      <c r="K2201" s="276" t="str">
        <f t="shared" si="34"/>
        <v>151223</v>
      </c>
    </row>
    <row r="2202" spans="1:11" ht="10.9" customHeight="1">
      <c r="A2202" s="1157">
        <v>5114030001</v>
      </c>
      <c r="B2202" s="1219" t="s">
        <v>2184</v>
      </c>
      <c r="C2202" s="1220"/>
      <c r="D2202" s="1221"/>
      <c r="E2202" s="1219" t="s">
        <v>6801</v>
      </c>
      <c r="F2202" s="1221"/>
      <c r="G2202" s="740">
        <v>1163.07</v>
      </c>
      <c r="H2202" s="1158">
        <v>0</v>
      </c>
      <c r="I2202" s="1158">
        <v>0</v>
      </c>
      <c r="J2202" s="740">
        <v>1163.07</v>
      </c>
      <c r="K2202" s="276" t="str">
        <f t="shared" si="34"/>
        <v>151223</v>
      </c>
    </row>
    <row r="2203" spans="1:11" ht="10.9" customHeight="1">
      <c r="A2203" s="1157">
        <v>5114030001</v>
      </c>
      <c r="B2203" s="1219" t="s">
        <v>2184</v>
      </c>
      <c r="C2203" s="1220"/>
      <c r="D2203" s="1221"/>
      <c r="E2203" s="1219" t="s">
        <v>6802</v>
      </c>
      <c r="F2203" s="1221"/>
      <c r="G2203" s="740">
        <v>5118.95</v>
      </c>
      <c r="H2203" s="1158">
        <v>0</v>
      </c>
      <c r="I2203" s="1158">
        <v>0</v>
      </c>
      <c r="J2203" s="740">
        <v>5118.95</v>
      </c>
      <c r="K2203" s="276" t="str">
        <f t="shared" si="34"/>
        <v>151223</v>
      </c>
    </row>
    <row r="2204" spans="1:11" ht="10.9" customHeight="1">
      <c r="A2204" s="1157">
        <v>5114030001</v>
      </c>
      <c r="B2204" s="1219" t="s">
        <v>2184</v>
      </c>
      <c r="C2204" s="1220"/>
      <c r="D2204" s="1221"/>
      <c r="E2204" s="1219" t="s">
        <v>6803</v>
      </c>
      <c r="F2204" s="1221"/>
      <c r="G2204" s="740">
        <v>2835.81</v>
      </c>
      <c r="H2204" s="1158">
        <v>0</v>
      </c>
      <c r="I2204" s="1158">
        <v>0</v>
      </c>
      <c r="J2204" s="740">
        <v>2835.81</v>
      </c>
      <c r="K2204" s="276" t="str">
        <f t="shared" si="34"/>
        <v>151223</v>
      </c>
    </row>
    <row r="2205" spans="1:11" ht="10.9" customHeight="1">
      <c r="A2205" s="1157">
        <v>5114030001</v>
      </c>
      <c r="B2205" s="1219" t="s">
        <v>2184</v>
      </c>
      <c r="C2205" s="1220"/>
      <c r="D2205" s="1221"/>
      <c r="E2205" s="1219" t="s">
        <v>6804</v>
      </c>
      <c r="F2205" s="1221"/>
      <c r="G2205" s="740">
        <v>16912.21</v>
      </c>
      <c r="H2205" s="1158">
        <v>0</v>
      </c>
      <c r="I2205" s="1158">
        <v>0</v>
      </c>
      <c r="J2205" s="740">
        <v>16912.21</v>
      </c>
      <c r="K2205" s="276" t="str">
        <f t="shared" si="34"/>
        <v>151223</v>
      </c>
    </row>
    <row r="2206" spans="1:11" ht="10.9" customHeight="1">
      <c r="A2206" s="1157">
        <v>5114030001</v>
      </c>
      <c r="B2206" s="1219" t="s">
        <v>2184</v>
      </c>
      <c r="C2206" s="1220"/>
      <c r="D2206" s="1221"/>
      <c r="E2206" s="1219" t="s">
        <v>6805</v>
      </c>
      <c r="F2206" s="1221"/>
      <c r="G2206" s="740">
        <v>8060.29</v>
      </c>
      <c r="H2206" s="1158">
        <v>0</v>
      </c>
      <c r="I2206" s="1158">
        <v>0</v>
      </c>
      <c r="J2206" s="740">
        <v>8060.29</v>
      </c>
      <c r="K2206" s="276" t="str">
        <f t="shared" si="34"/>
        <v>151223</v>
      </c>
    </row>
    <row r="2207" spans="1:11" ht="10.9" customHeight="1">
      <c r="A2207" s="1157">
        <v>5114030001</v>
      </c>
      <c r="B2207" s="1219" t="s">
        <v>2184</v>
      </c>
      <c r="C2207" s="1220"/>
      <c r="D2207" s="1221"/>
      <c r="E2207" s="1219" t="s">
        <v>6806</v>
      </c>
      <c r="F2207" s="1221"/>
      <c r="G2207" s="740">
        <v>2816.78</v>
      </c>
      <c r="H2207" s="1158">
        <v>0</v>
      </c>
      <c r="I2207" s="1158">
        <v>0</v>
      </c>
      <c r="J2207" s="740">
        <v>2816.78</v>
      </c>
      <c r="K2207" s="276" t="str">
        <f t="shared" si="34"/>
        <v>151223</v>
      </c>
    </row>
    <row r="2208" spans="1:11" ht="10.9" customHeight="1">
      <c r="A2208" s="1157">
        <v>5114030001</v>
      </c>
      <c r="B2208" s="1219" t="s">
        <v>2184</v>
      </c>
      <c r="C2208" s="1220"/>
      <c r="D2208" s="1221"/>
      <c r="E2208" s="1219" t="s">
        <v>6807</v>
      </c>
      <c r="F2208" s="1221"/>
      <c r="G2208" s="740">
        <v>1073.8900000000001</v>
      </c>
      <c r="H2208" s="1158">
        <v>0</v>
      </c>
      <c r="I2208" s="1158">
        <v>0</v>
      </c>
      <c r="J2208" s="740">
        <v>1073.8900000000001</v>
      </c>
      <c r="K2208" s="276" t="str">
        <f t="shared" si="34"/>
        <v>151223</v>
      </c>
    </row>
    <row r="2209" spans="1:11" ht="10.9" customHeight="1">
      <c r="A2209" s="1157">
        <v>5114030001</v>
      </c>
      <c r="B2209" s="1219" t="s">
        <v>2184</v>
      </c>
      <c r="C2209" s="1220"/>
      <c r="D2209" s="1221"/>
      <c r="E2209" s="1219" t="s">
        <v>6808</v>
      </c>
      <c r="F2209" s="1221"/>
      <c r="G2209" s="740">
        <v>1715.48</v>
      </c>
      <c r="H2209" s="1158">
        <v>0</v>
      </c>
      <c r="I2209" s="1158">
        <v>0</v>
      </c>
      <c r="J2209" s="740">
        <v>1715.48</v>
      </c>
      <c r="K2209" s="276" t="str">
        <f t="shared" si="34"/>
        <v>151223</v>
      </c>
    </row>
    <row r="2210" spans="1:11" ht="10.9" customHeight="1">
      <c r="A2210" s="1157">
        <v>5114030001</v>
      </c>
      <c r="B2210" s="1219" t="s">
        <v>2184</v>
      </c>
      <c r="C2210" s="1220"/>
      <c r="D2210" s="1221"/>
      <c r="E2210" s="1219" t="s">
        <v>6809</v>
      </c>
      <c r="F2210" s="1221"/>
      <c r="G2210" s="740">
        <v>7673.98</v>
      </c>
      <c r="H2210" s="1158">
        <v>0</v>
      </c>
      <c r="I2210" s="1158">
        <v>0</v>
      </c>
      <c r="J2210" s="740">
        <v>7673.98</v>
      </c>
      <c r="K2210" s="276" t="str">
        <f t="shared" si="34"/>
        <v>151223</v>
      </c>
    </row>
    <row r="2211" spans="1:11" ht="10.9" customHeight="1">
      <c r="A2211" s="1157">
        <v>5114030001</v>
      </c>
      <c r="B2211" s="1219" t="s">
        <v>2184</v>
      </c>
      <c r="C2211" s="1220"/>
      <c r="D2211" s="1221"/>
      <c r="E2211" s="1219" t="s">
        <v>6810</v>
      </c>
      <c r="F2211" s="1221"/>
      <c r="G2211" s="740">
        <v>4161.8</v>
      </c>
      <c r="H2211" s="1158">
        <v>0</v>
      </c>
      <c r="I2211" s="1158">
        <v>0</v>
      </c>
      <c r="J2211" s="740">
        <v>4161.8</v>
      </c>
      <c r="K2211" s="276" t="str">
        <f t="shared" si="34"/>
        <v>151223</v>
      </c>
    </row>
    <row r="2212" spans="1:11" ht="10.9" customHeight="1">
      <c r="A2212" s="1157">
        <v>5114030001</v>
      </c>
      <c r="B2212" s="1219" t="s">
        <v>2184</v>
      </c>
      <c r="C2212" s="1220"/>
      <c r="D2212" s="1221"/>
      <c r="E2212" s="1219" t="s">
        <v>6811</v>
      </c>
      <c r="F2212" s="1221"/>
      <c r="G2212" s="740">
        <v>4584.2700000000004</v>
      </c>
      <c r="H2212" s="1158">
        <v>0</v>
      </c>
      <c r="I2212" s="1158">
        <v>0</v>
      </c>
      <c r="J2212" s="740">
        <v>4584.2700000000004</v>
      </c>
      <c r="K2212" s="276" t="str">
        <f t="shared" si="34"/>
        <v>151223</v>
      </c>
    </row>
    <row r="2213" spans="1:11" ht="10.9" customHeight="1">
      <c r="A2213" s="1157">
        <v>5114030001</v>
      </c>
      <c r="B2213" s="1219" t="s">
        <v>2184</v>
      </c>
      <c r="C2213" s="1220"/>
      <c r="D2213" s="1221"/>
      <c r="E2213" s="1219" t="s">
        <v>6812</v>
      </c>
      <c r="F2213" s="1221"/>
      <c r="G2213" s="740">
        <v>1903.12</v>
      </c>
      <c r="H2213" s="1158">
        <v>0</v>
      </c>
      <c r="I2213" s="1158">
        <v>0</v>
      </c>
      <c r="J2213" s="740">
        <v>1903.12</v>
      </c>
      <c r="K2213" s="276" t="str">
        <f t="shared" si="34"/>
        <v>151223</v>
      </c>
    </row>
    <row r="2214" spans="1:11" ht="10.9" customHeight="1">
      <c r="A2214" s="1157">
        <v>5114030001</v>
      </c>
      <c r="B2214" s="1219" t="s">
        <v>2184</v>
      </c>
      <c r="C2214" s="1220"/>
      <c r="D2214" s="1221"/>
      <c r="E2214" s="1219" t="s">
        <v>6813</v>
      </c>
      <c r="F2214" s="1221"/>
      <c r="G2214" s="740">
        <v>10146.120000000001</v>
      </c>
      <c r="H2214" s="1158">
        <v>0</v>
      </c>
      <c r="I2214" s="1158">
        <v>0</v>
      </c>
      <c r="J2214" s="740">
        <v>10146.120000000001</v>
      </c>
      <c r="K2214" s="276" t="str">
        <f t="shared" si="34"/>
        <v>151223</v>
      </c>
    </row>
    <row r="2215" spans="1:11" ht="10.9" customHeight="1">
      <c r="A2215" s="1157">
        <v>5114030001</v>
      </c>
      <c r="B2215" s="1219" t="s">
        <v>2184</v>
      </c>
      <c r="C2215" s="1220"/>
      <c r="D2215" s="1221"/>
      <c r="E2215" s="1219" t="s">
        <v>6814</v>
      </c>
      <c r="F2215" s="1221"/>
      <c r="G2215" s="740">
        <v>1835.11</v>
      </c>
      <c r="H2215" s="1158">
        <v>0</v>
      </c>
      <c r="I2215" s="1158">
        <v>0</v>
      </c>
      <c r="J2215" s="740">
        <v>1835.11</v>
      </c>
      <c r="K2215" s="276" t="str">
        <f t="shared" si="34"/>
        <v>151223</v>
      </c>
    </row>
    <row r="2216" spans="1:11" ht="10.9" customHeight="1">
      <c r="A2216" s="1157">
        <v>5114030001</v>
      </c>
      <c r="B2216" s="1219" t="s">
        <v>2184</v>
      </c>
      <c r="C2216" s="1220"/>
      <c r="D2216" s="1221"/>
      <c r="E2216" s="1219" t="s">
        <v>6815</v>
      </c>
      <c r="F2216" s="1221"/>
      <c r="G2216" s="740">
        <v>5638.74</v>
      </c>
      <c r="H2216" s="1158">
        <v>0</v>
      </c>
      <c r="I2216" s="1158">
        <v>0</v>
      </c>
      <c r="J2216" s="740">
        <v>5638.74</v>
      </c>
      <c r="K2216" s="276" t="str">
        <f t="shared" si="34"/>
        <v>151223</v>
      </c>
    </row>
    <row r="2217" spans="1:11" ht="10.9" customHeight="1">
      <c r="A2217" s="1157">
        <v>5114030001</v>
      </c>
      <c r="B2217" s="1219" t="s">
        <v>2184</v>
      </c>
      <c r="C2217" s="1220"/>
      <c r="D2217" s="1221"/>
      <c r="E2217" s="1219" t="s">
        <v>6816</v>
      </c>
      <c r="F2217" s="1221"/>
      <c r="G2217" s="740">
        <v>7227.38</v>
      </c>
      <c r="H2217" s="1158">
        <v>0</v>
      </c>
      <c r="I2217" s="1158">
        <v>0</v>
      </c>
      <c r="J2217" s="740">
        <v>7227.38</v>
      </c>
      <c r="K2217" s="276" t="str">
        <f t="shared" si="34"/>
        <v>151223</v>
      </c>
    </row>
    <row r="2218" spans="1:11" ht="10.9" customHeight="1">
      <c r="A2218" s="1157">
        <v>5114030001</v>
      </c>
      <c r="B2218" s="1219" t="s">
        <v>2184</v>
      </c>
      <c r="C2218" s="1220"/>
      <c r="D2218" s="1221"/>
      <c r="E2218" s="1219" t="s">
        <v>6817</v>
      </c>
      <c r="F2218" s="1221"/>
      <c r="G2218" s="740">
        <v>20379.88</v>
      </c>
      <c r="H2218" s="1158">
        <v>0</v>
      </c>
      <c r="I2218" s="1158">
        <v>0</v>
      </c>
      <c r="J2218" s="740">
        <v>20379.88</v>
      </c>
      <c r="K2218" s="276" t="str">
        <f t="shared" si="34"/>
        <v>151223</v>
      </c>
    </row>
    <row r="2219" spans="1:11" ht="10.9" customHeight="1">
      <c r="A2219" s="1157">
        <v>5114030001</v>
      </c>
      <c r="B2219" s="1219" t="s">
        <v>2184</v>
      </c>
      <c r="C2219" s="1220"/>
      <c r="D2219" s="1221"/>
      <c r="E2219" s="1219" t="s">
        <v>6818</v>
      </c>
      <c r="F2219" s="1221"/>
      <c r="G2219" s="740">
        <v>10722.28</v>
      </c>
      <c r="H2219" s="1158">
        <v>0</v>
      </c>
      <c r="I2219" s="1158">
        <v>0</v>
      </c>
      <c r="J2219" s="740">
        <v>10722.28</v>
      </c>
      <c r="K2219" s="276" t="str">
        <f t="shared" si="34"/>
        <v>151223</v>
      </c>
    </row>
    <row r="2220" spans="1:11" ht="10.9" customHeight="1">
      <c r="A2220" s="1157">
        <v>5114030001</v>
      </c>
      <c r="B2220" s="1219" t="s">
        <v>2184</v>
      </c>
      <c r="C2220" s="1220"/>
      <c r="D2220" s="1221"/>
      <c r="E2220" s="1219" t="s">
        <v>6819</v>
      </c>
      <c r="F2220" s="1221"/>
      <c r="G2220" s="740">
        <v>27657.17</v>
      </c>
      <c r="H2220" s="1158">
        <v>0</v>
      </c>
      <c r="I2220" s="1158">
        <v>0</v>
      </c>
      <c r="J2220" s="740">
        <v>27657.17</v>
      </c>
      <c r="K2220" s="276" t="str">
        <f t="shared" si="34"/>
        <v>151223</v>
      </c>
    </row>
    <row r="2221" spans="1:11" ht="10.9" customHeight="1">
      <c r="A2221" s="1157">
        <v>5114030001</v>
      </c>
      <c r="B2221" s="1219" t="s">
        <v>2184</v>
      </c>
      <c r="C2221" s="1220"/>
      <c r="D2221" s="1221"/>
      <c r="E2221" s="1219" t="s">
        <v>6820</v>
      </c>
      <c r="F2221" s="1221"/>
      <c r="G2221" s="740">
        <v>199324.46</v>
      </c>
      <c r="H2221" s="1158">
        <v>0</v>
      </c>
      <c r="I2221" s="1158">
        <v>0</v>
      </c>
      <c r="J2221" s="740">
        <v>199324.46</v>
      </c>
      <c r="K2221" s="276" t="str">
        <f t="shared" si="34"/>
        <v>151223</v>
      </c>
    </row>
    <row r="2222" spans="1:11" ht="10.9" customHeight="1">
      <c r="A2222" s="1157">
        <v>5114030001</v>
      </c>
      <c r="B2222" s="1219" t="s">
        <v>2184</v>
      </c>
      <c r="C2222" s="1220"/>
      <c r="D2222" s="1221"/>
      <c r="E2222" s="1219" t="s">
        <v>6821</v>
      </c>
      <c r="F2222" s="1221"/>
      <c r="G2222" s="740">
        <v>56244.480000000003</v>
      </c>
      <c r="H2222" s="1158">
        <v>0</v>
      </c>
      <c r="I2222" s="1158">
        <v>0</v>
      </c>
      <c r="J2222" s="740">
        <v>56244.480000000003</v>
      </c>
      <c r="K2222" s="276" t="str">
        <f t="shared" si="34"/>
        <v>151223</v>
      </c>
    </row>
    <row r="2223" spans="1:11" ht="10.9" customHeight="1">
      <c r="A2223" s="1157">
        <v>5114030001</v>
      </c>
      <c r="B2223" s="1219" t="s">
        <v>2184</v>
      </c>
      <c r="C2223" s="1220"/>
      <c r="D2223" s="1221"/>
      <c r="E2223" s="1219" t="s">
        <v>6822</v>
      </c>
      <c r="F2223" s="1221"/>
      <c r="G2223" s="740">
        <v>10816.96</v>
      </c>
      <c r="H2223" s="1158">
        <v>0</v>
      </c>
      <c r="I2223" s="1158">
        <v>0</v>
      </c>
      <c r="J2223" s="740">
        <v>10816.96</v>
      </c>
      <c r="K2223" s="276" t="str">
        <f t="shared" si="34"/>
        <v>151223</v>
      </c>
    </row>
    <row r="2224" spans="1:11" ht="10.9" customHeight="1">
      <c r="A2224" s="1157">
        <v>5114030001</v>
      </c>
      <c r="B2224" s="1219" t="s">
        <v>2184</v>
      </c>
      <c r="C2224" s="1220"/>
      <c r="D2224" s="1221"/>
      <c r="E2224" s="1219" t="s">
        <v>6823</v>
      </c>
      <c r="F2224" s="1221"/>
      <c r="G2224" s="740">
        <v>4086.39</v>
      </c>
      <c r="H2224" s="1158">
        <v>0</v>
      </c>
      <c r="I2224" s="1158">
        <v>0</v>
      </c>
      <c r="J2224" s="740">
        <v>4086.39</v>
      </c>
      <c r="K2224" s="276" t="str">
        <f t="shared" si="34"/>
        <v>151223</v>
      </c>
    </row>
    <row r="2225" spans="1:11" ht="10.9" customHeight="1">
      <c r="A2225" s="1157">
        <v>5114030001</v>
      </c>
      <c r="B2225" s="1219" t="s">
        <v>2184</v>
      </c>
      <c r="C2225" s="1220"/>
      <c r="D2225" s="1221"/>
      <c r="E2225" s="1219" t="s">
        <v>6824</v>
      </c>
      <c r="F2225" s="1221"/>
      <c r="G2225" s="740">
        <v>1220.1199999999999</v>
      </c>
      <c r="H2225" s="1158">
        <v>0</v>
      </c>
      <c r="I2225" s="1158">
        <v>0</v>
      </c>
      <c r="J2225" s="740">
        <v>1220.1199999999999</v>
      </c>
      <c r="K2225" s="276" t="str">
        <f t="shared" si="34"/>
        <v>151223</v>
      </c>
    </row>
    <row r="2226" spans="1:11" ht="10.9" customHeight="1">
      <c r="A2226" s="1157">
        <v>5114030001</v>
      </c>
      <c r="B2226" s="1219" t="s">
        <v>2184</v>
      </c>
      <c r="C2226" s="1220"/>
      <c r="D2226" s="1221"/>
      <c r="E2226" s="1219" t="s">
        <v>6825</v>
      </c>
      <c r="F2226" s="1221"/>
      <c r="G2226" s="740">
        <v>55471.35</v>
      </c>
      <c r="H2226" s="1158">
        <v>0</v>
      </c>
      <c r="I2226" s="1158">
        <v>0</v>
      </c>
      <c r="J2226" s="740">
        <v>55471.35</v>
      </c>
      <c r="K2226" s="276" t="str">
        <f t="shared" si="34"/>
        <v>151223</v>
      </c>
    </row>
    <row r="2227" spans="1:11" ht="10.9" customHeight="1">
      <c r="A2227" s="1157">
        <v>5114030001</v>
      </c>
      <c r="B2227" s="1219" t="s">
        <v>2184</v>
      </c>
      <c r="C2227" s="1220"/>
      <c r="D2227" s="1221"/>
      <c r="E2227" s="1219" t="s">
        <v>6826</v>
      </c>
      <c r="F2227" s="1221"/>
      <c r="G2227" s="740">
        <v>22630.65</v>
      </c>
      <c r="H2227" s="1158">
        <v>0</v>
      </c>
      <c r="I2227" s="1158">
        <v>0</v>
      </c>
      <c r="J2227" s="740">
        <v>22630.65</v>
      </c>
      <c r="K2227" s="276" t="str">
        <f t="shared" si="34"/>
        <v>151223</v>
      </c>
    </row>
    <row r="2228" spans="1:11" ht="10.9" customHeight="1">
      <c r="A2228" s="1157">
        <v>5114030001</v>
      </c>
      <c r="B2228" s="1219" t="s">
        <v>2184</v>
      </c>
      <c r="C2228" s="1220"/>
      <c r="D2228" s="1221"/>
      <c r="E2228" s="1219" t="s">
        <v>6827</v>
      </c>
      <c r="F2228" s="1221"/>
      <c r="G2228" s="740">
        <v>52847.05</v>
      </c>
      <c r="H2228" s="1158">
        <v>0</v>
      </c>
      <c r="I2228" s="1158">
        <v>0</v>
      </c>
      <c r="J2228" s="740">
        <v>52847.05</v>
      </c>
      <c r="K2228" s="276" t="str">
        <f t="shared" si="34"/>
        <v>151223</v>
      </c>
    </row>
    <row r="2229" spans="1:11" ht="10.9" customHeight="1">
      <c r="A2229" s="1157">
        <v>5114030001</v>
      </c>
      <c r="B2229" s="1219" t="s">
        <v>2184</v>
      </c>
      <c r="C2229" s="1220"/>
      <c r="D2229" s="1221"/>
      <c r="E2229" s="1219" t="s">
        <v>6828</v>
      </c>
      <c r="F2229" s="1221"/>
      <c r="G2229" s="740">
        <v>7395.78</v>
      </c>
      <c r="H2229" s="1158">
        <v>0</v>
      </c>
      <c r="I2229" s="1158">
        <v>0</v>
      </c>
      <c r="J2229" s="740">
        <v>7395.78</v>
      </c>
      <c r="K2229" s="276" t="str">
        <f t="shared" si="34"/>
        <v>151223</v>
      </c>
    </row>
    <row r="2230" spans="1:11" ht="10.9" customHeight="1">
      <c r="A2230" s="1157">
        <v>5114030001</v>
      </c>
      <c r="B2230" s="1219" t="s">
        <v>2184</v>
      </c>
      <c r="C2230" s="1220"/>
      <c r="D2230" s="1221"/>
      <c r="E2230" s="1219" t="s">
        <v>6829</v>
      </c>
      <c r="F2230" s="1221"/>
      <c r="G2230" s="740">
        <v>4397.7</v>
      </c>
      <c r="H2230" s="1158">
        <v>0</v>
      </c>
      <c r="I2230" s="1158">
        <v>0</v>
      </c>
      <c r="J2230" s="740">
        <v>4397.7</v>
      </c>
      <c r="K2230" s="276" t="str">
        <f t="shared" si="34"/>
        <v>151223</v>
      </c>
    </row>
    <row r="2231" spans="1:11" ht="10.9" customHeight="1">
      <c r="A2231" s="1157">
        <v>5114030001</v>
      </c>
      <c r="B2231" s="1219" t="s">
        <v>2184</v>
      </c>
      <c r="C2231" s="1220"/>
      <c r="D2231" s="1221"/>
      <c r="E2231" s="1219" t="s">
        <v>6830</v>
      </c>
      <c r="F2231" s="1221"/>
      <c r="G2231" s="740">
        <v>12606.22</v>
      </c>
      <c r="H2231" s="1158">
        <v>0</v>
      </c>
      <c r="I2231" s="1158">
        <v>0</v>
      </c>
      <c r="J2231" s="740">
        <v>12606.22</v>
      </c>
      <c r="K2231" s="276" t="str">
        <f t="shared" si="34"/>
        <v>151223</v>
      </c>
    </row>
    <row r="2232" spans="1:11" ht="10.9" customHeight="1">
      <c r="A2232" s="1157">
        <v>5114030001</v>
      </c>
      <c r="B2232" s="1219" t="s">
        <v>2184</v>
      </c>
      <c r="C2232" s="1220"/>
      <c r="D2232" s="1221"/>
      <c r="E2232" s="1219" t="s">
        <v>6831</v>
      </c>
      <c r="F2232" s="1221"/>
      <c r="G2232" s="740">
        <v>45063.53</v>
      </c>
      <c r="H2232" s="1158">
        <v>0</v>
      </c>
      <c r="I2232" s="1158">
        <v>0</v>
      </c>
      <c r="J2232" s="740">
        <v>45063.53</v>
      </c>
      <c r="K2232" s="276" t="str">
        <f t="shared" si="34"/>
        <v>151223</v>
      </c>
    </row>
    <row r="2233" spans="1:11" ht="10.9" customHeight="1">
      <c r="A2233" s="1157">
        <v>5114030001</v>
      </c>
      <c r="B2233" s="1219" t="s">
        <v>2184</v>
      </c>
      <c r="C2233" s="1220"/>
      <c r="D2233" s="1221"/>
      <c r="E2233" s="1219" t="s">
        <v>6832</v>
      </c>
      <c r="F2233" s="1221"/>
      <c r="G2233" s="740">
        <v>2608.13</v>
      </c>
      <c r="H2233" s="1158">
        <v>0</v>
      </c>
      <c r="I2233" s="1158">
        <v>0</v>
      </c>
      <c r="J2233" s="740">
        <v>2608.13</v>
      </c>
      <c r="K2233" s="276" t="str">
        <f t="shared" si="34"/>
        <v>151223</v>
      </c>
    </row>
    <row r="2234" spans="1:11" ht="10.9" customHeight="1">
      <c r="A2234" s="1157">
        <v>5114040001</v>
      </c>
      <c r="B2234" s="1219" t="s">
        <v>680</v>
      </c>
      <c r="C2234" s="1220"/>
      <c r="D2234" s="1221"/>
      <c r="E2234" s="1219" t="s">
        <v>6833</v>
      </c>
      <c r="F2234" s="1221"/>
      <c r="G2234" s="1158">
        <v>0</v>
      </c>
      <c r="H2234" s="740">
        <v>44729.2</v>
      </c>
      <c r="I2234" s="1158">
        <v>0</v>
      </c>
      <c r="J2234" s="740">
        <v>44729.2</v>
      </c>
      <c r="K2234" s="276" t="str">
        <f t="shared" si="34"/>
        <v>151223</v>
      </c>
    </row>
    <row r="2235" spans="1:11" ht="10.9" customHeight="1">
      <c r="A2235" s="1157">
        <v>5114040001</v>
      </c>
      <c r="B2235" s="1219" t="s">
        <v>680</v>
      </c>
      <c r="C2235" s="1220"/>
      <c r="D2235" s="1221"/>
      <c r="E2235" s="1219" t="s">
        <v>6834</v>
      </c>
      <c r="F2235" s="1221"/>
      <c r="G2235" s="1158">
        <v>0</v>
      </c>
      <c r="H2235" s="740">
        <v>38285.61</v>
      </c>
      <c r="I2235" s="1158">
        <v>0</v>
      </c>
      <c r="J2235" s="740">
        <v>38285.61</v>
      </c>
      <c r="K2235" s="276" t="str">
        <f t="shared" si="34"/>
        <v>151223</v>
      </c>
    </row>
    <row r="2236" spans="1:11" ht="10.9" customHeight="1">
      <c r="A2236" s="1157">
        <v>5114040001</v>
      </c>
      <c r="B2236" s="1219" t="s">
        <v>680</v>
      </c>
      <c r="C2236" s="1220"/>
      <c r="D2236" s="1221"/>
      <c r="E2236" s="1219" t="s">
        <v>6835</v>
      </c>
      <c r="F2236" s="1221"/>
      <c r="G2236" s="1158">
        <v>0</v>
      </c>
      <c r="H2236" s="740">
        <v>348923.71</v>
      </c>
      <c r="I2236" s="1158">
        <v>0</v>
      </c>
      <c r="J2236" s="740">
        <v>348923.71</v>
      </c>
      <c r="K2236" s="276" t="str">
        <f t="shared" si="34"/>
        <v>151223</v>
      </c>
    </row>
    <row r="2237" spans="1:11" ht="10.9" customHeight="1">
      <c r="A2237" s="1157">
        <v>5114040001</v>
      </c>
      <c r="B2237" s="1219" t="s">
        <v>680</v>
      </c>
      <c r="C2237" s="1220"/>
      <c r="D2237" s="1221"/>
      <c r="E2237" s="1219" t="s">
        <v>6836</v>
      </c>
      <c r="F2237" s="1221"/>
      <c r="G2237" s="1158">
        <v>0</v>
      </c>
      <c r="H2237" s="740">
        <v>15826.4</v>
      </c>
      <c r="I2237" s="1158">
        <v>0</v>
      </c>
      <c r="J2237" s="740">
        <v>15826.4</v>
      </c>
      <c r="K2237" s="276" t="str">
        <f t="shared" si="34"/>
        <v>151223</v>
      </c>
    </row>
    <row r="2238" spans="1:11" ht="10.9" customHeight="1">
      <c r="A2238" s="1157">
        <v>5115020001</v>
      </c>
      <c r="B2238" s="1219" t="s">
        <v>681</v>
      </c>
      <c r="C2238" s="1220"/>
      <c r="D2238" s="1221"/>
      <c r="E2238" s="1219" t="s">
        <v>6837</v>
      </c>
      <c r="F2238" s="1221"/>
      <c r="G2238" s="740">
        <v>86120.46</v>
      </c>
      <c r="H2238" s="1158">
        <v>0</v>
      </c>
      <c r="I2238" s="1158">
        <v>0</v>
      </c>
      <c r="J2238" s="740">
        <v>86120.46</v>
      </c>
      <c r="K2238" s="276" t="str">
        <f t="shared" si="34"/>
        <v>110123</v>
      </c>
    </row>
    <row r="2239" spans="1:11" ht="10.9" customHeight="1">
      <c r="A2239" s="1157">
        <v>5115020001</v>
      </c>
      <c r="B2239" s="1219" t="s">
        <v>681</v>
      </c>
      <c r="C2239" s="1220"/>
      <c r="D2239" s="1221"/>
      <c r="E2239" s="1219" t="s">
        <v>6838</v>
      </c>
      <c r="F2239" s="1221"/>
      <c r="G2239" s="740">
        <v>154239.19</v>
      </c>
      <c r="H2239" s="1158">
        <v>0</v>
      </c>
      <c r="I2239" s="1158">
        <v>0</v>
      </c>
      <c r="J2239" s="740">
        <v>154239.19</v>
      </c>
      <c r="K2239" s="276" t="str">
        <f t="shared" si="34"/>
        <v>110123</v>
      </c>
    </row>
    <row r="2240" spans="1:11" ht="10.9" customHeight="1">
      <c r="A2240" s="1157">
        <v>5115020001</v>
      </c>
      <c r="B2240" s="1219" t="s">
        <v>681</v>
      </c>
      <c r="C2240" s="1220"/>
      <c r="D2240" s="1221"/>
      <c r="E2240" s="1219" t="s">
        <v>6839</v>
      </c>
      <c r="F2240" s="1221"/>
      <c r="G2240" s="740">
        <v>118338.45</v>
      </c>
      <c r="H2240" s="740">
        <v>189758.39</v>
      </c>
      <c r="I2240" s="1158">
        <v>0</v>
      </c>
      <c r="J2240" s="740">
        <v>308096.84000000003</v>
      </c>
      <c r="K2240" s="276" t="str">
        <f t="shared" si="34"/>
        <v>110123</v>
      </c>
    </row>
    <row r="2241" spans="1:11" ht="10.9" customHeight="1">
      <c r="A2241" s="1157">
        <v>5115020001</v>
      </c>
      <c r="B2241" s="1219" t="s">
        <v>681</v>
      </c>
      <c r="C2241" s="1220"/>
      <c r="D2241" s="1221"/>
      <c r="E2241" s="1219" t="s">
        <v>6840</v>
      </c>
      <c r="F2241" s="1221"/>
      <c r="G2241" s="740">
        <v>721190.75</v>
      </c>
      <c r="H2241" s="740">
        <v>259410.71</v>
      </c>
      <c r="I2241" s="1158">
        <v>0</v>
      </c>
      <c r="J2241" s="740">
        <v>980601.46</v>
      </c>
      <c r="K2241" s="276" t="str">
        <f t="shared" si="34"/>
        <v>110123</v>
      </c>
    </row>
    <row r="2242" spans="1:11" ht="10.9" customHeight="1">
      <c r="A2242" s="1157">
        <v>5115020001</v>
      </c>
      <c r="B2242" s="1219" t="s">
        <v>681</v>
      </c>
      <c r="C2242" s="1220"/>
      <c r="D2242" s="1221"/>
      <c r="E2242" s="1219" t="s">
        <v>6841</v>
      </c>
      <c r="F2242" s="1221"/>
      <c r="G2242" s="740">
        <v>48942</v>
      </c>
      <c r="H2242" s="1158">
        <v>0</v>
      </c>
      <c r="I2242" s="1158">
        <v>0</v>
      </c>
      <c r="J2242" s="740">
        <v>48942</v>
      </c>
      <c r="K2242" s="276" t="str">
        <f t="shared" si="34"/>
        <v>110123</v>
      </c>
    </row>
    <row r="2243" spans="1:11" ht="10.9" customHeight="1">
      <c r="A2243" s="1157">
        <v>5115020001</v>
      </c>
      <c r="B2243" s="1219" t="s">
        <v>681</v>
      </c>
      <c r="C2243" s="1220"/>
      <c r="D2243" s="1221"/>
      <c r="E2243" s="1219" t="s">
        <v>6842</v>
      </c>
      <c r="F2243" s="1221"/>
      <c r="G2243" s="740">
        <v>976733.42</v>
      </c>
      <c r="H2243" s="740">
        <v>121621.01</v>
      </c>
      <c r="I2243" s="1158">
        <v>0</v>
      </c>
      <c r="J2243" s="740">
        <v>1098354.43</v>
      </c>
      <c r="K2243" s="276" t="str">
        <f t="shared" si="34"/>
        <v>110123</v>
      </c>
    </row>
    <row r="2244" spans="1:11" ht="10.9" customHeight="1">
      <c r="A2244" s="1157">
        <v>5115020001</v>
      </c>
      <c r="B2244" s="1219" t="s">
        <v>681</v>
      </c>
      <c r="C2244" s="1220"/>
      <c r="D2244" s="1221"/>
      <c r="E2244" s="1219" t="s">
        <v>6843</v>
      </c>
      <c r="F2244" s="1221"/>
      <c r="G2244" s="740">
        <v>58384.09</v>
      </c>
      <c r="H2244" s="740">
        <v>141939.1</v>
      </c>
      <c r="I2244" s="1158">
        <v>0</v>
      </c>
      <c r="J2244" s="740">
        <v>200323.19</v>
      </c>
      <c r="K2244" s="276" t="str">
        <f t="shared" si="34"/>
        <v>110123</v>
      </c>
    </row>
    <row r="2245" spans="1:11" ht="10.9" customHeight="1">
      <c r="A2245" s="1157">
        <v>5115020001</v>
      </c>
      <c r="B2245" s="1219" t="s">
        <v>681</v>
      </c>
      <c r="C2245" s="1220"/>
      <c r="D2245" s="1221"/>
      <c r="E2245" s="1219" t="s">
        <v>6844</v>
      </c>
      <c r="F2245" s="1221"/>
      <c r="G2245" s="740">
        <v>26071.81</v>
      </c>
      <c r="H2245" s="1158">
        <v>0</v>
      </c>
      <c r="I2245" s="1158">
        <v>0</v>
      </c>
      <c r="J2245" s="740">
        <v>26071.81</v>
      </c>
      <c r="K2245" s="276" t="str">
        <f t="shared" si="34"/>
        <v>110123</v>
      </c>
    </row>
    <row r="2246" spans="1:11" ht="10.9" customHeight="1">
      <c r="A2246" s="1157">
        <v>5115020001</v>
      </c>
      <c r="B2246" s="1219" t="s">
        <v>681</v>
      </c>
      <c r="C2246" s="1220"/>
      <c r="D2246" s="1221"/>
      <c r="E2246" s="1219" t="s">
        <v>6845</v>
      </c>
      <c r="F2246" s="1221"/>
      <c r="G2246" s="740">
        <v>36599.11</v>
      </c>
      <c r="H2246" s="1158">
        <v>0</v>
      </c>
      <c r="I2246" s="1158">
        <v>0</v>
      </c>
      <c r="J2246" s="740">
        <v>36599.11</v>
      </c>
      <c r="K2246" s="276" t="str">
        <f t="shared" si="34"/>
        <v>110123</v>
      </c>
    </row>
    <row r="2247" spans="1:11" ht="10.9" customHeight="1">
      <c r="A2247" s="1157">
        <v>5115020001</v>
      </c>
      <c r="B2247" s="1219" t="s">
        <v>681</v>
      </c>
      <c r="C2247" s="1220"/>
      <c r="D2247" s="1221"/>
      <c r="E2247" s="1219" t="s">
        <v>6846</v>
      </c>
      <c r="F2247" s="1221"/>
      <c r="G2247" s="740">
        <v>52966.32</v>
      </c>
      <c r="H2247" s="1158">
        <v>0</v>
      </c>
      <c r="I2247" s="1158">
        <v>0</v>
      </c>
      <c r="J2247" s="740">
        <v>52966.32</v>
      </c>
      <c r="K2247" s="276" t="str">
        <f t="shared" si="34"/>
        <v>110123</v>
      </c>
    </row>
    <row r="2248" spans="1:11" ht="10.9" customHeight="1">
      <c r="A2248" s="1157">
        <v>5115020001</v>
      </c>
      <c r="B2248" s="1219" t="s">
        <v>681</v>
      </c>
      <c r="C2248" s="1220"/>
      <c r="D2248" s="1221"/>
      <c r="E2248" s="1219" t="s">
        <v>6847</v>
      </c>
      <c r="F2248" s="1221"/>
      <c r="G2248" s="740">
        <v>31936.5</v>
      </c>
      <c r="H2248" s="1158">
        <v>0</v>
      </c>
      <c r="I2248" s="1158">
        <v>0</v>
      </c>
      <c r="J2248" s="740">
        <v>31936.5</v>
      </c>
      <c r="K2248" s="276" t="str">
        <f t="shared" si="34"/>
        <v>110123</v>
      </c>
    </row>
    <row r="2249" spans="1:11" ht="10.9" customHeight="1">
      <c r="A2249" s="1157">
        <v>5115020002</v>
      </c>
      <c r="B2249" s="1219" t="s">
        <v>3153</v>
      </c>
      <c r="C2249" s="1220"/>
      <c r="D2249" s="1221"/>
      <c r="E2249" s="1219" t="s">
        <v>6848</v>
      </c>
      <c r="F2249" s="1221"/>
      <c r="G2249" s="740">
        <v>821326.49</v>
      </c>
      <c r="H2249" s="740">
        <v>1356702.96</v>
      </c>
      <c r="I2249" s="1158">
        <v>0</v>
      </c>
      <c r="J2249" s="740">
        <v>2178029.4500000002</v>
      </c>
      <c r="K2249" s="276" t="str">
        <f t="shared" si="34"/>
        <v>110123</v>
      </c>
    </row>
    <row r="2250" spans="1:11" ht="10.9" customHeight="1">
      <c r="A2250" s="1157">
        <v>5115020002</v>
      </c>
      <c r="B2250" s="1219" t="s">
        <v>3153</v>
      </c>
      <c r="C2250" s="1220"/>
      <c r="D2250" s="1221"/>
      <c r="E2250" s="1219" t="s">
        <v>6849</v>
      </c>
      <c r="F2250" s="1221"/>
      <c r="G2250" s="1158">
        <v>0</v>
      </c>
      <c r="H2250" s="740">
        <v>86800</v>
      </c>
      <c r="I2250" s="1158">
        <v>0</v>
      </c>
      <c r="J2250" s="740">
        <v>86800</v>
      </c>
      <c r="K2250" s="276" t="str">
        <f t="shared" si="34"/>
        <v>110123</v>
      </c>
    </row>
    <row r="2251" spans="1:11" ht="10.9" customHeight="1">
      <c r="A2251" s="1157">
        <v>5115020002</v>
      </c>
      <c r="B2251" s="1219" t="s">
        <v>3153</v>
      </c>
      <c r="C2251" s="1220"/>
      <c r="D2251" s="1221"/>
      <c r="E2251" s="1219" t="s">
        <v>6850</v>
      </c>
      <c r="F2251" s="1221"/>
      <c r="G2251" s="740">
        <v>37798.620000000003</v>
      </c>
      <c r="H2251" s="740">
        <v>156504.41</v>
      </c>
      <c r="I2251" s="1158">
        <v>0</v>
      </c>
      <c r="J2251" s="740">
        <v>194303.03</v>
      </c>
      <c r="K2251" s="276" t="str">
        <f t="shared" si="34"/>
        <v>110123</v>
      </c>
    </row>
    <row r="2252" spans="1:11" ht="10.9" customHeight="1">
      <c r="A2252" s="1157">
        <v>5115020002</v>
      </c>
      <c r="B2252" s="1219" t="s">
        <v>3153</v>
      </c>
      <c r="C2252" s="1220"/>
      <c r="D2252" s="1221"/>
      <c r="E2252" s="1219" t="s">
        <v>6851</v>
      </c>
      <c r="F2252" s="1221"/>
      <c r="G2252" s="740">
        <v>43041.599999999999</v>
      </c>
      <c r="H2252" s="1158">
        <v>0</v>
      </c>
      <c r="I2252" s="1158">
        <v>0</v>
      </c>
      <c r="J2252" s="740">
        <v>43041.599999999999</v>
      </c>
      <c r="K2252" s="276" t="str">
        <f t="shared" si="34"/>
        <v>110123</v>
      </c>
    </row>
    <row r="2253" spans="1:11" ht="10.9" customHeight="1">
      <c r="A2253" s="1157">
        <v>5115020002</v>
      </c>
      <c r="B2253" s="1219" t="s">
        <v>3153</v>
      </c>
      <c r="C2253" s="1220"/>
      <c r="D2253" s="1221"/>
      <c r="E2253" s="1219" t="s">
        <v>6852</v>
      </c>
      <c r="F2253" s="1221"/>
      <c r="G2253" s="740">
        <v>34096.639999999999</v>
      </c>
      <c r="H2253" s="1158">
        <v>0</v>
      </c>
      <c r="I2253" s="1158">
        <v>0</v>
      </c>
      <c r="J2253" s="740">
        <v>34096.639999999999</v>
      </c>
      <c r="K2253" s="276" t="str">
        <f t="shared" ref="K2253:K2316" si="35">MID(E2253,58,6)</f>
        <v>110123</v>
      </c>
    </row>
    <row r="2254" spans="1:11" ht="10.9" customHeight="1">
      <c r="A2254" s="1157">
        <v>5115020002</v>
      </c>
      <c r="B2254" s="1219" t="s">
        <v>3153</v>
      </c>
      <c r="C2254" s="1220"/>
      <c r="D2254" s="1221"/>
      <c r="E2254" s="1219" t="s">
        <v>6853</v>
      </c>
      <c r="F2254" s="1221"/>
      <c r="G2254" s="1158">
        <v>0</v>
      </c>
      <c r="H2254" s="740">
        <v>48028.51</v>
      </c>
      <c r="I2254" s="1158">
        <v>0</v>
      </c>
      <c r="J2254" s="740">
        <v>48028.51</v>
      </c>
      <c r="K2254" s="276" t="str">
        <f t="shared" si="35"/>
        <v>110123</v>
      </c>
    </row>
    <row r="2255" spans="1:11" ht="10.9" customHeight="1">
      <c r="A2255" s="1157">
        <v>5115040001</v>
      </c>
      <c r="B2255" s="1219" t="s">
        <v>682</v>
      </c>
      <c r="C2255" s="1220"/>
      <c r="D2255" s="1221"/>
      <c r="E2255" s="1219" t="s">
        <v>6854</v>
      </c>
      <c r="F2255" s="1221"/>
      <c r="G2255" s="740">
        <v>2443.2600000000002</v>
      </c>
      <c r="H2255" s="1158">
        <v>797.79</v>
      </c>
      <c r="I2255" s="1158">
        <v>0</v>
      </c>
      <c r="J2255" s="740">
        <v>3241.05</v>
      </c>
      <c r="K2255" s="276" t="str">
        <f t="shared" si="35"/>
        <v>250423</v>
      </c>
    </row>
    <row r="2256" spans="1:11" ht="10.9" customHeight="1">
      <c r="A2256" s="1157">
        <v>5115040001</v>
      </c>
      <c r="B2256" s="1219" t="s">
        <v>682</v>
      </c>
      <c r="C2256" s="1220"/>
      <c r="D2256" s="1221"/>
      <c r="E2256" s="1219" t="s">
        <v>6855</v>
      </c>
      <c r="F2256" s="1221"/>
      <c r="G2256" s="740">
        <v>2252.48</v>
      </c>
      <c r="H2256" s="740">
        <v>1126.24</v>
      </c>
      <c r="I2256" s="1158">
        <v>0</v>
      </c>
      <c r="J2256" s="740">
        <v>3378.72</v>
      </c>
      <c r="K2256" s="276" t="str">
        <f t="shared" si="35"/>
        <v>250423</v>
      </c>
    </row>
    <row r="2257" spans="1:11" ht="10.9" customHeight="1">
      <c r="A2257" s="1157">
        <v>5115040001</v>
      </c>
      <c r="B2257" s="1219" t="s">
        <v>682</v>
      </c>
      <c r="C2257" s="1220"/>
      <c r="D2257" s="1221"/>
      <c r="E2257" s="1219" t="s">
        <v>6856</v>
      </c>
      <c r="F2257" s="1221"/>
      <c r="G2257" s="740">
        <v>15216.8</v>
      </c>
      <c r="H2257" s="740">
        <v>7350.18</v>
      </c>
      <c r="I2257" s="1158">
        <v>0</v>
      </c>
      <c r="J2257" s="740">
        <v>22566.98</v>
      </c>
      <c r="K2257" s="276" t="str">
        <f t="shared" si="35"/>
        <v>250423</v>
      </c>
    </row>
    <row r="2258" spans="1:11" ht="10.9" customHeight="1">
      <c r="A2258" s="1157">
        <v>5115040001</v>
      </c>
      <c r="B2258" s="1219" t="s">
        <v>682</v>
      </c>
      <c r="C2258" s="1220"/>
      <c r="D2258" s="1221"/>
      <c r="E2258" s="1219" t="s">
        <v>6857</v>
      </c>
      <c r="F2258" s="1221"/>
      <c r="G2258" s="740">
        <v>5258.5</v>
      </c>
      <c r="H2258" s="740">
        <v>2629.25</v>
      </c>
      <c r="I2258" s="1158">
        <v>0</v>
      </c>
      <c r="J2258" s="740">
        <v>7887.75</v>
      </c>
      <c r="K2258" s="276" t="str">
        <f t="shared" si="35"/>
        <v>250423</v>
      </c>
    </row>
    <row r="2259" spans="1:11" ht="10.9" customHeight="1">
      <c r="A2259" s="1157">
        <v>5115040001</v>
      </c>
      <c r="B2259" s="1219" t="s">
        <v>682</v>
      </c>
      <c r="C2259" s="1220"/>
      <c r="D2259" s="1221"/>
      <c r="E2259" s="1219" t="s">
        <v>6858</v>
      </c>
      <c r="F2259" s="1221"/>
      <c r="G2259" s="740">
        <v>2932.48</v>
      </c>
      <c r="H2259" s="740">
        <v>1152.27</v>
      </c>
      <c r="I2259" s="1158">
        <v>0</v>
      </c>
      <c r="J2259" s="740">
        <v>4084.75</v>
      </c>
      <c r="K2259" s="276" t="str">
        <f t="shared" si="35"/>
        <v>250423</v>
      </c>
    </row>
    <row r="2260" spans="1:11" ht="10.9" customHeight="1">
      <c r="A2260" s="1157">
        <v>5115040001</v>
      </c>
      <c r="B2260" s="1219" t="s">
        <v>682</v>
      </c>
      <c r="C2260" s="1220"/>
      <c r="D2260" s="1221"/>
      <c r="E2260" s="1219" t="s">
        <v>6859</v>
      </c>
      <c r="F2260" s="1221"/>
      <c r="G2260" s="740">
        <v>5086.7</v>
      </c>
      <c r="H2260" s="740">
        <v>2543.35</v>
      </c>
      <c r="I2260" s="1158">
        <v>0</v>
      </c>
      <c r="J2260" s="740">
        <v>7630.05</v>
      </c>
      <c r="K2260" s="276" t="str">
        <f t="shared" si="35"/>
        <v>250423</v>
      </c>
    </row>
    <row r="2261" spans="1:11" ht="10.9" customHeight="1">
      <c r="A2261" s="1157">
        <v>5115040001</v>
      </c>
      <c r="B2261" s="1219" t="s">
        <v>682</v>
      </c>
      <c r="C2261" s="1220"/>
      <c r="D2261" s="1221"/>
      <c r="E2261" s="1219" t="s">
        <v>6860</v>
      </c>
      <c r="F2261" s="1221"/>
      <c r="G2261" s="740">
        <v>2373.6799999999998</v>
      </c>
      <c r="H2261" s="740">
        <v>1186.8399999999999</v>
      </c>
      <c r="I2261" s="1158">
        <v>0</v>
      </c>
      <c r="J2261" s="740">
        <v>3560.52</v>
      </c>
      <c r="K2261" s="276" t="str">
        <f t="shared" si="35"/>
        <v>250423</v>
      </c>
    </row>
    <row r="2262" spans="1:11" ht="10.9" customHeight="1">
      <c r="A2262" s="1157">
        <v>5115040001</v>
      </c>
      <c r="B2262" s="1219" t="s">
        <v>682</v>
      </c>
      <c r="C2262" s="1220"/>
      <c r="D2262" s="1221"/>
      <c r="E2262" s="1219" t="s">
        <v>6861</v>
      </c>
      <c r="F2262" s="1221"/>
      <c r="G2262" s="740">
        <v>5768.12</v>
      </c>
      <c r="H2262" s="740">
        <v>2001.47</v>
      </c>
      <c r="I2262" s="1158">
        <v>0</v>
      </c>
      <c r="J2262" s="740">
        <v>7769.59</v>
      </c>
      <c r="K2262" s="276" t="str">
        <f t="shared" si="35"/>
        <v>151223</v>
      </c>
    </row>
    <row r="2263" spans="1:11" ht="10.9" customHeight="1">
      <c r="A2263" s="1157">
        <v>5115040001</v>
      </c>
      <c r="B2263" s="1219" t="s">
        <v>682</v>
      </c>
      <c r="C2263" s="1220"/>
      <c r="D2263" s="1221"/>
      <c r="E2263" s="1219" t="s">
        <v>6862</v>
      </c>
      <c r="F2263" s="1221"/>
      <c r="G2263" s="740">
        <v>436939.82</v>
      </c>
      <c r="H2263" s="740">
        <v>214076.4</v>
      </c>
      <c r="I2263" s="1158">
        <v>0</v>
      </c>
      <c r="J2263" s="740">
        <v>651016.22</v>
      </c>
      <c r="K2263" s="276" t="str">
        <f t="shared" si="35"/>
        <v>250423</v>
      </c>
    </row>
    <row r="2264" spans="1:11" ht="10.9" customHeight="1">
      <c r="A2264" s="1157">
        <v>5115040001</v>
      </c>
      <c r="B2264" s="1219" t="s">
        <v>682</v>
      </c>
      <c r="C2264" s="1220"/>
      <c r="D2264" s="1221"/>
      <c r="E2264" s="1219" t="s">
        <v>6863</v>
      </c>
      <c r="F2264" s="1221"/>
      <c r="G2264" s="740">
        <v>2450.1</v>
      </c>
      <c r="H2264" s="740">
        <v>1540.12</v>
      </c>
      <c r="I2264" s="1158">
        <v>0</v>
      </c>
      <c r="J2264" s="740">
        <v>3990.22</v>
      </c>
      <c r="K2264" s="276" t="str">
        <f t="shared" si="35"/>
        <v>250423</v>
      </c>
    </row>
    <row r="2265" spans="1:11" ht="10.9" customHeight="1">
      <c r="A2265" s="1157">
        <v>5115040001</v>
      </c>
      <c r="B2265" s="1219" t="s">
        <v>682</v>
      </c>
      <c r="C2265" s="1220"/>
      <c r="D2265" s="1221"/>
      <c r="E2265" s="1219" t="s">
        <v>6864</v>
      </c>
      <c r="F2265" s="1221"/>
      <c r="G2265" s="740">
        <v>4247.08</v>
      </c>
      <c r="H2265" s="740">
        <v>2123.54</v>
      </c>
      <c r="I2265" s="1158">
        <v>0</v>
      </c>
      <c r="J2265" s="740">
        <v>6370.62</v>
      </c>
      <c r="K2265" s="276" t="str">
        <f t="shared" si="35"/>
        <v>151223</v>
      </c>
    </row>
    <row r="2266" spans="1:11" ht="10.9" customHeight="1">
      <c r="A2266" s="1157">
        <v>5115040001</v>
      </c>
      <c r="B2266" s="1219" t="s">
        <v>682</v>
      </c>
      <c r="C2266" s="1220"/>
      <c r="D2266" s="1221"/>
      <c r="E2266" s="1219" t="s">
        <v>6865</v>
      </c>
      <c r="F2266" s="1221"/>
      <c r="G2266" s="740">
        <v>224276.65</v>
      </c>
      <c r="H2266" s="740">
        <v>110358.87</v>
      </c>
      <c r="I2266" s="1158">
        <v>0</v>
      </c>
      <c r="J2266" s="740">
        <v>334635.52000000002</v>
      </c>
      <c r="K2266" s="276" t="str">
        <f t="shared" si="35"/>
        <v>250423</v>
      </c>
    </row>
    <row r="2267" spans="1:11" ht="10.9" customHeight="1">
      <c r="A2267" s="1157">
        <v>5115040001</v>
      </c>
      <c r="B2267" s="1219" t="s">
        <v>682</v>
      </c>
      <c r="C2267" s="1220"/>
      <c r="D2267" s="1221"/>
      <c r="E2267" s="1219" t="s">
        <v>6866</v>
      </c>
      <c r="F2267" s="1221"/>
      <c r="G2267" s="740">
        <v>6521.48</v>
      </c>
      <c r="H2267" s="740">
        <v>3260.74</v>
      </c>
      <c r="I2267" s="1158">
        <v>0</v>
      </c>
      <c r="J2267" s="740">
        <v>9782.2199999999993</v>
      </c>
      <c r="K2267" s="276" t="str">
        <f t="shared" si="35"/>
        <v>250423</v>
      </c>
    </row>
    <row r="2268" spans="1:11" ht="10.9" customHeight="1">
      <c r="A2268" s="1157">
        <v>5115040001</v>
      </c>
      <c r="B2268" s="1219" t="s">
        <v>682</v>
      </c>
      <c r="C2268" s="1220"/>
      <c r="D2268" s="1221"/>
      <c r="E2268" s="1219" t="s">
        <v>6867</v>
      </c>
      <c r="F2268" s="1221"/>
      <c r="G2268" s="740">
        <v>6093.64</v>
      </c>
      <c r="H2268" s="740">
        <v>3046.82</v>
      </c>
      <c r="I2268" s="1158">
        <v>0</v>
      </c>
      <c r="J2268" s="740">
        <v>9140.4599999999991</v>
      </c>
      <c r="K2268" s="276" t="str">
        <f t="shared" si="35"/>
        <v>250423</v>
      </c>
    </row>
    <row r="2269" spans="1:11" ht="10.9" customHeight="1">
      <c r="A2269" s="1157">
        <v>5115040001</v>
      </c>
      <c r="B2269" s="1219" t="s">
        <v>682</v>
      </c>
      <c r="C2269" s="1220"/>
      <c r="D2269" s="1221"/>
      <c r="E2269" s="1219" t="s">
        <v>6868</v>
      </c>
      <c r="F2269" s="1221"/>
      <c r="G2269" s="740">
        <v>8354.06</v>
      </c>
      <c r="H2269" s="740">
        <v>4158.34</v>
      </c>
      <c r="I2269" s="1158">
        <v>0</v>
      </c>
      <c r="J2269" s="740">
        <v>12512.4</v>
      </c>
      <c r="K2269" s="276" t="str">
        <f t="shared" si="35"/>
        <v>250423</v>
      </c>
    </row>
    <row r="2270" spans="1:11" ht="10.9" customHeight="1">
      <c r="A2270" s="1157">
        <v>5115040003</v>
      </c>
      <c r="B2270" s="1219" t="s">
        <v>683</v>
      </c>
      <c r="C2270" s="1220"/>
      <c r="D2270" s="1221"/>
      <c r="E2270" s="1219" t="s">
        <v>6869</v>
      </c>
      <c r="F2270" s="1221"/>
      <c r="G2270" s="740">
        <v>2119.1999999999998</v>
      </c>
      <c r="H2270" s="740">
        <v>1059.5999999999999</v>
      </c>
      <c r="I2270" s="1158">
        <v>0</v>
      </c>
      <c r="J2270" s="740">
        <v>3178.8</v>
      </c>
      <c r="K2270" s="276" t="str">
        <f t="shared" si="35"/>
        <v>250423</v>
      </c>
    </row>
    <row r="2271" spans="1:11" ht="10.9" customHeight="1">
      <c r="A2271" s="1157">
        <v>5115040003</v>
      </c>
      <c r="B2271" s="1219" t="s">
        <v>683</v>
      </c>
      <c r="C2271" s="1220"/>
      <c r="D2271" s="1221"/>
      <c r="E2271" s="1219" t="s">
        <v>6870</v>
      </c>
      <c r="F2271" s="1221"/>
      <c r="G2271" s="740">
        <v>3988.94</v>
      </c>
      <c r="H2271" s="740">
        <v>1994.47</v>
      </c>
      <c r="I2271" s="1158">
        <v>0</v>
      </c>
      <c r="J2271" s="740">
        <v>5983.41</v>
      </c>
      <c r="K2271" s="276" t="str">
        <f t="shared" si="35"/>
        <v>250423</v>
      </c>
    </row>
    <row r="2272" spans="1:11" ht="10.9" customHeight="1">
      <c r="A2272" s="1157">
        <v>5115040003</v>
      </c>
      <c r="B2272" s="1219" t="s">
        <v>683</v>
      </c>
      <c r="C2272" s="1220"/>
      <c r="D2272" s="1221"/>
      <c r="E2272" s="1219" t="s">
        <v>6871</v>
      </c>
      <c r="F2272" s="1221"/>
      <c r="G2272" s="740">
        <v>5631.18</v>
      </c>
      <c r="H2272" s="740">
        <v>2815.59</v>
      </c>
      <c r="I2272" s="1158">
        <v>0</v>
      </c>
      <c r="J2272" s="740">
        <v>8446.77</v>
      </c>
      <c r="K2272" s="276" t="str">
        <f t="shared" si="35"/>
        <v>250423</v>
      </c>
    </row>
    <row r="2273" spans="1:11" ht="10.9" customHeight="1">
      <c r="A2273" s="1157">
        <v>5115040003</v>
      </c>
      <c r="B2273" s="1219" t="s">
        <v>683</v>
      </c>
      <c r="C2273" s="1220"/>
      <c r="D2273" s="1221"/>
      <c r="E2273" s="1219" t="s">
        <v>6872</v>
      </c>
      <c r="F2273" s="1221"/>
      <c r="G2273" s="740">
        <v>38042.019999999997</v>
      </c>
      <c r="H2273" s="740">
        <v>19021.009999999998</v>
      </c>
      <c r="I2273" s="1158">
        <v>0</v>
      </c>
      <c r="J2273" s="740">
        <v>57063.03</v>
      </c>
      <c r="K2273" s="276" t="str">
        <f t="shared" si="35"/>
        <v>250423</v>
      </c>
    </row>
    <row r="2274" spans="1:11" ht="10.9" customHeight="1">
      <c r="A2274" s="1157">
        <v>5115040003</v>
      </c>
      <c r="B2274" s="1219" t="s">
        <v>683</v>
      </c>
      <c r="C2274" s="1220"/>
      <c r="D2274" s="1221"/>
      <c r="E2274" s="1219" t="s">
        <v>6873</v>
      </c>
      <c r="F2274" s="1221"/>
      <c r="G2274" s="740">
        <v>13146.24</v>
      </c>
      <c r="H2274" s="740">
        <v>6573.12</v>
      </c>
      <c r="I2274" s="1158">
        <v>0</v>
      </c>
      <c r="J2274" s="740">
        <v>19719.36</v>
      </c>
      <c r="K2274" s="276" t="str">
        <f t="shared" si="35"/>
        <v>250423</v>
      </c>
    </row>
    <row r="2275" spans="1:11" ht="10.9" customHeight="1">
      <c r="A2275" s="1157">
        <v>5115040003</v>
      </c>
      <c r="B2275" s="1219" t="s">
        <v>683</v>
      </c>
      <c r="C2275" s="1220"/>
      <c r="D2275" s="1221"/>
      <c r="E2275" s="1219" t="s">
        <v>6874</v>
      </c>
      <c r="F2275" s="1221"/>
      <c r="G2275" s="740">
        <v>7331.24</v>
      </c>
      <c r="H2275" s="740">
        <v>3665.62</v>
      </c>
      <c r="I2275" s="1158">
        <v>0</v>
      </c>
      <c r="J2275" s="740">
        <v>10996.86</v>
      </c>
      <c r="K2275" s="276" t="str">
        <f t="shared" si="35"/>
        <v>250423</v>
      </c>
    </row>
    <row r="2276" spans="1:11" ht="10.9" customHeight="1">
      <c r="A2276" s="1157">
        <v>5115040003</v>
      </c>
      <c r="B2276" s="1219" t="s">
        <v>683</v>
      </c>
      <c r="C2276" s="1220"/>
      <c r="D2276" s="1221"/>
      <c r="E2276" s="1219" t="s">
        <v>6875</v>
      </c>
      <c r="F2276" s="1221"/>
      <c r="G2276" s="740">
        <v>12716.78</v>
      </c>
      <c r="H2276" s="740">
        <v>6358.39</v>
      </c>
      <c r="I2276" s="1158">
        <v>0</v>
      </c>
      <c r="J2276" s="740">
        <v>19075.169999999998</v>
      </c>
      <c r="K2276" s="276" t="str">
        <f t="shared" si="35"/>
        <v>250423</v>
      </c>
    </row>
    <row r="2277" spans="1:11" ht="10.9" customHeight="1">
      <c r="A2277" s="1157">
        <v>5115040003</v>
      </c>
      <c r="B2277" s="1219" t="s">
        <v>683</v>
      </c>
      <c r="C2277" s="1220"/>
      <c r="D2277" s="1221"/>
      <c r="E2277" s="1219" t="s">
        <v>6876</v>
      </c>
      <c r="F2277" s="1221"/>
      <c r="G2277" s="740">
        <v>5934.2</v>
      </c>
      <c r="H2277" s="740">
        <v>2967.1</v>
      </c>
      <c r="I2277" s="1158">
        <v>0</v>
      </c>
      <c r="J2277" s="740">
        <v>8901.2999999999993</v>
      </c>
      <c r="K2277" s="276" t="str">
        <f t="shared" si="35"/>
        <v>250423</v>
      </c>
    </row>
    <row r="2278" spans="1:11" ht="10.9" customHeight="1">
      <c r="A2278" s="1157">
        <v>5115040003</v>
      </c>
      <c r="B2278" s="1219" t="s">
        <v>683</v>
      </c>
      <c r="C2278" s="1220"/>
      <c r="D2278" s="1221"/>
      <c r="E2278" s="1219" t="s">
        <v>6877</v>
      </c>
      <c r="F2278" s="1221"/>
      <c r="G2278" s="740">
        <v>15421.71</v>
      </c>
      <c r="H2278" s="740">
        <v>8154.45</v>
      </c>
      <c r="I2278" s="1158">
        <v>0</v>
      </c>
      <c r="J2278" s="740">
        <v>23576.16</v>
      </c>
      <c r="K2278" s="276" t="str">
        <f t="shared" si="35"/>
        <v>151223</v>
      </c>
    </row>
    <row r="2279" spans="1:11" ht="10.9" customHeight="1">
      <c r="A2279" s="1157">
        <v>5115040003</v>
      </c>
      <c r="B2279" s="1219" t="s">
        <v>683</v>
      </c>
      <c r="C2279" s="1220"/>
      <c r="D2279" s="1221"/>
      <c r="E2279" s="1219" t="s">
        <v>6878</v>
      </c>
      <c r="F2279" s="1221"/>
      <c r="G2279" s="740">
        <v>1233405.33</v>
      </c>
      <c r="H2279" s="740">
        <v>604937.31999999995</v>
      </c>
      <c r="I2279" s="1158">
        <v>0</v>
      </c>
      <c r="J2279" s="740">
        <v>1838342.65</v>
      </c>
      <c r="K2279" s="276" t="str">
        <f t="shared" si="35"/>
        <v>250423</v>
      </c>
    </row>
    <row r="2280" spans="1:11" ht="10.9" customHeight="1">
      <c r="A2280" s="1157">
        <v>5115040003</v>
      </c>
      <c r="B2280" s="1219" t="s">
        <v>683</v>
      </c>
      <c r="C2280" s="1220"/>
      <c r="D2280" s="1221"/>
      <c r="E2280" s="1219" t="s">
        <v>6879</v>
      </c>
      <c r="F2280" s="1221"/>
      <c r="G2280" s="740">
        <v>7508.26</v>
      </c>
      <c r="H2280" s="740">
        <v>4772.3</v>
      </c>
      <c r="I2280" s="1158">
        <v>0</v>
      </c>
      <c r="J2280" s="740">
        <v>12280.56</v>
      </c>
      <c r="K2280" s="276" t="str">
        <f t="shared" si="35"/>
        <v>250423</v>
      </c>
    </row>
    <row r="2281" spans="1:11" ht="10.9" customHeight="1">
      <c r="A2281" s="1157">
        <v>5115040003</v>
      </c>
      <c r="B2281" s="1219" t="s">
        <v>683</v>
      </c>
      <c r="C2281" s="1220"/>
      <c r="D2281" s="1221"/>
      <c r="E2281" s="1219" t="s">
        <v>6880</v>
      </c>
      <c r="F2281" s="1221"/>
      <c r="G2281" s="740">
        <v>10617.66</v>
      </c>
      <c r="H2281" s="740">
        <v>5308.83</v>
      </c>
      <c r="I2281" s="1158">
        <v>0</v>
      </c>
      <c r="J2281" s="740">
        <v>15926.49</v>
      </c>
      <c r="K2281" s="276" t="str">
        <f t="shared" si="35"/>
        <v>151223</v>
      </c>
    </row>
    <row r="2282" spans="1:11" ht="10.9" customHeight="1">
      <c r="A2282" s="1157">
        <v>5115040003</v>
      </c>
      <c r="B2282" s="1219" t="s">
        <v>683</v>
      </c>
      <c r="C2282" s="1220"/>
      <c r="D2282" s="1221"/>
      <c r="E2282" s="1219" t="s">
        <v>6881</v>
      </c>
      <c r="F2282" s="1221"/>
      <c r="G2282" s="740">
        <v>677026.3</v>
      </c>
      <c r="H2282" s="740">
        <v>334319.40999999997</v>
      </c>
      <c r="I2282" s="1158">
        <v>0</v>
      </c>
      <c r="J2282" s="740">
        <v>1011345.71</v>
      </c>
      <c r="K2282" s="276" t="str">
        <f t="shared" si="35"/>
        <v>250423</v>
      </c>
    </row>
    <row r="2283" spans="1:11" ht="10.9" customHeight="1">
      <c r="A2283" s="1157">
        <v>5115040003</v>
      </c>
      <c r="B2283" s="1219" t="s">
        <v>683</v>
      </c>
      <c r="C2283" s="1220"/>
      <c r="D2283" s="1221"/>
      <c r="E2283" s="1219" t="s">
        <v>6882</v>
      </c>
      <c r="F2283" s="1221"/>
      <c r="G2283" s="740">
        <v>16303.72</v>
      </c>
      <c r="H2283" s="740">
        <v>8151.86</v>
      </c>
      <c r="I2283" s="1158">
        <v>0</v>
      </c>
      <c r="J2283" s="740">
        <v>24455.58</v>
      </c>
      <c r="K2283" s="276" t="str">
        <f t="shared" si="35"/>
        <v>250423</v>
      </c>
    </row>
    <row r="2284" spans="1:11" ht="10.9" customHeight="1">
      <c r="A2284" s="1157">
        <v>5115040003</v>
      </c>
      <c r="B2284" s="1219" t="s">
        <v>683</v>
      </c>
      <c r="C2284" s="1220"/>
      <c r="D2284" s="1221"/>
      <c r="E2284" s="1219" t="s">
        <v>6883</v>
      </c>
      <c r="F2284" s="1221"/>
      <c r="G2284" s="740">
        <v>15234.08</v>
      </c>
      <c r="H2284" s="740">
        <v>7617.04</v>
      </c>
      <c r="I2284" s="1158">
        <v>0</v>
      </c>
      <c r="J2284" s="740">
        <v>22851.119999999999</v>
      </c>
      <c r="K2284" s="276" t="str">
        <f t="shared" si="35"/>
        <v>250423</v>
      </c>
    </row>
    <row r="2285" spans="1:11" ht="10.9" customHeight="1">
      <c r="A2285" s="1157">
        <v>5115040003</v>
      </c>
      <c r="B2285" s="1219" t="s">
        <v>683</v>
      </c>
      <c r="C2285" s="1220"/>
      <c r="D2285" s="1221"/>
      <c r="E2285" s="1219" t="s">
        <v>6884</v>
      </c>
      <c r="F2285" s="1221"/>
      <c r="G2285" s="740">
        <v>22361.66</v>
      </c>
      <c r="H2285" s="740">
        <v>11180.83</v>
      </c>
      <c r="I2285" s="1158">
        <v>0</v>
      </c>
      <c r="J2285" s="740">
        <v>33542.49</v>
      </c>
      <c r="K2285" s="276" t="str">
        <f t="shared" si="35"/>
        <v>250423</v>
      </c>
    </row>
    <row r="2286" spans="1:11" ht="10.9" customHeight="1">
      <c r="A2286" s="1157">
        <v>5115040004</v>
      </c>
      <c r="B2286" s="1219" t="s">
        <v>684</v>
      </c>
      <c r="C2286" s="1220"/>
      <c r="D2286" s="1221"/>
      <c r="E2286" s="1219" t="s">
        <v>6885</v>
      </c>
      <c r="F2286" s="1221"/>
      <c r="G2286" s="740">
        <v>2119.1999999999998</v>
      </c>
      <c r="H2286" s="740">
        <v>1059.5999999999999</v>
      </c>
      <c r="I2286" s="1158">
        <v>0</v>
      </c>
      <c r="J2286" s="740">
        <v>3178.8</v>
      </c>
      <c r="K2286" s="276" t="str">
        <f t="shared" si="35"/>
        <v>250423</v>
      </c>
    </row>
    <row r="2287" spans="1:11" ht="10.9" customHeight="1">
      <c r="A2287" s="1157">
        <v>5115040004</v>
      </c>
      <c r="B2287" s="1219" t="s">
        <v>684</v>
      </c>
      <c r="C2287" s="1220"/>
      <c r="D2287" s="1221"/>
      <c r="E2287" s="1219" t="s">
        <v>6886</v>
      </c>
      <c r="F2287" s="1221"/>
      <c r="G2287" s="740">
        <v>3988.94</v>
      </c>
      <c r="H2287" s="740">
        <v>1994.47</v>
      </c>
      <c r="I2287" s="1158">
        <v>0</v>
      </c>
      <c r="J2287" s="740">
        <v>5983.41</v>
      </c>
      <c r="K2287" s="276" t="str">
        <f t="shared" si="35"/>
        <v>250423</v>
      </c>
    </row>
    <row r="2288" spans="1:11" ht="10.9" customHeight="1">
      <c r="A2288" s="1157">
        <v>5115040004</v>
      </c>
      <c r="B2288" s="1219" t="s">
        <v>684</v>
      </c>
      <c r="C2288" s="1220"/>
      <c r="D2288" s="1221"/>
      <c r="E2288" s="1219" t="s">
        <v>6887</v>
      </c>
      <c r="F2288" s="1221"/>
      <c r="G2288" s="740">
        <v>5631.18</v>
      </c>
      <c r="H2288" s="740">
        <v>2815.59</v>
      </c>
      <c r="I2288" s="1158">
        <v>0</v>
      </c>
      <c r="J2288" s="740">
        <v>8446.77</v>
      </c>
      <c r="K2288" s="276" t="str">
        <f t="shared" si="35"/>
        <v>250423</v>
      </c>
    </row>
    <row r="2289" spans="1:11" ht="10.9" customHeight="1">
      <c r="A2289" s="1157">
        <v>5115040004</v>
      </c>
      <c r="B2289" s="1219" t="s">
        <v>684</v>
      </c>
      <c r="C2289" s="1220"/>
      <c r="D2289" s="1221"/>
      <c r="E2289" s="1219" t="s">
        <v>6888</v>
      </c>
      <c r="F2289" s="1221"/>
      <c r="G2289" s="740">
        <v>38042.019999999997</v>
      </c>
      <c r="H2289" s="740">
        <v>19021.009999999998</v>
      </c>
      <c r="I2289" s="1158">
        <v>0</v>
      </c>
      <c r="J2289" s="740">
        <v>57063.03</v>
      </c>
      <c r="K2289" s="276" t="str">
        <f t="shared" si="35"/>
        <v>250423</v>
      </c>
    </row>
    <row r="2290" spans="1:11" ht="10.9" customHeight="1">
      <c r="A2290" s="1157">
        <v>5115040004</v>
      </c>
      <c r="B2290" s="1219" t="s">
        <v>684</v>
      </c>
      <c r="C2290" s="1220"/>
      <c r="D2290" s="1221"/>
      <c r="E2290" s="1219" t="s">
        <v>6889</v>
      </c>
      <c r="F2290" s="1221"/>
      <c r="G2290" s="740">
        <v>13146.24</v>
      </c>
      <c r="H2290" s="740">
        <v>6573.12</v>
      </c>
      <c r="I2290" s="1158">
        <v>0</v>
      </c>
      <c r="J2290" s="740">
        <v>19719.36</v>
      </c>
      <c r="K2290" s="276" t="str">
        <f t="shared" si="35"/>
        <v>250423</v>
      </c>
    </row>
    <row r="2291" spans="1:11" ht="10.9" customHeight="1">
      <c r="A2291" s="1157">
        <v>5115040004</v>
      </c>
      <c r="B2291" s="1219" t="s">
        <v>684</v>
      </c>
      <c r="C2291" s="1220"/>
      <c r="D2291" s="1221"/>
      <c r="E2291" s="1219" t="s">
        <v>6890</v>
      </c>
      <c r="F2291" s="1221"/>
      <c r="G2291" s="740">
        <v>7331.24</v>
      </c>
      <c r="H2291" s="740">
        <v>3665.62</v>
      </c>
      <c r="I2291" s="1158">
        <v>0</v>
      </c>
      <c r="J2291" s="740">
        <v>10996.86</v>
      </c>
      <c r="K2291" s="276" t="str">
        <f t="shared" si="35"/>
        <v>250423</v>
      </c>
    </row>
    <row r="2292" spans="1:11" ht="10.9" customHeight="1">
      <c r="A2292" s="1157">
        <v>5115040004</v>
      </c>
      <c r="B2292" s="1219" t="s">
        <v>684</v>
      </c>
      <c r="C2292" s="1220"/>
      <c r="D2292" s="1221"/>
      <c r="E2292" s="1219" t="s">
        <v>6891</v>
      </c>
      <c r="F2292" s="1221"/>
      <c r="G2292" s="740">
        <v>12716.78</v>
      </c>
      <c r="H2292" s="740">
        <v>6358.39</v>
      </c>
      <c r="I2292" s="1158">
        <v>0</v>
      </c>
      <c r="J2292" s="740">
        <v>19075.169999999998</v>
      </c>
      <c r="K2292" s="276" t="str">
        <f t="shared" si="35"/>
        <v>250423</v>
      </c>
    </row>
    <row r="2293" spans="1:11" ht="10.9" customHeight="1">
      <c r="A2293" s="1157">
        <v>5115040004</v>
      </c>
      <c r="B2293" s="1219" t="s">
        <v>684</v>
      </c>
      <c r="C2293" s="1220"/>
      <c r="D2293" s="1221"/>
      <c r="E2293" s="1219" t="s">
        <v>6892</v>
      </c>
      <c r="F2293" s="1221"/>
      <c r="G2293" s="740">
        <v>5934.2</v>
      </c>
      <c r="H2293" s="740">
        <v>2967.1</v>
      </c>
      <c r="I2293" s="1158">
        <v>0</v>
      </c>
      <c r="J2293" s="740">
        <v>8901.2999999999993</v>
      </c>
      <c r="K2293" s="276" t="str">
        <f t="shared" si="35"/>
        <v>250423</v>
      </c>
    </row>
    <row r="2294" spans="1:11" ht="10.9" customHeight="1">
      <c r="A2294" s="1157">
        <v>5115040004</v>
      </c>
      <c r="B2294" s="1219" t="s">
        <v>684</v>
      </c>
      <c r="C2294" s="1220"/>
      <c r="D2294" s="1221"/>
      <c r="E2294" s="1219" t="s">
        <v>6893</v>
      </c>
      <c r="F2294" s="1221"/>
      <c r="G2294" s="740">
        <v>15021.11</v>
      </c>
      <c r="H2294" s="740">
        <v>7876.86</v>
      </c>
      <c r="I2294" s="1158">
        <v>0</v>
      </c>
      <c r="J2294" s="740">
        <v>22897.97</v>
      </c>
      <c r="K2294" s="276" t="str">
        <f t="shared" si="35"/>
        <v>151223</v>
      </c>
    </row>
    <row r="2295" spans="1:11" ht="10.9" customHeight="1">
      <c r="A2295" s="1157">
        <v>5115040004</v>
      </c>
      <c r="B2295" s="1219" t="s">
        <v>684</v>
      </c>
      <c r="C2295" s="1220"/>
      <c r="D2295" s="1221"/>
      <c r="E2295" s="1219" t="s">
        <v>6894</v>
      </c>
      <c r="F2295" s="1221"/>
      <c r="G2295" s="740">
        <v>1224949.71</v>
      </c>
      <c r="H2295" s="740">
        <v>601807.32999999996</v>
      </c>
      <c r="I2295" s="1158">
        <v>0</v>
      </c>
      <c r="J2295" s="740">
        <v>1826757.04</v>
      </c>
      <c r="K2295" s="276" t="str">
        <f t="shared" si="35"/>
        <v>250423</v>
      </c>
    </row>
    <row r="2296" spans="1:11" ht="10.9" customHeight="1">
      <c r="A2296" s="1157">
        <v>5115040004</v>
      </c>
      <c r="B2296" s="1219" t="s">
        <v>684</v>
      </c>
      <c r="C2296" s="1220"/>
      <c r="D2296" s="1221"/>
      <c r="E2296" s="1219" t="s">
        <v>6895</v>
      </c>
      <c r="F2296" s="1221"/>
      <c r="G2296" s="740">
        <v>7508.26</v>
      </c>
      <c r="H2296" s="740">
        <v>4587.8999999999996</v>
      </c>
      <c r="I2296" s="1158">
        <v>0</v>
      </c>
      <c r="J2296" s="740">
        <v>12096.16</v>
      </c>
      <c r="K2296" s="276" t="str">
        <f t="shared" si="35"/>
        <v>250423</v>
      </c>
    </row>
    <row r="2297" spans="1:11" ht="10.9" customHeight="1">
      <c r="A2297" s="1157">
        <v>5115040004</v>
      </c>
      <c r="B2297" s="1219" t="s">
        <v>684</v>
      </c>
      <c r="C2297" s="1220"/>
      <c r="D2297" s="1221"/>
      <c r="E2297" s="1219" t="s">
        <v>6896</v>
      </c>
      <c r="F2297" s="1221"/>
      <c r="G2297" s="740">
        <v>10617.66</v>
      </c>
      <c r="H2297" s="740">
        <v>5308.83</v>
      </c>
      <c r="I2297" s="1158">
        <v>0</v>
      </c>
      <c r="J2297" s="740">
        <v>15926.49</v>
      </c>
      <c r="K2297" s="276" t="str">
        <f t="shared" si="35"/>
        <v>151223</v>
      </c>
    </row>
    <row r="2298" spans="1:11" ht="10.9" customHeight="1">
      <c r="A2298" s="1157">
        <v>5115040004</v>
      </c>
      <c r="B2298" s="1219" t="s">
        <v>684</v>
      </c>
      <c r="C2298" s="1220"/>
      <c r="D2298" s="1221"/>
      <c r="E2298" s="1219" t="s">
        <v>6897</v>
      </c>
      <c r="F2298" s="1221"/>
      <c r="G2298" s="740">
        <v>670263.26</v>
      </c>
      <c r="H2298" s="740">
        <v>329913.53000000003</v>
      </c>
      <c r="I2298" s="1158">
        <v>0</v>
      </c>
      <c r="J2298" s="740">
        <v>1000176.79</v>
      </c>
      <c r="K2298" s="276" t="str">
        <f t="shared" si="35"/>
        <v>250423</v>
      </c>
    </row>
    <row r="2299" spans="1:11" ht="10.9" customHeight="1">
      <c r="A2299" s="1157">
        <v>5115040004</v>
      </c>
      <c r="B2299" s="1219" t="s">
        <v>684</v>
      </c>
      <c r="C2299" s="1220"/>
      <c r="D2299" s="1221"/>
      <c r="E2299" s="1219" t="s">
        <v>6898</v>
      </c>
      <c r="F2299" s="1221"/>
      <c r="G2299" s="740">
        <v>16303.72</v>
      </c>
      <c r="H2299" s="740">
        <v>8151.86</v>
      </c>
      <c r="I2299" s="1158">
        <v>0</v>
      </c>
      <c r="J2299" s="740">
        <v>24455.58</v>
      </c>
      <c r="K2299" s="276" t="str">
        <f t="shared" si="35"/>
        <v>250423</v>
      </c>
    </row>
    <row r="2300" spans="1:11" ht="10.9" customHeight="1">
      <c r="A2300" s="1157">
        <v>5115040004</v>
      </c>
      <c r="B2300" s="1219" t="s">
        <v>684</v>
      </c>
      <c r="C2300" s="1220"/>
      <c r="D2300" s="1221"/>
      <c r="E2300" s="1219" t="s">
        <v>6899</v>
      </c>
      <c r="F2300" s="1221"/>
      <c r="G2300" s="740">
        <v>15234.08</v>
      </c>
      <c r="H2300" s="740">
        <v>7617.04</v>
      </c>
      <c r="I2300" s="1158">
        <v>0</v>
      </c>
      <c r="J2300" s="740">
        <v>22851.119999999999</v>
      </c>
      <c r="K2300" s="276" t="str">
        <f t="shared" si="35"/>
        <v>250423</v>
      </c>
    </row>
    <row r="2301" spans="1:11" ht="10.9" customHeight="1">
      <c r="A2301" s="1157">
        <v>5115040004</v>
      </c>
      <c r="B2301" s="1219" t="s">
        <v>684</v>
      </c>
      <c r="C2301" s="1220"/>
      <c r="D2301" s="1221"/>
      <c r="E2301" s="1219" t="s">
        <v>6900</v>
      </c>
      <c r="F2301" s="1221"/>
      <c r="G2301" s="740">
        <v>22361.66</v>
      </c>
      <c r="H2301" s="740">
        <v>11180.83</v>
      </c>
      <c r="I2301" s="1158">
        <v>0</v>
      </c>
      <c r="J2301" s="740">
        <v>33542.49</v>
      </c>
      <c r="K2301" s="276" t="str">
        <f t="shared" si="35"/>
        <v>250423</v>
      </c>
    </row>
    <row r="2302" spans="1:11" ht="10.9" customHeight="1">
      <c r="A2302" s="1157">
        <v>5115040006</v>
      </c>
      <c r="B2302" s="1219" t="s">
        <v>6901</v>
      </c>
      <c r="C2302" s="1220"/>
      <c r="D2302" s="1221"/>
      <c r="E2302" s="1219" t="s">
        <v>6902</v>
      </c>
      <c r="F2302" s="1221"/>
      <c r="G2302" s="740">
        <v>60760.7</v>
      </c>
      <c r="H2302" s="740">
        <v>51351.3</v>
      </c>
      <c r="I2302" s="1158">
        <v>0</v>
      </c>
      <c r="J2302" s="740">
        <v>112112</v>
      </c>
      <c r="K2302" s="276" t="str">
        <f t="shared" si="35"/>
        <v>151223</v>
      </c>
    </row>
    <row r="2303" spans="1:11" ht="10.9" customHeight="1">
      <c r="A2303" s="1157">
        <v>5115040006</v>
      </c>
      <c r="B2303" s="1219" t="s">
        <v>6901</v>
      </c>
      <c r="C2303" s="1220"/>
      <c r="D2303" s="1221"/>
      <c r="E2303" s="1219" t="s">
        <v>6903</v>
      </c>
      <c r="F2303" s="1221"/>
      <c r="G2303" s="1158">
        <v>0</v>
      </c>
      <c r="H2303" s="740">
        <v>23960.3</v>
      </c>
      <c r="I2303" s="1158">
        <v>0</v>
      </c>
      <c r="J2303" s="740">
        <v>23960.3</v>
      </c>
      <c r="K2303" s="276" t="str">
        <f t="shared" si="35"/>
        <v>151223</v>
      </c>
    </row>
    <row r="2304" spans="1:11" ht="10.9" customHeight="1">
      <c r="A2304" s="1157">
        <v>5115040008</v>
      </c>
      <c r="B2304" s="1219" t="s">
        <v>6904</v>
      </c>
      <c r="C2304" s="1220"/>
      <c r="D2304" s="1221"/>
      <c r="E2304" s="1219" t="s">
        <v>6905</v>
      </c>
      <c r="F2304" s="1221"/>
      <c r="G2304" s="740">
        <v>3179.36</v>
      </c>
      <c r="H2304" s="740">
        <v>1649.46</v>
      </c>
      <c r="I2304" s="1158">
        <v>0</v>
      </c>
      <c r="J2304" s="740">
        <v>4828.82</v>
      </c>
      <c r="K2304" s="276" t="str">
        <f t="shared" si="35"/>
        <v>151223</v>
      </c>
    </row>
    <row r="2305" spans="1:11" ht="10.9" customHeight="1">
      <c r="A2305" s="1157">
        <v>5115040008</v>
      </c>
      <c r="B2305" s="1219" t="s">
        <v>6904</v>
      </c>
      <c r="C2305" s="1220"/>
      <c r="D2305" s="1221"/>
      <c r="E2305" s="1219" t="s">
        <v>6906</v>
      </c>
      <c r="F2305" s="1221"/>
      <c r="G2305" s="740">
        <v>31793.599999999999</v>
      </c>
      <c r="H2305" s="740">
        <v>16494.599999999999</v>
      </c>
      <c r="I2305" s="1158">
        <v>0</v>
      </c>
      <c r="J2305" s="740">
        <v>48288.2</v>
      </c>
      <c r="K2305" s="276" t="str">
        <f t="shared" si="35"/>
        <v>151223</v>
      </c>
    </row>
    <row r="2306" spans="1:11" ht="10.9" customHeight="1">
      <c r="A2306" s="1157">
        <v>5115040008</v>
      </c>
      <c r="B2306" s="1219" t="s">
        <v>6904</v>
      </c>
      <c r="C2306" s="1220"/>
      <c r="D2306" s="1221"/>
      <c r="E2306" s="1219" t="s">
        <v>6907</v>
      </c>
      <c r="F2306" s="1221"/>
      <c r="G2306" s="740">
        <v>19076.16</v>
      </c>
      <c r="H2306" s="740">
        <v>9896.76</v>
      </c>
      <c r="I2306" s="1158">
        <v>0</v>
      </c>
      <c r="J2306" s="740">
        <v>28972.92</v>
      </c>
      <c r="K2306" s="276" t="str">
        <f t="shared" si="35"/>
        <v>151223</v>
      </c>
    </row>
    <row r="2307" spans="1:11" ht="10.9" customHeight="1">
      <c r="A2307" s="1157">
        <v>5115040008</v>
      </c>
      <c r="B2307" s="1219" t="s">
        <v>6904</v>
      </c>
      <c r="C2307" s="1220"/>
      <c r="D2307" s="1221"/>
      <c r="E2307" s="1219" t="s">
        <v>6908</v>
      </c>
      <c r="F2307" s="1221"/>
      <c r="G2307" s="740">
        <v>3179.36</v>
      </c>
      <c r="H2307" s="740">
        <v>2474.19</v>
      </c>
      <c r="I2307" s="1158">
        <v>0</v>
      </c>
      <c r="J2307" s="740">
        <v>5653.55</v>
      </c>
      <c r="K2307" s="276" t="str">
        <f t="shared" si="35"/>
        <v>151223</v>
      </c>
    </row>
    <row r="2308" spans="1:11" ht="10.9" customHeight="1">
      <c r="A2308" s="1157">
        <v>5115040008</v>
      </c>
      <c r="B2308" s="1219" t="s">
        <v>6904</v>
      </c>
      <c r="C2308" s="1220"/>
      <c r="D2308" s="1221"/>
      <c r="E2308" s="1219" t="s">
        <v>6909</v>
      </c>
      <c r="F2308" s="1221"/>
      <c r="G2308" s="740">
        <v>28554.46</v>
      </c>
      <c r="H2308" s="740">
        <v>14020.41</v>
      </c>
      <c r="I2308" s="1158">
        <v>0</v>
      </c>
      <c r="J2308" s="740">
        <v>42574.87</v>
      </c>
      <c r="K2308" s="276" t="str">
        <f t="shared" si="35"/>
        <v>151223</v>
      </c>
    </row>
    <row r="2309" spans="1:11" ht="10.9" customHeight="1">
      <c r="A2309" s="1157">
        <v>5115040008</v>
      </c>
      <c r="B2309" s="1219" t="s">
        <v>6904</v>
      </c>
      <c r="C2309" s="1220"/>
      <c r="D2309" s="1221"/>
      <c r="E2309" s="1219" t="s">
        <v>6910</v>
      </c>
      <c r="F2309" s="1221"/>
      <c r="G2309" s="740">
        <v>15896.8</v>
      </c>
      <c r="H2309" s="740">
        <v>8247.2999999999993</v>
      </c>
      <c r="I2309" s="1158">
        <v>0</v>
      </c>
      <c r="J2309" s="740">
        <v>24144.1</v>
      </c>
      <c r="K2309" s="276" t="str">
        <f t="shared" si="35"/>
        <v>151223</v>
      </c>
    </row>
    <row r="2310" spans="1:11" ht="10.9" customHeight="1">
      <c r="A2310" s="1157">
        <v>5115040008</v>
      </c>
      <c r="B2310" s="1219" t="s">
        <v>6904</v>
      </c>
      <c r="C2310" s="1220"/>
      <c r="D2310" s="1221"/>
      <c r="E2310" s="1219" t="s">
        <v>6911</v>
      </c>
      <c r="F2310" s="1221"/>
      <c r="G2310" s="740">
        <v>6358.72</v>
      </c>
      <c r="H2310" s="740">
        <v>3298.92</v>
      </c>
      <c r="I2310" s="1158">
        <v>0</v>
      </c>
      <c r="J2310" s="740">
        <v>9657.64</v>
      </c>
      <c r="K2310" s="276" t="str">
        <f t="shared" si="35"/>
        <v>151223</v>
      </c>
    </row>
    <row r="2311" spans="1:11" ht="10.9" customHeight="1">
      <c r="A2311" s="1157">
        <v>5115040008</v>
      </c>
      <c r="B2311" s="1219" t="s">
        <v>6904</v>
      </c>
      <c r="C2311" s="1220"/>
      <c r="D2311" s="1221"/>
      <c r="E2311" s="1219" t="s">
        <v>6912</v>
      </c>
      <c r="F2311" s="1221"/>
      <c r="G2311" s="740">
        <v>4004.09</v>
      </c>
      <c r="H2311" s="740">
        <v>1649.46</v>
      </c>
      <c r="I2311" s="1158">
        <v>0</v>
      </c>
      <c r="J2311" s="740">
        <v>5653.55</v>
      </c>
      <c r="K2311" s="276" t="str">
        <f t="shared" si="35"/>
        <v>151223</v>
      </c>
    </row>
    <row r="2312" spans="1:11" ht="10.9" customHeight="1">
      <c r="A2312" s="1157">
        <v>5115040008</v>
      </c>
      <c r="B2312" s="1219" t="s">
        <v>6904</v>
      </c>
      <c r="C2312" s="1220"/>
      <c r="D2312" s="1221"/>
      <c r="E2312" s="1219" t="s">
        <v>6913</v>
      </c>
      <c r="F2312" s="1221"/>
      <c r="G2312" s="740">
        <v>6358.72</v>
      </c>
      <c r="H2312" s="740">
        <v>3298.92</v>
      </c>
      <c r="I2312" s="1158">
        <v>0</v>
      </c>
      <c r="J2312" s="740">
        <v>9657.64</v>
      </c>
      <c r="K2312" s="276" t="str">
        <f t="shared" si="35"/>
        <v>151223</v>
      </c>
    </row>
    <row r="2313" spans="1:11" ht="10.9" customHeight="1">
      <c r="A2313" s="1157">
        <v>5115040008</v>
      </c>
      <c r="B2313" s="1219" t="s">
        <v>6904</v>
      </c>
      <c r="C2313" s="1220"/>
      <c r="D2313" s="1221"/>
      <c r="E2313" s="1219" t="s">
        <v>6914</v>
      </c>
      <c r="F2313" s="1221"/>
      <c r="G2313" s="740">
        <v>3944.31</v>
      </c>
      <c r="H2313" s="740">
        <v>1649.46</v>
      </c>
      <c r="I2313" s="1158">
        <v>0</v>
      </c>
      <c r="J2313" s="740">
        <v>5593.77</v>
      </c>
      <c r="K2313" s="276" t="str">
        <f t="shared" si="35"/>
        <v>151223</v>
      </c>
    </row>
    <row r="2314" spans="1:11" ht="10.9" customHeight="1">
      <c r="A2314" s="1157">
        <v>5115040008</v>
      </c>
      <c r="B2314" s="1219" t="s">
        <v>6904</v>
      </c>
      <c r="C2314" s="1220"/>
      <c r="D2314" s="1221"/>
      <c r="E2314" s="1219" t="s">
        <v>6915</v>
      </c>
      <c r="F2314" s="1221"/>
      <c r="G2314" s="740">
        <v>28494.68</v>
      </c>
      <c r="H2314" s="740">
        <v>14845.14</v>
      </c>
      <c r="I2314" s="1158">
        <v>0</v>
      </c>
      <c r="J2314" s="740">
        <v>43339.82</v>
      </c>
      <c r="K2314" s="276" t="str">
        <f t="shared" si="35"/>
        <v>151223</v>
      </c>
    </row>
    <row r="2315" spans="1:11" ht="10.9" customHeight="1">
      <c r="A2315" s="1157">
        <v>5115040008</v>
      </c>
      <c r="B2315" s="1219" t="s">
        <v>6904</v>
      </c>
      <c r="C2315" s="1220"/>
      <c r="D2315" s="1221"/>
      <c r="E2315" s="1219" t="s">
        <v>6916</v>
      </c>
      <c r="F2315" s="1221"/>
      <c r="G2315" s="740">
        <v>31793.599999999999</v>
      </c>
      <c r="H2315" s="740">
        <v>17319.330000000002</v>
      </c>
      <c r="I2315" s="1158">
        <v>0</v>
      </c>
      <c r="J2315" s="740">
        <v>49112.93</v>
      </c>
      <c r="K2315" s="276" t="str">
        <f t="shared" si="35"/>
        <v>151223</v>
      </c>
    </row>
    <row r="2316" spans="1:11" ht="10.9" customHeight="1">
      <c r="A2316" s="1157">
        <v>5115040008</v>
      </c>
      <c r="B2316" s="1219" t="s">
        <v>6904</v>
      </c>
      <c r="C2316" s="1220"/>
      <c r="D2316" s="1221"/>
      <c r="E2316" s="1219" t="s">
        <v>6917</v>
      </c>
      <c r="F2316" s="1221"/>
      <c r="G2316" s="740">
        <v>15896.8</v>
      </c>
      <c r="H2316" s="740">
        <v>7422.57</v>
      </c>
      <c r="I2316" s="1158">
        <v>0</v>
      </c>
      <c r="J2316" s="740">
        <v>23319.37</v>
      </c>
      <c r="K2316" s="276" t="str">
        <f t="shared" si="35"/>
        <v>151223</v>
      </c>
    </row>
    <row r="2317" spans="1:11" ht="10.9" customHeight="1">
      <c r="A2317" s="1157">
        <v>5115040008</v>
      </c>
      <c r="B2317" s="1219" t="s">
        <v>6904</v>
      </c>
      <c r="C2317" s="1220"/>
      <c r="D2317" s="1221"/>
      <c r="E2317" s="1219" t="s">
        <v>6918</v>
      </c>
      <c r="F2317" s="1221"/>
      <c r="G2317" s="740">
        <v>8713.35</v>
      </c>
      <c r="H2317" s="740">
        <v>3298.92</v>
      </c>
      <c r="I2317" s="1158">
        <v>0</v>
      </c>
      <c r="J2317" s="740">
        <v>12012.27</v>
      </c>
      <c r="K2317" s="276" t="str">
        <f t="shared" ref="K2317:K2380" si="36">MID(E2317,58,6)</f>
        <v>151223</v>
      </c>
    </row>
    <row r="2318" spans="1:11" ht="10.9" customHeight="1">
      <c r="A2318" s="1157">
        <v>5115040008</v>
      </c>
      <c r="B2318" s="1219" t="s">
        <v>6904</v>
      </c>
      <c r="C2318" s="1220"/>
      <c r="D2318" s="1221"/>
      <c r="E2318" s="1219" t="s">
        <v>6919</v>
      </c>
      <c r="F2318" s="1221"/>
      <c r="G2318" s="740">
        <v>12717.44</v>
      </c>
      <c r="H2318" s="740">
        <v>6597.84</v>
      </c>
      <c r="I2318" s="1158">
        <v>0</v>
      </c>
      <c r="J2318" s="740">
        <v>19315.28</v>
      </c>
      <c r="K2318" s="276" t="str">
        <f t="shared" si="36"/>
        <v>151223</v>
      </c>
    </row>
    <row r="2319" spans="1:11" ht="10.9" customHeight="1">
      <c r="A2319" s="1157">
        <v>5115040008</v>
      </c>
      <c r="B2319" s="1219" t="s">
        <v>6904</v>
      </c>
      <c r="C2319" s="1220"/>
      <c r="D2319" s="1221"/>
      <c r="E2319" s="1219" t="s">
        <v>6920</v>
      </c>
      <c r="F2319" s="1221"/>
      <c r="G2319" s="740">
        <v>4828.82</v>
      </c>
      <c r="H2319" s="740">
        <v>3298.92</v>
      </c>
      <c r="I2319" s="1158">
        <v>0</v>
      </c>
      <c r="J2319" s="740">
        <v>8127.74</v>
      </c>
      <c r="K2319" s="276" t="str">
        <f t="shared" si="36"/>
        <v>151223</v>
      </c>
    </row>
    <row r="2320" spans="1:11" ht="10.9" customHeight="1">
      <c r="A2320" s="1157">
        <v>5115040008</v>
      </c>
      <c r="B2320" s="1219" t="s">
        <v>6904</v>
      </c>
      <c r="C2320" s="1220"/>
      <c r="D2320" s="1221"/>
      <c r="E2320" s="1219" t="s">
        <v>6921</v>
      </c>
      <c r="F2320" s="1221"/>
      <c r="G2320" s="740">
        <v>3179.36</v>
      </c>
      <c r="H2320" s="740">
        <v>1649.46</v>
      </c>
      <c r="I2320" s="1158">
        <v>0</v>
      </c>
      <c r="J2320" s="740">
        <v>4828.82</v>
      </c>
      <c r="K2320" s="276" t="str">
        <f t="shared" si="36"/>
        <v>151223</v>
      </c>
    </row>
    <row r="2321" spans="1:11" ht="10.9" customHeight="1">
      <c r="A2321" s="1157">
        <v>5115040008</v>
      </c>
      <c r="B2321" s="1219" t="s">
        <v>6904</v>
      </c>
      <c r="C2321" s="1220"/>
      <c r="D2321" s="1221"/>
      <c r="E2321" s="1219" t="s">
        <v>6922</v>
      </c>
      <c r="F2321" s="1221"/>
      <c r="G2321" s="740">
        <v>6358.72</v>
      </c>
      <c r="H2321" s="740">
        <v>3298.92</v>
      </c>
      <c r="I2321" s="1158">
        <v>0</v>
      </c>
      <c r="J2321" s="740">
        <v>9657.64</v>
      </c>
      <c r="K2321" s="276" t="str">
        <f t="shared" si="36"/>
        <v>151223</v>
      </c>
    </row>
    <row r="2322" spans="1:11" ht="10.9" customHeight="1">
      <c r="A2322" s="1157">
        <v>5115040008</v>
      </c>
      <c r="B2322" s="1219" t="s">
        <v>6904</v>
      </c>
      <c r="C2322" s="1220"/>
      <c r="D2322" s="1221"/>
      <c r="E2322" s="1219" t="s">
        <v>6923</v>
      </c>
      <c r="F2322" s="1221"/>
      <c r="G2322" s="740">
        <v>38152.32</v>
      </c>
      <c r="H2322" s="740">
        <v>19793.52</v>
      </c>
      <c r="I2322" s="1158">
        <v>0</v>
      </c>
      <c r="J2322" s="740">
        <v>57945.84</v>
      </c>
      <c r="K2322" s="276" t="str">
        <f t="shared" si="36"/>
        <v>151223</v>
      </c>
    </row>
    <row r="2323" spans="1:11" ht="10.9" customHeight="1">
      <c r="A2323" s="1157">
        <v>5115040008</v>
      </c>
      <c r="B2323" s="1219" t="s">
        <v>6904</v>
      </c>
      <c r="C2323" s="1220"/>
      <c r="D2323" s="1221"/>
      <c r="E2323" s="1219" t="s">
        <v>6924</v>
      </c>
      <c r="F2323" s="1221"/>
      <c r="G2323" s="740">
        <v>9538.08</v>
      </c>
      <c r="H2323" s="740">
        <v>4948.38</v>
      </c>
      <c r="I2323" s="1158">
        <v>0</v>
      </c>
      <c r="J2323" s="740">
        <v>14486.46</v>
      </c>
      <c r="K2323" s="276" t="str">
        <f t="shared" si="36"/>
        <v>151223</v>
      </c>
    </row>
    <row r="2324" spans="1:11" ht="10.9" customHeight="1">
      <c r="A2324" s="1157">
        <v>5115040008</v>
      </c>
      <c r="B2324" s="1219" t="s">
        <v>6904</v>
      </c>
      <c r="C2324" s="1220"/>
      <c r="D2324" s="1221"/>
      <c r="E2324" s="1219" t="s">
        <v>6925</v>
      </c>
      <c r="F2324" s="1221"/>
      <c r="G2324" s="740">
        <v>6358.72</v>
      </c>
      <c r="H2324" s="740">
        <v>3298.92</v>
      </c>
      <c r="I2324" s="1158">
        <v>0</v>
      </c>
      <c r="J2324" s="740">
        <v>9657.64</v>
      </c>
      <c r="K2324" s="276" t="str">
        <f t="shared" si="36"/>
        <v>151223</v>
      </c>
    </row>
    <row r="2325" spans="1:11" ht="10.9" customHeight="1">
      <c r="A2325" s="1157">
        <v>5115040008</v>
      </c>
      <c r="B2325" s="1219" t="s">
        <v>6904</v>
      </c>
      <c r="C2325" s="1220"/>
      <c r="D2325" s="1221"/>
      <c r="E2325" s="1219" t="s">
        <v>6926</v>
      </c>
      <c r="F2325" s="1221"/>
      <c r="G2325" s="740">
        <v>9538.08</v>
      </c>
      <c r="H2325" s="740">
        <v>4948.38</v>
      </c>
      <c r="I2325" s="1158">
        <v>0</v>
      </c>
      <c r="J2325" s="740">
        <v>14486.46</v>
      </c>
      <c r="K2325" s="276" t="str">
        <f t="shared" si="36"/>
        <v>151223</v>
      </c>
    </row>
    <row r="2326" spans="1:11" ht="10.9" customHeight="1">
      <c r="A2326" s="1157">
        <v>5115040008</v>
      </c>
      <c r="B2326" s="1219" t="s">
        <v>6904</v>
      </c>
      <c r="C2326" s="1220"/>
      <c r="D2326" s="1221"/>
      <c r="E2326" s="1219" t="s">
        <v>6927</v>
      </c>
      <c r="F2326" s="1221"/>
      <c r="G2326" s="740">
        <v>3179.36</v>
      </c>
      <c r="H2326" s="740">
        <v>1649.46</v>
      </c>
      <c r="I2326" s="1158">
        <v>0</v>
      </c>
      <c r="J2326" s="740">
        <v>4828.82</v>
      </c>
      <c r="K2326" s="276" t="str">
        <f t="shared" si="36"/>
        <v>151223</v>
      </c>
    </row>
    <row r="2327" spans="1:11" ht="10.9" customHeight="1">
      <c r="A2327" s="1157">
        <v>5115040008</v>
      </c>
      <c r="B2327" s="1219" t="s">
        <v>6904</v>
      </c>
      <c r="C2327" s="1220"/>
      <c r="D2327" s="1221"/>
      <c r="E2327" s="1219" t="s">
        <v>6928</v>
      </c>
      <c r="F2327" s="1221"/>
      <c r="G2327" s="740">
        <v>3179.36</v>
      </c>
      <c r="H2327" s="740">
        <v>1649.46</v>
      </c>
      <c r="I2327" s="1158">
        <v>0</v>
      </c>
      <c r="J2327" s="740">
        <v>4828.82</v>
      </c>
      <c r="K2327" s="276" t="str">
        <f t="shared" si="36"/>
        <v>151223</v>
      </c>
    </row>
    <row r="2328" spans="1:11" ht="10.9" customHeight="1">
      <c r="A2328" s="1157">
        <v>5115040008</v>
      </c>
      <c r="B2328" s="1219" t="s">
        <v>6904</v>
      </c>
      <c r="C2328" s="1220"/>
      <c r="D2328" s="1221"/>
      <c r="E2328" s="1219" t="s">
        <v>6929</v>
      </c>
      <c r="F2328" s="1221"/>
      <c r="G2328" s="740">
        <v>3179.36</v>
      </c>
      <c r="H2328" s="740">
        <v>1649.46</v>
      </c>
      <c r="I2328" s="1158">
        <v>0</v>
      </c>
      <c r="J2328" s="740">
        <v>4828.82</v>
      </c>
      <c r="K2328" s="276" t="str">
        <f t="shared" si="36"/>
        <v>151223</v>
      </c>
    </row>
    <row r="2329" spans="1:11" ht="10.9" customHeight="1">
      <c r="A2329" s="1157">
        <v>5115040008</v>
      </c>
      <c r="B2329" s="1219" t="s">
        <v>6904</v>
      </c>
      <c r="C2329" s="1220"/>
      <c r="D2329" s="1221"/>
      <c r="E2329" s="1219" t="s">
        <v>6930</v>
      </c>
      <c r="F2329" s="1221"/>
      <c r="G2329" s="740">
        <v>123230.09</v>
      </c>
      <c r="H2329" s="740">
        <v>65153.67</v>
      </c>
      <c r="I2329" s="1158">
        <v>0</v>
      </c>
      <c r="J2329" s="740">
        <v>188383.76</v>
      </c>
      <c r="K2329" s="276" t="str">
        <f t="shared" si="36"/>
        <v>151223</v>
      </c>
    </row>
    <row r="2330" spans="1:11" ht="10.9" customHeight="1">
      <c r="A2330" s="1157">
        <v>5115040008</v>
      </c>
      <c r="B2330" s="1219" t="s">
        <v>6904</v>
      </c>
      <c r="C2330" s="1220"/>
      <c r="D2330" s="1221"/>
      <c r="E2330" s="1219" t="s">
        <v>6931</v>
      </c>
      <c r="F2330" s="1221"/>
      <c r="G2330" s="740">
        <v>3179.36</v>
      </c>
      <c r="H2330" s="740">
        <v>1649.46</v>
      </c>
      <c r="I2330" s="1158">
        <v>0</v>
      </c>
      <c r="J2330" s="740">
        <v>4828.82</v>
      </c>
      <c r="K2330" s="276" t="str">
        <f t="shared" si="36"/>
        <v>151223</v>
      </c>
    </row>
    <row r="2331" spans="1:11" ht="10.9" customHeight="1">
      <c r="A2331" s="1157">
        <v>5115040008</v>
      </c>
      <c r="B2331" s="1219" t="s">
        <v>6904</v>
      </c>
      <c r="C2331" s="1220"/>
      <c r="D2331" s="1221"/>
      <c r="E2331" s="1219" t="s">
        <v>6932</v>
      </c>
      <c r="F2331" s="1221"/>
      <c r="G2331" s="740">
        <v>28614.240000000002</v>
      </c>
      <c r="H2331" s="740">
        <v>14020.41</v>
      </c>
      <c r="I2331" s="1158">
        <v>0</v>
      </c>
      <c r="J2331" s="740">
        <v>42634.65</v>
      </c>
      <c r="K2331" s="276" t="str">
        <f t="shared" si="36"/>
        <v>151223</v>
      </c>
    </row>
    <row r="2332" spans="1:11" ht="10.9" customHeight="1">
      <c r="A2332" s="1157">
        <v>5115040008</v>
      </c>
      <c r="B2332" s="1219" t="s">
        <v>6904</v>
      </c>
      <c r="C2332" s="1220"/>
      <c r="D2332" s="1221"/>
      <c r="E2332" s="1219" t="s">
        <v>6933</v>
      </c>
      <c r="F2332" s="1221"/>
      <c r="G2332" s="740">
        <v>33323.5</v>
      </c>
      <c r="H2332" s="740">
        <v>15669.87</v>
      </c>
      <c r="I2332" s="1158">
        <v>0</v>
      </c>
      <c r="J2332" s="740">
        <v>48993.37</v>
      </c>
      <c r="K2332" s="276" t="str">
        <f t="shared" si="36"/>
        <v>151223</v>
      </c>
    </row>
    <row r="2333" spans="1:11" ht="10.9" customHeight="1">
      <c r="A2333" s="1157">
        <v>5115040008</v>
      </c>
      <c r="B2333" s="1219" t="s">
        <v>6904</v>
      </c>
      <c r="C2333" s="1220"/>
      <c r="D2333" s="1221"/>
      <c r="E2333" s="1219" t="s">
        <v>6934</v>
      </c>
      <c r="F2333" s="1221"/>
      <c r="G2333" s="740">
        <v>3179.36</v>
      </c>
      <c r="H2333" s="740">
        <v>1649.46</v>
      </c>
      <c r="I2333" s="1158">
        <v>0</v>
      </c>
      <c r="J2333" s="740">
        <v>4828.82</v>
      </c>
      <c r="K2333" s="276" t="str">
        <f t="shared" si="36"/>
        <v>151223</v>
      </c>
    </row>
    <row r="2334" spans="1:11" ht="10.9" customHeight="1">
      <c r="A2334" s="1157">
        <v>5115040008</v>
      </c>
      <c r="B2334" s="1219" t="s">
        <v>6904</v>
      </c>
      <c r="C2334" s="1220"/>
      <c r="D2334" s="1221"/>
      <c r="E2334" s="1219" t="s">
        <v>6935</v>
      </c>
      <c r="F2334" s="1221"/>
      <c r="G2334" s="740">
        <v>6358.72</v>
      </c>
      <c r="H2334" s="740">
        <v>3298.92</v>
      </c>
      <c r="I2334" s="1158">
        <v>0</v>
      </c>
      <c r="J2334" s="740">
        <v>9657.64</v>
      </c>
      <c r="K2334" s="276" t="str">
        <f t="shared" si="36"/>
        <v>151223</v>
      </c>
    </row>
    <row r="2335" spans="1:11" ht="10.9" customHeight="1">
      <c r="A2335" s="1157">
        <v>5115040008</v>
      </c>
      <c r="B2335" s="1219" t="s">
        <v>6904</v>
      </c>
      <c r="C2335" s="1220"/>
      <c r="D2335" s="1221"/>
      <c r="E2335" s="1219" t="s">
        <v>6936</v>
      </c>
      <c r="F2335" s="1221"/>
      <c r="G2335" s="740">
        <v>12717.44</v>
      </c>
      <c r="H2335" s="740">
        <v>6597.84</v>
      </c>
      <c r="I2335" s="1158">
        <v>0</v>
      </c>
      <c r="J2335" s="740">
        <v>19315.28</v>
      </c>
      <c r="K2335" s="276" t="str">
        <f t="shared" si="36"/>
        <v>151223</v>
      </c>
    </row>
    <row r="2336" spans="1:11" ht="10.9" customHeight="1">
      <c r="A2336" s="1157">
        <v>5115040008</v>
      </c>
      <c r="B2336" s="1219" t="s">
        <v>6904</v>
      </c>
      <c r="C2336" s="1220"/>
      <c r="D2336" s="1221"/>
      <c r="E2336" s="1219" t="s">
        <v>6937</v>
      </c>
      <c r="F2336" s="1221"/>
      <c r="G2336" s="740">
        <v>15896.8</v>
      </c>
      <c r="H2336" s="740">
        <v>8247.2999999999993</v>
      </c>
      <c r="I2336" s="1158">
        <v>0</v>
      </c>
      <c r="J2336" s="740">
        <v>24144.1</v>
      </c>
      <c r="K2336" s="276" t="str">
        <f t="shared" si="36"/>
        <v>151223</v>
      </c>
    </row>
    <row r="2337" spans="1:11" ht="10.9" customHeight="1">
      <c r="A2337" s="1157">
        <v>5115040008</v>
      </c>
      <c r="B2337" s="1219" t="s">
        <v>6904</v>
      </c>
      <c r="C2337" s="1220"/>
      <c r="D2337" s="1221"/>
      <c r="E2337" s="1219" t="s">
        <v>6938</v>
      </c>
      <c r="F2337" s="1221"/>
      <c r="G2337" s="740">
        <v>6358.72</v>
      </c>
      <c r="H2337" s="740">
        <v>3298.92</v>
      </c>
      <c r="I2337" s="1158">
        <v>0</v>
      </c>
      <c r="J2337" s="740">
        <v>9657.64</v>
      </c>
      <c r="K2337" s="276" t="str">
        <f t="shared" si="36"/>
        <v>151223</v>
      </c>
    </row>
    <row r="2338" spans="1:11" ht="10.9" customHeight="1">
      <c r="A2338" s="1157">
        <v>5115040008</v>
      </c>
      <c r="B2338" s="1219" t="s">
        <v>6904</v>
      </c>
      <c r="C2338" s="1220"/>
      <c r="D2338" s="1221"/>
      <c r="E2338" s="1219" t="s">
        <v>6939</v>
      </c>
      <c r="F2338" s="1221"/>
      <c r="G2338" s="740">
        <v>6358.72</v>
      </c>
      <c r="H2338" s="740">
        <v>3298.92</v>
      </c>
      <c r="I2338" s="1158">
        <v>0</v>
      </c>
      <c r="J2338" s="740">
        <v>9657.64</v>
      </c>
      <c r="K2338" s="276" t="str">
        <f t="shared" si="36"/>
        <v>151223</v>
      </c>
    </row>
    <row r="2339" spans="1:11" ht="10.9" customHeight="1">
      <c r="A2339" s="1157">
        <v>5115040008</v>
      </c>
      <c r="B2339" s="1219" t="s">
        <v>6904</v>
      </c>
      <c r="C2339" s="1220"/>
      <c r="D2339" s="1221"/>
      <c r="E2339" s="1219" t="s">
        <v>6940</v>
      </c>
      <c r="F2339" s="1221"/>
      <c r="G2339" s="740">
        <v>3179.36</v>
      </c>
      <c r="H2339" s="740">
        <v>1649.46</v>
      </c>
      <c r="I2339" s="1158">
        <v>0</v>
      </c>
      <c r="J2339" s="740">
        <v>4828.82</v>
      </c>
      <c r="K2339" s="276" t="str">
        <f t="shared" si="36"/>
        <v>151223</v>
      </c>
    </row>
    <row r="2340" spans="1:11" ht="10.9" customHeight="1">
      <c r="A2340" s="1157">
        <v>5115040008</v>
      </c>
      <c r="B2340" s="1219" t="s">
        <v>6904</v>
      </c>
      <c r="C2340" s="1220"/>
      <c r="D2340" s="1221"/>
      <c r="E2340" s="1219" t="s">
        <v>6941</v>
      </c>
      <c r="F2340" s="1221"/>
      <c r="G2340" s="740">
        <v>9538.08</v>
      </c>
      <c r="H2340" s="740">
        <v>4123.6499999999996</v>
      </c>
      <c r="I2340" s="1158">
        <v>0</v>
      </c>
      <c r="J2340" s="740">
        <v>13661.73</v>
      </c>
      <c r="K2340" s="276" t="str">
        <f t="shared" si="36"/>
        <v>151223</v>
      </c>
    </row>
    <row r="2341" spans="1:11" ht="10.9" customHeight="1">
      <c r="A2341" s="1157">
        <v>5115040008</v>
      </c>
      <c r="B2341" s="1219" t="s">
        <v>6904</v>
      </c>
      <c r="C2341" s="1220"/>
      <c r="D2341" s="1221"/>
      <c r="E2341" s="1219" t="s">
        <v>6942</v>
      </c>
      <c r="F2341" s="1221"/>
      <c r="G2341" s="740">
        <v>3179.36</v>
      </c>
      <c r="H2341" s="740">
        <v>1649.46</v>
      </c>
      <c r="I2341" s="1158">
        <v>0</v>
      </c>
      <c r="J2341" s="740">
        <v>4828.82</v>
      </c>
      <c r="K2341" s="276" t="str">
        <f t="shared" si="36"/>
        <v>151223</v>
      </c>
    </row>
    <row r="2342" spans="1:11" ht="10.9" customHeight="1">
      <c r="A2342" s="1157">
        <v>5115040008</v>
      </c>
      <c r="B2342" s="1219" t="s">
        <v>6904</v>
      </c>
      <c r="C2342" s="1220"/>
      <c r="D2342" s="1221"/>
      <c r="E2342" s="1219" t="s">
        <v>6943</v>
      </c>
      <c r="F2342" s="1221"/>
      <c r="G2342" s="740">
        <v>3179.36</v>
      </c>
      <c r="H2342" s="740">
        <v>1649.46</v>
      </c>
      <c r="I2342" s="1158">
        <v>0</v>
      </c>
      <c r="J2342" s="740">
        <v>4828.82</v>
      </c>
      <c r="K2342" s="276" t="str">
        <f t="shared" si="36"/>
        <v>151223</v>
      </c>
    </row>
    <row r="2343" spans="1:11" ht="10.9" customHeight="1">
      <c r="A2343" s="1157">
        <v>5115040008</v>
      </c>
      <c r="B2343" s="1219" t="s">
        <v>6904</v>
      </c>
      <c r="C2343" s="1220"/>
      <c r="D2343" s="1221"/>
      <c r="E2343" s="1219" t="s">
        <v>6944</v>
      </c>
      <c r="F2343" s="1221"/>
      <c r="G2343" s="740">
        <v>12717.44</v>
      </c>
      <c r="H2343" s="740">
        <v>6597.84</v>
      </c>
      <c r="I2343" s="1158">
        <v>0</v>
      </c>
      <c r="J2343" s="740">
        <v>19315.28</v>
      </c>
      <c r="K2343" s="276" t="str">
        <f t="shared" si="36"/>
        <v>151223</v>
      </c>
    </row>
    <row r="2344" spans="1:11" ht="10.9" customHeight="1">
      <c r="A2344" s="1157">
        <v>5115040008</v>
      </c>
      <c r="B2344" s="1219" t="s">
        <v>6904</v>
      </c>
      <c r="C2344" s="1220"/>
      <c r="D2344" s="1221"/>
      <c r="E2344" s="1219" t="s">
        <v>6945</v>
      </c>
      <c r="F2344" s="1221"/>
      <c r="G2344" s="740">
        <v>3179.36</v>
      </c>
      <c r="H2344" s="740">
        <v>1649.46</v>
      </c>
      <c r="I2344" s="1158">
        <v>0</v>
      </c>
      <c r="J2344" s="740">
        <v>4828.82</v>
      </c>
      <c r="K2344" s="276" t="str">
        <f t="shared" si="36"/>
        <v>151223</v>
      </c>
    </row>
    <row r="2345" spans="1:11" ht="10.9" customHeight="1">
      <c r="A2345" s="1157">
        <v>5115040008</v>
      </c>
      <c r="B2345" s="1219" t="s">
        <v>6904</v>
      </c>
      <c r="C2345" s="1220"/>
      <c r="D2345" s="1221"/>
      <c r="E2345" s="1219" t="s">
        <v>6946</v>
      </c>
      <c r="F2345" s="1221"/>
      <c r="G2345" s="740">
        <v>6358.72</v>
      </c>
      <c r="H2345" s="740">
        <v>3298.92</v>
      </c>
      <c r="I2345" s="1158">
        <v>0</v>
      </c>
      <c r="J2345" s="740">
        <v>9657.64</v>
      </c>
      <c r="K2345" s="276" t="str">
        <f t="shared" si="36"/>
        <v>151223</v>
      </c>
    </row>
    <row r="2346" spans="1:11" ht="10.9" customHeight="1">
      <c r="A2346" s="1157">
        <v>5115040008</v>
      </c>
      <c r="B2346" s="1219" t="s">
        <v>6904</v>
      </c>
      <c r="C2346" s="1220"/>
      <c r="D2346" s="1221"/>
      <c r="E2346" s="1219" t="s">
        <v>6947</v>
      </c>
      <c r="F2346" s="1221"/>
      <c r="G2346" s="740">
        <v>6358.72</v>
      </c>
      <c r="H2346" s="740">
        <v>3298.92</v>
      </c>
      <c r="I2346" s="1158">
        <v>0</v>
      </c>
      <c r="J2346" s="740">
        <v>9657.64</v>
      </c>
      <c r="K2346" s="276" t="str">
        <f t="shared" si="36"/>
        <v>151223</v>
      </c>
    </row>
    <row r="2347" spans="1:11" ht="10.9" customHeight="1">
      <c r="A2347" s="1157">
        <v>5115040008</v>
      </c>
      <c r="B2347" s="1219" t="s">
        <v>6904</v>
      </c>
      <c r="C2347" s="1220"/>
      <c r="D2347" s="1221"/>
      <c r="E2347" s="1219" t="s">
        <v>6948</v>
      </c>
      <c r="F2347" s="1221"/>
      <c r="G2347" s="740">
        <v>6358.72</v>
      </c>
      <c r="H2347" s="740">
        <v>3298.92</v>
      </c>
      <c r="I2347" s="1158">
        <v>0</v>
      </c>
      <c r="J2347" s="740">
        <v>9657.64</v>
      </c>
      <c r="K2347" s="276" t="str">
        <f t="shared" si="36"/>
        <v>151223</v>
      </c>
    </row>
    <row r="2348" spans="1:11" ht="10.9" customHeight="1">
      <c r="A2348" s="1157">
        <v>5115040008</v>
      </c>
      <c r="B2348" s="1219" t="s">
        <v>6904</v>
      </c>
      <c r="C2348" s="1220"/>
      <c r="D2348" s="1221"/>
      <c r="E2348" s="1219" t="s">
        <v>6949</v>
      </c>
      <c r="F2348" s="1221"/>
      <c r="G2348" s="740">
        <v>6358.72</v>
      </c>
      <c r="H2348" s="740">
        <v>3298.92</v>
      </c>
      <c r="I2348" s="1158">
        <v>0</v>
      </c>
      <c r="J2348" s="740">
        <v>9657.64</v>
      </c>
      <c r="K2348" s="276" t="str">
        <f t="shared" si="36"/>
        <v>151223</v>
      </c>
    </row>
    <row r="2349" spans="1:11" ht="10.9" customHeight="1">
      <c r="A2349" s="1157">
        <v>5115040008</v>
      </c>
      <c r="B2349" s="1219" t="s">
        <v>6904</v>
      </c>
      <c r="C2349" s="1220"/>
      <c r="D2349" s="1221"/>
      <c r="E2349" s="1219" t="s">
        <v>6950</v>
      </c>
      <c r="F2349" s="1221"/>
      <c r="G2349" s="740">
        <v>6358.72</v>
      </c>
      <c r="H2349" s="740">
        <v>3298.92</v>
      </c>
      <c r="I2349" s="1158">
        <v>0</v>
      </c>
      <c r="J2349" s="740">
        <v>9657.64</v>
      </c>
      <c r="K2349" s="276" t="str">
        <f t="shared" si="36"/>
        <v>151223</v>
      </c>
    </row>
    <row r="2350" spans="1:11" ht="10.9" customHeight="1">
      <c r="A2350" s="1157">
        <v>5115040008</v>
      </c>
      <c r="B2350" s="1219" t="s">
        <v>6904</v>
      </c>
      <c r="C2350" s="1220"/>
      <c r="D2350" s="1221"/>
      <c r="E2350" s="1219" t="s">
        <v>6951</v>
      </c>
      <c r="F2350" s="1221"/>
      <c r="G2350" s="740">
        <v>25434.880000000001</v>
      </c>
      <c r="H2350" s="740">
        <v>13195.68</v>
      </c>
      <c r="I2350" s="1158">
        <v>0</v>
      </c>
      <c r="J2350" s="740">
        <v>38630.559999999998</v>
      </c>
      <c r="K2350" s="276" t="str">
        <f t="shared" si="36"/>
        <v>151223</v>
      </c>
    </row>
    <row r="2351" spans="1:11" ht="10.9" customHeight="1">
      <c r="A2351" s="1157">
        <v>5115040008</v>
      </c>
      <c r="B2351" s="1219" t="s">
        <v>6904</v>
      </c>
      <c r="C2351" s="1220"/>
      <c r="D2351" s="1221"/>
      <c r="E2351" s="1219" t="s">
        <v>6952</v>
      </c>
      <c r="F2351" s="1221"/>
      <c r="G2351" s="740">
        <v>15896.8</v>
      </c>
      <c r="H2351" s="740">
        <v>8247.2999999999993</v>
      </c>
      <c r="I2351" s="1158">
        <v>0</v>
      </c>
      <c r="J2351" s="740">
        <v>24144.1</v>
      </c>
      <c r="K2351" s="276" t="str">
        <f t="shared" si="36"/>
        <v>151223</v>
      </c>
    </row>
    <row r="2352" spans="1:11" ht="10.9" customHeight="1">
      <c r="A2352" s="1157">
        <v>5115040008</v>
      </c>
      <c r="B2352" s="1219" t="s">
        <v>6904</v>
      </c>
      <c r="C2352" s="1220"/>
      <c r="D2352" s="1221"/>
      <c r="E2352" s="1219" t="s">
        <v>6953</v>
      </c>
      <c r="F2352" s="1221"/>
      <c r="G2352" s="740">
        <v>3179.36</v>
      </c>
      <c r="H2352" s="740">
        <v>1649.46</v>
      </c>
      <c r="I2352" s="1158">
        <v>0</v>
      </c>
      <c r="J2352" s="740">
        <v>4828.82</v>
      </c>
      <c r="K2352" s="276" t="str">
        <f t="shared" si="36"/>
        <v>151223</v>
      </c>
    </row>
    <row r="2353" spans="1:11" ht="10.9" customHeight="1">
      <c r="A2353" s="1157">
        <v>5115040008</v>
      </c>
      <c r="B2353" s="1219" t="s">
        <v>6904</v>
      </c>
      <c r="C2353" s="1220"/>
      <c r="D2353" s="1221"/>
      <c r="E2353" s="1219" t="s">
        <v>6954</v>
      </c>
      <c r="F2353" s="1221"/>
      <c r="G2353" s="740">
        <v>14247.34</v>
      </c>
      <c r="H2353" s="740">
        <v>6597.84</v>
      </c>
      <c r="I2353" s="1158">
        <v>0</v>
      </c>
      <c r="J2353" s="740">
        <v>20845.18</v>
      </c>
      <c r="K2353" s="276" t="str">
        <f t="shared" si="36"/>
        <v>151223</v>
      </c>
    </row>
    <row r="2354" spans="1:11" ht="10.9" customHeight="1">
      <c r="A2354" s="1157">
        <v>5115040008</v>
      </c>
      <c r="B2354" s="1219" t="s">
        <v>6904</v>
      </c>
      <c r="C2354" s="1220"/>
      <c r="D2354" s="1221"/>
      <c r="E2354" s="1219" t="s">
        <v>6955</v>
      </c>
      <c r="F2354" s="1221"/>
      <c r="G2354" s="740">
        <v>8008.18</v>
      </c>
      <c r="H2354" s="740">
        <v>4948.38</v>
      </c>
      <c r="I2354" s="1158">
        <v>0</v>
      </c>
      <c r="J2354" s="740">
        <v>12956.56</v>
      </c>
      <c r="K2354" s="276" t="str">
        <f t="shared" si="36"/>
        <v>151223</v>
      </c>
    </row>
    <row r="2355" spans="1:11" ht="10.9" customHeight="1">
      <c r="A2355" s="1157">
        <v>5115040008</v>
      </c>
      <c r="B2355" s="1219" t="s">
        <v>6904</v>
      </c>
      <c r="C2355" s="1220"/>
      <c r="D2355" s="1221"/>
      <c r="E2355" s="1219" t="s">
        <v>6956</v>
      </c>
      <c r="F2355" s="1221"/>
      <c r="G2355" s="740">
        <v>9538.08</v>
      </c>
      <c r="H2355" s="740">
        <v>4948.38</v>
      </c>
      <c r="I2355" s="1158">
        <v>0</v>
      </c>
      <c r="J2355" s="740">
        <v>14486.46</v>
      </c>
      <c r="K2355" s="276" t="str">
        <f t="shared" si="36"/>
        <v>151223</v>
      </c>
    </row>
    <row r="2356" spans="1:11" ht="10.9" customHeight="1">
      <c r="A2356" s="1157">
        <v>5115040008</v>
      </c>
      <c r="B2356" s="1219" t="s">
        <v>6904</v>
      </c>
      <c r="C2356" s="1220"/>
      <c r="D2356" s="1221"/>
      <c r="E2356" s="1219" t="s">
        <v>6957</v>
      </c>
      <c r="F2356" s="1221"/>
      <c r="G2356" s="740">
        <v>3179.36</v>
      </c>
      <c r="H2356" s="740">
        <v>1649.46</v>
      </c>
      <c r="I2356" s="1158">
        <v>0</v>
      </c>
      <c r="J2356" s="740">
        <v>4828.82</v>
      </c>
      <c r="K2356" s="276" t="str">
        <f t="shared" si="36"/>
        <v>151223</v>
      </c>
    </row>
    <row r="2357" spans="1:11" ht="10.9" customHeight="1">
      <c r="A2357" s="1157">
        <v>5115040008</v>
      </c>
      <c r="B2357" s="1219" t="s">
        <v>6904</v>
      </c>
      <c r="C2357" s="1220"/>
      <c r="D2357" s="1221"/>
      <c r="E2357" s="1219" t="s">
        <v>6958</v>
      </c>
      <c r="F2357" s="1221"/>
      <c r="G2357" s="740">
        <v>9538.08</v>
      </c>
      <c r="H2357" s="740">
        <v>4123.6499999999996</v>
      </c>
      <c r="I2357" s="1158">
        <v>0</v>
      </c>
      <c r="J2357" s="740">
        <v>13661.73</v>
      </c>
      <c r="K2357" s="276" t="str">
        <f t="shared" si="36"/>
        <v>151223</v>
      </c>
    </row>
    <row r="2358" spans="1:11" ht="10.9" customHeight="1">
      <c r="A2358" s="1157">
        <v>5115040008</v>
      </c>
      <c r="B2358" s="1219" t="s">
        <v>6904</v>
      </c>
      <c r="C2358" s="1220"/>
      <c r="D2358" s="1221"/>
      <c r="E2358" s="1219" t="s">
        <v>6959</v>
      </c>
      <c r="F2358" s="1221"/>
      <c r="G2358" s="740">
        <v>3179.36</v>
      </c>
      <c r="H2358" s="740">
        <v>1649.46</v>
      </c>
      <c r="I2358" s="1158">
        <v>0</v>
      </c>
      <c r="J2358" s="740">
        <v>4828.82</v>
      </c>
      <c r="K2358" s="276" t="str">
        <f t="shared" si="36"/>
        <v>151223</v>
      </c>
    </row>
    <row r="2359" spans="1:11" ht="10.9" customHeight="1">
      <c r="A2359" s="1157">
        <v>5115040008</v>
      </c>
      <c r="B2359" s="1219" t="s">
        <v>6904</v>
      </c>
      <c r="C2359" s="1220"/>
      <c r="D2359" s="1221"/>
      <c r="E2359" s="1219" t="s">
        <v>6960</v>
      </c>
      <c r="F2359" s="1221"/>
      <c r="G2359" s="740">
        <v>23785.42</v>
      </c>
      <c r="H2359" s="740">
        <v>9896.76</v>
      </c>
      <c r="I2359" s="1158">
        <v>0</v>
      </c>
      <c r="J2359" s="740">
        <v>33682.18</v>
      </c>
      <c r="K2359" s="276" t="str">
        <f t="shared" si="36"/>
        <v>151223</v>
      </c>
    </row>
    <row r="2360" spans="1:11" ht="10.9" customHeight="1">
      <c r="A2360" s="1157">
        <v>5115040008</v>
      </c>
      <c r="B2360" s="1219" t="s">
        <v>6904</v>
      </c>
      <c r="C2360" s="1220"/>
      <c r="D2360" s="1221"/>
      <c r="E2360" s="1219" t="s">
        <v>6961</v>
      </c>
      <c r="F2360" s="1221"/>
      <c r="G2360" s="740">
        <v>3179.36</v>
      </c>
      <c r="H2360" s="740">
        <v>1649.46</v>
      </c>
      <c r="I2360" s="1158">
        <v>0</v>
      </c>
      <c r="J2360" s="740">
        <v>4828.82</v>
      </c>
      <c r="K2360" s="276" t="str">
        <f t="shared" si="36"/>
        <v>151223</v>
      </c>
    </row>
    <row r="2361" spans="1:11" ht="10.9" customHeight="1">
      <c r="A2361" s="1157">
        <v>5115040008</v>
      </c>
      <c r="B2361" s="1219" t="s">
        <v>6904</v>
      </c>
      <c r="C2361" s="1220"/>
      <c r="D2361" s="1221"/>
      <c r="E2361" s="1219" t="s">
        <v>6962</v>
      </c>
      <c r="F2361" s="1221"/>
      <c r="G2361" s="740">
        <v>6358.72</v>
      </c>
      <c r="H2361" s="740">
        <v>3298.92</v>
      </c>
      <c r="I2361" s="1158">
        <v>0</v>
      </c>
      <c r="J2361" s="740">
        <v>9657.64</v>
      </c>
      <c r="K2361" s="276" t="str">
        <f t="shared" si="36"/>
        <v>151223</v>
      </c>
    </row>
    <row r="2362" spans="1:11" ht="10.9" customHeight="1">
      <c r="A2362" s="1157">
        <v>5115040008</v>
      </c>
      <c r="B2362" s="1219" t="s">
        <v>6904</v>
      </c>
      <c r="C2362" s="1220"/>
      <c r="D2362" s="1221"/>
      <c r="E2362" s="1219" t="s">
        <v>6963</v>
      </c>
      <c r="F2362" s="1221"/>
      <c r="G2362" s="740">
        <v>616616.5</v>
      </c>
      <c r="H2362" s="740">
        <v>315871.59000000003</v>
      </c>
      <c r="I2362" s="1158">
        <v>0</v>
      </c>
      <c r="J2362" s="740">
        <v>932488.09</v>
      </c>
      <c r="K2362" s="276" t="str">
        <f t="shared" si="36"/>
        <v>151223</v>
      </c>
    </row>
    <row r="2363" spans="1:11" ht="10.9" customHeight="1">
      <c r="A2363" s="1157">
        <v>5115040008</v>
      </c>
      <c r="B2363" s="1219" t="s">
        <v>6904</v>
      </c>
      <c r="C2363" s="1220"/>
      <c r="D2363" s="1221"/>
      <c r="E2363" s="1219" t="s">
        <v>6964</v>
      </c>
      <c r="F2363" s="1221"/>
      <c r="G2363" s="740">
        <v>711351.91</v>
      </c>
      <c r="H2363" s="740">
        <v>365355.39</v>
      </c>
      <c r="I2363" s="1158">
        <v>0</v>
      </c>
      <c r="J2363" s="740">
        <v>1076707.3</v>
      </c>
      <c r="K2363" s="276" t="str">
        <f t="shared" si="36"/>
        <v>151223</v>
      </c>
    </row>
    <row r="2364" spans="1:11" ht="10.9" customHeight="1">
      <c r="A2364" s="1157">
        <v>5115040008</v>
      </c>
      <c r="B2364" s="1219" t="s">
        <v>6904</v>
      </c>
      <c r="C2364" s="1220"/>
      <c r="D2364" s="1221"/>
      <c r="E2364" s="1219" t="s">
        <v>6965</v>
      </c>
      <c r="F2364" s="1221"/>
      <c r="G2364" s="740">
        <v>165326.72</v>
      </c>
      <c r="H2364" s="740">
        <v>85771.92</v>
      </c>
      <c r="I2364" s="1158">
        <v>0</v>
      </c>
      <c r="J2364" s="740">
        <v>251098.64</v>
      </c>
      <c r="K2364" s="276" t="str">
        <f t="shared" si="36"/>
        <v>151223</v>
      </c>
    </row>
    <row r="2365" spans="1:11" ht="10.9" customHeight="1">
      <c r="A2365" s="1157">
        <v>5115040008</v>
      </c>
      <c r="B2365" s="1219" t="s">
        <v>6904</v>
      </c>
      <c r="C2365" s="1220"/>
      <c r="D2365" s="1221"/>
      <c r="E2365" s="1219" t="s">
        <v>6966</v>
      </c>
      <c r="F2365" s="1221"/>
      <c r="G2365" s="740">
        <v>1119899.67</v>
      </c>
      <c r="H2365" s="740">
        <v>572362.62</v>
      </c>
      <c r="I2365" s="1158">
        <v>0</v>
      </c>
      <c r="J2365" s="740">
        <v>1692262.29</v>
      </c>
      <c r="K2365" s="276" t="str">
        <f t="shared" si="36"/>
        <v>151223</v>
      </c>
    </row>
    <row r="2366" spans="1:11" ht="10.9" customHeight="1">
      <c r="A2366" s="1157">
        <v>5115040008</v>
      </c>
      <c r="B2366" s="1219" t="s">
        <v>6904</v>
      </c>
      <c r="C2366" s="1220"/>
      <c r="D2366" s="1221"/>
      <c r="E2366" s="1219" t="s">
        <v>6967</v>
      </c>
      <c r="F2366" s="1221"/>
      <c r="G2366" s="740">
        <v>54049.120000000003</v>
      </c>
      <c r="H2366" s="740">
        <v>28040.82</v>
      </c>
      <c r="I2366" s="1158">
        <v>0</v>
      </c>
      <c r="J2366" s="740">
        <v>82089.94</v>
      </c>
      <c r="K2366" s="276" t="str">
        <f t="shared" si="36"/>
        <v>151223</v>
      </c>
    </row>
    <row r="2367" spans="1:11" ht="10.9" customHeight="1">
      <c r="A2367" s="1157">
        <v>5115040008</v>
      </c>
      <c r="B2367" s="1219" t="s">
        <v>6904</v>
      </c>
      <c r="C2367" s="1220"/>
      <c r="D2367" s="1221"/>
      <c r="E2367" s="1219" t="s">
        <v>6968</v>
      </c>
      <c r="F2367" s="1221"/>
      <c r="G2367" s="740">
        <v>9538.08</v>
      </c>
      <c r="H2367" s="740">
        <v>4948.38</v>
      </c>
      <c r="I2367" s="1158">
        <v>0</v>
      </c>
      <c r="J2367" s="740">
        <v>14486.46</v>
      </c>
      <c r="K2367" s="276" t="str">
        <f t="shared" si="36"/>
        <v>151223</v>
      </c>
    </row>
    <row r="2368" spans="1:11" ht="10.9" customHeight="1">
      <c r="A2368" s="1157">
        <v>5115040008</v>
      </c>
      <c r="B2368" s="1219" t="s">
        <v>6904</v>
      </c>
      <c r="C2368" s="1220"/>
      <c r="D2368" s="1221"/>
      <c r="E2368" s="1219" t="s">
        <v>6969</v>
      </c>
      <c r="F2368" s="1221"/>
      <c r="G2368" s="740">
        <v>15896.8</v>
      </c>
      <c r="H2368" s="740">
        <v>8247.2999999999993</v>
      </c>
      <c r="I2368" s="1158">
        <v>0</v>
      </c>
      <c r="J2368" s="740">
        <v>24144.1</v>
      </c>
      <c r="K2368" s="276" t="str">
        <f t="shared" si="36"/>
        <v>151223</v>
      </c>
    </row>
    <row r="2369" spans="1:11" ht="10.9" customHeight="1">
      <c r="A2369" s="1157">
        <v>5115040008</v>
      </c>
      <c r="B2369" s="1219" t="s">
        <v>6904</v>
      </c>
      <c r="C2369" s="1220"/>
      <c r="D2369" s="1221"/>
      <c r="E2369" s="1219" t="s">
        <v>6970</v>
      </c>
      <c r="F2369" s="1221"/>
      <c r="G2369" s="740">
        <v>5533.99</v>
      </c>
      <c r="H2369" s="740">
        <v>1649.46</v>
      </c>
      <c r="I2369" s="1158">
        <v>0</v>
      </c>
      <c r="J2369" s="740">
        <v>7183.45</v>
      </c>
      <c r="K2369" s="276" t="str">
        <f t="shared" si="36"/>
        <v>151223</v>
      </c>
    </row>
    <row r="2370" spans="1:11" ht="10.9" customHeight="1">
      <c r="A2370" s="1157">
        <v>5115040008</v>
      </c>
      <c r="B2370" s="1219" t="s">
        <v>6904</v>
      </c>
      <c r="C2370" s="1220"/>
      <c r="D2370" s="1221"/>
      <c r="E2370" s="1219" t="s">
        <v>6971</v>
      </c>
      <c r="F2370" s="1221"/>
      <c r="G2370" s="740">
        <v>5533.99</v>
      </c>
      <c r="H2370" s="1158">
        <v>0</v>
      </c>
      <c r="I2370" s="1158">
        <v>0</v>
      </c>
      <c r="J2370" s="740">
        <v>5533.99</v>
      </c>
      <c r="K2370" s="276" t="str">
        <f t="shared" si="36"/>
        <v>151223</v>
      </c>
    </row>
    <row r="2371" spans="1:11" ht="10.9" customHeight="1">
      <c r="A2371" s="1157">
        <v>5115040008</v>
      </c>
      <c r="B2371" s="1219" t="s">
        <v>6904</v>
      </c>
      <c r="C2371" s="1220"/>
      <c r="D2371" s="1221"/>
      <c r="E2371" s="1219" t="s">
        <v>6972</v>
      </c>
      <c r="F2371" s="1221"/>
      <c r="G2371" s="740">
        <v>17546.259999999998</v>
      </c>
      <c r="H2371" s="740">
        <v>10721.49</v>
      </c>
      <c r="I2371" s="1158">
        <v>0</v>
      </c>
      <c r="J2371" s="740">
        <v>28267.75</v>
      </c>
      <c r="K2371" s="276" t="str">
        <f t="shared" si="36"/>
        <v>151223</v>
      </c>
    </row>
    <row r="2372" spans="1:11" ht="10.9" customHeight="1">
      <c r="A2372" s="1157">
        <v>5115040008</v>
      </c>
      <c r="B2372" s="1219" t="s">
        <v>6904</v>
      </c>
      <c r="C2372" s="1220"/>
      <c r="D2372" s="1221"/>
      <c r="E2372" s="1219" t="s">
        <v>6973</v>
      </c>
      <c r="F2372" s="1221"/>
      <c r="G2372" s="740">
        <v>3179.36</v>
      </c>
      <c r="H2372" s="740">
        <v>1649.46</v>
      </c>
      <c r="I2372" s="1158">
        <v>0</v>
      </c>
      <c r="J2372" s="740">
        <v>4828.82</v>
      </c>
      <c r="K2372" s="276" t="str">
        <f t="shared" si="36"/>
        <v>151223</v>
      </c>
    </row>
    <row r="2373" spans="1:11" ht="10.9" customHeight="1">
      <c r="A2373" s="1157">
        <v>5115040008</v>
      </c>
      <c r="B2373" s="1219" t="s">
        <v>6904</v>
      </c>
      <c r="C2373" s="1220"/>
      <c r="D2373" s="1221"/>
      <c r="E2373" s="1219" t="s">
        <v>6974</v>
      </c>
      <c r="F2373" s="1221"/>
      <c r="G2373" s="740">
        <v>6358.72</v>
      </c>
      <c r="H2373" s="740">
        <v>1649.46</v>
      </c>
      <c r="I2373" s="1158">
        <v>0</v>
      </c>
      <c r="J2373" s="740">
        <v>8008.18</v>
      </c>
      <c r="K2373" s="276" t="str">
        <f t="shared" si="36"/>
        <v>151223</v>
      </c>
    </row>
    <row r="2374" spans="1:11" ht="10.9" customHeight="1">
      <c r="A2374" s="1157">
        <v>5115040008</v>
      </c>
      <c r="B2374" s="1219" t="s">
        <v>6904</v>
      </c>
      <c r="C2374" s="1220"/>
      <c r="D2374" s="1221"/>
      <c r="E2374" s="1219" t="s">
        <v>6975</v>
      </c>
      <c r="F2374" s="1221"/>
      <c r="G2374" s="740">
        <v>7183.45</v>
      </c>
      <c r="H2374" s="740">
        <v>4948.38</v>
      </c>
      <c r="I2374" s="1158">
        <v>0</v>
      </c>
      <c r="J2374" s="740">
        <v>12131.83</v>
      </c>
      <c r="K2374" s="276" t="str">
        <f t="shared" si="36"/>
        <v>151223</v>
      </c>
    </row>
    <row r="2375" spans="1:11" ht="10.9" customHeight="1">
      <c r="A2375" s="1157">
        <v>5115040008</v>
      </c>
      <c r="B2375" s="1219" t="s">
        <v>6904</v>
      </c>
      <c r="C2375" s="1220"/>
      <c r="D2375" s="1221"/>
      <c r="E2375" s="1219" t="s">
        <v>6976</v>
      </c>
      <c r="F2375" s="1221"/>
      <c r="G2375" s="740">
        <v>19076.16</v>
      </c>
      <c r="H2375" s="740">
        <v>4948.38</v>
      </c>
      <c r="I2375" s="1158">
        <v>0</v>
      </c>
      <c r="J2375" s="740">
        <v>24024.54</v>
      </c>
      <c r="K2375" s="276" t="str">
        <f t="shared" si="36"/>
        <v>151223</v>
      </c>
    </row>
    <row r="2376" spans="1:11" ht="10.9" customHeight="1">
      <c r="A2376" s="1157">
        <v>5115040008</v>
      </c>
      <c r="B2376" s="1219" t="s">
        <v>6904</v>
      </c>
      <c r="C2376" s="1220"/>
      <c r="D2376" s="1221"/>
      <c r="E2376" s="1219" t="s">
        <v>6977</v>
      </c>
      <c r="F2376" s="1221"/>
      <c r="G2376" s="740">
        <v>2354.63</v>
      </c>
      <c r="H2376" s="740">
        <v>1649.46</v>
      </c>
      <c r="I2376" s="1158">
        <v>0</v>
      </c>
      <c r="J2376" s="740">
        <v>4004.09</v>
      </c>
      <c r="K2376" s="276" t="str">
        <f t="shared" si="36"/>
        <v>151223</v>
      </c>
    </row>
    <row r="2377" spans="1:11" ht="10.9" customHeight="1">
      <c r="A2377" s="1157">
        <v>5115040008</v>
      </c>
      <c r="B2377" s="1219" t="s">
        <v>6904</v>
      </c>
      <c r="C2377" s="1220"/>
      <c r="D2377" s="1221"/>
      <c r="E2377" s="1219" t="s">
        <v>6978</v>
      </c>
      <c r="F2377" s="1221"/>
      <c r="G2377" s="1158">
        <v>0</v>
      </c>
      <c r="H2377" s="740">
        <v>6597.84</v>
      </c>
      <c r="I2377" s="1158">
        <v>0</v>
      </c>
      <c r="J2377" s="740">
        <v>6597.84</v>
      </c>
      <c r="K2377" s="276" t="str">
        <f t="shared" si="36"/>
        <v>151223</v>
      </c>
    </row>
    <row r="2378" spans="1:11" ht="10.9" customHeight="1">
      <c r="A2378" s="1157">
        <v>5115040008</v>
      </c>
      <c r="B2378" s="1219" t="s">
        <v>6904</v>
      </c>
      <c r="C2378" s="1220"/>
      <c r="D2378" s="1221"/>
      <c r="E2378" s="1219" t="s">
        <v>6979</v>
      </c>
      <c r="F2378" s="1221"/>
      <c r="G2378" s="740">
        <v>7948.4</v>
      </c>
      <c r="H2378" s="740">
        <v>4948.38</v>
      </c>
      <c r="I2378" s="1158">
        <v>0</v>
      </c>
      <c r="J2378" s="740">
        <v>12896.78</v>
      </c>
      <c r="K2378" s="276" t="str">
        <f t="shared" si="36"/>
        <v>151223</v>
      </c>
    </row>
    <row r="2379" spans="1:11" ht="10.9" customHeight="1">
      <c r="A2379" s="1157">
        <v>5115040008</v>
      </c>
      <c r="B2379" s="1219" t="s">
        <v>6904</v>
      </c>
      <c r="C2379" s="1220"/>
      <c r="D2379" s="1221"/>
      <c r="E2379" s="1219" t="s">
        <v>6980</v>
      </c>
      <c r="F2379" s="1221"/>
      <c r="G2379" s="740">
        <v>19076.16</v>
      </c>
      <c r="H2379" s="740">
        <v>9896.76</v>
      </c>
      <c r="I2379" s="1158">
        <v>0</v>
      </c>
      <c r="J2379" s="740">
        <v>28972.92</v>
      </c>
      <c r="K2379" s="276" t="str">
        <f t="shared" si="36"/>
        <v>151223</v>
      </c>
    </row>
    <row r="2380" spans="1:11" ht="10.9" customHeight="1">
      <c r="A2380" s="1157">
        <v>5115040008</v>
      </c>
      <c r="B2380" s="1219" t="s">
        <v>6904</v>
      </c>
      <c r="C2380" s="1220"/>
      <c r="D2380" s="1221"/>
      <c r="E2380" s="1219" t="s">
        <v>6981</v>
      </c>
      <c r="F2380" s="1221"/>
      <c r="G2380" s="740">
        <v>4709.26</v>
      </c>
      <c r="H2380" s="740">
        <v>1649.46</v>
      </c>
      <c r="I2380" s="1158">
        <v>0</v>
      </c>
      <c r="J2380" s="740">
        <v>6358.72</v>
      </c>
      <c r="K2380" s="276" t="str">
        <f t="shared" si="36"/>
        <v>151223</v>
      </c>
    </row>
    <row r="2381" spans="1:11" ht="10.9" customHeight="1">
      <c r="A2381" s="1157">
        <v>5115040008</v>
      </c>
      <c r="B2381" s="1219" t="s">
        <v>6904</v>
      </c>
      <c r="C2381" s="1220"/>
      <c r="D2381" s="1221"/>
      <c r="E2381" s="1219" t="s">
        <v>6982</v>
      </c>
      <c r="F2381" s="1221"/>
      <c r="G2381" s="740">
        <v>8713.35</v>
      </c>
      <c r="H2381" s="740">
        <v>2474.19</v>
      </c>
      <c r="I2381" s="1158">
        <v>0</v>
      </c>
      <c r="J2381" s="740">
        <v>11187.54</v>
      </c>
      <c r="K2381" s="276" t="str">
        <f t="shared" ref="K2381:K2444" si="37">MID(E2381,58,6)</f>
        <v>151223</v>
      </c>
    </row>
    <row r="2382" spans="1:11" ht="10.9" customHeight="1">
      <c r="A2382" s="1157">
        <v>5115040008</v>
      </c>
      <c r="B2382" s="1219" t="s">
        <v>6904</v>
      </c>
      <c r="C2382" s="1220"/>
      <c r="D2382" s="1221"/>
      <c r="E2382" s="1219" t="s">
        <v>6983</v>
      </c>
      <c r="F2382" s="1221"/>
      <c r="G2382" s="740">
        <v>9538.08</v>
      </c>
      <c r="H2382" s="740">
        <v>4948.38</v>
      </c>
      <c r="I2382" s="1158">
        <v>0</v>
      </c>
      <c r="J2382" s="740">
        <v>14486.46</v>
      </c>
      <c r="K2382" s="276" t="str">
        <f t="shared" si="37"/>
        <v>151223</v>
      </c>
    </row>
    <row r="2383" spans="1:11" ht="10.9" customHeight="1">
      <c r="A2383" s="1157">
        <v>5115040008</v>
      </c>
      <c r="B2383" s="1219" t="s">
        <v>6904</v>
      </c>
      <c r="C2383" s="1220"/>
      <c r="D2383" s="1221"/>
      <c r="E2383" s="1219" t="s">
        <v>6984</v>
      </c>
      <c r="F2383" s="1221"/>
      <c r="G2383" s="740">
        <v>15896.8</v>
      </c>
      <c r="H2383" s="740">
        <v>8247.2999999999993</v>
      </c>
      <c r="I2383" s="1158">
        <v>0</v>
      </c>
      <c r="J2383" s="740">
        <v>24144.1</v>
      </c>
      <c r="K2383" s="276" t="str">
        <f t="shared" si="37"/>
        <v>151223</v>
      </c>
    </row>
    <row r="2384" spans="1:11" ht="10.9" customHeight="1">
      <c r="A2384" s="1157">
        <v>5115040008</v>
      </c>
      <c r="B2384" s="1219" t="s">
        <v>6904</v>
      </c>
      <c r="C2384" s="1220"/>
      <c r="D2384" s="1221"/>
      <c r="E2384" s="1219" t="s">
        <v>6985</v>
      </c>
      <c r="F2384" s="1221"/>
      <c r="G2384" s="740">
        <v>36502.86</v>
      </c>
      <c r="H2384" s="740">
        <v>18144.060000000001</v>
      </c>
      <c r="I2384" s="1158">
        <v>0</v>
      </c>
      <c r="J2384" s="740">
        <v>54646.92</v>
      </c>
      <c r="K2384" s="276" t="str">
        <f t="shared" si="37"/>
        <v>151223</v>
      </c>
    </row>
    <row r="2385" spans="1:11" ht="10.9" customHeight="1">
      <c r="A2385" s="1157">
        <v>5115040008</v>
      </c>
      <c r="B2385" s="1219" t="s">
        <v>6904</v>
      </c>
      <c r="C2385" s="1220"/>
      <c r="D2385" s="1221"/>
      <c r="E2385" s="1219" t="s">
        <v>6986</v>
      </c>
      <c r="F2385" s="1221"/>
      <c r="G2385" s="740">
        <v>25434.880000000001</v>
      </c>
      <c r="H2385" s="740">
        <v>13195.68</v>
      </c>
      <c r="I2385" s="1158">
        <v>0</v>
      </c>
      <c r="J2385" s="740">
        <v>38630.559999999998</v>
      </c>
      <c r="K2385" s="276" t="str">
        <f t="shared" si="37"/>
        <v>151223</v>
      </c>
    </row>
    <row r="2386" spans="1:11" ht="10.9" customHeight="1">
      <c r="A2386" s="1157">
        <v>5115040008</v>
      </c>
      <c r="B2386" s="1219" t="s">
        <v>6904</v>
      </c>
      <c r="C2386" s="1220"/>
      <c r="D2386" s="1221"/>
      <c r="E2386" s="1219" t="s">
        <v>6987</v>
      </c>
      <c r="F2386" s="1221"/>
      <c r="G2386" s="740">
        <v>126230.11</v>
      </c>
      <c r="H2386" s="740">
        <v>64328.94</v>
      </c>
      <c r="I2386" s="1158">
        <v>0</v>
      </c>
      <c r="J2386" s="740">
        <v>190559.05</v>
      </c>
      <c r="K2386" s="276" t="str">
        <f t="shared" si="37"/>
        <v>151223</v>
      </c>
    </row>
    <row r="2387" spans="1:11" ht="10.9" customHeight="1">
      <c r="A2387" s="1157">
        <v>5115040008</v>
      </c>
      <c r="B2387" s="1219" t="s">
        <v>6904</v>
      </c>
      <c r="C2387" s="1220"/>
      <c r="D2387" s="1221"/>
      <c r="E2387" s="1219" t="s">
        <v>6988</v>
      </c>
      <c r="F2387" s="1221"/>
      <c r="G2387" s="740">
        <v>31793.599999999999</v>
      </c>
      <c r="H2387" s="740">
        <v>16494.599999999999</v>
      </c>
      <c r="I2387" s="1158">
        <v>0</v>
      </c>
      <c r="J2387" s="740">
        <v>48288.2</v>
      </c>
      <c r="K2387" s="276" t="str">
        <f t="shared" si="37"/>
        <v>151223</v>
      </c>
    </row>
    <row r="2388" spans="1:11" ht="10.9" customHeight="1">
      <c r="A2388" s="1157">
        <v>5115040008</v>
      </c>
      <c r="B2388" s="1219" t="s">
        <v>6904</v>
      </c>
      <c r="C2388" s="1220"/>
      <c r="D2388" s="1221"/>
      <c r="E2388" s="1219" t="s">
        <v>6989</v>
      </c>
      <c r="F2388" s="1221"/>
      <c r="G2388" s="740">
        <v>7123.67</v>
      </c>
      <c r="H2388" s="740">
        <v>3298.92</v>
      </c>
      <c r="I2388" s="1158">
        <v>0</v>
      </c>
      <c r="J2388" s="740">
        <v>10422.59</v>
      </c>
      <c r="K2388" s="276" t="str">
        <f t="shared" si="37"/>
        <v>151223</v>
      </c>
    </row>
    <row r="2389" spans="1:11" ht="10.9" customHeight="1">
      <c r="A2389" s="1157">
        <v>5115040008</v>
      </c>
      <c r="B2389" s="1219" t="s">
        <v>6904</v>
      </c>
      <c r="C2389" s="1220"/>
      <c r="D2389" s="1221"/>
      <c r="E2389" s="1219" t="s">
        <v>6990</v>
      </c>
      <c r="F2389" s="1221"/>
      <c r="G2389" s="740">
        <v>17546.259999999998</v>
      </c>
      <c r="H2389" s="740">
        <v>9896.76</v>
      </c>
      <c r="I2389" s="1158">
        <v>0</v>
      </c>
      <c r="J2389" s="740">
        <v>27443.02</v>
      </c>
      <c r="K2389" s="276" t="str">
        <f t="shared" si="37"/>
        <v>151223</v>
      </c>
    </row>
    <row r="2390" spans="1:11" ht="10.9" customHeight="1">
      <c r="A2390" s="1157">
        <v>5115040008</v>
      </c>
      <c r="B2390" s="1219" t="s">
        <v>6904</v>
      </c>
      <c r="C2390" s="1220"/>
      <c r="D2390" s="1221"/>
      <c r="E2390" s="1219" t="s">
        <v>6991</v>
      </c>
      <c r="F2390" s="1221"/>
      <c r="G2390" s="740">
        <v>136067.09</v>
      </c>
      <c r="H2390" s="740">
        <v>72576.240000000005</v>
      </c>
      <c r="I2390" s="1158">
        <v>0</v>
      </c>
      <c r="J2390" s="740">
        <v>208643.33</v>
      </c>
      <c r="K2390" s="276" t="str">
        <f t="shared" si="37"/>
        <v>151223</v>
      </c>
    </row>
    <row r="2391" spans="1:11" ht="10.9" customHeight="1">
      <c r="A2391" s="1157">
        <v>5115040008</v>
      </c>
      <c r="B2391" s="1219" t="s">
        <v>6904</v>
      </c>
      <c r="C2391" s="1220"/>
      <c r="D2391" s="1221"/>
      <c r="E2391" s="1219" t="s">
        <v>6992</v>
      </c>
      <c r="F2391" s="1221"/>
      <c r="G2391" s="740">
        <v>6358.72</v>
      </c>
      <c r="H2391" s="740">
        <v>3298.92</v>
      </c>
      <c r="I2391" s="1158">
        <v>0</v>
      </c>
      <c r="J2391" s="740">
        <v>9657.64</v>
      </c>
      <c r="K2391" s="276" t="str">
        <f t="shared" si="37"/>
        <v>151223</v>
      </c>
    </row>
    <row r="2392" spans="1:11" ht="10.9" customHeight="1">
      <c r="A2392" s="1157">
        <v>5115040008</v>
      </c>
      <c r="B2392" s="1219" t="s">
        <v>6904</v>
      </c>
      <c r="C2392" s="1220"/>
      <c r="D2392" s="1221"/>
      <c r="E2392" s="1219" t="s">
        <v>6993</v>
      </c>
      <c r="F2392" s="1221"/>
      <c r="G2392" s="740">
        <v>15072.07</v>
      </c>
      <c r="H2392" s="740">
        <v>8247.2999999999993</v>
      </c>
      <c r="I2392" s="1158">
        <v>0</v>
      </c>
      <c r="J2392" s="740">
        <v>23319.37</v>
      </c>
      <c r="K2392" s="276" t="str">
        <f t="shared" si="37"/>
        <v>151223</v>
      </c>
    </row>
    <row r="2393" spans="1:11" ht="10.9" customHeight="1">
      <c r="A2393" s="1157">
        <v>5115040008</v>
      </c>
      <c r="B2393" s="1219" t="s">
        <v>6904</v>
      </c>
      <c r="C2393" s="1220"/>
      <c r="D2393" s="1221"/>
      <c r="E2393" s="1219" t="s">
        <v>6994</v>
      </c>
      <c r="F2393" s="1221"/>
      <c r="G2393" s="740">
        <v>15131.85</v>
      </c>
      <c r="H2393" s="740">
        <v>8247.2999999999993</v>
      </c>
      <c r="I2393" s="1158">
        <v>0</v>
      </c>
      <c r="J2393" s="740">
        <v>23379.15</v>
      </c>
      <c r="K2393" s="276" t="str">
        <f t="shared" si="37"/>
        <v>151223</v>
      </c>
    </row>
    <row r="2394" spans="1:11" ht="10.9" customHeight="1">
      <c r="A2394" s="1157">
        <v>5115040008</v>
      </c>
      <c r="B2394" s="1219" t="s">
        <v>6904</v>
      </c>
      <c r="C2394" s="1220"/>
      <c r="D2394" s="1221"/>
      <c r="E2394" s="1219" t="s">
        <v>6995</v>
      </c>
      <c r="F2394" s="1221"/>
      <c r="G2394" s="740">
        <v>11952.49</v>
      </c>
      <c r="H2394" s="740">
        <v>8247.2999999999993</v>
      </c>
      <c r="I2394" s="1158">
        <v>0</v>
      </c>
      <c r="J2394" s="740">
        <v>20199.79</v>
      </c>
      <c r="K2394" s="276" t="str">
        <f t="shared" si="37"/>
        <v>151223</v>
      </c>
    </row>
    <row r="2395" spans="1:11" ht="10.9" customHeight="1">
      <c r="A2395" s="1157">
        <v>5115040008</v>
      </c>
      <c r="B2395" s="1219" t="s">
        <v>6904</v>
      </c>
      <c r="C2395" s="1220"/>
      <c r="D2395" s="1221"/>
      <c r="E2395" s="1219" t="s">
        <v>6996</v>
      </c>
      <c r="F2395" s="1221"/>
      <c r="G2395" s="740">
        <v>7888.62</v>
      </c>
      <c r="H2395" s="740">
        <v>3298.92</v>
      </c>
      <c r="I2395" s="1158">
        <v>0</v>
      </c>
      <c r="J2395" s="740">
        <v>11187.54</v>
      </c>
      <c r="K2395" s="276" t="str">
        <f t="shared" si="37"/>
        <v>151223</v>
      </c>
    </row>
    <row r="2396" spans="1:11" ht="10.9" customHeight="1">
      <c r="A2396" s="1157">
        <v>5115040008</v>
      </c>
      <c r="B2396" s="1219" t="s">
        <v>6904</v>
      </c>
      <c r="C2396" s="1220"/>
      <c r="D2396" s="1221"/>
      <c r="E2396" s="1219" t="s">
        <v>6997</v>
      </c>
      <c r="F2396" s="1221"/>
      <c r="G2396" s="740">
        <v>51754.27</v>
      </c>
      <c r="H2396" s="740">
        <v>25566.63</v>
      </c>
      <c r="I2396" s="1158">
        <v>0</v>
      </c>
      <c r="J2396" s="740">
        <v>77320.899999999994</v>
      </c>
      <c r="K2396" s="276" t="str">
        <f t="shared" si="37"/>
        <v>151223</v>
      </c>
    </row>
    <row r="2397" spans="1:11" ht="10.9" customHeight="1">
      <c r="A2397" s="1157">
        <v>5115040008</v>
      </c>
      <c r="B2397" s="1219" t="s">
        <v>6904</v>
      </c>
      <c r="C2397" s="1220"/>
      <c r="D2397" s="1221"/>
      <c r="E2397" s="1219" t="s">
        <v>6998</v>
      </c>
      <c r="F2397" s="1221"/>
      <c r="G2397" s="740">
        <v>9538.08</v>
      </c>
      <c r="H2397" s="740">
        <v>4948.38</v>
      </c>
      <c r="I2397" s="1158">
        <v>0</v>
      </c>
      <c r="J2397" s="740">
        <v>14486.46</v>
      </c>
      <c r="K2397" s="276" t="str">
        <f t="shared" si="37"/>
        <v>151223</v>
      </c>
    </row>
    <row r="2398" spans="1:11" ht="10.9" customHeight="1">
      <c r="A2398" s="1157">
        <v>5115040008</v>
      </c>
      <c r="B2398" s="1219" t="s">
        <v>6904</v>
      </c>
      <c r="C2398" s="1220"/>
      <c r="D2398" s="1221"/>
      <c r="E2398" s="1219" t="s">
        <v>6999</v>
      </c>
      <c r="F2398" s="1221"/>
      <c r="G2398" s="740">
        <v>2414.41</v>
      </c>
      <c r="H2398" s="740">
        <v>1649.46</v>
      </c>
      <c r="I2398" s="1158">
        <v>0</v>
      </c>
      <c r="J2398" s="740">
        <v>4063.87</v>
      </c>
      <c r="K2398" s="276" t="str">
        <f t="shared" si="37"/>
        <v>151223</v>
      </c>
    </row>
    <row r="2399" spans="1:11" ht="10.9" customHeight="1">
      <c r="A2399" s="1157">
        <v>5115040008</v>
      </c>
      <c r="B2399" s="1219" t="s">
        <v>6904</v>
      </c>
      <c r="C2399" s="1220"/>
      <c r="D2399" s="1221"/>
      <c r="E2399" s="1219" t="s">
        <v>7000</v>
      </c>
      <c r="F2399" s="1221"/>
      <c r="G2399" s="740">
        <v>17426.7</v>
      </c>
      <c r="H2399" s="740">
        <v>8247.2999999999993</v>
      </c>
      <c r="I2399" s="1158">
        <v>0</v>
      </c>
      <c r="J2399" s="740">
        <v>25674</v>
      </c>
      <c r="K2399" s="276" t="str">
        <f t="shared" si="37"/>
        <v>151223</v>
      </c>
    </row>
    <row r="2400" spans="1:11" ht="10.9" customHeight="1">
      <c r="A2400" s="1157">
        <v>5115040008</v>
      </c>
      <c r="B2400" s="1219" t="s">
        <v>6904</v>
      </c>
      <c r="C2400" s="1220"/>
      <c r="D2400" s="1221"/>
      <c r="E2400" s="1219" t="s">
        <v>7001</v>
      </c>
      <c r="F2400" s="1221"/>
      <c r="G2400" s="740">
        <v>6358.72</v>
      </c>
      <c r="H2400" s="740">
        <v>3298.92</v>
      </c>
      <c r="I2400" s="1158">
        <v>0</v>
      </c>
      <c r="J2400" s="740">
        <v>9657.64</v>
      </c>
      <c r="K2400" s="276" t="str">
        <f t="shared" si="37"/>
        <v>151223</v>
      </c>
    </row>
    <row r="2401" spans="1:11" ht="10.9" customHeight="1">
      <c r="A2401" s="1157">
        <v>5115040008</v>
      </c>
      <c r="B2401" s="1219" t="s">
        <v>6904</v>
      </c>
      <c r="C2401" s="1220"/>
      <c r="D2401" s="1221"/>
      <c r="E2401" s="1219" t="s">
        <v>7002</v>
      </c>
      <c r="F2401" s="1221"/>
      <c r="G2401" s="740">
        <v>5593.77</v>
      </c>
      <c r="H2401" s="740">
        <v>3298.92</v>
      </c>
      <c r="I2401" s="1158">
        <v>0</v>
      </c>
      <c r="J2401" s="740">
        <v>8892.69</v>
      </c>
      <c r="K2401" s="276" t="str">
        <f t="shared" si="37"/>
        <v>151223</v>
      </c>
    </row>
    <row r="2402" spans="1:11" ht="10.9" customHeight="1">
      <c r="A2402" s="1157">
        <v>5115040008</v>
      </c>
      <c r="B2402" s="1219" t="s">
        <v>6904</v>
      </c>
      <c r="C2402" s="1220"/>
      <c r="D2402" s="1221"/>
      <c r="E2402" s="1219" t="s">
        <v>7003</v>
      </c>
      <c r="F2402" s="1221"/>
      <c r="G2402" s="740">
        <v>14366.9</v>
      </c>
      <c r="H2402" s="740">
        <v>8247.2999999999993</v>
      </c>
      <c r="I2402" s="1158">
        <v>0</v>
      </c>
      <c r="J2402" s="740">
        <v>22614.2</v>
      </c>
      <c r="K2402" s="276" t="str">
        <f t="shared" si="37"/>
        <v>250423</v>
      </c>
    </row>
    <row r="2403" spans="1:11" ht="10.9" customHeight="1">
      <c r="A2403" s="1157">
        <v>5115040008</v>
      </c>
      <c r="B2403" s="1219" t="s">
        <v>6904</v>
      </c>
      <c r="C2403" s="1220"/>
      <c r="D2403" s="1221"/>
      <c r="E2403" s="1219" t="s">
        <v>7004</v>
      </c>
      <c r="F2403" s="1221"/>
      <c r="G2403" s="740">
        <v>3179.36</v>
      </c>
      <c r="H2403" s="740">
        <v>1649.46</v>
      </c>
      <c r="I2403" s="1158">
        <v>0</v>
      </c>
      <c r="J2403" s="740">
        <v>4828.82</v>
      </c>
      <c r="K2403" s="276" t="str">
        <f t="shared" si="37"/>
        <v>250423</v>
      </c>
    </row>
    <row r="2404" spans="1:11" ht="10.9" customHeight="1">
      <c r="A2404" s="1157">
        <v>5115040008</v>
      </c>
      <c r="B2404" s="1219" t="s">
        <v>6904</v>
      </c>
      <c r="C2404" s="1220"/>
      <c r="D2404" s="1221"/>
      <c r="E2404" s="1219" t="s">
        <v>7005</v>
      </c>
      <c r="F2404" s="1221"/>
      <c r="G2404" s="740">
        <v>4004.09</v>
      </c>
      <c r="H2404" s="740">
        <v>3298.92</v>
      </c>
      <c r="I2404" s="1158">
        <v>0</v>
      </c>
      <c r="J2404" s="740">
        <v>7303.01</v>
      </c>
      <c r="K2404" s="276" t="str">
        <f t="shared" si="37"/>
        <v>151223</v>
      </c>
    </row>
    <row r="2405" spans="1:11" ht="10.9" customHeight="1">
      <c r="A2405" s="1157">
        <v>5115040008</v>
      </c>
      <c r="B2405" s="1219" t="s">
        <v>6904</v>
      </c>
      <c r="C2405" s="1220"/>
      <c r="D2405" s="1221"/>
      <c r="E2405" s="1219" t="s">
        <v>7006</v>
      </c>
      <c r="F2405" s="1221"/>
      <c r="G2405" s="740">
        <v>9538.08</v>
      </c>
      <c r="H2405" s="740">
        <v>4948.38</v>
      </c>
      <c r="I2405" s="1158">
        <v>0</v>
      </c>
      <c r="J2405" s="740">
        <v>14486.46</v>
      </c>
      <c r="K2405" s="276" t="str">
        <f t="shared" si="37"/>
        <v>250423</v>
      </c>
    </row>
    <row r="2406" spans="1:11" ht="10.9" customHeight="1">
      <c r="A2406" s="1157">
        <v>5115040008</v>
      </c>
      <c r="B2406" s="1219" t="s">
        <v>6904</v>
      </c>
      <c r="C2406" s="1220"/>
      <c r="D2406" s="1221"/>
      <c r="E2406" s="1219" t="s">
        <v>7007</v>
      </c>
      <c r="F2406" s="1221"/>
      <c r="G2406" s="740">
        <v>3179.36</v>
      </c>
      <c r="H2406" s="740">
        <v>1649.46</v>
      </c>
      <c r="I2406" s="1158">
        <v>0</v>
      </c>
      <c r="J2406" s="740">
        <v>4828.82</v>
      </c>
      <c r="K2406" s="276" t="str">
        <f t="shared" si="37"/>
        <v>250423</v>
      </c>
    </row>
    <row r="2407" spans="1:11" ht="10.9" customHeight="1">
      <c r="A2407" s="1157">
        <v>5115040008</v>
      </c>
      <c r="B2407" s="1219" t="s">
        <v>6904</v>
      </c>
      <c r="C2407" s="1220"/>
      <c r="D2407" s="1221"/>
      <c r="E2407" s="1219" t="s">
        <v>7008</v>
      </c>
      <c r="F2407" s="1221"/>
      <c r="G2407" s="740">
        <v>3179.36</v>
      </c>
      <c r="H2407" s="740">
        <v>1649.46</v>
      </c>
      <c r="I2407" s="1158">
        <v>0</v>
      </c>
      <c r="J2407" s="740">
        <v>4828.82</v>
      </c>
      <c r="K2407" s="276" t="str">
        <f t="shared" si="37"/>
        <v>250423</v>
      </c>
    </row>
    <row r="2408" spans="1:11" ht="10.9" customHeight="1">
      <c r="A2408" s="1157">
        <v>5115040008</v>
      </c>
      <c r="B2408" s="1219" t="s">
        <v>6904</v>
      </c>
      <c r="C2408" s="1220"/>
      <c r="D2408" s="1221"/>
      <c r="E2408" s="1219" t="s">
        <v>7009</v>
      </c>
      <c r="F2408" s="1221"/>
      <c r="G2408" s="740">
        <v>12717.44</v>
      </c>
      <c r="H2408" s="740">
        <v>6597.84</v>
      </c>
      <c r="I2408" s="1158">
        <v>0</v>
      </c>
      <c r="J2408" s="740">
        <v>19315.28</v>
      </c>
      <c r="K2408" s="276" t="str">
        <f t="shared" si="37"/>
        <v>151223</v>
      </c>
    </row>
    <row r="2409" spans="1:11" ht="10.9" customHeight="1">
      <c r="A2409" s="1157">
        <v>5115040008</v>
      </c>
      <c r="B2409" s="1219" t="s">
        <v>6904</v>
      </c>
      <c r="C2409" s="1220"/>
      <c r="D2409" s="1221"/>
      <c r="E2409" s="1219" t="s">
        <v>7010</v>
      </c>
      <c r="F2409" s="1221"/>
      <c r="G2409" s="740">
        <v>15896.8</v>
      </c>
      <c r="H2409" s="740">
        <v>9072.0300000000007</v>
      </c>
      <c r="I2409" s="1158">
        <v>0</v>
      </c>
      <c r="J2409" s="740">
        <v>24968.83</v>
      </c>
      <c r="K2409" s="276" t="str">
        <f t="shared" si="37"/>
        <v>250423</v>
      </c>
    </row>
    <row r="2410" spans="1:11" ht="10.9" customHeight="1">
      <c r="A2410" s="1157">
        <v>5115040008</v>
      </c>
      <c r="B2410" s="1219" t="s">
        <v>6904</v>
      </c>
      <c r="C2410" s="1220"/>
      <c r="D2410" s="1221"/>
      <c r="E2410" s="1219" t="s">
        <v>7011</v>
      </c>
      <c r="F2410" s="1221"/>
      <c r="G2410" s="740">
        <v>6358.72</v>
      </c>
      <c r="H2410" s="740">
        <v>4123.6499999999996</v>
      </c>
      <c r="I2410" s="1158">
        <v>0</v>
      </c>
      <c r="J2410" s="740">
        <v>10482.370000000001</v>
      </c>
      <c r="K2410" s="276" t="str">
        <f t="shared" si="37"/>
        <v>151223</v>
      </c>
    </row>
    <row r="2411" spans="1:11" ht="10.9" customHeight="1">
      <c r="A2411" s="1157">
        <v>5115040008</v>
      </c>
      <c r="B2411" s="1219" t="s">
        <v>6904</v>
      </c>
      <c r="C2411" s="1220"/>
      <c r="D2411" s="1221"/>
      <c r="E2411" s="1219" t="s">
        <v>7012</v>
      </c>
      <c r="F2411" s="1221"/>
      <c r="G2411" s="740">
        <v>85842.72</v>
      </c>
      <c r="H2411" s="740">
        <v>44535.42</v>
      </c>
      <c r="I2411" s="1158">
        <v>0</v>
      </c>
      <c r="J2411" s="740">
        <v>130378.14</v>
      </c>
      <c r="K2411" s="276" t="str">
        <f t="shared" si="37"/>
        <v>250423</v>
      </c>
    </row>
    <row r="2412" spans="1:11" ht="10.9" customHeight="1">
      <c r="A2412" s="1157">
        <v>5115040008</v>
      </c>
      <c r="B2412" s="1219" t="s">
        <v>6904</v>
      </c>
      <c r="C2412" s="1220"/>
      <c r="D2412" s="1221"/>
      <c r="E2412" s="1219" t="s">
        <v>7013</v>
      </c>
      <c r="F2412" s="1221"/>
      <c r="G2412" s="740">
        <v>7888.62</v>
      </c>
      <c r="H2412" s="740">
        <v>3298.92</v>
      </c>
      <c r="I2412" s="1158">
        <v>0</v>
      </c>
      <c r="J2412" s="740">
        <v>11187.54</v>
      </c>
      <c r="K2412" s="276" t="str">
        <f t="shared" si="37"/>
        <v>250423</v>
      </c>
    </row>
    <row r="2413" spans="1:11" ht="10.9" customHeight="1">
      <c r="A2413" s="1157">
        <v>5115040008</v>
      </c>
      <c r="B2413" s="1219" t="s">
        <v>6904</v>
      </c>
      <c r="C2413" s="1220"/>
      <c r="D2413" s="1221"/>
      <c r="E2413" s="1219" t="s">
        <v>7014</v>
      </c>
      <c r="F2413" s="1221"/>
      <c r="G2413" s="740">
        <v>11187.54</v>
      </c>
      <c r="H2413" s="740">
        <v>5773.11</v>
      </c>
      <c r="I2413" s="1158">
        <v>0</v>
      </c>
      <c r="J2413" s="740">
        <v>16960.650000000001</v>
      </c>
      <c r="K2413" s="276" t="str">
        <f t="shared" si="37"/>
        <v>151223</v>
      </c>
    </row>
    <row r="2414" spans="1:11" ht="10.9" customHeight="1">
      <c r="A2414" s="1157">
        <v>5115040008</v>
      </c>
      <c r="B2414" s="1219" t="s">
        <v>6904</v>
      </c>
      <c r="C2414" s="1220"/>
      <c r="D2414" s="1221"/>
      <c r="E2414" s="1219" t="s">
        <v>7015</v>
      </c>
      <c r="F2414" s="1221"/>
      <c r="G2414" s="1158">
        <v>824.73</v>
      </c>
      <c r="H2414" s="1158">
        <v>824.73</v>
      </c>
      <c r="I2414" s="1158">
        <v>0</v>
      </c>
      <c r="J2414" s="740">
        <v>1649.46</v>
      </c>
      <c r="K2414" s="276" t="str">
        <f t="shared" si="37"/>
        <v>250423</v>
      </c>
    </row>
    <row r="2415" spans="1:11" ht="10.9" customHeight="1">
      <c r="A2415" s="1157">
        <v>5115040008</v>
      </c>
      <c r="B2415" s="1219" t="s">
        <v>6904</v>
      </c>
      <c r="C2415" s="1220"/>
      <c r="D2415" s="1221"/>
      <c r="E2415" s="1219" t="s">
        <v>7016</v>
      </c>
      <c r="F2415" s="1221"/>
      <c r="G2415" s="740">
        <v>11187.54</v>
      </c>
      <c r="H2415" s="740">
        <v>7422.57</v>
      </c>
      <c r="I2415" s="1158">
        <v>0</v>
      </c>
      <c r="J2415" s="740">
        <v>18610.11</v>
      </c>
      <c r="K2415" s="276" t="str">
        <f t="shared" si="37"/>
        <v>151223</v>
      </c>
    </row>
    <row r="2416" spans="1:11" ht="10.9" customHeight="1">
      <c r="A2416" s="1157">
        <v>5115040008</v>
      </c>
      <c r="B2416" s="1219" t="s">
        <v>6904</v>
      </c>
      <c r="C2416" s="1220"/>
      <c r="D2416" s="1221"/>
      <c r="E2416" s="1219" t="s">
        <v>7017</v>
      </c>
      <c r="F2416" s="1221"/>
      <c r="G2416" s="740">
        <v>6358.72</v>
      </c>
      <c r="H2416" s="740">
        <v>2474.19</v>
      </c>
      <c r="I2416" s="1158">
        <v>0</v>
      </c>
      <c r="J2416" s="740">
        <v>8832.91</v>
      </c>
      <c r="K2416" s="276" t="str">
        <f t="shared" si="37"/>
        <v>250423</v>
      </c>
    </row>
    <row r="2417" spans="1:11" ht="10.9" customHeight="1">
      <c r="A2417" s="1157">
        <v>5115040008</v>
      </c>
      <c r="B2417" s="1219" t="s">
        <v>6904</v>
      </c>
      <c r="C2417" s="1220"/>
      <c r="D2417" s="1221"/>
      <c r="E2417" s="1219" t="s">
        <v>7018</v>
      </c>
      <c r="F2417" s="1221"/>
      <c r="G2417" s="740">
        <v>9538.08</v>
      </c>
      <c r="H2417" s="740">
        <v>4948.38</v>
      </c>
      <c r="I2417" s="1158">
        <v>0</v>
      </c>
      <c r="J2417" s="740">
        <v>14486.46</v>
      </c>
      <c r="K2417" s="276" t="str">
        <f t="shared" si="37"/>
        <v>250423</v>
      </c>
    </row>
    <row r="2418" spans="1:11" ht="10.9" customHeight="1">
      <c r="A2418" s="1157">
        <v>5115040008</v>
      </c>
      <c r="B2418" s="1219" t="s">
        <v>6904</v>
      </c>
      <c r="C2418" s="1220"/>
      <c r="D2418" s="1221"/>
      <c r="E2418" s="1219" t="s">
        <v>7019</v>
      </c>
      <c r="F2418" s="1221"/>
      <c r="G2418" s="740">
        <v>6358.72</v>
      </c>
      <c r="H2418" s="740">
        <v>3298.92</v>
      </c>
      <c r="I2418" s="1158">
        <v>0</v>
      </c>
      <c r="J2418" s="740">
        <v>9657.64</v>
      </c>
      <c r="K2418" s="276" t="str">
        <f t="shared" si="37"/>
        <v>250423</v>
      </c>
    </row>
    <row r="2419" spans="1:11" ht="10.9" customHeight="1">
      <c r="A2419" s="1157">
        <v>5115040008</v>
      </c>
      <c r="B2419" s="1219" t="s">
        <v>6904</v>
      </c>
      <c r="C2419" s="1220"/>
      <c r="D2419" s="1221"/>
      <c r="E2419" s="1219" t="s">
        <v>7020</v>
      </c>
      <c r="F2419" s="1221"/>
      <c r="G2419" s="740">
        <v>15896.8</v>
      </c>
      <c r="H2419" s="740">
        <v>8247.2999999999993</v>
      </c>
      <c r="I2419" s="1158">
        <v>0</v>
      </c>
      <c r="J2419" s="740">
        <v>24144.1</v>
      </c>
      <c r="K2419" s="276" t="str">
        <f t="shared" si="37"/>
        <v>250423</v>
      </c>
    </row>
    <row r="2420" spans="1:11" ht="10.9" customHeight="1">
      <c r="A2420" s="1157">
        <v>5115040008</v>
      </c>
      <c r="B2420" s="1219" t="s">
        <v>6904</v>
      </c>
      <c r="C2420" s="1220"/>
      <c r="D2420" s="1221"/>
      <c r="E2420" s="1219" t="s">
        <v>7021</v>
      </c>
      <c r="F2420" s="1221"/>
      <c r="G2420" s="740">
        <v>6358.72</v>
      </c>
      <c r="H2420" s="740">
        <v>3298.92</v>
      </c>
      <c r="I2420" s="1158">
        <v>0</v>
      </c>
      <c r="J2420" s="740">
        <v>9657.64</v>
      </c>
      <c r="K2420" s="276" t="str">
        <f t="shared" si="37"/>
        <v>250423</v>
      </c>
    </row>
    <row r="2421" spans="1:11" ht="10.9" customHeight="1">
      <c r="A2421" s="1157">
        <v>5115040008</v>
      </c>
      <c r="B2421" s="1219" t="s">
        <v>6904</v>
      </c>
      <c r="C2421" s="1220"/>
      <c r="D2421" s="1221"/>
      <c r="E2421" s="1219" t="s">
        <v>7022</v>
      </c>
      <c r="F2421" s="1221"/>
      <c r="G2421" s="740">
        <v>2414.41</v>
      </c>
      <c r="H2421" s="740">
        <v>1649.46</v>
      </c>
      <c r="I2421" s="1158">
        <v>0</v>
      </c>
      <c r="J2421" s="740">
        <v>4063.87</v>
      </c>
      <c r="K2421" s="276" t="str">
        <f t="shared" si="37"/>
        <v>151223</v>
      </c>
    </row>
    <row r="2422" spans="1:11" ht="10.9" customHeight="1">
      <c r="A2422" s="1157">
        <v>5115040008</v>
      </c>
      <c r="B2422" s="1219" t="s">
        <v>6904</v>
      </c>
      <c r="C2422" s="1220"/>
      <c r="D2422" s="1221"/>
      <c r="E2422" s="1219" t="s">
        <v>7023</v>
      </c>
      <c r="F2422" s="1221"/>
      <c r="G2422" s="740">
        <v>19076.16</v>
      </c>
      <c r="H2422" s="740">
        <v>9896.76</v>
      </c>
      <c r="I2422" s="1158">
        <v>0</v>
      </c>
      <c r="J2422" s="740">
        <v>28972.92</v>
      </c>
      <c r="K2422" s="276" t="str">
        <f t="shared" si="37"/>
        <v>151223</v>
      </c>
    </row>
    <row r="2423" spans="1:11" ht="10.9" customHeight="1">
      <c r="A2423" s="1157">
        <v>5115040008</v>
      </c>
      <c r="B2423" s="1219" t="s">
        <v>6904</v>
      </c>
      <c r="C2423" s="1220"/>
      <c r="D2423" s="1221"/>
      <c r="E2423" s="1219" t="s">
        <v>7024</v>
      </c>
      <c r="F2423" s="1221"/>
      <c r="G2423" s="740">
        <v>6358.72</v>
      </c>
      <c r="H2423" s="740">
        <v>3298.92</v>
      </c>
      <c r="I2423" s="1158">
        <v>0</v>
      </c>
      <c r="J2423" s="740">
        <v>9657.64</v>
      </c>
      <c r="K2423" s="276" t="str">
        <f t="shared" si="37"/>
        <v>151223</v>
      </c>
    </row>
    <row r="2424" spans="1:11" ht="10.9" customHeight="1">
      <c r="A2424" s="1157">
        <v>5115040008</v>
      </c>
      <c r="B2424" s="1219" t="s">
        <v>6904</v>
      </c>
      <c r="C2424" s="1220"/>
      <c r="D2424" s="1221"/>
      <c r="E2424" s="1219" t="s">
        <v>7025</v>
      </c>
      <c r="F2424" s="1221"/>
      <c r="G2424" s="740">
        <v>22255.52</v>
      </c>
      <c r="H2424" s="740">
        <v>9072.0300000000007</v>
      </c>
      <c r="I2424" s="1158">
        <v>0</v>
      </c>
      <c r="J2424" s="740">
        <v>31327.55</v>
      </c>
      <c r="K2424" s="276" t="str">
        <f t="shared" si="37"/>
        <v>151223</v>
      </c>
    </row>
    <row r="2425" spans="1:11" ht="10.9" customHeight="1">
      <c r="A2425" s="1157">
        <v>5115040008</v>
      </c>
      <c r="B2425" s="1219" t="s">
        <v>6904</v>
      </c>
      <c r="C2425" s="1220"/>
      <c r="D2425" s="1221"/>
      <c r="E2425" s="1219" t="s">
        <v>7026</v>
      </c>
      <c r="F2425" s="1221"/>
      <c r="G2425" s="740">
        <v>19076.16</v>
      </c>
      <c r="H2425" s="740">
        <v>9896.76</v>
      </c>
      <c r="I2425" s="1158">
        <v>0</v>
      </c>
      <c r="J2425" s="740">
        <v>28972.92</v>
      </c>
      <c r="K2425" s="276" t="str">
        <f t="shared" si="37"/>
        <v>151223</v>
      </c>
    </row>
    <row r="2426" spans="1:11" ht="10.9" customHeight="1">
      <c r="A2426" s="1157">
        <v>5115040008</v>
      </c>
      <c r="B2426" s="1219" t="s">
        <v>6904</v>
      </c>
      <c r="C2426" s="1220"/>
      <c r="D2426" s="1221"/>
      <c r="E2426" s="1219" t="s">
        <v>7027</v>
      </c>
      <c r="F2426" s="1221"/>
      <c r="G2426" s="740">
        <v>9538.08</v>
      </c>
      <c r="H2426" s="740">
        <v>4948.38</v>
      </c>
      <c r="I2426" s="1158">
        <v>0</v>
      </c>
      <c r="J2426" s="740">
        <v>14486.46</v>
      </c>
      <c r="K2426" s="276" t="str">
        <f t="shared" si="37"/>
        <v>151223</v>
      </c>
    </row>
    <row r="2427" spans="1:11" ht="10.9" customHeight="1">
      <c r="A2427" s="1157">
        <v>5115040008</v>
      </c>
      <c r="B2427" s="1219" t="s">
        <v>6904</v>
      </c>
      <c r="C2427" s="1220"/>
      <c r="D2427" s="1221"/>
      <c r="E2427" s="1219" t="s">
        <v>7028</v>
      </c>
      <c r="F2427" s="1221"/>
      <c r="G2427" s="740">
        <v>12717.44</v>
      </c>
      <c r="H2427" s="740">
        <v>6597.84</v>
      </c>
      <c r="I2427" s="1158">
        <v>0</v>
      </c>
      <c r="J2427" s="740">
        <v>19315.28</v>
      </c>
      <c r="K2427" s="276" t="str">
        <f t="shared" si="37"/>
        <v>151223</v>
      </c>
    </row>
    <row r="2428" spans="1:11" ht="10.9" customHeight="1">
      <c r="A2428" s="1157">
        <v>5115040008</v>
      </c>
      <c r="B2428" s="1219" t="s">
        <v>6904</v>
      </c>
      <c r="C2428" s="1220"/>
      <c r="D2428" s="1221"/>
      <c r="E2428" s="1219" t="s">
        <v>7029</v>
      </c>
      <c r="F2428" s="1221"/>
      <c r="G2428" s="740">
        <v>3179.36</v>
      </c>
      <c r="H2428" s="740">
        <v>1649.46</v>
      </c>
      <c r="I2428" s="1158">
        <v>0</v>
      </c>
      <c r="J2428" s="740">
        <v>4828.82</v>
      </c>
      <c r="K2428" s="276" t="str">
        <f t="shared" si="37"/>
        <v>151223</v>
      </c>
    </row>
    <row r="2429" spans="1:11" ht="10.9" customHeight="1">
      <c r="A2429" s="1157">
        <v>5115040008</v>
      </c>
      <c r="B2429" s="1219" t="s">
        <v>6904</v>
      </c>
      <c r="C2429" s="1220"/>
      <c r="D2429" s="1221"/>
      <c r="E2429" s="1219" t="s">
        <v>7030</v>
      </c>
      <c r="F2429" s="1221"/>
      <c r="G2429" s="740">
        <v>114456.96000000001</v>
      </c>
      <c r="H2429" s="740">
        <v>59380.56</v>
      </c>
      <c r="I2429" s="1158">
        <v>0</v>
      </c>
      <c r="J2429" s="740">
        <v>173837.52</v>
      </c>
      <c r="K2429" s="276" t="str">
        <f t="shared" si="37"/>
        <v>151223</v>
      </c>
    </row>
    <row r="2430" spans="1:11" ht="10.9" customHeight="1">
      <c r="A2430" s="1157">
        <v>5115040008</v>
      </c>
      <c r="B2430" s="1219" t="s">
        <v>6904</v>
      </c>
      <c r="C2430" s="1220"/>
      <c r="D2430" s="1221"/>
      <c r="E2430" s="1219" t="s">
        <v>7031</v>
      </c>
      <c r="F2430" s="1221"/>
      <c r="G2430" s="740">
        <v>16721.53</v>
      </c>
      <c r="H2430" s="740">
        <v>8247.2999999999993</v>
      </c>
      <c r="I2430" s="1158">
        <v>0</v>
      </c>
      <c r="J2430" s="740">
        <v>24968.83</v>
      </c>
      <c r="K2430" s="276" t="str">
        <f t="shared" si="37"/>
        <v>151223</v>
      </c>
    </row>
    <row r="2431" spans="1:11" ht="10.9" customHeight="1">
      <c r="A2431" s="1157">
        <v>5115040008</v>
      </c>
      <c r="B2431" s="1219" t="s">
        <v>6904</v>
      </c>
      <c r="C2431" s="1220"/>
      <c r="D2431" s="1221"/>
      <c r="E2431" s="1219" t="s">
        <v>7032</v>
      </c>
      <c r="F2431" s="1221"/>
      <c r="G2431" s="740">
        <v>3179.36</v>
      </c>
      <c r="H2431" s="740">
        <v>1649.46</v>
      </c>
      <c r="I2431" s="1158">
        <v>0</v>
      </c>
      <c r="J2431" s="740">
        <v>4828.82</v>
      </c>
      <c r="K2431" s="276" t="str">
        <f t="shared" si="37"/>
        <v>151223</v>
      </c>
    </row>
    <row r="2432" spans="1:11" ht="10.9" customHeight="1">
      <c r="A2432" s="1157">
        <v>5115040008</v>
      </c>
      <c r="B2432" s="1219" t="s">
        <v>6904</v>
      </c>
      <c r="C2432" s="1220"/>
      <c r="D2432" s="1221"/>
      <c r="E2432" s="1219" t="s">
        <v>7033</v>
      </c>
      <c r="F2432" s="1221"/>
      <c r="G2432" s="740">
        <v>3179.36</v>
      </c>
      <c r="H2432" s="740">
        <v>1649.46</v>
      </c>
      <c r="I2432" s="1158">
        <v>0</v>
      </c>
      <c r="J2432" s="740">
        <v>4828.82</v>
      </c>
      <c r="K2432" s="276" t="str">
        <f t="shared" si="37"/>
        <v>151223</v>
      </c>
    </row>
    <row r="2433" spans="1:11" ht="10.9" customHeight="1">
      <c r="A2433" s="1157">
        <v>5115040008</v>
      </c>
      <c r="B2433" s="1219" t="s">
        <v>6904</v>
      </c>
      <c r="C2433" s="1220"/>
      <c r="D2433" s="1221"/>
      <c r="E2433" s="1219" t="s">
        <v>7034</v>
      </c>
      <c r="F2433" s="1221"/>
      <c r="G2433" s="740">
        <v>3179.36</v>
      </c>
      <c r="H2433" s="740">
        <v>1649.46</v>
      </c>
      <c r="I2433" s="1158">
        <v>0</v>
      </c>
      <c r="J2433" s="740">
        <v>4828.82</v>
      </c>
      <c r="K2433" s="276" t="str">
        <f t="shared" si="37"/>
        <v>151223</v>
      </c>
    </row>
    <row r="2434" spans="1:11" ht="10.9" customHeight="1">
      <c r="A2434" s="1157">
        <v>5115040008</v>
      </c>
      <c r="B2434" s="1219" t="s">
        <v>6904</v>
      </c>
      <c r="C2434" s="1220"/>
      <c r="D2434" s="1221"/>
      <c r="E2434" s="1219" t="s">
        <v>7035</v>
      </c>
      <c r="F2434" s="1221"/>
      <c r="G2434" s="740">
        <v>6358.72</v>
      </c>
      <c r="H2434" s="740">
        <v>3298.92</v>
      </c>
      <c r="I2434" s="1158">
        <v>0</v>
      </c>
      <c r="J2434" s="740">
        <v>9657.64</v>
      </c>
      <c r="K2434" s="276" t="str">
        <f t="shared" si="37"/>
        <v>151223</v>
      </c>
    </row>
    <row r="2435" spans="1:11" ht="10.9" customHeight="1">
      <c r="A2435" s="1157">
        <v>5115040008</v>
      </c>
      <c r="B2435" s="1219" t="s">
        <v>6904</v>
      </c>
      <c r="C2435" s="1220"/>
      <c r="D2435" s="1221"/>
      <c r="E2435" s="1219" t="s">
        <v>7036</v>
      </c>
      <c r="F2435" s="1221"/>
      <c r="G2435" s="740">
        <v>7183.45</v>
      </c>
      <c r="H2435" s="740">
        <v>4123.6499999999996</v>
      </c>
      <c r="I2435" s="1158">
        <v>0</v>
      </c>
      <c r="J2435" s="740">
        <v>11307.1</v>
      </c>
      <c r="K2435" s="276" t="str">
        <f t="shared" si="37"/>
        <v>151223</v>
      </c>
    </row>
    <row r="2436" spans="1:11" ht="10.9" customHeight="1">
      <c r="A2436" s="1157">
        <v>5115040008</v>
      </c>
      <c r="B2436" s="1219" t="s">
        <v>6904</v>
      </c>
      <c r="C2436" s="1220"/>
      <c r="D2436" s="1221"/>
      <c r="E2436" s="1219" t="s">
        <v>7037</v>
      </c>
      <c r="F2436" s="1221"/>
      <c r="G2436" s="740">
        <v>5593.77</v>
      </c>
      <c r="H2436" s="740">
        <v>3298.92</v>
      </c>
      <c r="I2436" s="1158">
        <v>0</v>
      </c>
      <c r="J2436" s="740">
        <v>8892.69</v>
      </c>
      <c r="K2436" s="276" t="str">
        <f t="shared" si="37"/>
        <v>151223</v>
      </c>
    </row>
    <row r="2437" spans="1:11" ht="10.9" customHeight="1">
      <c r="A2437" s="1157">
        <v>5115040008</v>
      </c>
      <c r="B2437" s="1219" t="s">
        <v>6904</v>
      </c>
      <c r="C2437" s="1220"/>
      <c r="D2437" s="1221"/>
      <c r="E2437" s="1219" t="s">
        <v>7038</v>
      </c>
      <c r="F2437" s="1221"/>
      <c r="G2437" s="740">
        <v>6478.28</v>
      </c>
      <c r="H2437" s="740">
        <v>4948.38</v>
      </c>
      <c r="I2437" s="1158">
        <v>0</v>
      </c>
      <c r="J2437" s="740">
        <v>11426.66</v>
      </c>
      <c r="K2437" s="276" t="str">
        <f t="shared" si="37"/>
        <v>151223</v>
      </c>
    </row>
    <row r="2438" spans="1:11" ht="10.9" customHeight="1">
      <c r="A2438" s="1157">
        <v>5115040008</v>
      </c>
      <c r="B2438" s="1219" t="s">
        <v>6904</v>
      </c>
      <c r="C2438" s="1220"/>
      <c r="D2438" s="1221"/>
      <c r="E2438" s="1219" t="s">
        <v>7039</v>
      </c>
      <c r="F2438" s="1221"/>
      <c r="G2438" s="740">
        <v>11892.71</v>
      </c>
      <c r="H2438" s="740">
        <v>4948.38</v>
      </c>
      <c r="I2438" s="1158">
        <v>0</v>
      </c>
      <c r="J2438" s="740">
        <v>16841.09</v>
      </c>
      <c r="K2438" s="276" t="str">
        <f t="shared" si="37"/>
        <v>151223</v>
      </c>
    </row>
    <row r="2439" spans="1:11" ht="10.9" customHeight="1">
      <c r="A2439" s="1157">
        <v>5115040008</v>
      </c>
      <c r="B2439" s="1219" t="s">
        <v>6904</v>
      </c>
      <c r="C2439" s="1220"/>
      <c r="D2439" s="1221"/>
      <c r="E2439" s="1219" t="s">
        <v>7040</v>
      </c>
      <c r="F2439" s="1221"/>
      <c r="G2439" s="740">
        <v>3059.8</v>
      </c>
      <c r="H2439" s="1158">
        <v>0</v>
      </c>
      <c r="I2439" s="1158">
        <v>0</v>
      </c>
      <c r="J2439" s="740">
        <v>3059.8</v>
      </c>
      <c r="K2439" s="276" t="str">
        <f t="shared" si="37"/>
        <v>151223</v>
      </c>
    </row>
    <row r="2440" spans="1:11" ht="10.9" customHeight="1">
      <c r="A2440" s="1157">
        <v>5115040008</v>
      </c>
      <c r="B2440" s="1219" t="s">
        <v>6904</v>
      </c>
      <c r="C2440" s="1220"/>
      <c r="D2440" s="1221"/>
      <c r="E2440" s="1219" t="s">
        <v>7041</v>
      </c>
      <c r="F2440" s="1221"/>
      <c r="G2440" s="740">
        <v>85842.72</v>
      </c>
      <c r="H2440" s="740">
        <v>45360.15</v>
      </c>
      <c r="I2440" s="1158">
        <v>0</v>
      </c>
      <c r="J2440" s="740">
        <v>131202.87</v>
      </c>
      <c r="K2440" s="276" t="str">
        <f t="shared" si="37"/>
        <v>151223</v>
      </c>
    </row>
    <row r="2441" spans="1:11" ht="10.9" customHeight="1">
      <c r="A2441" s="1157">
        <v>5115040008</v>
      </c>
      <c r="B2441" s="1219" t="s">
        <v>6904</v>
      </c>
      <c r="C2441" s="1220"/>
      <c r="D2441" s="1221"/>
      <c r="E2441" s="1219" t="s">
        <v>7042</v>
      </c>
      <c r="F2441" s="1221"/>
      <c r="G2441" s="740">
        <v>6358.72</v>
      </c>
      <c r="H2441" s="740">
        <v>3298.92</v>
      </c>
      <c r="I2441" s="1158">
        <v>0</v>
      </c>
      <c r="J2441" s="740">
        <v>9657.64</v>
      </c>
      <c r="K2441" s="276" t="str">
        <f t="shared" si="37"/>
        <v>151223</v>
      </c>
    </row>
    <row r="2442" spans="1:11" ht="10.9" customHeight="1">
      <c r="A2442" s="1157">
        <v>5115040008</v>
      </c>
      <c r="B2442" s="1219" t="s">
        <v>6904</v>
      </c>
      <c r="C2442" s="1220"/>
      <c r="D2442" s="1221"/>
      <c r="E2442" s="1219" t="s">
        <v>7043</v>
      </c>
      <c r="F2442" s="1221"/>
      <c r="G2442" s="740">
        <v>12717.44</v>
      </c>
      <c r="H2442" s="740">
        <v>6597.84</v>
      </c>
      <c r="I2442" s="1158">
        <v>0</v>
      </c>
      <c r="J2442" s="740">
        <v>19315.28</v>
      </c>
      <c r="K2442" s="276" t="str">
        <f t="shared" si="37"/>
        <v>151223</v>
      </c>
    </row>
    <row r="2443" spans="1:11" ht="10.9" customHeight="1">
      <c r="A2443" s="1157">
        <v>5115040008</v>
      </c>
      <c r="B2443" s="1219" t="s">
        <v>6904</v>
      </c>
      <c r="C2443" s="1220"/>
      <c r="D2443" s="1221"/>
      <c r="E2443" s="1219" t="s">
        <v>7044</v>
      </c>
      <c r="F2443" s="1221"/>
      <c r="G2443" s="740">
        <v>6358.72</v>
      </c>
      <c r="H2443" s="740">
        <v>3298.92</v>
      </c>
      <c r="I2443" s="1158">
        <v>0</v>
      </c>
      <c r="J2443" s="740">
        <v>9657.64</v>
      </c>
      <c r="K2443" s="276" t="str">
        <f t="shared" si="37"/>
        <v>151223</v>
      </c>
    </row>
    <row r="2444" spans="1:11" ht="10.9" customHeight="1">
      <c r="A2444" s="1157">
        <v>5115040008</v>
      </c>
      <c r="B2444" s="1219" t="s">
        <v>6904</v>
      </c>
      <c r="C2444" s="1220"/>
      <c r="D2444" s="1221"/>
      <c r="E2444" s="1219" t="s">
        <v>7045</v>
      </c>
      <c r="F2444" s="1221"/>
      <c r="G2444" s="740">
        <v>9538.08</v>
      </c>
      <c r="H2444" s="740">
        <v>6597.84</v>
      </c>
      <c r="I2444" s="1158">
        <v>0</v>
      </c>
      <c r="J2444" s="740">
        <v>16135.92</v>
      </c>
      <c r="K2444" s="276" t="str">
        <f t="shared" si="37"/>
        <v>151223</v>
      </c>
    </row>
    <row r="2445" spans="1:11" ht="10.9" customHeight="1">
      <c r="A2445" s="1157">
        <v>5115040008</v>
      </c>
      <c r="B2445" s="1219" t="s">
        <v>6904</v>
      </c>
      <c r="C2445" s="1220"/>
      <c r="D2445" s="1221"/>
      <c r="E2445" s="1219" t="s">
        <v>7046</v>
      </c>
      <c r="F2445" s="1221"/>
      <c r="G2445" s="740">
        <v>21550.35</v>
      </c>
      <c r="H2445" s="740">
        <v>14020.41</v>
      </c>
      <c r="I2445" s="1158">
        <v>0</v>
      </c>
      <c r="J2445" s="740">
        <v>35570.76</v>
      </c>
      <c r="K2445" s="276" t="str">
        <f t="shared" ref="K2445:K2508" si="38">MID(E2445,58,6)</f>
        <v>151223</v>
      </c>
    </row>
    <row r="2446" spans="1:11" ht="10.9" customHeight="1">
      <c r="A2446" s="1157">
        <v>5115040008</v>
      </c>
      <c r="B2446" s="1219" t="s">
        <v>6904</v>
      </c>
      <c r="C2446" s="1220"/>
      <c r="D2446" s="1221"/>
      <c r="E2446" s="1219" t="s">
        <v>7047</v>
      </c>
      <c r="F2446" s="1221"/>
      <c r="G2446" s="740">
        <v>15896.8</v>
      </c>
      <c r="H2446" s="740">
        <v>8247.2999999999993</v>
      </c>
      <c r="I2446" s="1158">
        <v>0</v>
      </c>
      <c r="J2446" s="740">
        <v>24144.1</v>
      </c>
      <c r="K2446" s="276" t="str">
        <f t="shared" si="38"/>
        <v>151223</v>
      </c>
    </row>
    <row r="2447" spans="1:11" ht="10.9" customHeight="1">
      <c r="A2447" s="1157">
        <v>5115040008</v>
      </c>
      <c r="B2447" s="1219" t="s">
        <v>6904</v>
      </c>
      <c r="C2447" s="1220"/>
      <c r="D2447" s="1221"/>
      <c r="E2447" s="1219" t="s">
        <v>7048</v>
      </c>
      <c r="F2447" s="1221"/>
      <c r="G2447" s="740">
        <v>3179.36</v>
      </c>
      <c r="H2447" s="740">
        <v>1649.46</v>
      </c>
      <c r="I2447" s="1158">
        <v>0</v>
      </c>
      <c r="J2447" s="740">
        <v>4828.82</v>
      </c>
      <c r="K2447" s="276" t="str">
        <f t="shared" si="38"/>
        <v>151223</v>
      </c>
    </row>
    <row r="2448" spans="1:11" ht="10.9" customHeight="1">
      <c r="A2448" s="1157">
        <v>5115040008</v>
      </c>
      <c r="B2448" s="1219" t="s">
        <v>6904</v>
      </c>
      <c r="C2448" s="1220"/>
      <c r="D2448" s="1221"/>
      <c r="E2448" s="1219" t="s">
        <v>7049</v>
      </c>
      <c r="F2448" s="1221"/>
      <c r="G2448" s="740">
        <v>6358.72</v>
      </c>
      <c r="H2448" s="740">
        <v>3298.92</v>
      </c>
      <c r="I2448" s="1158">
        <v>0</v>
      </c>
      <c r="J2448" s="740">
        <v>9657.64</v>
      </c>
      <c r="K2448" s="276" t="str">
        <f t="shared" si="38"/>
        <v>151223</v>
      </c>
    </row>
    <row r="2449" spans="1:11" ht="10.9" customHeight="1">
      <c r="A2449" s="1157">
        <v>5115040008</v>
      </c>
      <c r="B2449" s="1219" t="s">
        <v>6904</v>
      </c>
      <c r="C2449" s="1220"/>
      <c r="D2449" s="1221"/>
      <c r="E2449" s="1219" t="s">
        <v>7050</v>
      </c>
      <c r="F2449" s="1221"/>
      <c r="G2449" s="740">
        <v>22255.52</v>
      </c>
      <c r="H2449" s="740">
        <v>11546.22</v>
      </c>
      <c r="I2449" s="1158">
        <v>0</v>
      </c>
      <c r="J2449" s="740">
        <v>33801.74</v>
      </c>
      <c r="K2449" s="276" t="str">
        <f t="shared" si="38"/>
        <v>151223</v>
      </c>
    </row>
    <row r="2450" spans="1:11" ht="10.9" customHeight="1">
      <c r="A2450" s="1157">
        <v>5115040008</v>
      </c>
      <c r="B2450" s="1219" t="s">
        <v>6904</v>
      </c>
      <c r="C2450" s="1220"/>
      <c r="D2450" s="1221"/>
      <c r="E2450" s="1219" t="s">
        <v>7051</v>
      </c>
      <c r="F2450" s="1221"/>
      <c r="G2450" s="740">
        <v>10303.030000000001</v>
      </c>
      <c r="H2450" s="740">
        <v>4948.38</v>
      </c>
      <c r="I2450" s="1158">
        <v>0</v>
      </c>
      <c r="J2450" s="740">
        <v>15251.41</v>
      </c>
      <c r="K2450" s="276" t="str">
        <f t="shared" si="38"/>
        <v>151223</v>
      </c>
    </row>
    <row r="2451" spans="1:11" ht="10.9" customHeight="1">
      <c r="A2451" s="1157">
        <v>5115040008</v>
      </c>
      <c r="B2451" s="1219" t="s">
        <v>6904</v>
      </c>
      <c r="C2451" s="1220"/>
      <c r="D2451" s="1221"/>
      <c r="E2451" s="1219" t="s">
        <v>7052</v>
      </c>
      <c r="F2451" s="1221"/>
      <c r="G2451" s="740">
        <v>6358.72</v>
      </c>
      <c r="H2451" s="740">
        <v>3298.92</v>
      </c>
      <c r="I2451" s="1158">
        <v>0</v>
      </c>
      <c r="J2451" s="740">
        <v>9657.64</v>
      </c>
      <c r="K2451" s="276" t="str">
        <f t="shared" si="38"/>
        <v>151223</v>
      </c>
    </row>
    <row r="2452" spans="1:11" ht="10.9" customHeight="1">
      <c r="A2452" s="1157">
        <v>5115040008</v>
      </c>
      <c r="B2452" s="1219" t="s">
        <v>6904</v>
      </c>
      <c r="C2452" s="1220"/>
      <c r="D2452" s="1221"/>
      <c r="E2452" s="1219" t="s">
        <v>7053</v>
      </c>
      <c r="F2452" s="1221"/>
      <c r="G2452" s="740">
        <v>41331.68</v>
      </c>
      <c r="H2452" s="740">
        <v>21442.98</v>
      </c>
      <c r="I2452" s="1158">
        <v>0</v>
      </c>
      <c r="J2452" s="740">
        <v>62774.66</v>
      </c>
      <c r="K2452" s="276" t="str">
        <f t="shared" si="38"/>
        <v>151223</v>
      </c>
    </row>
    <row r="2453" spans="1:11" ht="10.9" customHeight="1">
      <c r="A2453" s="1157">
        <v>5115040008</v>
      </c>
      <c r="B2453" s="1219" t="s">
        <v>6904</v>
      </c>
      <c r="C2453" s="1220"/>
      <c r="D2453" s="1221"/>
      <c r="E2453" s="1219" t="s">
        <v>7054</v>
      </c>
      <c r="F2453" s="1221"/>
      <c r="G2453" s="740">
        <v>69121.19</v>
      </c>
      <c r="H2453" s="740">
        <v>36288.120000000003</v>
      </c>
      <c r="I2453" s="1158">
        <v>0</v>
      </c>
      <c r="J2453" s="740">
        <v>105409.31</v>
      </c>
      <c r="K2453" s="276" t="str">
        <f t="shared" si="38"/>
        <v>151223</v>
      </c>
    </row>
    <row r="2454" spans="1:11" ht="10.9" customHeight="1">
      <c r="A2454" s="1157">
        <v>5115040008</v>
      </c>
      <c r="B2454" s="1219" t="s">
        <v>6904</v>
      </c>
      <c r="C2454" s="1220"/>
      <c r="D2454" s="1221"/>
      <c r="E2454" s="1219" t="s">
        <v>7055</v>
      </c>
      <c r="F2454" s="1221"/>
      <c r="G2454" s="740">
        <v>9538.08</v>
      </c>
      <c r="H2454" s="740">
        <v>4948.38</v>
      </c>
      <c r="I2454" s="1158">
        <v>0</v>
      </c>
      <c r="J2454" s="740">
        <v>14486.46</v>
      </c>
      <c r="K2454" s="276" t="str">
        <f t="shared" si="38"/>
        <v>151223</v>
      </c>
    </row>
    <row r="2455" spans="1:11" ht="10.9" customHeight="1">
      <c r="A2455" s="1157">
        <v>5115040008</v>
      </c>
      <c r="B2455" s="1219" t="s">
        <v>6904</v>
      </c>
      <c r="C2455" s="1220"/>
      <c r="D2455" s="1221"/>
      <c r="E2455" s="1219" t="s">
        <v>7056</v>
      </c>
      <c r="F2455" s="1221"/>
      <c r="G2455" s="740">
        <v>47690.400000000001</v>
      </c>
      <c r="H2455" s="740">
        <v>24741.9</v>
      </c>
      <c r="I2455" s="1158">
        <v>0</v>
      </c>
      <c r="J2455" s="740">
        <v>72432.3</v>
      </c>
      <c r="K2455" s="276" t="str">
        <f t="shared" si="38"/>
        <v>151223</v>
      </c>
    </row>
    <row r="2456" spans="1:11" ht="10.9" customHeight="1">
      <c r="A2456" s="1157">
        <v>5115040008</v>
      </c>
      <c r="B2456" s="1219" t="s">
        <v>6904</v>
      </c>
      <c r="C2456" s="1220"/>
      <c r="D2456" s="1221"/>
      <c r="E2456" s="1219" t="s">
        <v>7057</v>
      </c>
      <c r="F2456" s="1221"/>
      <c r="G2456" s="740">
        <v>3179.36</v>
      </c>
      <c r="H2456" s="740">
        <v>1649.46</v>
      </c>
      <c r="I2456" s="1158">
        <v>0</v>
      </c>
      <c r="J2456" s="740">
        <v>4828.82</v>
      </c>
      <c r="K2456" s="276" t="str">
        <f t="shared" si="38"/>
        <v>151223</v>
      </c>
    </row>
    <row r="2457" spans="1:11" ht="10.9" customHeight="1">
      <c r="A2457" s="1157">
        <v>5115040008</v>
      </c>
      <c r="B2457" s="1219" t="s">
        <v>6904</v>
      </c>
      <c r="C2457" s="1220"/>
      <c r="D2457" s="1221"/>
      <c r="E2457" s="1219" t="s">
        <v>7058</v>
      </c>
      <c r="F2457" s="1221"/>
      <c r="G2457" s="740">
        <v>18251.43</v>
      </c>
      <c r="H2457" s="740">
        <v>9896.76</v>
      </c>
      <c r="I2457" s="1158">
        <v>0</v>
      </c>
      <c r="J2457" s="740">
        <v>28148.19</v>
      </c>
      <c r="K2457" s="276" t="str">
        <f t="shared" si="38"/>
        <v>151223</v>
      </c>
    </row>
    <row r="2458" spans="1:11" ht="10.9" customHeight="1">
      <c r="A2458" s="1157">
        <v>5115040008</v>
      </c>
      <c r="B2458" s="1219" t="s">
        <v>6904</v>
      </c>
      <c r="C2458" s="1220"/>
      <c r="D2458" s="1221"/>
      <c r="E2458" s="1219" t="s">
        <v>7059</v>
      </c>
      <c r="F2458" s="1221"/>
      <c r="G2458" s="740">
        <v>6358.72</v>
      </c>
      <c r="H2458" s="740">
        <v>4123.6499999999996</v>
      </c>
      <c r="I2458" s="1158">
        <v>0</v>
      </c>
      <c r="J2458" s="740">
        <v>10482.370000000001</v>
      </c>
      <c r="K2458" s="276" t="str">
        <f t="shared" si="38"/>
        <v>151223</v>
      </c>
    </row>
    <row r="2459" spans="1:11" ht="10.9" customHeight="1">
      <c r="A2459" s="1157">
        <v>5115040008</v>
      </c>
      <c r="B2459" s="1219" t="s">
        <v>6904</v>
      </c>
      <c r="C2459" s="1220"/>
      <c r="D2459" s="1221"/>
      <c r="E2459" s="1219" t="s">
        <v>7060</v>
      </c>
      <c r="F2459" s="1221"/>
      <c r="G2459" s="740">
        <v>3179.36</v>
      </c>
      <c r="H2459" s="740">
        <v>1649.46</v>
      </c>
      <c r="I2459" s="1158">
        <v>0</v>
      </c>
      <c r="J2459" s="740">
        <v>4828.82</v>
      </c>
      <c r="K2459" s="276" t="str">
        <f t="shared" si="38"/>
        <v>151223</v>
      </c>
    </row>
    <row r="2460" spans="1:11" ht="10.9" customHeight="1">
      <c r="A2460" s="1157">
        <v>5115040008</v>
      </c>
      <c r="B2460" s="1219" t="s">
        <v>6904</v>
      </c>
      <c r="C2460" s="1220"/>
      <c r="D2460" s="1221"/>
      <c r="E2460" s="1219" t="s">
        <v>7061</v>
      </c>
      <c r="F2460" s="1221"/>
      <c r="G2460" s="740">
        <v>21430.79</v>
      </c>
      <c r="H2460" s="740">
        <v>9896.76</v>
      </c>
      <c r="I2460" s="1158">
        <v>0</v>
      </c>
      <c r="J2460" s="740">
        <v>31327.55</v>
      </c>
      <c r="K2460" s="276" t="str">
        <f t="shared" si="38"/>
        <v>151223</v>
      </c>
    </row>
    <row r="2461" spans="1:11" ht="10.9" customHeight="1">
      <c r="A2461" s="1157">
        <v>5115040008</v>
      </c>
      <c r="B2461" s="1219" t="s">
        <v>6904</v>
      </c>
      <c r="C2461" s="1220"/>
      <c r="D2461" s="1221"/>
      <c r="E2461" s="1219" t="s">
        <v>7062</v>
      </c>
      <c r="F2461" s="1221"/>
      <c r="G2461" s="740">
        <v>207602.69</v>
      </c>
      <c r="H2461" s="740">
        <v>110513.82</v>
      </c>
      <c r="I2461" s="1158">
        <v>0</v>
      </c>
      <c r="J2461" s="740">
        <v>318116.51</v>
      </c>
      <c r="K2461" s="276" t="str">
        <f t="shared" si="38"/>
        <v>151223</v>
      </c>
    </row>
    <row r="2462" spans="1:11" ht="10.9" customHeight="1">
      <c r="A2462" s="1157">
        <v>5115040008</v>
      </c>
      <c r="B2462" s="1219" t="s">
        <v>6904</v>
      </c>
      <c r="C2462" s="1220"/>
      <c r="D2462" s="1221"/>
      <c r="E2462" s="1219" t="s">
        <v>7063</v>
      </c>
      <c r="F2462" s="1221"/>
      <c r="G2462" s="740">
        <v>38152.32</v>
      </c>
      <c r="H2462" s="740">
        <v>18144.060000000001</v>
      </c>
      <c r="I2462" s="1158">
        <v>0</v>
      </c>
      <c r="J2462" s="740">
        <v>56296.38</v>
      </c>
      <c r="K2462" s="276" t="str">
        <f t="shared" si="38"/>
        <v>151223</v>
      </c>
    </row>
    <row r="2463" spans="1:11" ht="10.9" customHeight="1">
      <c r="A2463" s="1157">
        <v>5115040008</v>
      </c>
      <c r="B2463" s="1219" t="s">
        <v>6904</v>
      </c>
      <c r="C2463" s="1220"/>
      <c r="D2463" s="1221"/>
      <c r="E2463" s="1219" t="s">
        <v>7064</v>
      </c>
      <c r="F2463" s="1221"/>
      <c r="G2463" s="740">
        <v>3179.36</v>
      </c>
      <c r="H2463" s="740">
        <v>1649.46</v>
      </c>
      <c r="I2463" s="1158">
        <v>0</v>
      </c>
      <c r="J2463" s="740">
        <v>4828.82</v>
      </c>
      <c r="K2463" s="276" t="str">
        <f t="shared" si="38"/>
        <v>151223</v>
      </c>
    </row>
    <row r="2464" spans="1:11" ht="10.9" customHeight="1">
      <c r="A2464" s="1157">
        <v>5115040008</v>
      </c>
      <c r="B2464" s="1219" t="s">
        <v>6904</v>
      </c>
      <c r="C2464" s="1220"/>
      <c r="D2464" s="1221"/>
      <c r="E2464" s="1219" t="s">
        <v>7065</v>
      </c>
      <c r="F2464" s="1221"/>
      <c r="G2464" s="740">
        <v>21371.01</v>
      </c>
      <c r="H2464" s="740">
        <v>11546.22</v>
      </c>
      <c r="I2464" s="1158">
        <v>0</v>
      </c>
      <c r="J2464" s="740">
        <v>32917.230000000003</v>
      </c>
      <c r="K2464" s="276" t="str">
        <f t="shared" si="38"/>
        <v>151223</v>
      </c>
    </row>
    <row r="2465" spans="1:11" ht="10.9" customHeight="1">
      <c r="A2465" s="1157">
        <v>5115040008</v>
      </c>
      <c r="B2465" s="1219" t="s">
        <v>6904</v>
      </c>
      <c r="C2465" s="1220"/>
      <c r="D2465" s="1221"/>
      <c r="E2465" s="1219" t="s">
        <v>7066</v>
      </c>
      <c r="F2465" s="1221"/>
      <c r="G2465" s="740">
        <v>79484</v>
      </c>
      <c r="H2465" s="740">
        <v>42885.96</v>
      </c>
      <c r="I2465" s="1158">
        <v>0</v>
      </c>
      <c r="J2465" s="740">
        <v>122369.96</v>
      </c>
      <c r="K2465" s="276" t="str">
        <f t="shared" si="38"/>
        <v>151223</v>
      </c>
    </row>
    <row r="2466" spans="1:11" ht="10.9" customHeight="1">
      <c r="A2466" s="1157">
        <v>5115040008</v>
      </c>
      <c r="B2466" s="1219" t="s">
        <v>6904</v>
      </c>
      <c r="C2466" s="1220"/>
      <c r="D2466" s="1221"/>
      <c r="E2466" s="1219" t="s">
        <v>7067</v>
      </c>
      <c r="F2466" s="1221"/>
      <c r="G2466" s="740">
        <v>6358.72</v>
      </c>
      <c r="H2466" s="740">
        <v>3298.92</v>
      </c>
      <c r="I2466" s="1158">
        <v>0</v>
      </c>
      <c r="J2466" s="740">
        <v>9657.64</v>
      </c>
      <c r="K2466" s="276" t="str">
        <f t="shared" si="38"/>
        <v>151223</v>
      </c>
    </row>
    <row r="2467" spans="1:11" ht="10.9" customHeight="1">
      <c r="A2467" s="1157">
        <v>5115040008</v>
      </c>
      <c r="B2467" s="1219" t="s">
        <v>6904</v>
      </c>
      <c r="C2467" s="1220"/>
      <c r="D2467" s="1221"/>
      <c r="E2467" s="1219" t="s">
        <v>7068</v>
      </c>
      <c r="F2467" s="1221"/>
      <c r="G2467" s="740">
        <v>3179.36</v>
      </c>
      <c r="H2467" s="740">
        <v>1649.46</v>
      </c>
      <c r="I2467" s="1158">
        <v>0</v>
      </c>
      <c r="J2467" s="740">
        <v>4828.82</v>
      </c>
      <c r="K2467" s="276" t="str">
        <f t="shared" si="38"/>
        <v>151223</v>
      </c>
    </row>
    <row r="2468" spans="1:11" ht="10.9" customHeight="1">
      <c r="A2468" s="1157">
        <v>5115900001</v>
      </c>
      <c r="B2468" s="1219" t="s">
        <v>685</v>
      </c>
      <c r="C2468" s="1220"/>
      <c r="D2468" s="1221"/>
      <c r="E2468" s="1219" t="s">
        <v>7069</v>
      </c>
      <c r="F2468" s="1221"/>
      <c r="G2468" s="740">
        <v>146960.28</v>
      </c>
      <c r="H2468" s="740">
        <v>51853.440000000002</v>
      </c>
      <c r="I2468" s="1158">
        <v>0</v>
      </c>
      <c r="J2468" s="740">
        <v>198813.72</v>
      </c>
      <c r="K2468" s="276" t="str">
        <f t="shared" si="38"/>
        <v>151223</v>
      </c>
    </row>
    <row r="2469" spans="1:11" ht="10.9" customHeight="1">
      <c r="A2469" s="1157">
        <v>5115900001</v>
      </c>
      <c r="B2469" s="1219" t="s">
        <v>685</v>
      </c>
      <c r="C2469" s="1220"/>
      <c r="D2469" s="1221"/>
      <c r="E2469" s="1219" t="s">
        <v>7070</v>
      </c>
      <c r="F2469" s="1221"/>
      <c r="G2469" s="740">
        <v>170019.94</v>
      </c>
      <c r="H2469" s="740">
        <v>83124.41</v>
      </c>
      <c r="I2469" s="1158">
        <v>0</v>
      </c>
      <c r="J2469" s="740">
        <v>253144.35</v>
      </c>
      <c r="K2469" s="276" t="str">
        <f t="shared" si="38"/>
        <v>151223</v>
      </c>
    </row>
    <row r="2470" spans="1:11" ht="10.9" customHeight="1">
      <c r="A2470" s="1157">
        <v>5115900001</v>
      </c>
      <c r="B2470" s="1219" t="s">
        <v>685</v>
      </c>
      <c r="C2470" s="1220"/>
      <c r="D2470" s="1221"/>
      <c r="E2470" s="1219" t="s">
        <v>7071</v>
      </c>
      <c r="F2470" s="1221"/>
      <c r="G2470" s="1158">
        <v>0</v>
      </c>
      <c r="H2470" s="740">
        <v>22756.5</v>
      </c>
      <c r="I2470" s="1158">
        <v>0</v>
      </c>
      <c r="J2470" s="740">
        <v>22756.5</v>
      </c>
      <c r="K2470" s="276" t="str">
        <f t="shared" si="38"/>
        <v>151223</v>
      </c>
    </row>
    <row r="2471" spans="1:11" ht="10.9" customHeight="1">
      <c r="A2471" s="1157">
        <v>5115900001</v>
      </c>
      <c r="B2471" s="1219" t="s">
        <v>685</v>
      </c>
      <c r="C2471" s="1220"/>
      <c r="D2471" s="1221"/>
      <c r="E2471" s="1219" t="s">
        <v>7072</v>
      </c>
      <c r="F2471" s="1221"/>
      <c r="G2471" s="740">
        <v>74933.259999999995</v>
      </c>
      <c r="H2471" s="740">
        <v>37885.54</v>
      </c>
      <c r="I2471" s="1158">
        <v>0</v>
      </c>
      <c r="J2471" s="740">
        <v>112818.8</v>
      </c>
      <c r="K2471" s="276" t="str">
        <f t="shared" si="38"/>
        <v>151223</v>
      </c>
    </row>
    <row r="2472" spans="1:11" ht="10.9" customHeight="1">
      <c r="A2472" s="1157">
        <v>5115900001</v>
      </c>
      <c r="B2472" s="1219" t="s">
        <v>685</v>
      </c>
      <c r="C2472" s="1220"/>
      <c r="D2472" s="1221"/>
      <c r="E2472" s="1219" t="s">
        <v>7073</v>
      </c>
      <c r="F2472" s="1221"/>
      <c r="G2472" s="740">
        <v>27606.14</v>
      </c>
      <c r="H2472" s="740">
        <v>16306.62</v>
      </c>
      <c r="I2472" s="1158">
        <v>0</v>
      </c>
      <c r="J2472" s="740">
        <v>43912.76</v>
      </c>
      <c r="K2472" s="276" t="str">
        <f t="shared" si="38"/>
        <v>151223</v>
      </c>
    </row>
    <row r="2473" spans="1:11" ht="10.9" customHeight="1">
      <c r="A2473" s="1157">
        <v>5115900001</v>
      </c>
      <c r="B2473" s="1219" t="s">
        <v>685</v>
      </c>
      <c r="C2473" s="1220"/>
      <c r="D2473" s="1221"/>
      <c r="E2473" s="1219" t="s">
        <v>7074</v>
      </c>
      <c r="F2473" s="1221"/>
      <c r="G2473" s="740">
        <v>22010.21</v>
      </c>
      <c r="H2473" s="740">
        <v>11477.49</v>
      </c>
      <c r="I2473" s="1158">
        <v>0</v>
      </c>
      <c r="J2473" s="740">
        <v>33487.699999999997</v>
      </c>
      <c r="K2473" s="276" t="str">
        <f t="shared" si="38"/>
        <v>151223</v>
      </c>
    </row>
    <row r="2474" spans="1:11" ht="10.9" customHeight="1">
      <c r="A2474" s="1157">
        <v>5115900001</v>
      </c>
      <c r="B2474" s="1219" t="s">
        <v>685</v>
      </c>
      <c r="C2474" s="1220"/>
      <c r="D2474" s="1221"/>
      <c r="E2474" s="1219" t="s">
        <v>7075</v>
      </c>
      <c r="F2474" s="1221"/>
      <c r="G2474" s="740">
        <v>24482.01</v>
      </c>
      <c r="H2474" s="740">
        <v>11781.82</v>
      </c>
      <c r="I2474" s="1158">
        <v>0</v>
      </c>
      <c r="J2474" s="740">
        <v>36263.83</v>
      </c>
      <c r="K2474" s="276" t="str">
        <f t="shared" si="38"/>
        <v>151223</v>
      </c>
    </row>
    <row r="2475" spans="1:11" ht="10.9" customHeight="1">
      <c r="A2475" s="1157">
        <v>5115900001</v>
      </c>
      <c r="B2475" s="1219" t="s">
        <v>685</v>
      </c>
      <c r="C2475" s="1220"/>
      <c r="D2475" s="1221"/>
      <c r="E2475" s="1219" t="s">
        <v>7076</v>
      </c>
      <c r="F2475" s="1221"/>
      <c r="G2475" s="740">
        <v>8616.11</v>
      </c>
      <c r="H2475" s="740">
        <v>4188.76</v>
      </c>
      <c r="I2475" s="1158">
        <v>0</v>
      </c>
      <c r="J2475" s="740">
        <v>12804.87</v>
      </c>
      <c r="K2475" s="276" t="str">
        <f t="shared" si="38"/>
        <v>151223</v>
      </c>
    </row>
    <row r="2476" spans="1:11" ht="10.9" customHeight="1">
      <c r="A2476" s="1157">
        <v>5115900001</v>
      </c>
      <c r="B2476" s="1219" t="s">
        <v>685</v>
      </c>
      <c r="C2476" s="1220"/>
      <c r="D2476" s="1221"/>
      <c r="E2476" s="1219" t="s">
        <v>7077</v>
      </c>
      <c r="F2476" s="1221"/>
      <c r="G2476" s="740">
        <v>9963.82</v>
      </c>
      <c r="H2476" s="740">
        <v>5128.6000000000004</v>
      </c>
      <c r="I2476" s="1158">
        <v>0</v>
      </c>
      <c r="J2476" s="740">
        <v>15092.42</v>
      </c>
      <c r="K2476" s="276" t="str">
        <f t="shared" si="38"/>
        <v>151223</v>
      </c>
    </row>
    <row r="2477" spans="1:11" ht="10.9" customHeight="1">
      <c r="A2477" s="1157">
        <v>5115900001</v>
      </c>
      <c r="B2477" s="1219" t="s">
        <v>685</v>
      </c>
      <c r="C2477" s="1220"/>
      <c r="D2477" s="1221"/>
      <c r="E2477" s="1219" t="s">
        <v>7078</v>
      </c>
      <c r="F2477" s="1221"/>
      <c r="G2477" s="740">
        <v>4052.88</v>
      </c>
      <c r="H2477" s="740">
        <v>2026.44</v>
      </c>
      <c r="I2477" s="1158">
        <v>0</v>
      </c>
      <c r="J2477" s="740">
        <v>6079.32</v>
      </c>
      <c r="K2477" s="276" t="str">
        <f t="shared" si="38"/>
        <v>151223</v>
      </c>
    </row>
    <row r="2478" spans="1:11" ht="10.9" customHeight="1">
      <c r="A2478" s="1157">
        <v>5115900001</v>
      </c>
      <c r="B2478" s="1219" t="s">
        <v>685</v>
      </c>
      <c r="C2478" s="1220"/>
      <c r="D2478" s="1221"/>
      <c r="E2478" s="1219" t="s">
        <v>7079</v>
      </c>
      <c r="F2478" s="1221"/>
      <c r="G2478" s="740">
        <v>55554.75</v>
      </c>
      <c r="H2478" s="740">
        <v>25196.46</v>
      </c>
      <c r="I2478" s="1158">
        <v>0</v>
      </c>
      <c r="J2478" s="740">
        <v>80751.210000000006</v>
      </c>
      <c r="K2478" s="276" t="str">
        <f t="shared" si="38"/>
        <v>151223</v>
      </c>
    </row>
    <row r="2479" spans="1:11" ht="10.9" customHeight="1">
      <c r="A2479" s="1157">
        <v>5115900001</v>
      </c>
      <c r="B2479" s="1219" t="s">
        <v>685</v>
      </c>
      <c r="C2479" s="1220"/>
      <c r="D2479" s="1221"/>
      <c r="E2479" s="1219" t="s">
        <v>7080</v>
      </c>
      <c r="F2479" s="1221"/>
      <c r="G2479" s="740">
        <v>3967.93</v>
      </c>
      <c r="H2479" s="740">
        <v>1857.82</v>
      </c>
      <c r="I2479" s="1158">
        <v>0</v>
      </c>
      <c r="J2479" s="740">
        <v>5825.75</v>
      </c>
      <c r="K2479" s="276" t="str">
        <f t="shared" si="38"/>
        <v>151223</v>
      </c>
    </row>
    <row r="2480" spans="1:11" ht="10.9" customHeight="1">
      <c r="A2480" s="1157">
        <v>5115900001</v>
      </c>
      <c r="B2480" s="1219" t="s">
        <v>685</v>
      </c>
      <c r="C2480" s="1220"/>
      <c r="D2480" s="1221"/>
      <c r="E2480" s="1219" t="s">
        <v>7081</v>
      </c>
      <c r="F2480" s="1221"/>
      <c r="G2480" s="740">
        <v>37608.639999999999</v>
      </c>
      <c r="H2480" s="740">
        <v>22178.69</v>
      </c>
      <c r="I2480" s="1158">
        <v>0</v>
      </c>
      <c r="J2480" s="740">
        <v>59787.33</v>
      </c>
      <c r="K2480" s="276" t="str">
        <f t="shared" si="38"/>
        <v>151223</v>
      </c>
    </row>
    <row r="2481" spans="1:11" ht="10.9" customHeight="1">
      <c r="A2481" s="1157">
        <v>5115900001</v>
      </c>
      <c r="B2481" s="1219" t="s">
        <v>685</v>
      </c>
      <c r="C2481" s="1220"/>
      <c r="D2481" s="1221"/>
      <c r="E2481" s="1219" t="s">
        <v>7082</v>
      </c>
      <c r="F2481" s="1221"/>
      <c r="G2481" s="740">
        <v>52064.75</v>
      </c>
      <c r="H2481" s="740">
        <v>29162.95</v>
      </c>
      <c r="I2481" s="1158">
        <v>0</v>
      </c>
      <c r="J2481" s="740">
        <v>81227.7</v>
      </c>
      <c r="K2481" s="276" t="str">
        <f t="shared" si="38"/>
        <v>151223</v>
      </c>
    </row>
    <row r="2482" spans="1:11" ht="10.9" customHeight="1">
      <c r="A2482" s="1157">
        <v>5115900001</v>
      </c>
      <c r="B2482" s="1219" t="s">
        <v>685</v>
      </c>
      <c r="C2482" s="1220"/>
      <c r="D2482" s="1221"/>
      <c r="E2482" s="1219" t="s">
        <v>7083</v>
      </c>
      <c r="F2482" s="1221"/>
      <c r="G2482" s="740">
        <v>19074.439999999999</v>
      </c>
      <c r="H2482" s="740">
        <v>8021.3</v>
      </c>
      <c r="I2482" s="1158">
        <v>0</v>
      </c>
      <c r="J2482" s="740">
        <v>27095.74</v>
      </c>
      <c r="K2482" s="276" t="str">
        <f t="shared" si="38"/>
        <v>151223</v>
      </c>
    </row>
    <row r="2483" spans="1:11" ht="10.9" customHeight="1">
      <c r="A2483" s="1157">
        <v>5115900001</v>
      </c>
      <c r="B2483" s="1219" t="s">
        <v>685</v>
      </c>
      <c r="C2483" s="1220"/>
      <c r="D2483" s="1221"/>
      <c r="E2483" s="1219" t="s">
        <v>7084</v>
      </c>
      <c r="F2483" s="1221"/>
      <c r="G2483" s="740">
        <v>19122.23</v>
      </c>
      <c r="H2483" s="740">
        <v>8840.83</v>
      </c>
      <c r="I2483" s="1158">
        <v>0</v>
      </c>
      <c r="J2483" s="740">
        <v>27963.06</v>
      </c>
      <c r="K2483" s="276" t="str">
        <f t="shared" si="38"/>
        <v>151223</v>
      </c>
    </row>
    <row r="2484" spans="1:11" ht="10.9" customHeight="1">
      <c r="A2484" s="1157">
        <v>5115900001</v>
      </c>
      <c r="B2484" s="1219" t="s">
        <v>685</v>
      </c>
      <c r="C2484" s="1220"/>
      <c r="D2484" s="1221"/>
      <c r="E2484" s="1219" t="s">
        <v>7085</v>
      </c>
      <c r="F2484" s="1221"/>
      <c r="G2484" s="740">
        <v>17087.509999999998</v>
      </c>
      <c r="H2484" s="740">
        <v>7614.57</v>
      </c>
      <c r="I2484" s="1158">
        <v>0</v>
      </c>
      <c r="J2484" s="740">
        <v>24702.080000000002</v>
      </c>
      <c r="K2484" s="276" t="str">
        <f t="shared" si="38"/>
        <v>151223</v>
      </c>
    </row>
    <row r="2485" spans="1:11" ht="10.9" customHeight="1">
      <c r="A2485" s="1157">
        <v>5115900001</v>
      </c>
      <c r="B2485" s="1219" t="s">
        <v>685</v>
      </c>
      <c r="C2485" s="1220"/>
      <c r="D2485" s="1221"/>
      <c r="E2485" s="1219" t="s">
        <v>7086</v>
      </c>
      <c r="F2485" s="1221"/>
      <c r="G2485" s="740">
        <v>61350.48</v>
      </c>
      <c r="H2485" s="740">
        <v>32361.87</v>
      </c>
      <c r="I2485" s="1158">
        <v>0</v>
      </c>
      <c r="J2485" s="740">
        <v>93712.35</v>
      </c>
      <c r="K2485" s="276" t="str">
        <f t="shared" si="38"/>
        <v>151223</v>
      </c>
    </row>
    <row r="2486" spans="1:11" ht="10.9" customHeight="1">
      <c r="A2486" s="1157">
        <v>5115900001</v>
      </c>
      <c r="B2486" s="1219" t="s">
        <v>685</v>
      </c>
      <c r="C2486" s="1220"/>
      <c r="D2486" s="1221"/>
      <c r="E2486" s="1219" t="s">
        <v>7087</v>
      </c>
      <c r="F2486" s="1221"/>
      <c r="G2486" s="740">
        <v>14747.12</v>
      </c>
      <c r="H2486" s="740">
        <v>11943.5</v>
      </c>
      <c r="I2486" s="1158">
        <v>0</v>
      </c>
      <c r="J2486" s="740">
        <v>26690.62</v>
      </c>
      <c r="K2486" s="276" t="str">
        <f t="shared" si="38"/>
        <v>151223</v>
      </c>
    </row>
    <row r="2487" spans="1:11" ht="10.9" customHeight="1">
      <c r="A2487" s="1157">
        <v>5115900001</v>
      </c>
      <c r="B2487" s="1219" t="s">
        <v>685</v>
      </c>
      <c r="C2487" s="1220"/>
      <c r="D2487" s="1221"/>
      <c r="E2487" s="1219" t="s">
        <v>7088</v>
      </c>
      <c r="F2487" s="1221"/>
      <c r="G2487" s="740">
        <v>31180.32</v>
      </c>
      <c r="H2487" s="740">
        <v>23671.87</v>
      </c>
      <c r="I2487" s="1158">
        <v>0</v>
      </c>
      <c r="J2487" s="740">
        <v>54852.19</v>
      </c>
      <c r="K2487" s="276" t="str">
        <f t="shared" si="38"/>
        <v>151223</v>
      </c>
    </row>
    <row r="2488" spans="1:11" ht="10.9" customHeight="1">
      <c r="A2488" s="1157">
        <v>5115900001</v>
      </c>
      <c r="B2488" s="1219" t="s">
        <v>685</v>
      </c>
      <c r="C2488" s="1220"/>
      <c r="D2488" s="1221"/>
      <c r="E2488" s="1219" t="s">
        <v>7089</v>
      </c>
      <c r="F2488" s="1221"/>
      <c r="G2488" s="740">
        <v>4890.28</v>
      </c>
      <c r="H2488" s="740">
        <v>2445.14</v>
      </c>
      <c r="I2488" s="1158">
        <v>0</v>
      </c>
      <c r="J2488" s="740">
        <v>7335.42</v>
      </c>
      <c r="K2488" s="276" t="str">
        <f t="shared" si="38"/>
        <v>151223</v>
      </c>
    </row>
    <row r="2489" spans="1:11" ht="10.9" customHeight="1">
      <c r="A2489" s="1157">
        <v>5115900001</v>
      </c>
      <c r="B2489" s="1219" t="s">
        <v>685</v>
      </c>
      <c r="C2489" s="1220"/>
      <c r="D2489" s="1221"/>
      <c r="E2489" s="1219" t="s">
        <v>7090</v>
      </c>
      <c r="F2489" s="1221"/>
      <c r="G2489" s="740">
        <v>12545.28</v>
      </c>
      <c r="H2489" s="740">
        <v>6345.29</v>
      </c>
      <c r="I2489" s="1158">
        <v>0</v>
      </c>
      <c r="J2489" s="740">
        <v>18890.57</v>
      </c>
      <c r="K2489" s="276" t="str">
        <f t="shared" si="38"/>
        <v>151223</v>
      </c>
    </row>
    <row r="2490" spans="1:11" ht="10.9" customHeight="1">
      <c r="A2490" s="1157">
        <v>5115900001</v>
      </c>
      <c r="B2490" s="1219" t="s">
        <v>685</v>
      </c>
      <c r="C2490" s="1220"/>
      <c r="D2490" s="1221"/>
      <c r="E2490" s="1219" t="s">
        <v>7091</v>
      </c>
      <c r="F2490" s="1221"/>
      <c r="G2490" s="740">
        <v>15997.08</v>
      </c>
      <c r="H2490" s="740">
        <v>12496.54</v>
      </c>
      <c r="I2490" s="1158">
        <v>0</v>
      </c>
      <c r="J2490" s="740">
        <v>28493.62</v>
      </c>
      <c r="K2490" s="276" t="str">
        <f t="shared" si="38"/>
        <v>151223</v>
      </c>
    </row>
    <row r="2491" spans="1:11" ht="10.9" customHeight="1">
      <c r="A2491" s="1157">
        <v>5115900001</v>
      </c>
      <c r="B2491" s="1219" t="s">
        <v>685</v>
      </c>
      <c r="C2491" s="1220"/>
      <c r="D2491" s="1221"/>
      <c r="E2491" s="1219" t="s">
        <v>7092</v>
      </c>
      <c r="F2491" s="1221"/>
      <c r="G2491" s="740">
        <v>31745.24</v>
      </c>
      <c r="H2491" s="740">
        <v>15872.6</v>
      </c>
      <c r="I2491" s="1158">
        <v>0</v>
      </c>
      <c r="J2491" s="740">
        <v>47617.84</v>
      </c>
      <c r="K2491" s="276" t="str">
        <f t="shared" si="38"/>
        <v>151223</v>
      </c>
    </row>
    <row r="2492" spans="1:11" ht="10.9" customHeight="1">
      <c r="A2492" s="1157">
        <v>5115900001</v>
      </c>
      <c r="B2492" s="1219" t="s">
        <v>685</v>
      </c>
      <c r="C2492" s="1220"/>
      <c r="D2492" s="1221"/>
      <c r="E2492" s="1219" t="s">
        <v>7093</v>
      </c>
      <c r="F2492" s="1221"/>
      <c r="G2492" s="740">
        <v>101515.71</v>
      </c>
      <c r="H2492" s="740">
        <v>50783.57</v>
      </c>
      <c r="I2492" s="1158">
        <v>0</v>
      </c>
      <c r="J2492" s="740">
        <v>152299.28</v>
      </c>
      <c r="K2492" s="276" t="str">
        <f t="shared" si="38"/>
        <v>151223</v>
      </c>
    </row>
    <row r="2493" spans="1:11" ht="10.9" customHeight="1">
      <c r="A2493" s="1157">
        <v>5115900001</v>
      </c>
      <c r="B2493" s="1219" t="s">
        <v>685</v>
      </c>
      <c r="C2493" s="1220"/>
      <c r="D2493" s="1221"/>
      <c r="E2493" s="1219" t="s">
        <v>7094</v>
      </c>
      <c r="F2493" s="1221"/>
      <c r="G2493" s="740">
        <v>24870.11</v>
      </c>
      <c r="H2493" s="740">
        <v>12554.44</v>
      </c>
      <c r="I2493" s="1158">
        <v>0</v>
      </c>
      <c r="J2493" s="740">
        <v>37424.550000000003</v>
      </c>
      <c r="K2493" s="276" t="str">
        <f t="shared" si="38"/>
        <v>151223</v>
      </c>
    </row>
    <row r="2494" spans="1:11" ht="10.9" customHeight="1">
      <c r="A2494" s="1157">
        <v>5115900001</v>
      </c>
      <c r="B2494" s="1219" t="s">
        <v>685</v>
      </c>
      <c r="C2494" s="1220"/>
      <c r="D2494" s="1221"/>
      <c r="E2494" s="1219" t="s">
        <v>7095</v>
      </c>
      <c r="F2494" s="1221"/>
      <c r="G2494" s="740">
        <v>38692.120000000003</v>
      </c>
      <c r="H2494" s="740">
        <v>19370.88</v>
      </c>
      <c r="I2494" s="1158">
        <v>0</v>
      </c>
      <c r="J2494" s="740">
        <v>58063</v>
      </c>
      <c r="K2494" s="276" t="str">
        <f t="shared" si="38"/>
        <v>151223</v>
      </c>
    </row>
    <row r="2495" spans="1:11" ht="10.9" customHeight="1">
      <c r="A2495" s="1157">
        <v>5115900001</v>
      </c>
      <c r="B2495" s="1219" t="s">
        <v>685</v>
      </c>
      <c r="C2495" s="1220"/>
      <c r="D2495" s="1221"/>
      <c r="E2495" s="1219" t="s">
        <v>7096</v>
      </c>
      <c r="F2495" s="1221"/>
      <c r="G2495" s="740">
        <v>17402.349999999999</v>
      </c>
      <c r="H2495" s="740">
        <v>6961.3</v>
      </c>
      <c r="I2495" s="1158">
        <v>0</v>
      </c>
      <c r="J2495" s="740">
        <v>24363.65</v>
      </c>
      <c r="K2495" s="276" t="str">
        <f t="shared" si="38"/>
        <v>151223</v>
      </c>
    </row>
    <row r="2496" spans="1:11" ht="10.9" customHeight="1">
      <c r="A2496" s="1157">
        <v>5115900001</v>
      </c>
      <c r="B2496" s="1219" t="s">
        <v>685</v>
      </c>
      <c r="C2496" s="1220"/>
      <c r="D2496" s="1221"/>
      <c r="E2496" s="1219" t="s">
        <v>7097</v>
      </c>
      <c r="F2496" s="1221"/>
      <c r="G2496" s="740">
        <v>7654.79</v>
      </c>
      <c r="H2496" s="740">
        <v>3805.54</v>
      </c>
      <c r="I2496" s="1158">
        <v>0</v>
      </c>
      <c r="J2496" s="740">
        <v>11460.33</v>
      </c>
      <c r="K2496" s="276" t="str">
        <f t="shared" si="38"/>
        <v>151223</v>
      </c>
    </row>
    <row r="2497" spans="1:11" ht="10.9" customHeight="1">
      <c r="A2497" s="1157">
        <v>5115900001</v>
      </c>
      <c r="B2497" s="1219" t="s">
        <v>685</v>
      </c>
      <c r="C2497" s="1220"/>
      <c r="D2497" s="1221"/>
      <c r="E2497" s="1219" t="s">
        <v>7098</v>
      </c>
      <c r="F2497" s="1221"/>
      <c r="G2497" s="740">
        <v>5921.96</v>
      </c>
      <c r="H2497" s="740">
        <v>2960.98</v>
      </c>
      <c r="I2497" s="1158">
        <v>0</v>
      </c>
      <c r="J2497" s="740">
        <v>8882.94</v>
      </c>
      <c r="K2497" s="276" t="str">
        <f t="shared" si="38"/>
        <v>151223</v>
      </c>
    </row>
    <row r="2498" spans="1:11" ht="10.9" customHeight="1">
      <c r="A2498" s="1157">
        <v>5115900001</v>
      </c>
      <c r="B2498" s="1219" t="s">
        <v>685</v>
      </c>
      <c r="C2498" s="1220"/>
      <c r="D2498" s="1221"/>
      <c r="E2498" s="1219" t="s">
        <v>7099</v>
      </c>
      <c r="F2498" s="1221"/>
      <c r="G2498" s="740">
        <v>16804.38</v>
      </c>
      <c r="H2498" s="740">
        <v>8421.4599999999991</v>
      </c>
      <c r="I2498" s="1158">
        <v>0</v>
      </c>
      <c r="J2498" s="740">
        <v>25225.84</v>
      </c>
      <c r="K2498" s="276" t="str">
        <f t="shared" si="38"/>
        <v>151223</v>
      </c>
    </row>
    <row r="2499" spans="1:11" ht="10.9" customHeight="1">
      <c r="A2499" s="1157">
        <v>5115900001</v>
      </c>
      <c r="B2499" s="1219" t="s">
        <v>685</v>
      </c>
      <c r="C2499" s="1220"/>
      <c r="D2499" s="1221"/>
      <c r="E2499" s="1219" t="s">
        <v>7100</v>
      </c>
      <c r="F2499" s="1221"/>
      <c r="G2499" s="740">
        <v>87892.71</v>
      </c>
      <c r="H2499" s="740">
        <v>43738.080000000002</v>
      </c>
      <c r="I2499" s="1158">
        <v>0</v>
      </c>
      <c r="J2499" s="740">
        <v>131630.79</v>
      </c>
      <c r="K2499" s="276" t="str">
        <f t="shared" si="38"/>
        <v>151223</v>
      </c>
    </row>
    <row r="2500" spans="1:11" ht="10.9" customHeight="1">
      <c r="A2500" s="1157">
        <v>5115900001</v>
      </c>
      <c r="B2500" s="1219" t="s">
        <v>685</v>
      </c>
      <c r="C2500" s="1220"/>
      <c r="D2500" s="1221"/>
      <c r="E2500" s="1219" t="s">
        <v>7101</v>
      </c>
      <c r="F2500" s="1221"/>
      <c r="G2500" s="740">
        <v>14603.03</v>
      </c>
      <c r="H2500" s="740">
        <v>6913.32</v>
      </c>
      <c r="I2500" s="1158">
        <v>0</v>
      </c>
      <c r="J2500" s="740">
        <v>21516.35</v>
      </c>
      <c r="K2500" s="276" t="str">
        <f t="shared" si="38"/>
        <v>151223</v>
      </c>
    </row>
    <row r="2501" spans="1:11" ht="10.9" customHeight="1">
      <c r="A2501" s="1157">
        <v>5115900001</v>
      </c>
      <c r="B2501" s="1219" t="s">
        <v>685</v>
      </c>
      <c r="C2501" s="1220"/>
      <c r="D2501" s="1221"/>
      <c r="E2501" s="1219" t="s">
        <v>7102</v>
      </c>
      <c r="F2501" s="1221"/>
      <c r="G2501" s="740">
        <v>36364.76</v>
      </c>
      <c r="H2501" s="740">
        <v>18136.61</v>
      </c>
      <c r="I2501" s="1158">
        <v>0</v>
      </c>
      <c r="J2501" s="740">
        <v>54501.37</v>
      </c>
      <c r="K2501" s="276" t="str">
        <f t="shared" si="38"/>
        <v>151223</v>
      </c>
    </row>
    <row r="2502" spans="1:11" ht="10.9" customHeight="1">
      <c r="A2502" s="1157">
        <v>5115900001</v>
      </c>
      <c r="B2502" s="1219" t="s">
        <v>685</v>
      </c>
      <c r="C2502" s="1220"/>
      <c r="D2502" s="1221"/>
      <c r="E2502" s="1219" t="s">
        <v>7103</v>
      </c>
      <c r="F2502" s="1221"/>
      <c r="G2502" s="740">
        <v>12738.72</v>
      </c>
      <c r="H2502" s="740">
        <v>6453.71</v>
      </c>
      <c r="I2502" s="1158">
        <v>0</v>
      </c>
      <c r="J2502" s="740">
        <v>19192.43</v>
      </c>
      <c r="K2502" s="276" t="str">
        <f t="shared" si="38"/>
        <v>151223</v>
      </c>
    </row>
    <row r="2503" spans="1:11" ht="10.9" customHeight="1">
      <c r="A2503" s="1157">
        <v>5115900001</v>
      </c>
      <c r="B2503" s="1219" t="s">
        <v>685</v>
      </c>
      <c r="C2503" s="1220"/>
      <c r="D2503" s="1221"/>
      <c r="E2503" s="1219" t="s">
        <v>7104</v>
      </c>
      <c r="F2503" s="1221"/>
      <c r="G2503" s="740">
        <v>58788.08</v>
      </c>
      <c r="H2503" s="740">
        <v>31831.17</v>
      </c>
      <c r="I2503" s="1158">
        <v>0</v>
      </c>
      <c r="J2503" s="740">
        <v>90619.25</v>
      </c>
      <c r="K2503" s="276" t="str">
        <f t="shared" si="38"/>
        <v>151223</v>
      </c>
    </row>
    <row r="2504" spans="1:11" ht="10.9" customHeight="1">
      <c r="A2504" s="1157">
        <v>5115900001</v>
      </c>
      <c r="B2504" s="1219" t="s">
        <v>685</v>
      </c>
      <c r="C2504" s="1220"/>
      <c r="D2504" s="1221"/>
      <c r="E2504" s="1219" t="s">
        <v>7105</v>
      </c>
      <c r="F2504" s="1221"/>
      <c r="G2504" s="740">
        <v>7356.37</v>
      </c>
      <c r="H2504" s="740">
        <v>6500.42</v>
      </c>
      <c r="I2504" s="1158">
        <v>0</v>
      </c>
      <c r="J2504" s="740">
        <v>13856.79</v>
      </c>
      <c r="K2504" s="276" t="str">
        <f t="shared" si="38"/>
        <v>151223</v>
      </c>
    </row>
    <row r="2505" spans="1:11" ht="10.9" customHeight="1">
      <c r="A2505" s="1157">
        <v>5115900001</v>
      </c>
      <c r="B2505" s="1219" t="s">
        <v>685</v>
      </c>
      <c r="C2505" s="1220"/>
      <c r="D2505" s="1221"/>
      <c r="E2505" s="1219" t="s">
        <v>7106</v>
      </c>
      <c r="F2505" s="1221"/>
      <c r="G2505" s="740">
        <v>18529.02</v>
      </c>
      <c r="H2505" s="740">
        <v>9116.49</v>
      </c>
      <c r="I2505" s="1158">
        <v>0</v>
      </c>
      <c r="J2505" s="740">
        <v>27645.51</v>
      </c>
      <c r="K2505" s="276" t="str">
        <f t="shared" si="38"/>
        <v>151223</v>
      </c>
    </row>
    <row r="2506" spans="1:11" ht="10.9" customHeight="1">
      <c r="A2506" s="1157">
        <v>5115900001</v>
      </c>
      <c r="B2506" s="1219" t="s">
        <v>685</v>
      </c>
      <c r="C2506" s="1220"/>
      <c r="D2506" s="1221"/>
      <c r="E2506" s="1219" t="s">
        <v>7107</v>
      </c>
      <c r="F2506" s="1221"/>
      <c r="G2506" s="740">
        <v>17799.97</v>
      </c>
      <c r="H2506" s="740">
        <v>9920.74</v>
      </c>
      <c r="I2506" s="1158">
        <v>0</v>
      </c>
      <c r="J2506" s="740">
        <v>27720.71</v>
      </c>
      <c r="K2506" s="276" t="str">
        <f t="shared" si="38"/>
        <v>151223</v>
      </c>
    </row>
    <row r="2507" spans="1:11" ht="10.9" customHeight="1">
      <c r="A2507" s="1157">
        <v>5115900001</v>
      </c>
      <c r="B2507" s="1219" t="s">
        <v>685</v>
      </c>
      <c r="C2507" s="1220"/>
      <c r="D2507" s="1221"/>
      <c r="E2507" s="1219" t="s">
        <v>7108</v>
      </c>
      <c r="F2507" s="1221"/>
      <c r="G2507" s="740">
        <v>25271.1</v>
      </c>
      <c r="H2507" s="740">
        <v>12632.54</v>
      </c>
      <c r="I2507" s="1158">
        <v>0</v>
      </c>
      <c r="J2507" s="740">
        <v>37903.64</v>
      </c>
      <c r="K2507" s="276" t="str">
        <f t="shared" si="38"/>
        <v>151223</v>
      </c>
    </row>
    <row r="2508" spans="1:11" ht="10.9" customHeight="1">
      <c r="A2508" s="1157">
        <v>5115900001</v>
      </c>
      <c r="B2508" s="1219" t="s">
        <v>685</v>
      </c>
      <c r="C2508" s="1220"/>
      <c r="D2508" s="1221"/>
      <c r="E2508" s="1219" t="s">
        <v>7109</v>
      </c>
      <c r="F2508" s="1221"/>
      <c r="G2508" s="740">
        <v>52934.37</v>
      </c>
      <c r="H2508" s="740">
        <v>26487.4</v>
      </c>
      <c r="I2508" s="1158">
        <v>0</v>
      </c>
      <c r="J2508" s="740">
        <v>79421.77</v>
      </c>
      <c r="K2508" s="276" t="str">
        <f t="shared" si="38"/>
        <v>151223</v>
      </c>
    </row>
    <row r="2509" spans="1:11" ht="10.9" customHeight="1">
      <c r="A2509" s="1157">
        <v>5115900001</v>
      </c>
      <c r="B2509" s="1219" t="s">
        <v>685</v>
      </c>
      <c r="C2509" s="1220"/>
      <c r="D2509" s="1221"/>
      <c r="E2509" s="1219" t="s">
        <v>7110</v>
      </c>
      <c r="F2509" s="1221"/>
      <c r="G2509" s="740">
        <v>18748.169999999998</v>
      </c>
      <c r="H2509" s="740">
        <v>8938.76</v>
      </c>
      <c r="I2509" s="1158">
        <v>0</v>
      </c>
      <c r="J2509" s="740">
        <v>27686.93</v>
      </c>
      <c r="K2509" s="276" t="str">
        <f t="shared" ref="K2509:K2572" si="39">MID(E2509,58,6)</f>
        <v>151223</v>
      </c>
    </row>
    <row r="2510" spans="1:11" ht="10.9" customHeight="1">
      <c r="A2510" s="1157">
        <v>5115900001</v>
      </c>
      <c r="B2510" s="1219" t="s">
        <v>685</v>
      </c>
      <c r="C2510" s="1220"/>
      <c r="D2510" s="1221"/>
      <c r="E2510" s="1219" t="s">
        <v>7111</v>
      </c>
      <c r="F2510" s="1221"/>
      <c r="G2510" s="740">
        <v>54078.32</v>
      </c>
      <c r="H2510" s="740">
        <v>27332.55</v>
      </c>
      <c r="I2510" s="1158">
        <v>0</v>
      </c>
      <c r="J2510" s="740">
        <v>81410.87</v>
      </c>
      <c r="K2510" s="276" t="str">
        <f t="shared" si="39"/>
        <v>151223</v>
      </c>
    </row>
    <row r="2511" spans="1:11" ht="10.9" customHeight="1">
      <c r="A2511" s="1157">
        <v>5115900001</v>
      </c>
      <c r="B2511" s="1219" t="s">
        <v>685</v>
      </c>
      <c r="C2511" s="1220"/>
      <c r="D2511" s="1221"/>
      <c r="E2511" s="1219" t="s">
        <v>7112</v>
      </c>
      <c r="F2511" s="1221"/>
      <c r="G2511" s="740">
        <v>41481.31</v>
      </c>
      <c r="H2511" s="740">
        <v>20241.759999999998</v>
      </c>
      <c r="I2511" s="1158">
        <v>0</v>
      </c>
      <c r="J2511" s="740">
        <v>61723.07</v>
      </c>
      <c r="K2511" s="276" t="str">
        <f t="shared" si="39"/>
        <v>151223</v>
      </c>
    </row>
    <row r="2512" spans="1:11" ht="10.9" customHeight="1">
      <c r="A2512" s="1157">
        <v>5115900001</v>
      </c>
      <c r="B2512" s="1219" t="s">
        <v>685</v>
      </c>
      <c r="C2512" s="1220"/>
      <c r="D2512" s="1221"/>
      <c r="E2512" s="1219" t="s">
        <v>7113</v>
      </c>
      <c r="F2512" s="1221"/>
      <c r="G2512" s="740">
        <v>12012.13</v>
      </c>
      <c r="H2512" s="740">
        <v>5798.19</v>
      </c>
      <c r="I2512" s="1158">
        <v>0</v>
      </c>
      <c r="J2512" s="740">
        <v>17810.32</v>
      </c>
      <c r="K2512" s="276" t="str">
        <f t="shared" si="39"/>
        <v>151223</v>
      </c>
    </row>
    <row r="2513" spans="1:11" ht="10.9" customHeight="1">
      <c r="A2513" s="1157">
        <v>5115900001</v>
      </c>
      <c r="B2513" s="1219" t="s">
        <v>685</v>
      </c>
      <c r="C2513" s="1220"/>
      <c r="D2513" s="1221"/>
      <c r="E2513" s="1219" t="s">
        <v>7114</v>
      </c>
      <c r="F2513" s="1221"/>
      <c r="G2513" s="740">
        <v>14944.92</v>
      </c>
      <c r="H2513" s="740">
        <v>7230.82</v>
      </c>
      <c r="I2513" s="1158">
        <v>0</v>
      </c>
      <c r="J2513" s="740">
        <v>22175.74</v>
      </c>
      <c r="K2513" s="276" t="str">
        <f t="shared" si="39"/>
        <v>151223</v>
      </c>
    </row>
    <row r="2514" spans="1:11" ht="10.9" customHeight="1">
      <c r="A2514" s="1157">
        <v>5115900001</v>
      </c>
      <c r="B2514" s="1219" t="s">
        <v>685</v>
      </c>
      <c r="C2514" s="1220"/>
      <c r="D2514" s="1221"/>
      <c r="E2514" s="1219" t="s">
        <v>7115</v>
      </c>
      <c r="F2514" s="1221"/>
      <c r="G2514" s="740">
        <v>16253.84</v>
      </c>
      <c r="H2514" s="740">
        <v>8006.74</v>
      </c>
      <c r="I2514" s="1158">
        <v>0</v>
      </c>
      <c r="J2514" s="740">
        <v>24260.58</v>
      </c>
      <c r="K2514" s="276" t="str">
        <f t="shared" si="39"/>
        <v>151223</v>
      </c>
    </row>
    <row r="2515" spans="1:11" ht="10.9" customHeight="1">
      <c r="A2515" s="1157">
        <v>5115900001</v>
      </c>
      <c r="B2515" s="1219" t="s">
        <v>685</v>
      </c>
      <c r="C2515" s="1220"/>
      <c r="D2515" s="1221"/>
      <c r="E2515" s="1219" t="s">
        <v>7116</v>
      </c>
      <c r="F2515" s="1221"/>
      <c r="G2515" s="740">
        <v>43146.06</v>
      </c>
      <c r="H2515" s="740">
        <v>22266.63</v>
      </c>
      <c r="I2515" s="1158">
        <v>0</v>
      </c>
      <c r="J2515" s="740">
        <v>65412.69</v>
      </c>
      <c r="K2515" s="276" t="str">
        <f t="shared" si="39"/>
        <v>151223</v>
      </c>
    </row>
    <row r="2516" spans="1:11" ht="10.9" customHeight="1">
      <c r="A2516" s="1157">
        <v>5115900001</v>
      </c>
      <c r="B2516" s="1219" t="s">
        <v>685</v>
      </c>
      <c r="C2516" s="1220"/>
      <c r="D2516" s="1221"/>
      <c r="E2516" s="1219" t="s">
        <v>7117</v>
      </c>
      <c r="F2516" s="1221"/>
      <c r="G2516" s="740">
        <v>17652.59</v>
      </c>
      <c r="H2516" s="740">
        <v>8195.7999999999993</v>
      </c>
      <c r="I2516" s="1158">
        <v>0</v>
      </c>
      <c r="J2516" s="740">
        <v>25848.39</v>
      </c>
      <c r="K2516" s="276" t="str">
        <f t="shared" si="39"/>
        <v>151223</v>
      </c>
    </row>
    <row r="2517" spans="1:11" ht="10.9" customHeight="1">
      <c r="A2517" s="1157">
        <v>5115900001</v>
      </c>
      <c r="B2517" s="1219" t="s">
        <v>685</v>
      </c>
      <c r="C2517" s="1220"/>
      <c r="D2517" s="1221"/>
      <c r="E2517" s="1219" t="s">
        <v>7118</v>
      </c>
      <c r="F2517" s="1221"/>
      <c r="G2517" s="740">
        <v>35290.6</v>
      </c>
      <c r="H2517" s="740">
        <v>17576.71</v>
      </c>
      <c r="I2517" s="1158">
        <v>0</v>
      </c>
      <c r="J2517" s="740">
        <v>52867.31</v>
      </c>
      <c r="K2517" s="276" t="str">
        <f t="shared" si="39"/>
        <v>151223</v>
      </c>
    </row>
    <row r="2518" spans="1:11" ht="10.9" customHeight="1">
      <c r="A2518" s="1157">
        <v>5115900001</v>
      </c>
      <c r="B2518" s="1219" t="s">
        <v>685</v>
      </c>
      <c r="C2518" s="1220"/>
      <c r="D2518" s="1221"/>
      <c r="E2518" s="1219" t="s">
        <v>7119</v>
      </c>
      <c r="F2518" s="1221"/>
      <c r="G2518" s="740">
        <v>7027.41</v>
      </c>
      <c r="H2518" s="740">
        <v>3510.15</v>
      </c>
      <c r="I2518" s="1158">
        <v>0</v>
      </c>
      <c r="J2518" s="740">
        <v>10537.56</v>
      </c>
      <c r="K2518" s="276" t="str">
        <f t="shared" si="39"/>
        <v>151223</v>
      </c>
    </row>
    <row r="2519" spans="1:11" ht="10.9" customHeight="1">
      <c r="A2519" s="1157">
        <v>5115900001</v>
      </c>
      <c r="B2519" s="1219" t="s">
        <v>685</v>
      </c>
      <c r="C2519" s="1220"/>
      <c r="D2519" s="1221"/>
      <c r="E2519" s="1219" t="s">
        <v>7120</v>
      </c>
      <c r="F2519" s="1221"/>
      <c r="G2519" s="740">
        <v>16818.55</v>
      </c>
      <c r="H2519" s="740">
        <v>13175.78</v>
      </c>
      <c r="I2519" s="1158">
        <v>0</v>
      </c>
      <c r="J2519" s="740">
        <v>29994.33</v>
      </c>
      <c r="K2519" s="276" t="str">
        <f t="shared" si="39"/>
        <v>151223</v>
      </c>
    </row>
    <row r="2520" spans="1:11" ht="10.9" customHeight="1">
      <c r="A2520" s="1157">
        <v>5115900001</v>
      </c>
      <c r="B2520" s="1219" t="s">
        <v>685</v>
      </c>
      <c r="C2520" s="1220"/>
      <c r="D2520" s="1221"/>
      <c r="E2520" s="1219" t="s">
        <v>7121</v>
      </c>
      <c r="F2520" s="1221"/>
      <c r="G2520" s="740">
        <v>33293.46</v>
      </c>
      <c r="H2520" s="740">
        <v>16799.29</v>
      </c>
      <c r="I2520" s="1158">
        <v>0</v>
      </c>
      <c r="J2520" s="740">
        <v>50092.75</v>
      </c>
      <c r="K2520" s="276" t="str">
        <f t="shared" si="39"/>
        <v>151223</v>
      </c>
    </row>
    <row r="2521" spans="1:11" ht="10.9" customHeight="1">
      <c r="A2521" s="1157">
        <v>5115900001</v>
      </c>
      <c r="B2521" s="1219" t="s">
        <v>685</v>
      </c>
      <c r="C2521" s="1220"/>
      <c r="D2521" s="1221"/>
      <c r="E2521" s="1219" t="s">
        <v>7122</v>
      </c>
      <c r="F2521" s="1221"/>
      <c r="G2521" s="740">
        <v>46327.88</v>
      </c>
      <c r="H2521" s="740">
        <v>22931.27</v>
      </c>
      <c r="I2521" s="1158">
        <v>0</v>
      </c>
      <c r="J2521" s="740">
        <v>69259.149999999994</v>
      </c>
      <c r="K2521" s="276" t="str">
        <f t="shared" si="39"/>
        <v>151223</v>
      </c>
    </row>
    <row r="2522" spans="1:11" ht="10.9" customHeight="1">
      <c r="A2522" s="1157">
        <v>5115900001</v>
      </c>
      <c r="B2522" s="1219" t="s">
        <v>685</v>
      </c>
      <c r="C2522" s="1220"/>
      <c r="D2522" s="1221"/>
      <c r="E2522" s="1219" t="s">
        <v>7123</v>
      </c>
      <c r="F2522" s="1221"/>
      <c r="G2522" s="740">
        <v>13915.49</v>
      </c>
      <c r="H2522" s="740">
        <v>6669.2</v>
      </c>
      <c r="I2522" s="1158">
        <v>0</v>
      </c>
      <c r="J2522" s="740">
        <v>20584.689999999999</v>
      </c>
      <c r="K2522" s="276" t="str">
        <f t="shared" si="39"/>
        <v>151223</v>
      </c>
    </row>
    <row r="2523" spans="1:11" ht="10.9" customHeight="1">
      <c r="A2523" s="1157">
        <v>5115900001</v>
      </c>
      <c r="B2523" s="1219" t="s">
        <v>685</v>
      </c>
      <c r="C2523" s="1220"/>
      <c r="D2523" s="1221"/>
      <c r="E2523" s="1219" t="s">
        <v>7124</v>
      </c>
      <c r="F2523" s="1221"/>
      <c r="G2523" s="740">
        <v>18943.03</v>
      </c>
      <c r="H2523" s="740">
        <v>9718.1299999999992</v>
      </c>
      <c r="I2523" s="1158">
        <v>0</v>
      </c>
      <c r="J2523" s="740">
        <v>28661.16</v>
      </c>
      <c r="K2523" s="276" t="str">
        <f t="shared" si="39"/>
        <v>151223</v>
      </c>
    </row>
    <row r="2524" spans="1:11" ht="10.9" customHeight="1">
      <c r="A2524" s="1157">
        <v>5115900001</v>
      </c>
      <c r="B2524" s="1219" t="s">
        <v>685</v>
      </c>
      <c r="C2524" s="1220"/>
      <c r="D2524" s="1221"/>
      <c r="E2524" s="1219" t="s">
        <v>7125</v>
      </c>
      <c r="F2524" s="1221"/>
      <c r="G2524" s="740">
        <v>15508.4</v>
      </c>
      <c r="H2524" s="740">
        <v>7754.2</v>
      </c>
      <c r="I2524" s="1158">
        <v>0</v>
      </c>
      <c r="J2524" s="740">
        <v>23262.6</v>
      </c>
      <c r="K2524" s="276" t="str">
        <f t="shared" si="39"/>
        <v>151223</v>
      </c>
    </row>
    <row r="2525" spans="1:11" ht="10.9" customHeight="1">
      <c r="A2525" s="1157">
        <v>5115900001</v>
      </c>
      <c r="B2525" s="1219" t="s">
        <v>685</v>
      </c>
      <c r="C2525" s="1220"/>
      <c r="D2525" s="1221"/>
      <c r="E2525" s="1219" t="s">
        <v>7126</v>
      </c>
      <c r="F2525" s="1221"/>
      <c r="G2525" s="740">
        <v>4544.68</v>
      </c>
      <c r="H2525" s="740">
        <v>2272.34</v>
      </c>
      <c r="I2525" s="1158">
        <v>0</v>
      </c>
      <c r="J2525" s="740">
        <v>6817.02</v>
      </c>
      <c r="K2525" s="276" t="str">
        <f t="shared" si="39"/>
        <v>151223</v>
      </c>
    </row>
    <row r="2526" spans="1:11" ht="10.9" customHeight="1">
      <c r="A2526" s="1157">
        <v>5115900001</v>
      </c>
      <c r="B2526" s="1219" t="s">
        <v>685</v>
      </c>
      <c r="C2526" s="1220"/>
      <c r="D2526" s="1221"/>
      <c r="E2526" s="1219" t="s">
        <v>7127</v>
      </c>
      <c r="F2526" s="1221"/>
      <c r="G2526" s="740">
        <v>13681.4</v>
      </c>
      <c r="H2526" s="740">
        <v>7122.98</v>
      </c>
      <c r="I2526" s="1158">
        <v>0</v>
      </c>
      <c r="J2526" s="740">
        <v>20804.38</v>
      </c>
      <c r="K2526" s="276" t="str">
        <f t="shared" si="39"/>
        <v>151223</v>
      </c>
    </row>
    <row r="2527" spans="1:11" ht="10.9" customHeight="1">
      <c r="A2527" s="1157">
        <v>5115900001</v>
      </c>
      <c r="B2527" s="1219" t="s">
        <v>685</v>
      </c>
      <c r="C2527" s="1220"/>
      <c r="D2527" s="1221"/>
      <c r="E2527" s="1219" t="s">
        <v>7128</v>
      </c>
      <c r="F2527" s="1221"/>
      <c r="G2527" s="740">
        <v>6452.08</v>
      </c>
      <c r="H2527" s="740">
        <v>3226.04</v>
      </c>
      <c r="I2527" s="1158">
        <v>0</v>
      </c>
      <c r="J2527" s="740">
        <v>9678.1200000000008</v>
      </c>
      <c r="K2527" s="276" t="str">
        <f t="shared" si="39"/>
        <v>151223</v>
      </c>
    </row>
    <row r="2528" spans="1:11" ht="10.9" customHeight="1">
      <c r="A2528" s="1157">
        <v>5115900001</v>
      </c>
      <c r="B2528" s="1219" t="s">
        <v>685</v>
      </c>
      <c r="C2528" s="1220"/>
      <c r="D2528" s="1221"/>
      <c r="E2528" s="1219" t="s">
        <v>7129</v>
      </c>
      <c r="F2528" s="1221"/>
      <c r="G2528" s="740">
        <v>6800.44</v>
      </c>
      <c r="H2528" s="740">
        <v>3400.22</v>
      </c>
      <c r="I2528" s="1158">
        <v>0</v>
      </c>
      <c r="J2528" s="740">
        <v>10200.66</v>
      </c>
      <c r="K2528" s="276" t="str">
        <f t="shared" si="39"/>
        <v>151223</v>
      </c>
    </row>
    <row r="2529" spans="1:11" ht="10.9" customHeight="1">
      <c r="A2529" s="1157">
        <v>5115900001</v>
      </c>
      <c r="B2529" s="1219" t="s">
        <v>685</v>
      </c>
      <c r="C2529" s="1220"/>
      <c r="D2529" s="1221"/>
      <c r="E2529" s="1219" t="s">
        <v>7130</v>
      </c>
      <c r="F2529" s="1221"/>
      <c r="G2529" s="740">
        <v>12464.16</v>
      </c>
      <c r="H2529" s="740">
        <v>7048.21</v>
      </c>
      <c r="I2529" s="1158">
        <v>0</v>
      </c>
      <c r="J2529" s="740">
        <v>19512.37</v>
      </c>
      <c r="K2529" s="276" t="str">
        <f t="shared" si="39"/>
        <v>151223</v>
      </c>
    </row>
    <row r="2530" spans="1:11" ht="10.9" customHeight="1">
      <c r="A2530" s="1157">
        <v>5115900001</v>
      </c>
      <c r="B2530" s="1219" t="s">
        <v>685</v>
      </c>
      <c r="C2530" s="1220"/>
      <c r="D2530" s="1221"/>
      <c r="E2530" s="1219" t="s">
        <v>7131</v>
      </c>
      <c r="F2530" s="1221"/>
      <c r="G2530" s="740">
        <v>23426.400000000001</v>
      </c>
      <c r="H2530" s="740">
        <v>11674.45</v>
      </c>
      <c r="I2530" s="1158">
        <v>0</v>
      </c>
      <c r="J2530" s="740">
        <v>35100.85</v>
      </c>
      <c r="K2530" s="276" t="str">
        <f t="shared" si="39"/>
        <v>151223</v>
      </c>
    </row>
    <row r="2531" spans="1:11" ht="10.9" customHeight="1">
      <c r="A2531" s="1157">
        <v>5115900001</v>
      </c>
      <c r="B2531" s="1219" t="s">
        <v>685</v>
      </c>
      <c r="C2531" s="1220"/>
      <c r="D2531" s="1221"/>
      <c r="E2531" s="1219" t="s">
        <v>7132</v>
      </c>
      <c r="F2531" s="1221"/>
      <c r="G2531" s="740">
        <v>6127.32</v>
      </c>
      <c r="H2531" s="740">
        <v>3990.75</v>
      </c>
      <c r="I2531" s="1158">
        <v>0</v>
      </c>
      <c r="J2531" s="740">
        <v>10118.07</v>
      </c>
      <c r="K2531" s="276" t="str">
        <f t="shared" si="39"/>
        <v>151223</v>
      </c>
    </row>
    <row r="2532" spans="1:11" ht="10.9" customHeight="1">
      <c r="A2532" s="1157">
        <v>5115900001</v>
      </c>
      <c r="B2532" s="1219" t="s">
        <v>685</v>
      </c>
      <c r="C2532" s="1220"/>
      <c r="D2532" s="1221"/>
      <c r="E2532" s="1219" t="s">
        <v>7133</v>
      </c>
      <c r="F2532" s="1221"/>
      <c r="G2532" s="740">
        <v>11855.68</v>
      </c>
      <c r="H2532" s="740">
        <v>8353.7800000000007</v>
      </c>
      <c r="I2532" s="1158">
        <v>0</v>
      </c>
      <c r="J2532" s="740">
        <v>20209.46</v>
      </c>
      <c r="K2532" s="276" t="str">
        <f t="shared" si="39"/>
        <v>151223</v>
      </c>
    </row>
    <row r="2533" spans="1:11" ht="10.9" customHeight="1">
      <c r="A2533" s="1157">
        <v>5115900001</v>
      </c>
      <c r="B2533" s="1219" t="s">
        <v>685</v>
      </c>
      <c r="C2533" s="1220"/>
      <c r="D2533" s="1221"/>
      <c r="E2533" s="1219" t="s">
        <v>7134</v>
      </c>
      <c r="F2533" s="1221"/>
      <c r="G2533" s="740">
        <v>7481.55</v>
      </c>
      <c r="H2533" s="740">
        <v>5760.66</v>
      </c>
      <c r="I2533" s="1158">
        <v>0</v>
      </c>
      <c r="J2533" s="740">
        <v>13242.21</v>
      </c>
      <c r="K2533" s="276" t="str">
        <f t="shared" si="39"/>
        <v>151223</v>
      </c>
    </row>
    <row r="2534" spans="1:11" ht="10.9" customHeight="1">
      <c r="A2534" s="1157">
        <v>5115900001</v>
      </c>
      <c r="B2534" s="1219" t="s">
        <v>685</v>
      </c>
      <c r="C2534" s="1220"/>
      <c r="D2534" s="1221"/>
      <c r="E2534" s="1219" t="s">
        <v>7135</v>
      </c>
      <c r="F2534" s="1221"/>
      <c r="G2534" s="740">
        <v>17396.240000000002</v>
      </c>
      <c r="H2534" s="740">
        <v>8459.0499999999993</v>
      </c>
      <c r="I2534" s="1158">
        <v>0</v>
      </c>
      <c r="J2534" s="740">
        <v>25855.29</v>
      </c>
      <c r="K2534" s="276" t="str">
        <f t="shared" si="39"/>
        <v>151223</v>
      </c>
    </row>
    <row r="2535" spans="1:11" ht="10.9" customHeight="1">
      <c r="A2535" s="1157">
        <v>5115900001</v>
      </c>
      <c r="B2535" s="1219" t="s">
        <v>685</v>
      </c>
      <c r="C2535" s="1220"/>
      <c r="D2535" s="1221"/>
      <c r="E2535" s="1219" t="s">
        <v>7136</v>
      </c>
      <c r="F2535" s="1221"/>
      <c r="G2535" s="740">
        <v>9745.3799999999992</v>
      </c>
      <c r="H2535" s="740">
        <v>4826.58</v>
      </c>
      <c r="I2535" s="1158">
        <v>0</v>
      </c>
      <c r="J2535" s="740">
        <v>14571.96</v>
      </c>
      <c r="K2535" s="276" t="str">
        <f t="shared" si="39"/>
        <v>151223</v>
      </c>
    </row>
    <row r="2536" spans="1:11" ht="10.9" customHeight="1">
      <c r="A2536" s="1157">
        <v>5115900001</v>
      </c>
      <c r="B2536" s="1219" t="s">
        <v>685</v>
      </c>
      <c r="C2536" s="1220"/>
      <c r="D2536" s="1221"/>
      <c r="E2536" s="1219" t="s">
        <v>7137</v>
      </c>
      <c r="F2536" s="1221"/>
      <c r="G2536" s="740">
        <v>2950.66</v>
      </c>
      <c r="H2536" s="740">
        <v>1350.31</v>
      </c>
      <c r="I2536" s="1158">
        <v>0</v>
      </c>
      <c r="J2536" s="740">
        <v>4300.97</v>
      </c>
      <c r="K2536" s="276" t="str">
        <f t="shared" si="39"/>
        <v>151223</v>
      </c>
    </row>
    <row r="2537" spans="1:11" ht="10.9" customHeight="1">
      <c r="A2537" s="1157">
        <v>5115900001</v>
      </c>
      <c r="B2537" s="1219" t="s">
        <v>685</v>
      </c>
      <c r="C2537" s="1220"/>
      <c r="D2537" s="1221"/>
      <c r="E2537" s="1219" t="s">
        <v>7138</v>
      </c>
      <c r="F2537" s="1221"/>
      <c r="G2537" s="740">
        <v>2721.48</v>
      </c>
      <c r="H2537" s="740">
        <v>1407.66</v>
      </c>
      <c r="I2537" s="1158">
        <v>0</v>
      </c>
      <c r="J2537" s="740">
        <v>4129.1400000000003</v>
      </c>
      <c r="K2537" s="276" t="str">
        <f t="shared" si="39"/>
        <v>151223</v>
      </c>
    </row>
    <row r="2538" spans="1:11" ht="10.9" customHeight="1">
      <c r="A2538" s="1157">
        <v>5115900001</v>
      </c>
      <c r="B2538" s="1219" t="s">
        <v>685</v>
      </c>
      <c r="C2538" s="1220"/>
      <c r="D2538" s="1221"/>
      <c r="E2538" s="1219" t="s">
        <v>7139</v>
      </c>
      <c r="F2538" s="1221"/>
      <c r="G2538" s="740">
        <v>13586.04</v>
      </c>
      <c r="H2538" s="740">
        <v>9180.4599999999991</v>
      </c>
      <c r="I2538" s="1158">
        <v>0</v>
      </c>
      <c r="J2538" s="740">
        <v>22766.5</v>
      </c>
      <c r="K2538" s="276" t="str">
        <f t="shared" si="39"/>
        <v>151223</v>
      </c>
    </row>
    <row r="2539" spans="1:11" ht="10.9" customHeight="1">
      <c r="A2539" s="1157">
        <v>5115900001</v>
      </c>
      <c r="B2539" s="1219" t="s">
        <v>685</v>
      </c>
      <c r="C2539" s="1220"/>
      <c r="D2539" s="1221"/>
      <c r="E2539" s="1219" t="s">
        <v>7140</v>
      </c>
      <c r="F2539" s="1221"/>
      <c r="G2539" s="740">
        <v>7264.44</v>
      </c>
      <c r="H2539" s="740">
        <v>3632.22</v>
      </c>
      <c r="I2539" s="1158">
        <v>0</v>
      </c>
      <c r="J2539" s="740">
        <v>10896.66</v>
      </c>
      <c r="K2539" s="276" t="str">
        <f t="shared" si="39"/>
        <v>151223</v>
      </c>
    </row>
    <row r="2540" spans="1:11" ht="10.9" customHeight="1">
      <c r="A2540" s="1157">
        <v>5115900001</v>
      </c>
      <c r="B2540" s="1219" t="s">
        <v>685</v>
      </c>
      <c r="C2540" s="1220"/>
      <c r="D2540" s="1221"/>
      <c r="E2540" s="1219" t="s">
        <v>7141</v>
      </c>
      <c r="F2540" s="1221"/>
      <c r="G2540" s="740">
        <v>33500.019999999997</v>
      </c>
      <c r="H2540" s="740">
        <v>16281.8</v>
      </c>
      <c r="I2540" s="1158">
        <v>0</v>
      </c>
      <c r="J2540" s="740">
        <v>49781.82</v>
      </c>
      <c r="K2540" s="276" t="str">
        <f t="shared" si="39"/>
        <v>151223</v>
      </c>
    </row>
    <row r="2541" spans="1:11" ht="10.9" customHeight="1">
      <c r="A2541" s="1157">
        <v>5115900001</v>
      </c>
      <c r="B2541" s="1219" t="s">
        <v>685</v>
      </c>
      <c r="C2541" s="1220"/>
      <c r="D2541" s="1221"/>
      <c r="E2541" s="1219" t="s">
        <v>7142</v>
      </c>
      <c r="F2541" s="1221"/>
      <c r="G2541" s="740">
        <v>5624.3</v>
      </c>
      <c r="H2541" s="740">
        <v>2785.86</v>
      </c>
      <c r="I2541" s="1158">
        <v>0</v>
      </c>
      <c r="J2541" s="740">
        <v>8410.16</v>
      </c>
      <c r="K2541" s="276" t="str">
        <f t="shared" si="39"/>
        <v>151223</v>
      </c>
    </row>
    <row r="2542" spans="1:11" ht="10.9" customHeight="1">
      <c r="A2542" s="1157">
        <v>5115900001</v>
      </c>
      <c r="B2542" s="1219" t="s">
        <v>685</v>
      </c>
      <c r="C2542" s="1220"/>
      <c r="D2542" s="1221"/>
      <c r="E2542" s="1219" t="s">
        <v>7143</v>
      </c>
      <c r="F2542" s="1221"/>
      <c r="G2542" s="740">
        <v>3884.82</v>
      </c>
      <c r="H2542" s="740">
        <v>1948.92</v>
      </c>
      <c r="I2542" s="1158">
        <v>0</v>
      </c>
      <c r="J2542" s="740">
        <v>5833.74</v>
      </c>
      <c r="K2542" s="276" t="str">
        <f t="shared" si="39"/>
        <v>151223</v>
      </c>
    </row>
    <row r="2543" spans="1:11" ht="10.9" customHeight="1">
      <c r="A2543" s="1157">
        <v>5115900001</v>
      </c>
      <c r="B2543" s="1219" t="s">
        <v>685</v>
      </c>
      <c r="C2543" s="1220"/>
      <c r="D2543" s="1221"/>
      <c r="E2543" s="1219" t="s">
        <v>7144</v>
      </c>
      <c r="F2543" s="1221"/>
      <c r="G2543" s="740">
        <v>7087.46</v>
      </c>
      <c r="H2543" s="740">
        <v>3387.6</v>
      </c>
      <c r="I2543" s="1158">
        <v>0</v>
      </c>
      <c r="J2543" s="740">
        <v>10475.06</v>
      </c>
      <c r="K2543" s="276" t="str">
        <f t="shared" si="39"/>
        <v>151223</v>
      </c>
    </row>
    <row r="2544" spans="1:11" ht="10.9" customHeight="1">
      <c r="A2544" s="1157">
        <v>5115900001</v>
      </c>
      <c r="B2544" s="1219" t="s">
        <v>685</v>
      </c>
      <c r="C2544" s="1220"/>
      <c r="D2544" s="1221"/>
      <c r="E2544" s="1219" t="s">
        <v>7145</v>
      </c>
      <c r="F2544" s="1221"/>
      <c r="G2544" s="740">
        <v>4173.28</v>
      </c>
      <c r="H2544" s="740">
        <v>2086.64</v>
      </c>
      <c r="I2544" s="1158">
        <v>0</v>
      </c>
      <c r="J2544" s="740">
        <v>6259.92</v>
      </c>
      <c r="K2544" s="276" t="str">
        <f t="shared" si="39"/>
        <v>151223</v>
      </c>
    </row>
    <row r="2545" spans="1:11" ht="10.9" customHeight="1">
      <c r="A2545" s="1157">
        <v>5115900001</v>
      </c>
      <c r="B2545" s="1219" t="s">
        <v>685</v>
      </c>
      <c r="C2545" s="1220"/>
      <c r="D2545" s="1221"/>
      <c r="E2545" s="1219" t="s">
        <v>7146</v>
      </c>
      <c r="F2545" s="1221"/>
      <c r="G2545" s="740">
        <v>27353.93</v>
      </c>
      <c r="H2545" s="740">
        <v>13565.34</v>
      </c>
      <c r="I2545" s="1158">
        <v>0</v>
      </c>
      <c r="J2545" s="740">
        <v>40919.269999999997</v>
      </c>
      <c r="K2545" s="276" t="str">
        <f t="shared" si="39"/>
        <v>151223</v>
      </c>
    </row>
    <row r="2546" spans="1:11" ht="10.9" customHeight="1">
      <c r="A2546" s="1157">
        <v>5115900001</v>
      </c>
      <c r="B2546" s="1219" t="s">
        <v>685</v>
      </c>
      <c r="C2546" s="1220"/>
      <c r="D2546" s="1221"/>
      <c r="E2546" s="1219" t="s">
        <v>7147</v>
      </c>
      <c r="F2546" s="1221"/>
      <c r="G2546" s="740">
        <v>12018.69</v>
      </c>
      <c r="H2546" s="740">
        <v>6002.64</v>
      </c>
      <c r="I2546" s="1158">
        <v>0</v>
      </c>
      <c r="J2546" s="740">
        <v>18021.330000000002</v>
      </c>
      <c r="K2546" s="276" t="str">
        <f t="shared" si="39"/>
        <v>151223</v>
      </c>
    </row>
    <row r="2547" spans="1:11" ht="10.9" customHeight="1">
      <c r="A2547" s="1157">
        <v>5115900001</v>
      </c>
      <c r="B2547" s="1219" t="s">
        <v>685</v>
      </c>
      <c r="C2547" s="1220"/>
      <c r="D2547" s="1221"/>
      <c r="E2547" s="1219" t="s">
        <v>7148</v>
      </c>
      <c r="F2547" s="1221"/>
      <c r="G2547" s="740">
        <v>24092.28</v>
      </c>
      <c r="H2547" s="740">
        <v>11698.22</v>
      </c>
      <c r="I2547" s="1158">
        <v>0</v>
      </c>
      <c r="J2547" s="740">
        <v>35790.5</v>
      </c>
      <c r="K2547" s="276" t="str">
        <f t="shared" si="39"/>
        <v>151223</v>
      </c>
    </row>
    <row r="2548" spans="1:11" ht="10.9" customHeight="1">
      <c r="A2548" s="1157">
        <v>5115900001</v>
      </c>
      <c r="B2548" s="1219" t="s">
        <v>685</v>
      </c>
      <c r="C2548" s="1220"/>
      <c r="D2548" s="1221"/>
      <c r="E2548" s="1219" t="s">
        <v>7149</v>
      </c>
      <c r="F2548" s="1221"/>
      <c r="G2548" s="740">
        <v>10726.03</v>
      </c>
      <c r="H2548" s="740">
        <v>11241.66</v>
      </c>
      <c r="I2548" s="1158">
        <v>0</v>
      </c>
      <c r="J2548" s="740">
        <v>21967.69</v>
      </c>
      <c r="K2548" s="276" t="str">
        <f t="shared" si="39"/>
        <v>151223</v>
      </c>
    </row>
    <row r="2549" spans="1:11" ht="10.9" customHeight="1">
      <c r="A2549" s="1157">
        <v>5115900001</v>
      </c>
      <c r="B2549" s="1219" t="s">
        <v>685</v>
      </c>
      <c r="C2549" s="1220"/>
      <c r="D2549" s="1221"/>
      <c r="E2549" s="1219" t="s">
        <v>7150</v>
      </c>
      <c r="F2549" s="1221"/>
      <c r="G2549" s="740">
        <v>9761.84</v>
      </c>
      <c r="H2549" s="740">
        <v>4829.93</v>
      </c>
      <c r="I2549" s="1158">
        <v>0</v>
      </c>
      <c r="J2549" s="740">
        <v>14591.77</v>
      </c>
      <c r="K2549" s="276" t="str">
        <f t="shared" si="39"/>
        <v>151223</v>
      </c>
    </row>
    <row r="2550" spans="1:11" ht="10.9" customHeight="1">
      <c r="A2550" s="1157">
        <v>5115900001</v>
      </c>
      <c r="B2550" s="1219" t="s">
        <v>685</v>
      </c>
      <c r="C2550" s="1220"/>
      <c r="D2550" s="1221"/>
      <c r="E2550" s="1219" t="s">
        <v>7151</v>
      </c>
      <c r="F2550" s="1221"/>
      <c r="G2550" s="740">
        <v>24349.38</v>
      </c>
      <c r="H2550" s="740">
        <v>5594.49</v>
      </c>
      <c r="I2550" s="1158">
        <v>0</v>
      </c>
      <c r="J2550" s="740">
        <v>29943.87</v>
      </c>
      <c r="K2550" s="276" t="str">
        <f t="shared" si="39"/>
        <v>151223</v>
      </c>
    </row>
    <row r="2551" spans="1:11" ht="10.9" customHeight="1">
      <c r="A2551" s="1157">
        <v>5115900001</v>
      </c>
      <c r="B2551" s="1219" t="s">
        <v>685</v>
      </c>
      <c r="C2551" s="1220"/>
      <c r="D2551" s="1221"/>
      <c r="E2551" s="1219" t="s">
        <v>7152</v>
      </c>
      <c r="F2551" s="1221"/>
      <c r="G2551" s="740">
        <v>3876.98</v>
      </c>
      <c r="H2551" s="740">
        <v>1283.1400000000001</v>
      </c>
      <c r="I2551" s="1158">
        <v>0</v>
      </c>
      <c r="J2551" s="740">
        <v>5160.12</v>
      </c>
      <c r="K2551" s="276" t="str">
        <f t="shared" si="39"/>
        <v>151223</v>
      </c>
    </row>
    <row r="2552" spans="1:11" ht="10.9" customHeight="1">
      <c r="A2552" s="1157">
        <v>5115900001</v>
      </c>
      <c r="B2552" s="1219" t="s">
        <v>685</v>
      </c>
      <c r="C2552" s="1220"/>
      <c r="D2552" s="1221"/>
      <c r="E2552" s="1219" t="s">
        <v>7153</v>
      </c>
      <c r="F2552" s="1221"/>
      <c r="G2552" s="740">
        <v>5879.32</v>
      </c>
      <c r="H2552" s="740">
        <v>2939.66</v>
      </c>
      <c r="I2552" s="1158">
        <v>0</v>
      </c>
      <c r="J2552" s="740">
        <v>8818.98</v>
      </c>
      <c r="K2552" s="276" t="str">
        <f t="shared" si="39"/>
        <v>151223</v>
      </c>
    </row>
    <row r="2553" spans="1:11" ht="10.9" customHeight="1">
      <c r="A2553" s="1157">
        <v>5115900001</v>
      </c>
      <c r="B2553" s="1219" t="s">
        <v>685</v>
      </c>
      <c r="C2553" s="1220"/>
      <c r="D2553" s="1221"/>
      <c r="E2553" s="1219" t="s">
        <v>7154</v>
      </c>
      <c r="F2553" s="1221"/>
      <c r="G2553" s="740">
        <v>13555.76</v>
      </c>
      <c r="H2553" s="740">
        <v>7155.41</v>
      </c>
      <c r="I2553" s="1158">
        <v>0</v>
      </c>
      <c r="J2553" s="740">
        <v>20711.169999999998</v>
      </c>
      <c r="K2553" s="276" t="str">
        <f t="shared" si="39"/>
        <v>151223</v>
      </c>
    </row>
    <row r="2554" spans="1:11" ht="10.9" customHeight="1">
      <c r="A2554" s="1157">
        <v>5115900001</v>
      </c>
      <c r="B2554" s="1219" t="s">
        <v>685</v>
      </c>
      <c r="C2554" s="1220"/>
      <c r="D2554" s="1221"/>
      <c r="E2554" s="1219" t="s">
        <v>7155</v>
      </c>
      <c r="F2554" s="1221"/>
      <c r="G2554" s="740">
        <v>11127.04</v>
      </c>
      <c r="H2554" s="740">
        <v>5545.14</v>
      </c>
      <c r="I2554" s="1158">
        <v>0</v>
      </c>
      <c r="J2554" s="740">
        <v>16672.18</v>
      </c>
      <c r="K2554" s="276" t="str">
        <f t="shared" si="39"/>
        <v>151223</v>
      </c>
    </row>
    <row r="2555" spans="1:11" ht="10.9" customHeight="1">
      <c r="A2555" s="1157">
        <v>5115900001</v>
      </c>
      <c r="B2555" s="1219" t="s">
        <v>685</v>
      </c>
      <c r="C2555" s="1220"/>
      <c r="D2555" s="1221"/>
      <c r="E2555" s="1219" t="s">
        <v>7156</v>
      </c>
      <c r="F2555" s="1221"/>
      <c r="G2555" s="740">
        <v>4775.8599999999997</v>
      </c>
      <c r="H2555" s="740">
        <v>2291.84</v>
      </c>
      <c r="I2555" s="1158">
        <v>0</v>
      </c>
      <c r="J2555" s="740">
        <v>7067.7</v>
      </c>
      <c r="K2555" s="276" t="str">
        <f t="shared" si="39"/>
        <v>151223</v>
      </c>
    </row>
    <row r="2556" spans="1:11" ht="10.9" customHeight="1">
      <c r="A2556" s="1157">
        <v>5115900001</v>
      </c>
      <c r="B2556" s="1219" t="s">
        <v>685</v>
      </c>
      <c r="C2556" s="1220"/>
      <c r="D2556" s="1221"/>
      <c r="E2556" s="1219" t="s">
        <v>7157</v>
      </c>
      <c r="F2556" s="1221"/>
      <c r="G2556" s="740">
        <v>62248.41</v>
      </c>
      <c r="H2556" s="740">
        <v>24190.44</v>
      </c>
      <c r="I2556" s="1158">
        <v>0</v>
      </c>
      <c r="J2556" s="740">
        <v>86438.85</v>
      </c>
      <c r="K2556" s="276" t="str">
        <f t="shared" si="39"/>
        <v>151223</v>
      </c>
    </row>
    <row r="2557" spans="1:11" ht="10.9" customHeight="1">
      <c r="A2557" s="1157">
        <v>5115900001</v>
      </c>
      <c r="B2557" s="1219" t="s">
        <v>685</v>
      </c>
      <c r="C2557" s="1220"/>
      <c r="D2557" s="1221"/>
      <c r="E2557" s="1219" t="s">
        <v>7158</v>
      </c>
      <c r="F2557" s="1221"/>
      <c r="G2557" s="740">
        <v>69428.95</v>
      </c>
      <c r="H2557" s="740">
        <v>31884.93</v>
      </c>
      <c r="I2557" s="1158">
        <v>0</v>
      </c>
      <c r="J2557" s="740">
        <v>101313.88</v>
      </c>
      <c r="K2557" s="276" t="str">
        <f t="shared" si="39"/>
        <v>151223</v>
      </c>
    </row>
    <row r="2558" spans="1:11" ht="10.9" customHeight="1">
      <c r="A2558" s="1157">
        <v>5115900001</v>
      </c>
      <c r="B2558" s="1219" t="s">
        <v>685</v>
      </c>
      <c r="C2558" s="1220"/>
      <c r="D2558" s="1221"/>
      <c r="E2558" s="1219" t="s">
        <v>7159</v>
      </c>
      <c r="F2558" s="1221"/>
      <c r="G2558" s="740">
        <v>13140.85</v>
      </c>
      <c r="H2558" s="740">
        <v>9053.8700000000008</v>
      </c>
      <c r="I2558" s="1158">
        <v>0</v>
      </c>
      <c r="J2558" s="740">
        <v>22194.720000000001</v>
      </c>
      <c r="K2558" s="276" t="str">
        <f t="shared" si="39"/>
        <v>151223</v>
      </c>
    </row>
    <row r="2559" spans="1:11" ht="10.9" customHeight="1">
      <c r="A2559" s="1157">
        <v>5115900001</v>
      </c>
      <c r="B2559" s="1219" t="s">
        <v>685</v>
      </c>
      <c r="C2559" s="1220"/>
      <c r="D2559" s="1221"/>
      <c r="E2559" s="1219" t="s">
        <v>7160</v>
      </c>
      <c r="F2559" s="1221"/>
      <c r="G2559" s="740">
        <v>74228.84</v>
      </c>
      <c r="H2559" s="740">
        <v>36245.85</v>
      </c>
      <c r="I2559" s="1158">
        <v>0</v>
      </c>
      <c r="J2559" s="740">
        <v>110474.69</v>
      </c>
      <c r="K2559" s="276" t="str">
        <f t="shared" si="39"/>
        <v>151223</v>
      </c>
    </row>
    <row r="2560" spans="1:11" ht="10.9" customHeight="1">
      <c r="A2560" s="1157">
        <v>5115900001</v>
      </c>
      <c r="B2560" s="1219" t="s">
        <v>685</v>
      </c>
      <c r="C2560" s="1220"/>
      <c r="D2560" s="1221"/>
      <c r="E2560" s="1219" t="s">
        <v>7161</v>
      </c>
      <c r="F2560" s="1221"/>
      <c r="G2560" s="740">
        <v>14383.76</v>
      </c>
      <c r="H2560" s="740">
        <v>7183.56</v>
      </c>
      <c r="I2560" s="1158">
        <v>0</v>
      </c>
      <c r="J2560" s="740">
        <v>21567.32</v>
      </c>
      <c r="K2560" s="276" t="str">
        <f t="shared" si="39"/>
        <v>151223</v>
      </c>
    </row>
    <row r="2561" spans="1:11" ht="10.9" customHeight="1">
      <c r="A2561" s="1157">
        <v>5115900001</v>
      </c>
      <c r="B2561" s="1219" t="s">
        <v>685</v>
      </c>
      <c r="C2561" s="1220"/>
      <c r="D2561" s="1221"/>
      <c r="E2561" s="1219" t="s">
        <v>7162</v>
      </c>
      <c r="F2561" s="1221"/>
      <c r="G2561" s="740">
        <v>20942.84</v>
      </c>
      <c r="H2561" s="740">
        <v>8712.82</v>
      </c>
      <c r="I2561" s="1158">
        <v>0</v>
      </c>
      <c r="J2561" s="740">
        <v>29655.66</v>
      </c>
      <c r="K2561" s="276" t="str">
        <f t="shared" si="39"/>
        <v>151223</v>
      </c>
    </row>
    <row r="2562" spans="1:11" ht="10.9" customHeight="1">
      <c r="A2562" s="1157">
        <v>5115900001</v>
      </c>
      <c r="B2562" s="1219" t="s">
        <v>685</v>
      </c>
      <c r="C2562" s="1220"/>
      <c r="D2562" s="1221"/>
      <c r="E2562" s="1219" t="s">
        <v>7163</v>
      </c>
      <c r="F2562" s="1221"/>
      <c r="G2562" s="740">
        <v>10226.719999999999</v>
      </c>
      <c r="H2562" s="740">
        <v>5113.3599999999997</v>
      </c>
      <c r="I2562" s="1158">
        <v>0</v>
      </c>
      <c r="J2562" s="740">
        <v>15340.08</v>
      </c>
      <c r="K2562" s="276" t="str">
        <f t="shared" si="39"/>
        <v>151223</v>
      </c>
    </row>
    <row r="2563" spans="1:11" ht="10.9" customHeight="1">
      <c r="A2563" s="1157">
        <v>5115900001</v>
      </c>
      <c r="B2563" s="1219" t="s">
        <v>685</v>
      </c>
      <c r="C2563" s="1220"/>
      <c r="D2563" s="1221"/>
      <c r="E2563" s="1219" t="s">
        <v>7164</v>
      </c>
      <c r="F2563" s="1221"/>
      <c r="G2563" s="740">
        <v>11135.2</v>
      </c>
      <c r="H2563" s="740">
        <v>4492.84</v>
      </c>
      <c r="I2563" s="1158">
        <v>0</v>
      </c>
      <c r="J2563" s="740">
        <v>15628.04</v>
      </c>
      <c r="K2563" s="276" t="str">
        <f t="shared" si="39"/>
        <v>151223</v>
      </c>
    </row>
    <row r="2564" spans="1:11" ht="10.9" customHeight="1">
      <c r="A2564" s="1157">
        <v>5115900001</v>
      </c>
      <c r="B2564" s="1219" t="s">
        <v>685</v>
      </c>
      <c r="C2564" s="1220"/>
      <c r="D2564" s="1221"/>
      <c r="E2564" s="1219" t="s">
        <v>7165</v>
      </c>
      <c r="F2564" s="1221"/>
      <c r="G2564" s="740">
        <v>16937.88</v>
      </c>
      <c r="H2564" s="740">
        <v>9186.4</v>
      </c>
      <c r="I2564" s="1158">
        <v>0</v>
      </c>
      <c r="J2564" s="740">
        <v>26124.28</v>
      </c>
      <c r="K2564" s="276" t="str">
        <f t="shared" si="39"/>
        <v>151223</v>
      </c>
    </row>
    <row r="2565" spans="1:11" ht="10.9" customHeight="1">
      <c r="A2565" s="1157">
        <v>5115900001</v>
      </c>
      <c r="B2565" s="1219" t="s">
        <v>685</v>
      </c>
      <c r="C2565" s="1220"/>
      <c r="D2565" s="1221"/>
      <c r="E2565" s="1219" t="s">
        <v>7166</v>
      </c>
      <c r="F2565" s="1221"/>
      <c r="G2565" s="740">
        <v>4444.3599999999997</v>
      </c>
      <c r="H2565" s="740">
        <v>2222.1799999999998</v>
      </c>
      <c r="I2565" s="1158">
        <v>0</v>
      </c>
      <c r="J2565" s="740">
        <v>6666.54</v>
      </c>
      <c r="K2565" s="276" t="str">
        <f t="shared" si="39"/>
        <v>151223</v>
      </c>
    </row>
    <row r="2566" spans="1:11" ht="10.9" customHeight="1">
      <c r="A2566" s="1157">
        <v>5115900001</v>
      </c>
      <c r="B2566" s="1219" t="s">
        <v>685</v>
      </c>
      <c r="C2566" s="1220"/>
      <c r="D2566" s="1221"/>
      <c r="E2566" s="1219" t="s">
        <v>7167</v>
      </c>
      <c r="F2566" s="1221"/>
      <c r="G2566" s="740">
        <v>8740.52</v>
      </c>
      <c r="H2566" s="740">
        <v>4370.26</v>
      </c>
      <c r="I2566" s="1158">
        <v>0</v>
      </c>
      <c r="J2566" s="740">
        <v>13110.78</v>
      </c>
      <c r="K2566" s="276" t="str">
        <f t="shared" si="39"/>
        <v>151223</v>
      </c>
    </row>
    <row r="2567" spans="1:11" ht="10.9" customHeight="1">
      <c r="A2567" s="1157">
        <v>5115900001</v>
      </c>
      <c r="B2567" s="1219" t="s">
        <v>685</v>
      </c>
      <c r="C2567" s="1220"/>
      <c r="D2567" s="1221"/>
      <c r="E2567" s="1219" t="s">
        <v>7168</v>
      </c>
      <c r="F2567" s="1221"/>
      <c r="G2567" s="740">
        <v>50701.760000000002</v>
      </c>
      <c r="H2567" s="740">
        <v>24922.47</v>
      </c>
      <c r="I2567" s="1158">
        <v>0</v>
      </c>
      <c r="J2567" s="740">
        <v>75624.23</v>
      </c>
      <c r="K2567" s="276" t="str">
        <f t="shared" si="39"/>
        <v>151223</v>
      </c>
    </row>
    <row r="2568" spans="1:11" ht="10.9" customHeight="1">
      <c r="A2568" s="1157">
        <v>5115900001</v>
      </c>
      <c r="B2568" s="1219" t="s">
        <v>685</v>
      </c>
      <c r="C2568" s="1220"/>
      <c r="D2568" s="1221"/>
      <c r="E2568" s="1219" t="s">
        <v>7169</v>
      </c>
      <c r="F2568" s="1221"/>
      <c r="G2568" s="740">
        <v>16442.63</v>
      </c>
      <c r="H2568" s="740">
        <v>7701.51</v>
      </c>
      <c r="I2568" s="1158">
        <v>0</v>
      </c>
      <c r="J2568" s="740">
        <v>24144.14</v>
      </c>
      <c r="K2568" s="276" t="str">
        <f t="shared" si="39"/>
        <v>151223</v>
      </c>
    </row>
    <row r="2569" spans="1:11" ht="10.9" customHeight="1">
      <c r="A2569" s="1157">
        <v>5115900001</v>
      </c>
      <c r="B2569" s="1219" t="s">
        <v>685</v>
      </c>
      <c r="C2569" s="1220"/>
      <c r="D2569" s="1221"/>
      <c r="E2569" s="1219" t="s">
        <v>7170</v>
      </c>
      <c r="F2569" s="1221"/>
      <c r="G2569" s="740">
        <v>41613.360000000001</v>
      </c>
      <c r="H2569" s="740">
        <v>20261.47</v>
      </c>
      <c r="I2569" s="1158">
        <v>0</v>
      </c>
      <c r="J2569" s="740">
        <v>61874.83</v>
      </c>
      <c r="K2569" s="276" t="str">
        <f t="shared" si="39"/>
        <v>151223</v>
      </c>
    </row>
    <row r="2570" spans="1:11" ht="10.9" customHeight="1">
      <c r="A2570" s="1157">
        <v>5115900001</v>
      </c>
      <c r="B2570" s="1219" t="s">
        <v>685</v>
      </c>
      <c r="C2570" s="1220"/>
      <c r="D2570" s="1221"/>
      <c r="E2570" s="1219" t="s">
        <v>7171</v>
      </c>
      <c r="F2570" s="1221"/>
      <c r="G2570" s="740">
        <v>5709.88</v>
      </c>
      <c r="H2570" s="740">
        <v>2854.94</v>
      </c>
      <c r="I2570" s="1158">
        <v>0</v>
      </c>
      <c r="J2570" s="740">
        <v>8564.82</v>
      </c>
      <c r="K2570" s="276" t="str">
        <f t="shared" si="39"/>
        <v>151223</v>
      </c>
    </row>
    <row r="2571" spans="1:11" ht="10.9" customHeight="1">
      <c r="A2571" s="1157">
        <v>5115900001</v>
      </c>
      <c r="B2571" s="1219" t="s">
        <v>685</v>
      </c>
      <c r="C2571" s="1220"/>
      <c r="D2571" s="1221"/>
      <c r="E2571" s="1219" t="s">
        <v>7172</v>
      </c>
      <c r="F2571" s="1221"/>
      <c r="G2571" s="740">
        <v>7094.2</v>
      </c>
      <c r="H2571" s="740">
        <v>3566.41</v>
      </c>
      <c r="I2571" s="1158">
        <v>0</v>
      </c>
      <c r="J2571" s="740">
        <v>10660.61</v>
      </c>
      <c r="K2571" s="276" t="str">
        <f t="shared" si="39"/>
        <v>151223</v>
      </c>
    </row>
    <row r="2572" spans="1:11" ht="10.9" customHeight="1">
      <c r="A2572" s="1157">
        <v>5115900001</v>
      </c>
      <c r="B2572" s="1219" t="s">
        <v>685</v>
      </c>
      <c r="C2572" s="1220"/>
      <c r="D2572" s="1221"/>
      <c r="E2572" s="1219" t="s">
        <v>7173</v>
      </c>
      <c r="F2572" s="1221"/>
      <c r="G2572" s="740">
        <v>4122.6899999999996</v>
      </c>
      <c r="H2572" s="740">
        <v>2153.3000000000002</v>
      </c>
      <c r="I2572" s="1158">
        <v>0</v>
      </c>
      <c r="J2572" s="740">
        <v>6275.99</v>
      </c>
      <c r="K2572" s="276" t="str">
        <f t="shared" si="39"/>
        <v>151223</v>
      </c>
    </row>
    <row r="2573" spans="1:11" ht="10.9" customHeight="1">
      <c r="A2573" s="1157">
        <v>5115900001</v>
      </c>
      <c r="B2573" s="1219" t="s">
        <v>685</v>
      </c>
      <c r="C2573" s="1220"/>
      <c r="D2573" s="1221"/>
      <c r="E2573" s="1219" t="s">
        <v>7174</v>
      </c>
      <c r="F2573" s="1221"/>
      <c r="G2573" s="740">
        <v>4469.99</v>
      </c>
      <c r="H2573" s="740">
        <v>2232.6999999999998</v>
      </c>
      <c r="I2573" s="1158">
        <v>0</v>
      </c>
      <c r="J2573" s="740">
        <v>6702.69</v>
      </c>
      <c r="K2573" s="276" t="str">
        <f t="shared" ref="K2573:K2636" si="40">MID(E2573,58,6)</f>
        <v>151223</v>
      </c>
    </row>
    <row r="2574" spans="1:11" ht="10.9" customHeight="1">
      <c r="A2574" s="1157">
        <v>5115900001</v>
      </c>
      <c r="B2574" s="1219" t="s">
        <v>685</v>
      </c>
      <c r="C2574" s="1220"/>
      <c r="D2574" s="1221"/>
      <c r="E2574" s="1219" t="s">
        <v>7175</v>
      </c>
      <c r="F2574" s="1221"/>
      <c r="G2574" s="1158">
        <v>307.25</v>
      </c>
      <c r="H2574" s="1158">
        <v>0</v>
      </c>
      <c r="I2574" s="1158">
        <v>0</v>
      </c>
      <c r="J2574" s="1158">
        <v>307.25</v>
      </c>
      <c r="K2574" s="276" t="str">
        <f t="shared" si="40"/>
        <v>151223</v>
      </c>
    </row>
    <row r="2575" spans="1:11" ht="10.9" customHeight="1">
      <c r="A2575" s="1157">
        <v>5115900001</v>
      </c>
      <c r="B2575" s="1219" t="s">
        <v>685</v>
      </c>
      <c r="C2575" s="1220"/>
      <c r="D2575" s="1221"/>
      <c r="E2575" s="1219" t="s">
        <v>7176</v>
      </c>
      <c r="F2575" s="1221"/>
      <c r="G2575" s="1158">
        <v>861.98</v>
      </c>
      <c r="H2575" s="1158">
        <v>163.26</v>
      </c>
      <c r="I2575" s="1158">
        <v>0</v>
      </c>
      <c r="J2575" s="740">
        <v>1025.24</v>
      </c>
      <c r="K2575" s="276" t="str">
        <f t="shared" si="40"/>
        <v>151223</v>
      </c>
    </row>
    <row r="2576" spans="1:11" ht="10.9" customHeight="1">
      <c r="A2576" s="1157">
        <v>5115900001</v>
      </c>
      <c r="B2576" s="1219" t="s">
        <v>685</v>
      </c>
      <c r="C2576" s="1220"/>
      <c r="D2576" s="1221"/>
      <c r="E2576" s="1219" t="s">
        <v>7177</v>
      </c>
      <c r="F2576" s="1221"/>
      <c r="G2576" s="740">
        <v>310654.8</v>
      </c>
      <c r="H2576" s="740">
        <v>145888.12</v>
      </c>
      <c r="I2576" s="1158">
        <v>0</v>
      </c>
      <c r="J2576" s="740">
        <v>456542.92</v>
      </c>
      <c r="K2576" s="276" t="str">
        <f t="shared" si="40"/>
        <v>151223</v>
      </c>
    </row>
    <row r="2577" spans="1:11" ht="10.9" customHeight="1">
      <c r="A2577" s="1157">
        <v>5115900001</v>
      </c>
      <c r="B2577" s="1219" t="s">
        <v>685</v>
      </c>
      <c r="C2577" s="1220"/>
      <c r="D2577" s="1221"/>
      <c r="E2577" s="1219" t="s">
        <v>7178</v>
      </c>
      <c r="F2577" s="1221"/>
      <c r="G2577" s="740">
        <v>368923.77</v>
      </c>
      <c r="H2577" s="740">
        <v>172764.15</v>
      </c>
      <c r="I2577" s="1158">
        <v>0</v>
      </c>
      <c r="J2577" s="740">
        <v>541687.92000000004</v>
      </c>
      <c r="K2577" s="276" t="str">
        <f t="shared" si="40"/>
        <v>151223</v>
      </c>
    </row>
    <row r="2578" spans="1:11" ht="10.9" customHeight="1">
      <c r="A2578" s="1157">
        <v>5115900001</v>
      </c>
      <c r="B2578" s="1219" t="s">
        <v>685</v>
      </c>
      <c r="C2578" s="1220"/>
      <c r="D2578" s="1221"/>
      <c r="E2578" s="1219" t="s">
        <v>7179</v>
      </c>
      <c r="F2578" s="1221"/>
      <c r="G2578" s="740">
        <v>185446.42</v>
      </c>
      <c r="H2578" s="740">
        <v>78695.02</v>
      </c>
      <c r="I2578" s="1158">
        <v>0</v>
      </c>
      <c r="J2578" s="740">
        <v>264141.44</v>
      </c>
      <c r="K2578" s="276" t="str">
        <f t="shared" si="40"/>
        <v>151223</v>
      </c>
    </row>
    <row r="2579" spans="1:11" ht="10.9" customHeight="1">
      <c r="A2579" s="1157">
        <v>5115900001</v>
      </c>
      <c r="B2579" s="1219" t="s">
        <v>685</v>
      </c>
      <c r="C2579" s="1220"/>
      <c r="D2579" s="1221"/>
      <c r="E2579" s="1219" t="s">
        <v>7180</v>
      </c>
      <c r="F2579" s="1221"/>
      <c r="G2579" s="740">
        <v>507138.4</v>
      </c>
      <c r="H2579" s="740">
        <v>232782.43</v>
      </c>
      <c r="I2579" s="1158">
        <v>0</v>
      </c>
      <c r="J2579" s="740">
        <v>739920.83</v>
      </c>
      <c r="K2579" s="276" t="str">
        <f t="shared" si="40"/>
        <v>151223</v>
      </c>
    </row>
    <row r="2580" spans="1:11" ht="10.9" customHeight="1">
      <c r="A2580" s="1157">
        <v>5115900001</v>
      </c>
      <c r="B2580" s="1219" t="s">
        <v>685</v>
      </c>
      <c r="C2580" s="1220"/>
      <c r="D2580" s="1221"/>
      <c r="E2580" s="1219" t="s">
        <v>7181</v>
      </c>
      <c r="F2580" s="1221"/>
      <c r="G2580" s="740">
        <v>55307.75</v>
      </c>
      <c r="H2580" s="740">
        <v>28097.02</v>
      </c>
      <c r="I2580" s="1158">
        <v>0</v>
      </c>
      <c r="J2580" s="740">
        <v>83404.77</v>
      </c>
      <c r="K2580" s="276" t="str">
        <f t="shared" si="40"/>
        <v>151223</v>
      </c>
    </row>
    <row r="2581" spans="1:11" ht="10.9" customHeight="1">
      <c r="A2581" s="1157">
        <v>5115900001</v>
      </c>
      <c r="B2581" s="1219" t="s">
        <v>685</v>
      </c>
      <c r="C2581" s="1220"/>
      <c r="D2581" s="1221"/>
      <c r="E2581" s="1219" t="s">
        <v>7182</v>
      </c>
      <c r="F2581" s="1221"/>
      <c r="G2581" s="740">
        <v>17334.02</v>
      </c>
      <c r="H2581" s="740">
        <v>9050.14</v>
      </c>
      <c r="I2581" s="1158">
        <v>0</v>
      </c>
      <c r="J2581" s="740">
        <v>26384.16</v>
      </c>
      <c r="K2581" s="276" t="str">
        <f t="shared" si="40"/>
        <v>151223</v>
      </c>
    </row>
    <row r="2582" spans="1:11" ht="10.9" customHeight="1">
      <c r="A2582" s="1157">
        <v>5115900001</v>
      </c>
      <c r="B2582" s="1219" t="s">
        <v>685</v>
      </c>
      <c r="C2582" s="1220"/>
      <c r="D2582" s="1221"/>
      <c r="E2582" s="1219" t="s">
        <v>7183</v>
      </c>
      <c r="F2582" s="1221"/>
      <c r="G2582" s="740">
        <v>13117.4</v>
      </c>
      <c r="H2582" s="740">
        <v>7082.11</v>
      </c>
      <c r="I2582" s="1158">
        <v>0</v>
      </c>
      <c r="J2582" s="740">
        <v>20199.509999999998</v>
      </c>
      <c r="K2582" s="276" t="str">
        <f t="shared" si="40"/>
        <v>151223</v>
      </c>
    </row>
    <row r="2583" spans="1:11" ht="10.9" customHeight="1">
      <c r="A2583" s="1157">
        <v>5115900001</v>
      </c>
      <c r="B2583" s="1219" t="s">
        <v>685</v>
      </c>
      <c r="C2583" s="1220"/>
      <c r="D2583" s="1221"/>
      <c r="E2583" s="1219" t="s">
        <v>7184</v>
      </c>
      <c r="F2583" s="1221"/>
      <c r="G2583" s="740">
        <v>45616.14</v>
      </c>
      <c r="H2583" s="740">
        <v>14229.11</v>
      </c>
      <c r="I2583" s="1158">
        <v>0</v>
      </c>
      <c r="J2583" s="740">
        <v>59845.25</v>
      </c>
      <c r="K2583" s="276" t="str">
        <f t="shared" si="40"/>
        <v>151223</v>
      </c>
    </row>
    <row r="2584" spans="1:11" ht="10.9" customHeight="1">
      <c r="A2584" s="1157">
        <v>5115900001</v>
      </c>
      <c r="B2584" s="1219" t="s">
        <v>685</v>
      </c>
      <c r="C2584" s="1220"/>
      <c r="D2584" s="1221"/>
      <c r="E2584" s="1219" t="s">
        <v>7185</v>
      </c>
      <c r="F2584" s="1221"/>
      <c r="G2584" s="740">
        <v>1046.93</v>
      </c>
      <c r="H2584" s="1158">
        <v>0</v>
      </c>
      <c r="I2584" s="1158">
        <v>0</v>
      </c>
      <c r="J2584" s="740">
        <v>1046.93</v>
      </c>
      <c r="K2584" s="276" t="str">
        <f t="shared" si="40"/>
        <v>151223</v>
      </c>
    </row>
    <row r="2585" spans="1:11" ht="10.9" customHeight="1">
      <c r="A2585" s="1157">
        <v>5115900001</v>
      </c>
      <c r="B2585" s="1219" t="s">
        <v>685</v>
      </c>
      <c r="C2585" s="1220"/>
      <c r="D2585" s="1221"/>
      <c r="E2585" s="1219" t="s">
        <v>7186</v>
      </c>
      <c r="F2585" s="1221"/>
      <c r="G2585" s="740">
        <v>12894.36</v>
      </c>
      <c r="H2585" s="740">
        <v>5417.23</v>
      </c>
      <c r="I2585" s="1158">
        <v>0</v>
      </c>
      <c r="J2585" s="740">
        <v>18311.59</v>
      </c>
      <c r="K2585" s="276" t="str">
        <f t="shared" si="40"/>
        <v>151223</v>
      </c>
    </row>
    <row r="2586" spans="1:11" ht="10.9" customHeight="1">
      <c r="A2586" s="1157">
        <v>5115900001</v>
      </c>
      <c r="B2586" s="1219" t="s">
        <v>685</v>
      </c>
      <c r="C2586" s="1220"/>
      <c r="D2586" s="1221"/>
      <c r="E2586" s="1219" t="s">
        <v>7187</v>
      </c>
      <c r="F2586" s="1221"/>
      <c r="G2586" s="740">
        <v>16482.45</v>
      </c>
      <c r="H2586" s="740">
        <v>10542.29</v>
      </c>
      <c r="I2586" s="1158">
        <v>0</v>
      </c>
      <c r="J2586" s="740">
        <v>27024.74</v>
      </c>
      <c r="K2586" s="276" t="str">
        <f t="shared" si="40"/>
        <v>151223</v>
      </c>
    </row>
    <row r="2587" spans="1:11" ht="10.9" customHeight="1">
      <c r="A2587" s="1157">
        <v>5115900001</v>
      </c>
      <c r="B2587" s="1219" t="s">
        <v>685</v>
      </c>
      <c r="C2587" s="1220"/>
      <c r="D2587" s="1221"/>
      <c r="E2587" s="1219" t="s">
        <v>7188</v>
      </c>
      <c r="F2587" s="1221"/>
      <c r="G2587" s="740">
        <v>2116.52</v>
      </c>
      <c r="H2587" s="740">
        <v>1058.26</v>
      </c>
      <c r="I2587" s="1158">
        <v>0</v>
      </c>
      <c r="J2587" s="740">
        <v>3174.78</v>
      </c>
      <c r="K2587" s="276" t="str">
        <f t="shared" si="40"/>
        <v>151223</v>
      </c>
    </row>
    <row r="2588" spans="1:11" ht="10.9" customHeight="1">
      <c r="A2588" s="1157">
        <v>5115900001</v>
      </c>
      <c r="B2588" s="1219" t="s">
        <v>685</v>
      </c>
      <c r="C2588" s="1220"/>
      <c r="D2588" s="1221"/>
      <c r="E2588" s="1219" t="s">
        <v>7189</v>
      </c>
      <c r="F2588" s="1221"/>
      <c r="G2588" s="740">
        <v>9236.24</v>
      </c>
      <c r="H2588" s="740">
        <v>2154.06</v>
      </c>
      <c r="I2588" s="1158">
        <v>0</v>
      </c>
      <c r="J2588" s="740">
        <v>11390.3</v>
      </c>
      <c r="K2588" s="276" t="str">
        <f t="shared" si="40"/>
        <v>151223</v>
      </c>
    </row>
    <row r="2589" spans="1:11" ht="10.9" customHeight="1">
      <c r="A2589" s="1157">
        <v>5115900001</v>
      </c>
      <c r="B2589" s="1219" t="s">
        <v>685</v>
      </c>
      <c r="C2589" s="1220"/>
      <c r="D2589" s="1221"/>
      <c r="E2589" s="1219" t="s">
        <v>7190</v>
      </c>
      <c r="F2589" s="1221"/>
      <c r="G2589" s="740">
        <v>7104.24</v>
      </c>
      <c r="H2589" s="740">
        <v>3552.12</v>
      </c>
      <c r="I2589" s="1158">
        <v>0</v>
      </c>
      <c r="J2589" s="740">
        <v>10656.36</v>
      </c>
      <c r="K2589" s="276" t="str">
        <f t="shared" si="40"/>
        <v>151223</v>
      </c>
    </row>
    <row r="2590" spans="1:11" ht="10.9" customHeight="1">
      <c r="A2590" s="1157">
        <v>5115900001</v>
      </c>
      <c r="B2590" s="1219" t="s">
        <v>685</v>
      </c>
      <c r="C2590" s="1220"/>
      <c r="D2590" s="1221"/>
      <c r="E2590" s="1219" t="s">
        <v>7191</v>
      </c>
      <c r="F2590" s="1221"/>
      <c r="G2590" s="740">
        <v>28653.19</v>
      </c>
      <c r="H2590" s="740">
        <v>13815.59</v>
      </c>
      <c r="I2590" s="1158">
        <v>0</v>
      </c>
      <c r="J2590" s="740">
        <v>42468.78</v>
      </c>
      <c r="K2590" s="276" t="str">
        <f t="shared" si="40"/>
        <v>151223</v>
      </c>
    </row>
    <row r="2591" spans="1:11" ht="10.9" customHeight="1">
      <c r="A2591" s="1157">
        <v>5115900001</v>
      </c>
      <c r="B2591" s="1219" t="s">
        <v>685</v>
      </c>
      <c r="C2591" s="1220"/>
      <c r="D2591" s="1221"/>
      <c r="E2591" s="1219" t="s">
        <v>7192</v>
      </c>
      <c r="F2591" s="1221"/>
      <c r="G2591" s="740">
        <v>10128.98</v>
      </c>
      <c r="H2591" s="740">
        <v>6824.88</v>
      </c>
      <c r="I2591" s="1158">
        <v>0</v>
      </c>
      <c r="J2591" s="740">
        <v>16953.86</v>
      </c>
      <c r="K2591" s="276" t="str">
        <f t="shared" si="40"/>
        <v>151223</v>
      </c>
    </row>
    <row r="2592" spans="1:11" ht="10.9" customHeight="1">
      <c r="A2592" s="1157">
        <v>5115900001</v>
      </c>
      <c r="B2592" s="1219" t="s">
        <v>685</v>
      </c>
      <c r="C2592" s="1220"/>
      <c r="D2592" s="1221"/>
      <c r="E2592" s="1219" t="s">
        <v>7193</v>
      </c>
      <c r="F2592" s="1221"/>
      <c r="G2592" s="740">
        <v>15021.74</v>
      </c>
      <c r="H2592" s="740">
        <v>4301.2</v>
      </c>
      <c r="I2592" s="1158">
        <v>0</v>
      </c>
      <c r="J2592" s="740">
        <v>19322.939999999999</v>
      </c>
      <c r="K2592" s="276" t="str">
        <f t="shared" si="40"/>
        <v>151223</v>
      </c>
    </row>
    <row r="2593" spans="1:11" ht="10.9" customHeight="1">
      <c r="A2593" s="1157">
        <v>5115900001</v>
      </c>
      <c r="B2593" s="1219" t="s">
        <v>685</v>
      </c>
      <c r="C2593" s="1220"/>
      <c r="D2593" s="1221"/>
      <c r="E2593" s="1219" t="s">
        <v>7194</v>
      </c>
      <c r="F2593" s="1221"/>
      <c r="G2593" s="740">
        <v>6914.91</v>
      </c>
      <c r="H2593" s="740">
        <v>4162.79</v>
      </c>
      <c r="I2593" s="1158">
        <v>0</v>
      </c>
      <c r="J2593" s="740">
        <v>11077.7</v>
      </c>
      <c r="K2593" s="276" t="str">
        <f t="shared" si="40"/>
        <v>151223</v>
      </c>
    </row>
    <row r="2594" spans="1:11" ht="10.9" customHeight="1">
      <c r="A2594" s="1157">
        <v>5115900001</v>
      </c>
      <c r="B2594" s="1219" t="s">
        <v>685</v>
      </c>
      <c r="C2594" s="1220"/>
      <c r="D2594" s="1221"/>
      <c r="E2594" s="1219" t="s">
        <v>7195</v>
      </c>
      <c r="F2594" s="1221"/>
      <c r="G2594" s="740">
        <v>7267.51</v>
      </c>
      <c r="H2594" s="740">
        <v>3767.13</v>
      </c>
      <c r="I2594" s="1158">
        <v>0</v>
      </c>
      <c r="J2594" s="740">
        <v>11034.64</v>
      </c>
      <c r="K2594" s="276" t="str">
        <f t="shared" si="40"/>
        <v>151223</v>
      </c>
    </row>
    <row r="2595" spans="1:11" ht="10.9" customHeight="1">
      <c r="A2595" s="1157">
        <v>5115900001</v>
      </c>
      <c r="B2595" s="1219" t="s">
        <v>685</v>
      </c>
      <c r="C2595" s="1220"/>
      <c r="D2595" s="1221"/>
      <c r="E2595" s="1219" t="s">
        <v>7196</v>
      </c>
      <c r="F2595" s="1221"/>
      <c r="G2595" s="1158">
        <v>0</v>
      </c>
      <c r="H2595" s="740">
        <v>12058.86</v>
      </c>
      <c r="I2595" s="1158">
        <v>0</v>
      </c>
      <c r="J2595" s="740">
        <v>12058.86</v>
      </c>
      <c r="K2595" s="276" t="str">
        <f t="shared" si="40"/>
        <v>151223</v>
      </c>
    </row>
    <row r="2596" spans="1:11" ht="10.9" customHeight="1">
      <c r="A2596" s="1157">
        <v>5115900001</v>
      </c>
      <c r="B2596" s="1219" t="s">
        <v>685</v>
      </c>
      <c r="C2596" s="1220"/>
      <c r="D2596" s="1221"/>
      <c r="E2596" s="1219" t="s">
        <v>7197</v>
      </c>
      <c r="F2596" s="1221"/>
      <c r="G2596" s="740">
        <v>24366.99</v>
      </c>
      <c r="H2596" s="740">
        <v>12479.64</v>
      </c>
      <c r="I2596" s="1158">
        <v>0</v>
      </c>
      <c r="J2596" s="740">
        <v>36846.629999999997</v>
      </c>
      <c r="K2596" s="276" t="str">
        <f t="shared" si="40"/>
        <v>151223</v>
      </c>
    </row>
    <row r="2597" spans="1:11" ht="10.9" customHeight="1">
      <c r="A2597" s="1157">
        <v>5115900001</v>
      </c>
      <c r="B2597" s="1219" t="s">
        <v>685</v>
      </c>
      <c r="C2597" s="1220"/>
      <c r="D2597" s="1221"/>
      <c r="E2597" s="1219" t="s">
        <v>7198</v>
      </c>
      <c r="F2597" s="1221"/>
      <c r="G2597" s="740">
        <v>7890.59</v>
      </c>
      <c r="H2597" s="740">
        <v>3945.42</v>
      </c>
      <c r="I2597" s="1158">
        <v>0</v>
      </c>
      <c r="J2597" s="740">
        <v>11836.01</v>
      </c>
      <c r="K2597" s="276" t="str">
        <f t="shared" si="40"/>
        <v>151223</v>
      </c>
    </row>
    <row r="2598" spans="1:11" ht="10.9" customHeight="1">
      <c r="A2598" s="1157">
        <v>5115900001</v>
      </c>
      <c r="B2598" s="1219" t="s">
        <v>685</v>
      </c>
      <c r="C2598" s="1220"/>
      <c r="D2598" s="1221"/>
      <c r="E2598" s="1219" t="s">
        <v>7199</v>
      </c>
      <c r="F2598" s="1221"/>
      <c r="G2598" s="740">
        <v>16781.2</v>
      </c>
      <c r="H2598" s="740">
        <v>7861.86</v>
      </c>
      <c r="I2598" s="1158">
        <v>0</v>
      </c>
      <c r="J2598" s="740">
        <v>24643.06</v>
      </c>
      <c r="K2598" s="276" t="str">
        <f t="shared" si="40"/>
        <v>151223</v>
      </c>
    </row>
    <row r="2599" spans="1:11" ht="10.9" customHeight="1">
      <c r="A2599" s="1157">
        <v>5115900001</v>
      </c>
      <c r="B2599" s="1219" t="s">
        <v>685</v>
      </c>
      <c r="C2599" s="1220"/>
      <c r="D2599" s="1221"/>
      <c r="E2599" s="1219" t="s">
        <v>7200</v>
      </c>
      <c r="F2599" s="1221"/>
      <c r="G2599" s="740">
        <v>9403.34</v>
      </c>
      <c r="H2599" s="740">
        <v>3798.46</v>
      </c>
      <c r="I2599" s="1158">
        <v>0</v>
      </c>
      <c r="J2599" s="740">
        <v>13201.8</v>
      </c>
      <c r="K2599" s="276" t="str">
        <f t="shared" si="40"/>
        <v>151223</v>
      </c>
    </row>
    <row r="2600" spans="1:11" ht="10.9" customHeight="1">
      <c r="A2600" s="1157">
        <v>5115900001</v>
      </c>
      <c r="B2600" s="1219" t="s">
        <v>685</v>
      </c>
      <c r="C2600" s="1220"/>
      <c r="D2600" s="1221"/>
      <c r="E2600" s="1219" t="s">
        <v>7201</v>
      </c>
      <c r="F2600" s="1221"/>
      <c r="G2600" s="740">
        <v>9464.7099999999991</v>
      </c>
      <c r="H2600" s="740">
        <v>3515.7</v>
      </c>
      <c r="I2600" s="1158">
        <v>0</v>
      </c>
      <c r="J2600" s="740">
        <v>12980.41</v>
      </c>
      <c r="K2600" s="276" t="str">
        <f t="shared" si="40"/>
        <v>151223</v>
      </c>
    </row>
    <row r="2601" spans="1:11" ht="10.9" customHeight="1">
      <c r="A2601" s="1157">
        <v>5115900001</v>
      </c>
      <c r="B2601" s="1219" t="s">
        <v>685</v>
      </c>
      <c r="C2601" s="1220"/>
      <c r="D2601" s="1221"/>
      <c r="E2601" s="1219" t="s">
        <v>7202</v>
      </c>
      <c r="F2601" s="1221"/>
      <c r="G2601" s="740">
        <v>21431.83</v>
      </c>
      <c r="H2601" s="740">
        <v>10733.94</v>
      </c>
      <c r="I2601" s="1158">
        <v>0</v>
      </c>
      <c r="J2601" s="740">
        <v>32165.77</v>
      </c>
      <c r="K2601" s="276" t="str">
        <f t="shared" si="40"/>
        <v>151223</v>
      </c>
    </row>
    <row r="2602" spans="1:11" ht="10.9" customHeight="1">
      <c r="A2602" s="1157">
        <v>5115900001</v>
      </c>
      <c r="B2602" s="1219" t="s">
        <v>685</v>
      </c>
      <c r="C2602" s="1220"/>
      <c r="D2602" s="1221"/>
      <c r="E2602" s="1219" t="s">
        <v>7203</v>
      </c>
      <c r="F2602" s="1221"/>
      <c r="G2602" s="740">
        <v>19178.38</v>
      </c>
      <c r="H2602" s="740">
        <v>8437.01</v>
      </c>
      <c r="I2602" s="1158">
        <v>0</v>
      </c>
      <c r="J2602" s="740">
        <v>27615.39</v>
      </c>
      <c r="K2602" s="276" t="str">
        <f t="shared" si="40"/>
        <v>151223</v>
      </c>
    </row>
    <row r="2603" spans="1:11" ht="10.9" customHeight="1">
      <c r="A2603" s="1157">
        <v>5115900001</v>
      </c>
      <c r="B2603" s="1219" t="s">
        <v>685</v>
      </c>
      <c r="C2603" s="1220"/>
      <c r="D2603" s="1221"/>
      <c r="E2603" s="1219" t="s">
        <v>7204</v>
      </c>
      <c r="F2603" s="1221"/>
      <c r="G2603" s="740">
        <v>9523.76</v>
      </c>
      <c r="H2603" s="740">
        <v>4761.88</v>
      </c>
      <c r="I2603" s="1158">
        <v>0</v>
      </c>
      <c r="J2603" s="740">
        <v>14285.64</v>
      </c>
      <c r="K2603" s="276" t="str">
        <f t="shared" si="40"/>
        <v>151223</v>
      </c>
    </row>
    <row r="2604" spans="1:11" ht="10.9" customHeight="1">
      <c r="A2604" s="1157">
        <v>5115900001</v>
      </c>
      <c r="B2604" s="1219" t="s">
        <v>685</v>
      </c>
      <c r="C2604" s="1220"/>
      <c r="D2604" s="1221"/>
      <c r="E2604" s="1219" t="s">
        <v>7205</v>
      </c>
      <c r="F2604" s="1221"/>
      <c r="G2604" s="740">
        <v>32272.15</v>
      </c>
      <c r="H2604" s="740">
        <v>15138.65</v>
      </c>
      <c r="I2604" s="1158">
        <v>0</v>
      </c>
      <c r="J2604" s="740">
        <v>47410.8</v>
      </c>
      <c r="K2604" s="276" t="str">
        <f t="shared" si="40"/>
        <v>151223</v>
      </c>
    </row>
    <row r="2605" spans="1:11" ht="10.9" customHeight="1">
      <c r="A2605" s="1157">
        <v>5115900001</v>
      </c>
      <c r="B2605" s="1219" t="s">
        <v>685</v>
      </c>
      <c r="C2605" s="1220"/>
      <c r="D2605" s="1221"/>
      <c r="E2605" s="1219" t="s">
        <v>7206</v>
      </c>
      <c r="F2605" s="1221"/>
      <c r="G2605" s="740">
        <v>8280.33</v>
      </c>
      <c r="H2605" s="740">
        <v>3391.72</v>
      </c>
      <c r="I2605" s="1158">
        <v>0</v>
      </c>
      <c r="J2605" s="740">
        <v>11672.05</v>
      </c>
      <c r="K2605" s="276" t="str">
        <f t="shared" si="40"/>
        <v>151223</v>
      </c>
    </row>
    <row r="2606" spans="1:11" ht="10.9" customHeight="1">
      <c r="A2606" s="1157">
        <v>5115900001</v>
      </c>
      <c r="B2606" s="1219" t="s">
        <v>685</v>
      </c>
      <c r="C2606" s="1220"/>
      <c r="D2606" s="1221"/>
      <c r="E2606" s="1219" t="s">
        <v>7207</v>
      </c>
      <c r="F2606" s="1221"/>
      <c r="G2606" s="740">
        <v>60036.6</v>
      </c>
      <c r="H2606" s="740">
        <v>29292.99</v>
      </c>
      <c r="I2606" s="1158">
        <v>0</v>
      </c>
      <c r="J2606" s="740">
        <v>89329.59</v>
      </c>
      <c r="K2606" s="276" t="str">
        <f t="shared" si="40"/>
        <v>151223</v>
      </c>
    </row>
    <row r="2607" spans="1:11" ht="10.9" customHeight="1">
      <c r="A2607" s="1157">
        <v>5115900001</v>
      </c>
      <c r="B2607" s="1219" t="s">
        <v>685</v>
      </c>
      <c r="C2607" s="1220"/>
      <c r="D2607" s="1221"/>
      <c r="E2607" s="1219" t="s">
        <v>7208</v>
      </c>
      <c r="F2607" s="1221"/>
      <c r="G2607" s="740">
        <v>14052.26</v>
      </c>
      <c r="H2607" s="740">
        <v>7031.58</v>
      </c>
      <c r="I2607" s="1158">
        <v>0</v>
      </c>
      <c r="J2607" s="740">
        <v>21083.84</v>
      </c>
      <c r="K2607" s="276" t="str">
        <f t="shared" si="40"/>
        <v>151223</v>
      </c>
    </row>
    <row r="2608" spans="1:11" ht="10.9" customHeight="1">
      <c r="A2608" s="1157">
        <v>5115900001</v>
      </c>
      <c r="B2608" s="1219" t="s">
        <v>685</v>
      </c>
      <c r="C2608" s="1220"/>
      <c r="D2608" s="1221"/>
      <c r="E2608" s="1219" t="s">
        <v>7209</v>
      </c>
      <c r="F2608" s="1221"/>
      <c r="G2608" s="740">
        <v>4285.58</v>
      </c>
      <c r="H2608" s="740">
        <v>1714.1</v>
      </c>
      <c r="I2608" s="1158">
        <v>0</v>
      </c>
      <c r="J2608" s="740">
        <v>5999.68</v>
      </c>
      <c r="K2608" s="276" t="str">
        <f t="shared" si="40"/>
        <v>151223</v>
      </c>
    </row>
    <row r="2609" spans="1:11" ht="10.9" customHeight="1">
      <c r="A2609" s="1157">
        <v>5115900001</v>
      </c>
      <c r="B2609" s="1219" t="s">
        <v>685</v>
      </c>
      <c r="C2609" s="1220"/>
      <c r="D2609" s="1221"/>
      <c r="E2609" s="1219" t="s">
        <v>7210</v>
      </c>
      <c r="F2609" s="1221"/>
      <c r="G2609" s="740">
        <v>7713.42</v>
      </c>
      <c r="H2609" s="740">
        <v>4724.5200000000004</v>
      </c>
      <c r="I2609" s="1158">
        <v>0</v>
      </c>
      <c r="J2609" s="740">
        <v>12437.94</v>
      </c>
      <c r="K2609" s="276" t="str">
        <f t="shared" si="40"/>
        <v>151223</v>
      </c>
    </row>
    <row r="2610" spans="1:11" ht="10.9" customHeight="1">
      <c r="A2610" s="1157">
        <v>5115900001</v>
      </c>
      <c r="B2610" s="1219" t="s">
        <v>685</v>
      </c>
      <c r="C2610" s="1220"/>
      <c r="D2610" s="1221"/>
      <c r="E2610" s="1219" t="s">
        <v>7211</v>
      </c>
      <c r="F2610" s="1221"/>
      <c r="G2610" s="740">
        <v>14036.77</v>
      </c>
      <c r="H2610" s="740">
        <v>6340.41</v>
      </c>
      <c r="I2610" s="1158">
        <v>0</v>
      </c>
      <c r="J2610" s="740">
        <v>20377.18</v>
      </c>
      <c r="K2610" s="276" t="str">
        <f t="shared" si="40"/>
        <v>151223</v>
      </c>
    </row>
    <row r="2611" spans="1:11" ht="10.9" customHeight="1">
      <c r="A2611" s="1157">
        <v>5115900001</v>
      </c>
      <c r="B2611" s="1219" t="s">
        <v>685</v>
      </c>
      <c r="C2611" s="1220"/>
      <c r="D2611" s="1221"/>
      <c r="E2611" s="1219" t="s">
        <v>7212</v>
      </c>
      <c r="F2611" s="1221"/>
      <c r="G2611" s="740">
        <v>247137.01</v>
      </c>
      <c r="H2611" s="740">
        <v>118283.37</v>
      </c>
      <c r="I2611" s="1158">
        <v>0</v>
      </c>
      <c r="J2611" s="740">
        <v>365420.38</v>
      </c>
      <c r="K2611" s="276" t="str">
        <f t="shared" si="40"/>
        <v>151223</v>
      </c>
    </row>
    <row r="2612" spans="1:11" ht="10.9" customHeight="1">
      <c r="A2612" s="1157">
        <v>5115900001</v>
      </c>
      <c r="B2612" s="1219" t="s">
        <v>685</v>
      </c>
      <c r="C2612" s="1220"/>
      <c r="D2612" s="1221"/>
      <c r="E2612" s="1219" t="s">
        <v>7213</v>
      </c>
      <c r="F2612" s="1221"/>
      <c r="G2612" s="740">
        <v>16584.16</v>
      </c>
      <c r="H2612" s="740">
        <v>7435.32</v>
      </c>
      <c r="I2612" s="1158">
        <v>0</v>
      </c>
      <c r="J2612" s="740">
        <v>24019.48</v>
      </c>
      <c r="K2612" s="276" t="str">
        <f t="shared" si="40"/>
        <v>151223</v>
      </c>
    </row>
    <row r="2613" spans="1:11" ht="10.9" customHeight="1">
      <c r="A2613" s="1157">
        <v>5115900001</v>
      </c>
      <c r="B2613" s="1219" t="s">
        <v>685</v>
      </c>
      <c r="C2613" s="1220"/>
      <c r="D2613" s="1221"/>
      <c r="E2613" s="1219" t="s">
        <v>7214</v>
      </c>
      <c r="F2613" s="1221"/>
      <c r="G2613" s="740">
        <v>16536.5</v>
      </c>
      <c r="H2613" s="740">
        <v>8999.49</v>
      </c>
      <c r="I2613" s="1158">
        <v>0</v>
      </c>
      <c r="J2613" s="740">
        <v>25535.99</v>
      </c>
      <c r="K2613" s="276" t="str">
        <f t="shared" si="40"/>
        <v>151223</v>
      </c>
    </row>
    <row r="2614" spans="1:11" ht="10.9" customHeight="1">
      <c r="A2614" s="1157">
        <v>5115900001</v>
      </c>
      <c r="B2614" s="1219" t="s">
        <v>685</v>
      </c>
      <c r="C2614" s="1220"/>
      <c r="D2614" s="1221"/>
      <c r="E2614" s="1219" t="s">
        <v>7215</v>
      </c>
      <c r="F2614" s="1221"/>
      <c r="G2614" s="740">
        <v>16142.86</v>
      </c>
      <c r="H2614" s="740">
        <v>8470.9599999999991</v>
      </c>
      <c r="I2614" s="1158">
        <v>0</v>
      </c>
      <c r="J2614" s="740">
        <v>24613.82</v>
      </c>
      <c r="K2614" s="276" t="str">
        <f t="shared" si="40"/>
        <v>151223</v>
      </c>
    </row>
    <row r="2615" spans="1:11" ht="10.9" customHeight="1">
      <c r="A2615" s="1157">
        <v>5115900001</v>
      </c>
      <c r="B2615" s="1219" t="s">
        <v>685</v>
      </c>
      <c r="C2615" s="1220"/>
      <c r="D2615" s="1221"/>
      <c r="E2615" s="1219" t="s">
        <v>7216</v>
      </c>
      <c r="F2615" s="1221"/>
      <c r="G2615" s="740">
        <v>18870.87</v>
      </c>
      <c r="H2615" s="740">
        <v>10109.99</v>
      </c>
      <c r="I2615" s="1158">
        <v>0</v>
      </c>
      <c r="J2615" s="740">
        <v>28980.86</v>
      </c>
      <c r="K2615" s="276" t="str">
        <f t="shared" si="40"/>
        <v>151223</v>
      </c>
    </row>
    <row r="2616" spans="1:11" ht="10.9" customHeight="1">
      <c r="A2616" s="1157">
        <v>5115900001</v>
      </c>
      <c r="B2616" s="1219" t="s">
        <v>685</v>
      </c>
      <c r="C2616" s="1220"/>
      <c r="D2616" s="1221"/>
      <c r="E2616" s="1219" t="s">
        <v>7217</v>
      </c>
      <c r="F2616" s="1221"/>
      <c r="G2616" s="740">
        <v>18828.919999999998</v>
      </c>
      <c r="H2616" s="740">
        <v>10835.91</v>
      </c>
      <c r="I2616" s="1158">
        <v>0</v>
      </c>
      <c r="J2616" s="740">
        <v>29664.83</v>
      </c>
      <c r="K2616" s="276" t="str">
        <f t="shared" si="40"/>
        <v>151223</v>
      </c>
    </row>
    <row r="2617" spans="1:11" ht="10.9" customHeight="1">
      <c r="A2617" s="1157">
        <v>5115900001</v>
      </c>
      <c r="B2617" s="1219" t="s">
        <v>685</v>
      </c>
      <c r="C2617" s="1220"/>
      <c r="D2617" s="1221"/>
      <c r="E2617" s="1219" t="s">
        <v>7218</v>
      </c>
      <c r="F2617" s="1221"/>
      <c r="G2617" s="740">
        <v>6947.52</v>
      </c>
      <c r="H2617" s="740">
        <v>3473.76</v>
      </c>
      <c r="I2617" s="1158">
        <v>0</v>
      </c>
      <c r="J2617" s="740">
        <v>10421.280000000001</v>
      </c>
      <c r="K2617" s="276" t="str">
        <f t="shared" si="40"/>
        <v>151223</v>
      </c>
    </row>
    <row r="2618" spans="1:11" ht="10.9" customHeight="1">
      <c r="A2618" s="1157">
        <v>5115900001</v>
      </c>
      <c r="B2618" s="1219" t="s">
        <v>685</v>
      </c>
      <c r="C2618" s="1220"/>
      <c r="D2618" s="1221"/>
      <c r="E2618" s="1219" t="s">
        <v>7219</v>
      </c>
      <c r="F2618" s="1221"/>
      <c r="G2618" s="740">
        <v>16283.46</v>
      </c>
      <c r="H2618" s="740">
        <v>8594.58</v>
      </c>
      <c r="I2618" s="1158">
        <v>0</v>
      </c>
      <c r="J2618" s="740">
        <v>24878.04</v>
      </c>
      <c r="K2618" s="276" t="str">
        <f t="shared" si="40"/>
        <v>151223</v>
      </c>
    </row>
    <row r="2619" spans="1:11" ht="10.9" customHeight="1">
      <c r="A2619" s="1157">
        <v>5115900001</v>
      </c>
      <c r="B2619" s="1219" t="s">
        <v>685</v>
      </c>
      <c r="C2619" s="1220"/>
      <c r="D2619" s="1221"/>
      <c r="E2619" s="1219" t="s">
        <v>7220</v>
      </c>
      <c r="F2619" s="1221"/>
      <c r="G2619" s="740">
        <v>17998.740000000002</v>
      </c>
      <c r="H2619" s="740">
        <v>7996.87</v>
      </c>
      <c r="I2619" s="1158">
        <v>0</v>
      </c>
      <c r="J2619" s="740">
        <v>25995.61</v>
      </c>
      <c r="K2619" s="276" t="str">
        <f t="shared" si="40"/>
        <v>151223</v>
      </c>
    </row>
    <row r="2620" spans="1:11" ht="10.9" customHeight="1">
      <c r="A2620" s="1157">
        <v>5115900001</v>
      </c>
      <c r="B2620" s="1219" t="s">
        <v>685</v>
      </c>
      <c r="C2620" s="1220"/>
      <c r="D2620" s="1221"/>
      <c r="E2620" s="1219" t="s">
        <v>7221</v>
      </c>
      <c r="F2620" s="1221"/>
      <c r="G2620" s="740">
        <v>4127.49</v>
      </c>
      <c r="H2620" s="740">
        <v>2041.2</v>
      </c>
      <c r="I2620" s="1158">
        <v>0</v>
      </c>
      <c r="J2620" s="740">
        <v>6168.69</v>
      </c>
      <c r="K2620" s="276" t="str">
        <f t="shared" si="40"/>
        <v>151223</v>
      </c>
    </row>
    <row r="2621" spans="1:11" ht="10.9" customHeight="1">
      <c r="A2621" s="1157">
        <v>5115900001</v>
      </c>
      <c r="B2621" s="1219" t="s">
        <v>685</v>
      </c>
      <c r="C2621" s="1220"/>
      <c r="D2621" s="1221"/>
      <c r="E2621" s="1219" t="s">
        <v>7222</v>
      </c>
      <c r="F2621" s="1221"/>
      <c r="G2621" s="740">
        <v>3662.89</v>
      </c>
      <c r="H2621" s="740">
        <v>1981.64</v>
      </c>
      <c r="I2621" s="1158">
        <v>0</v>
      </c>
      <c r="J2621" s="740">
        <v>5644.53</v>
      </c>
      <c r="K2621" s="276" t="str">
        <f t="shared" si="40"/>
        <v>151223</v>
      </c>
    </row>
    <row r="2622" spans="1:11" ht="10.9" customHeight="1">
      <c r="A2622" s="1157">
        <v>5115900001</v>
      </c>
      <c r="B2622" s="1219" t="s">
        <v>685</v>
      </c>
      <c r="C2622" s="1220"/>
      <c r="D2622" s="1221"/>
      <c r="E2622" s="1219" t="s">
        <v>7223</v>
      </c>
      <c r="F2622" s="1221"/>
      <c r="G2622" s="740">
        <v>23598.68</v>
      </c>
      <c r="H2622" s="740">
        <v>11462.32</v>
      </c>
      <c r="I2622" s="1158">
        <v>0</v>
      </c>
      <c r="J2622" s="740">
        <v>35061</v>
      </c>
      <c r="K2622" s="276" t="str">
        <f t="shared" si="40"/>
        <v>151223</v>
      </c>
    </row>
    <row r="2623" spans="1:11" ht="10.9" customHeight="1">
      <c r="A2623" s="1157">
        <v>5115900001</v>
      </c>
      <c r="B2623" s="1219" t="s">
        <v>685</v>
      </c>
      <c r="C2623" s="1220"/>
      <c r="D2623" s="1221"/>
      <c r="E2623" s="1219" t="s">
        <v>7224</v>
      </c>
      <c r="F2623" s="1221"/>
      <c r="G2623" s="740">
        <v>8104.97</v>
      </c>
      <c r="H2623" s="740">
        <v>3954.12</v>
      </c>
      <c r="I2623" s="1158">
        <v>0</v>
      </c>
      <c r="J2623" s="740">
        <v>12059.09</v>
      </c>
      <c r="K2623" s="276" t="str">
        <f t="shared" si="40"/>
        <v>151223</v>
      </c>
    </row>
    <row r="2624" spans="1:11" ht="10.9" customHeight="1">
      <c r="A2624" s="1157">
        <v>5115900001</v>
      </c>
      <c r="B2624" s="1219" t="s">
        <v>685</v>
      </c>
      <c r="C2624" s="1220"/>
      <c r="D2624" s="1221"/>
      <c r="E2624" s="1219" t="s">
        <v>7225</v>
      </c>
      <c r="F2624" s="1221"/>
      <c r="G2624" s="740">
        <v>6246.66</v>
      </c>
      <c r="H2624" s="740">
        <v>3235.66</v>
      </c>
      <c r="I2624" s="1158">
        <v>0</v>
      </c>
      <c r="J2624" s="740">
        <v>9482.32</v>
      </c>
      <c r="K2624" s="276" t="str">
        <f t="shared" si="40"/>
        <v>151223</v>
      </c>
    </row>
    <row r="2625" spans="1:11" ht="10.9" customHeight="1">
      <c r="A2625" s="1157">
        <v>5115900001</v>
      </c>
      <c r="B2625" s="1219" t="s">
        <v>685</v>
      </c>
      <c r="C2625" s="1220"/>
      <c r="D2625" s="1221"/>
      <c r="E2625" s="1219" t="s">
        <v>7226</v>
      </c>
      <c r="F2625" s="1221"/>
      <c r="G2625" s="740">
        <v>86508.38</v>
      </c>
      <c r="H2625" s="740">
        <v>45713.83</v>
      </c>
      <c r="I2625" s="1158">
        <v>0</v>
      </c>
      <c r="J2625" s="740">
        <v>132222.21</v>
      </c>
      <c r="K2625" s="276" t="str">
        <f t="shared" si="40"/>
        <v>250423</v>
      </c>
    </row>
    <row r="2626" spans="1:11" ht="10.9" customHeight="1">
      <c r="A2626" s="1157">
        <v>5115900001</v>
      </c>
      <c r="B2626" s="1219" t="s">
        <v>685</v>
      </c>
      <c r="C2626" s="1220"/>
      <c r="D2626" s="1221"/>
      <c r="E2626" s="1219" t="s">
        <v>7227</v>
      </c>
      <c r="F2626" s="1221"/>
      <c r="G2626" s="740">
        <v>13089.13</v>
      </c>
      <c r="H2626" s="740">
        <v>6561.1</v>
      </c>
      <c r="I2626" s="1158">
        <v>0</v>
      </c>
      <c r="J2626" s="740">
        <v>19650.23</v>
      </c>
      <c r="K2626" s="276" t="str">
        <f t="shared" si="40"/>
        <v>250423</v>
      </c>
    </row>
    <row r="2627" spans="1:11" ht="10.9" customHeight="1">
      <c r="A2627" s="1157">
        <v>5115900001</v>
      </c>
      <c r="B2627" s="1219" t="s">
        <v>685</v>
      </c>
      <c r="C2627" s="1220"/>
      <c r="D2627" s="1221"/>
      <c r="E2627" s="1219" t="s">
        <v>7228</v>
      </c>
      <c r="F2627" s="1221"/>
      <c r="G2627" s="740">
        <v>2655.03</v>
      </c>
      <c r="H2627" s="740">
        <v>1388.85</v>
      </c>
      <c r="I2627" s="1158">
        <v>0</v>
      </c>
      <c r="J2627" s="740">
        <v>4043.88</v>
      </c>
      <c r="K2627" s="276" t="str">
        <f t="shared" si="40"/>
        <v>151223</v>
      </c>
    </row>
    <row r="2628" spans="1:11" ht="10.9" customHeight="1">
      <c r="A2628" s="1157">
        <v>5115900001</v>
      </c>
      <c r="B2628" s="1219" t="s">
        <v>685</v>
      </c>
      <c r="C2628" s="1220"/>
      <c r="D2628" s="1221"/>
      <c r="E2628" s="1219" t="s">
        <v>7229</v>
      </c>
      <c r="F2628" s="1221"/>
      <c r="G2628" s="740">
        <v>25767.599999999999</v>
      </c>
      <c r="H2628" s="740">
        <v>11762.72</v>
      </c>
      <c r="I2628" s="1158">
        <v>0</v>
      </c>
      <c r="J2628" s="740">
        <v>37530.32</v>
      </c>
      <c r="K2628" s="276" t="str">
        <f t="shared" si="40"/>
        <v>250423</v>
      </c>
    </row>
    <row r="2629" spans="1:11" ht="10.9" customHeight="1">
      <c r="A2629" s="1157">
        <v>5115900001</v>
      </c>
      <c r="B2629" s="1219" t="s">
        <v>685</v>
      </c>
      <c r="C2629" s="1220"/>
      <c r="D2629" s="1221"/>
      <c r="E2629" s="1219" t="s">
        <v>7230</v>
      </c>
      <c r="F2629" s="1221"/>
      <c r="G2629" s="740">
        <v>31775.72</v>
      </c>
      <c r="H2629" s="740">
        <v>15762.76</v>
      </c>
      <c r="I2629" s="1158">
        <v>0</v>
      </c>
      <c r="J2629" s="740">
        <v>47538.48</v>
      </c>
      <c r="K2629" s="276" t="str">
        <f t="shared" si="40"/>
        <v>250423</v>
      </c>
    </row>
    <row r="2630" spans="1:11" ht="10.9" customHeight="1">
      <c r="A2630" s="1157">
        <v>5115900001</v>
      </c>
      <c r="B2630" s="1219" t="s">
        <v>685</v>
      </c>
      <c r="C2630" s="1220"/>
      <c r="D2630" s="1221"/>
      <c r="E2630" s="1219" t="s">
        <v>7231</v>
      </c>
      <c r="F2630" s="1221"/>
      <c r="G2630" s="740">
        <v>78876.960000000006</v>
      </c>
      <c r="H2630" s="740">
        <v>39372.44</v>
      </c>
      <c r="I2630" s="1158">
        <v>0</v>
      </c>
      <c r="J2630" s="740">
        <v>118249.4</v>
      </c>
      <c r="K2630" s="276" t="str">
        <f t="shared" si="40"/>
        <v>250423</v>
      </c>
    </row>
    <row r="2631" spans="1:11" ht="10.9" customHeight="1">
      <c r="A2631" s="1157">
        <v>5115900001</v>
      </c>
      <c r="B2631" s="1219" t="s">
        <v>685</v>
      </c>
      <c r="C2631" s="1220"/>
      <c r="D2631" s="1221"/>
      <c r="E2631" s="1219" t="s">
        <v>7232</v>
      </c>
      <c r="F2631" s="1221"/>
      <c r="G2631" s="1158">
        <v>39.68</v>
      </c>
      <c r="H2631" s="1158">
        <v>0</v>
      </c>
      <c r="I2631" s="1158">
        <v>0</v>
      </c>
      <c r="J2631" s="1158">
        <v>39.68</v>
      </c>
      <c r="K2631" s="276" t="str">
        <f t="shared" si="40"/>
        <v>110123</v>
      </c>
    </row>
    <row r="2632" spans="1:11" ht="10.9" customHeight="1">
      <c r="A2632" s="1157">
        <v>5115900001</v>
      </c>
      <c r="B2632" s="1219" t="s">
        <v>685</v>
      </c>
      <c r="C2632" s="1220"/>
      <c r="D2632" s="1221"/>
      <c r="E2632" s="1219" t="s">
        <v>7233</v>
      </c>
      <c r="F2632" s="1221"/>
      <c r="G2632" s="740">
        <v>1517.08</v>
      </c>
      <c r="H2632" s="1158">
        <v>758.54</v>
      </c>
      <c r="I2632" s="1158">
        <v>0</v>
      </c>
      <c r="J2632" s="740">
        <v>2275.62</v>
      </c>
      <c r="K2632" s="276" t="str">
        <f t="shared" si="40"/>
        <v>151223</v>
      </c>
    </row>
    <row r="2633" spans="1:11" ht="10.9" customHeight="1">
      <c r="A2633" s="1157">
        <v>5115900001</v>
      </c>
      <c r="B2633" s="1219" t="s">
        <v>685</v>
      </c>
      <c r="C2633" s="1220"/>
      <c r="D2633" s="1221"/>
      <c r="E2633" s="1219" t="s">
        <v>7234</v>
      </c>
      <c r="F2633" s="1221"/>
      <c r="G2633" s="740">
        <v>47195.9</v>
      </c>
      <c r="H2633" s="740">
        <v>23791.22</v>
      </c>
      <c r="I2633" s="1158">
        <v>0</v>
      </c>
      <c r="J2633" s="740">
        <v>70987.12</v>
      </c>
      <c r="K2633" s="276" t="str">
        <f t="shared" si="40"/>
        <v>250423</v>
      </c>
    </row>
    <row r="2634" spans="1:11" ht="10.9" customHeight="1">
      <c r="A2634" s="1157">
        <v>5115900001</v>
      </c>
      <c r="B2634" s="1219" t="s">
        <v>685</v>
      </c>
      <c r="C2634" s="1220"/>
      <c r="D2634" s="1221"/>
      <c r="E2634" s="1219" t="s">
        <v>7235</v>
      </c>
      <c r="F2634" s="1221"/>
      <c r="G2634" s="1158">
        <v>767.28</v>
      </c>
      <c r="H2634" s="740">
        <v>1116.48</v>
      </c>
      <c r="I2634" s="1158">
        <v>0</v>
      </c>
      <c r="J2634" s="740">
        <v>1883.76</v>
      </c>
      <c r="K2634" s="276" t="str">
        <f t="shared" si="40"/>
        <v>151223</v>
      </c>
    </row>
    <row r="2635" spans="1:11" ht="10.9" customHeight="1">
      <c r="A2635" s="1157">
        <v>5115900001</v>
      </c>
      <c r="B2635" s="1219" t="s">
        <v>685</v>
      </c>
      <c r="C2635" s="1220"/>
      <c r="D2635" s="1221"/>
      <c r="E2635" s="1219" t="s">
        <v>7236</v>
      </c>
      <c r="F2635" s="1221"/>
      <c r="G2635" s="740">
        <v>12302.72</v>
      </c>
      <c r="H2635" s="740">
        <v>5547.98</v>
      </c>
      <c r="I2635" s="1158">
        <v>0</v>
      </c>
      <c r="J2635" s="740">
        <v>17850.7</v>
      </c>
      <c r="K2635" s="276" t="str">
        <f t="shared" si="40"/>
        <v>250423</v>
      </c>
    </row>
    <row r="2636" spans="1:11" ht="10.9" customHeight="1">
      <c r="A2636" s="1157">
        <v>5115900001</v>
      </c>
      <c r="B2636" s="1219" t="s">
        <v>685</v>
      </c>
      <c r="C2636" s="1220"/>
      <c r="D2636" s="1221"/>
      <c r="E2636" s="1219" t="s">
        <v>7237</v>
      </c>
      <c r="F2636" s="1221"/>
      <c r="G2636" s="740">
        <v>16953.13</v>
      </c>
      <c r="H2636" s="740">
        <v>7752.96</v>
      </c>
      <c r="I2636" s="1158">
        <v>0</v>
      </c>
      <c r="J2636" s="740">
        <v>24706.09</v>
      </c>
      <c r="K2636" s="276" t="str">
        <f t="shared" si="40"/>
        <v>250423</v>
      </c>
    </row>
    <row r="2637" spans="1:11" ht="10.9" customHeight="1">
      <c r="A2637" s="1157">
        <v>5115900001</v>
      </c>
      <c r="B2637" s="1219" t="s">
        <v>685</v>
      </c>
      <c r="C2637" s="1220"/>
      <c r="D2637" s="1221"/>
      <c r="E2637" s="1219" t="s">
        <v>7238</v>
      </c>
      <c r="F2637" s="1221"/>
      <c r="G2637" s="1158">
        <v>46.59</v>
      </c>
      <c r="H2637" s="1158">
        <v>0</v>
      </c>
      <c r="I2637" s="1158">
        <v>0</v>
      </c>
      <c r="J2637" s="1158">
        <v>46.59</v>
      </c>
      <c r="K2637" s="276" t="str">
        <f t="shared" ref="K2637:K2700" si="41">MID(E2637,58,6)</f>
        <v>110123</v>
      </c>
    </row>
    <row r="2638" spans="1:11" ht="10.9" customHeight="1">
      <c r="A2638" s="1157">
        <v>5115900001</v>
      </c>
      <c r="B2638" s="1219" t="s">
        <v>685</v>
      </c>
      <c r="C2638" s="1220"/>
      <c r="D2638" s="1221"/>
      <c r="E2638" s="1219" t="s">
        <v>7239</v>
      </c>
      <c r="F2638" s="1221"/>
      <c r="G2638" s="740">
        <v>5583.48</v>
      </c>
      <c r="H2638" s="740">
        <v>2204.64</v>
      </c>
      <c r="I2638" s="1158">
        <v>0</v>
      </c>
      <c r="J2638" s="740">
        <v>7788.12</v>
      </c>
      <c r="K2638" s="276" t="str">
        <f t="shared" si="41"/>
        <v>151223</v>
      </c>
    </row>
    <row r="2639" spans="1:11" ht="10.9" customHeight="1">
      <c r="A2639" s="1157">
        <v>5115900001</v>
      </c>
      <c r="B2639" s="1219" t="s">
        <v>685</v>
      </c>
      <c r="C2639" s="1220"/>
      <c r="D2639" s="1221"/>
      <c r="E2639" s="1219" t="s">
        <v>7240</v>
      </c>
      <c r="F2639" s="1221"/>
      <c r="G2639" s="740">
        <v>35830.76</v>
      </c>
      <c r="H2639" s="740">
        <v>18581.66</v>
      </c>
      <c r="I2639" s="1158">
        <v>0</v>
      </c>
      <c r="J2639" s="740">
        <v>54412.42</v>
      </c>
      <c r="K2639" s="276" t="str">
        <f t="shared" si="41"/>
        <v>250423</v>
      </c>
    </row>
    <row r="2640" spans="1:11" ht="10.9" customHeight="1">
      <c r="A2640" s="1157">
        <v>5115900001</v>
      </c>
      <c r="B2640" s="1219" t="s">
        <v>685</v>
      </c>
      <c r="C2640" s="1220"/>
      <c r="D2640" s="1221"/>
      <c r="E2640" s="1219" t="s">
        <v>7241</v>
      </c>
      <c r="F2640" s="1221"/>
      <c r="G2640" s="1158">
        <v>236.93</v>
      </c>
      <c r="H2640" s="1158">
        <v>0</v>
      </c>
      <c r="I2640" s="1158">
        <v>0</v>
      </c>
      <c r="J2640" s="1158">
        <v>236.93</v>
      </c>
      <c r="K2640" s="276" t="str">
        <f t="shared" si="41"/>
        <v>110123</v>
      </c>
    </row>
    <row r="2641" spans="1:11" ht="10.9" customHeight="1">
      <c r="A2641" s="1157">
        <v>5115900001</v>
      </c>
      <c r="B2641" s="1219" t="s">
        <v>685</v>
      </c>
      <c r="C2641" s="1220"/>
      <c r="D2641" s="1221"/>
      <c r="E2641" s="1219" t="s">
        <v>7242</v>
      </c>
      <c r="F2641" s="1221"/>
      <c r="G2641" s="1158">
        <v>794.6</v>
      </c>
      <c r="H2641" s="1158">
        <v>881.31</v>
      </c>
      <c r="I2641" s="1158">
        <v>0</v>
      </c>
      <c r="J2641" s="740">
        <v>1675.91</v>
      </c>
      <c r="K2641" s="276" t="str">
        <f t="shared" si="41"/>
        <v>151223</v>
      </c>
    </row>
    <row r="2642" spans="1:11" ht="10.9" customHeight="1">
      <c r="A2642" s="1157">
        <v>5115900001</v>
      </c>
      <c r="B2642" s="1219" t="s">
        <v>685</v>
      </c>
      <c r="C2642" s="1220"/>
      <c r="D2642" s="1221"/>
      <c r="E2642" s="1219" t="s">
        <v>7243</v>
      </c>
      <c r="F2642" s="1221"/>
      <c r="G2642" s="740">
        <v>45966.51</v>
      </c>
      <c r="H2642" s="740">
        <v>21006.05</v>
      </c>
      <c r="I2642" s="1158">
        <v>0</v>
      </c>
      <c r="J2642" s="740">
        <v>66972.56</v>
      </c>
      <c r="K2642" s="276" t="str">
        <f t="shared" si="41"/>
        <v>250423</v>
      </c>
    </row>
    <row r="2643" spans="1:11" ht="10.9" customHeight="1">
      <c r="A2643" s="1157">
        <v>5115900001</v>
      </c>
      <c r="B2643" s="1219" t="s">
        <v>685</v>
      </c>
      <c r="C2643" s="1220"/>
      <c r="D2643" s="1221"/>
      <c r="E2643" s="1219" t="s">
        <v>7244</v>
      </c>
      <c r="F2643" s="1221"/>
      <c r="G2643" s="740">
        <v>57011.26</v>
      </c>
      <c r="H2643" s="740">
        <v>27147.42</v>
      </c>
      <c r="I2643" s="1158">
        <v>0</v>
      </c>
      <c r="J2643" s="740">
        <v>84158.68</v>
      </c>
      <c r="K2643" s="276" t="str">
        <f t="shared" si="41"/>
        <v>250423</v>
      </c>
    </row>
    <row r="2644" spans="1:11" ht="10.9" customHeight="1">
      <c r="A2644" s="1157">
        <v>5115900001</v>
      </c>
      <c r="B2644" s="1219" t="s">
        <v>685</v>
      </c>
      <c r="C2644" s="1220"/>
      <c r="D2644" s="1221"/>
      <c r="E2644" s="1219" t="s">
        <v>7245</v>
      </c>
      <c r="F2644" s="1221"/>
      <c r="G2644" s="740">
        <v>27241.98</v>
      </c>
      <c r="H2644" s="740">
        <v>14667.58</v>
      </c>
      <c r="I2644" s="1158">
        <v>0</v>
      </c>
      <c r="J2644" s="740">
        <v>41909.56</v>
      </c>
      <c r="K2644" s="276" t="str">
        <f t="shared" si="41"/>
        <v>250423</v>
      </c>
    </row>
    <row r="2645" spans="1:11" ht="10.9" customHeight="1">
      <c r="A2645" s="1157">
        <v>5115900001</v>
      </c>
      <c r="B2645" s="1219" t="s">
        <v>685</v>
      </c>
      <c r="C2645" s="1220"/>
      <c r="D2645" s="1221"/>
      <c r="E2645" s="1219" t="s">
        <v>7246</v>
      </c>
      <c r="F2645" s="1221"/>
      <c r="G2645" s="740">
        <v>4849.12</v>
      </c>
      <c r="H2645" s="740">
        <v>2424.56</v>
      </c>
      <c r="I2645" s="1158">
        <v>0</v>
      </c>
      <c r="J2645" s="740">
        <v>7273.68</v>
      </c>
      <c r="K2645" s="276" t="str">
        <f t="shared" si="41"/>
        <v>250423</v>
      </c>
    </row>
    <row r="2646" spans="1:11" ht="10.9" customHeight="1">
      <c r="A2646" s="1157">
        <v>5115900001</v>
      </c>
      <c r="B2646" s="1219" t="s">
        <v>685</v>
      </c>
      <c r="C2646" s="1220"/>
      <c r="D2646" s="1221"/>
      <c r="E2646" s="1219" t="s">
        <v>7247</v>
      </c>
      <c r="F2646" s="1221"/>
      <c r="G2646" s="740">
        <v>6907.28</v>
      </c>
      <c r="H2646" s="740">
        <v>3075.79</v>
      </c>
      <c r="I2646" s="1158">
        <v>0</v>
      </c>
      <c r="J2646" s="740">
        <v>9983.07</v>
      </c>
      <c r="K2646" s="276" t="str">
        <f t="shared" si="41"/>
        <v>151223</v>
      </c>
    </row>
    <row r="2647" spans="1:11" ht="10.9" customHeight="1">
      <c r="A2647" s="1157">
        <v>5115900001</v>
      </c>
      <c r="B2647" s="1219" t="s">
        <v>685</v>
      </c>
      <c r="C2647" s="1220"/>
      <c r="D2647" s="1221"/>
      <c r="E2647" s="1219" t="s">
        <v>7248</v>
      </c>
      <c r="F2647" s="1221"/>
      <c r="G2647" s="740">
        <v>56889.81</v>
      </c>
      <c r="H2647" s="740">
        <v>29036.6</v>
      </c>
      <c r="I2647" s="1158">
        <v>0</v>
      </c>
      <c r="J2647" s="740">
        <v>85926.41</v>
      </c>
      <c r="K2647" s="276" t="str">
        <f t="shared" si="41"/>
        <v>250423</v>
      </c>
    </row>
    <row r="2648" spans="1:11" ht="10.9" customHeight="1">
      <c r="A2648" s="1157">
        <v>5115900001</v>
      </c>
      <c r="B2648" s="1219" t="s">
        <v>685</v>
      </c>
      <c r="C2648" s="1220"/>
      <c r="D2648" s="1221"/>
      <c r="E2648" s="1219" t="s">
        <v>7249</v>
      </c>
      <c r="F2648" s="1221"/>
      <c r="G2648" s="740">
        <v>3596.52</v>
      </c>
      <c r="H2648" s="1158">
        <v>899.13</v>
      </c>
      <c r="I2648" s="1158">
        <v>0</v>
      </c>
      <c r="J2648" s="740">
        <v>4495.6499999999996</v>
      </c>
      <c r="K2648" s="276" t="str">
        <f t="shared" si="41"/>
        <v>250423</v>
      </c>
    </row>
    <row r="2649" spans="1:11" ht="10.9" customHeight="1">
      <c r="A2649" s="1157">
        <v>5115900001</v>
      </c>
      <c r="B2649" s="1219" t="s">
        <v>685</v>
      </c>
      <c r="C2649" s="1220"/>
      <c r="D2649" s="1221"/>
      <c r="E2649" s="1219" t="s">
        <v>7250</v>
      </c>
      <c r="F2649" s="1221"/>
      <c r="G2649" s="740">
        <v>9933.9599999999991</v>
      </c>
      <c r="H2649" s="740">
        <v>5137.18</v>
      </c>
      <c r="I2649" s="1158">
        <v>0</v>
      </c>
      <c r="J2649" s="740">
        <v>15071.14</v>
      </c>
      <c r="K2649" s="276" t="str">
        <f t="shared" si="41"/>
        <v>151223</v>
      </c>
    </row>
    <row r="2650" spans="1:11" ht="10.9" customHeight="1">
      <c r="A2650" s="1157">
        <v>5115900001</v>
      </c>
      <c r="B2650" s="1219" t="s">
        <v>685</v>
      </c>
      <c r="C2650" s="1220"/>
      <c r="D2650" s="1221"/>
      <c r="E2650" s="1219" t="s">
        <v>7251</v>
      </c>
      <c r="F2650" s="1221"/>
      <c r="G2650" s="740">
        <v>37983.730000000003</v>
      </c>
      <c r="H2650" s="740">
        <v>18227.060000000001</v>
      </c>
      <c r="I2650" s="1158">
        <v>0</v>
      </c>
      <c r="J2650" s="740">
        <v>56210.79</v>
      </c>
      <c r="K2650" s="276" t="str">
        <f t="shared" si="41"/>
        <v>250423</v>
      </c>
    </row>
    <row r="2651" spans="1:11" ht="10.9" customHeight="1">
      <c r="A2651" s="1157">
        <v>5115900001</v>
      </c>
      <c r="B2651" s="1219" t="s">
        <v>685</v>
      </c>
      <c r="C2651" s="1220"/>
      <c r="D2651" s="1221"/>
      <c r="E2651" s="1219" t="s">
        <v>7252</v>
      </c>
      <c r="F2651" s="1221"/>
      <c r="G2651" s="740">
        <v>28174.97</v>
      </c>
      <c r="H2651" s="740">
        <v>14148.41</v>
      </c>
      <c r="I2651" s="1158">
        <v>0</v>
      </c>
      <c r="J2651" s="740">
        <v>42323.38</v>
      </c>
      <c r="K2651" s="276" t="str">
        <f t="shared" si="41"/>
        <v>151223</v>
      </c>
    </row>
    <row r="2652" spans="1:11" ht="10.9" customHeight="1">
      <c r="A2652" s="1157">
        <v>5115900001</v>
      </c>
      <c r="B2652" s="1219" t="s">
        <v>685</v>
      </c>
      <c r="C2652" s="1220"/>
      <c r="D2652" s="1221"/>
      <c r="E2652" s="1219" t="s">
        <v>7253</v>
      </c>
      <c r="F2652" s="1221"/>
      <c r="G2652" s="740">
        <v>2014821.16</v>
      </c>
      <c r="H2652" s="740">
        <v>1003793.34</v>
      </c>
      <c r="I2652" s="1158">
        <v>0</v>
      </c>
      <c r="J2652" s="740">
        <v>3018614.5</v>
      </c>
      <c r="K2652" s="276" t="str">
        <f t="shared" si="41"/>
        <v>250423</v>
      </c>
    </row>
    <row r="2653" spans="1:11" ht="10.9" customHeight="1">
      <c r="A2653" s="1157">
        <v>5115900001</v>
      </c>
      <c r="B2653" s="1219" t="s">
        <v>685</v>
      </c>
      <c r="C2653" s="1220"/>
      <c r="D2653" s="1221"/>
      <c r="E2653" s="1219" t="s">
        <v>7254</v>
      </c>
      <c r="F2653" s="1221"/>
      <c r="G2653" s="1158">
        <v>355.33</v>
      </c>
      <c r="H2653" s="1158">
        <v>0</v>
      </c>
      <c r="I2653" s="1158">
        <v>0</v>
      </c>
      <c r="J2653" s="1158">
        <v>355.33</v>
      </c>
      <c r="K2653" s="276" t="str">
        <f t="shared" si="41"/>
        <v>110123</v>
      </c>
    </row>
    <row r="2654" spans="1:11" ht="10.9" customHeight="1">
      <c r="A2654" s="1157">
        <v>5115900001</v>
      </c>
      <c r="B2654" s="1219" t="s">
        <v>685</v>
      </c>
      <c r="C2654" s="1220"/>
      <c r="D2654" s="1221"/>
      <c r="E2654" s="1219" t="s">
        <v>7255</v>
      </c>
      <c r="F2654" s="1221"/>
      <c r="G2654" s="1158">
        <v>510.02</v>
      </c>
      <c r="H2654" s="1158">
        <v>510.02</v>
      </c>
      <c r="I2654" s="1158">
        <v>0</v>
      </c>
      <c r="J2654" s="740">
        <v>1020.04</v>
      </c>
      <c r="K2654" s="276" t="str">
        <f t="shared" si="41"/>
        <v>151223</v>
      </c>
    </row>
    <row r="2655" spans="1:11" ht="10.9" customHeight="1">
      <c r="A2655" s="1157">
        <v>5115900001</v>
      </c>
      <c r="B2655" s="1219" t="s">
        <v>685</v>
      </c>
      <c r="C2655" s="1220"/>
      <c r="D2655" s="1221"/>
      <c r="E2655" s="1219" t="s">
        <v>7256</v>
      </c>
      <c r="F2655" s="1221"/>
      <c r="G2655" s="740">
        <v>35862.9</v>
      </c>
      <c r="H2655" s="740">
        <v>18226.66</v>
      </c>
      <c r="I2655" s="1158">
        <v>0</v>
      </c>
      <c r="J2655" s="740">
        <v>54089.56</v>
      </c>
      <c r="K2655" s="276" t="str">
        <f t="shared" si="41"/>
        <v>250423</v>
      </c>
    </row>
    <row r="2656" spans="1:11" ht="10.9" customHeight="1">
      <c r="A2656" s="1157">
        <v>5115900001</v>
      </c>
      <c r="B2656" s="1219" t="s">
        <v>685</v>
      </c>
      <c r="C2656" s="1220"/>
      <c r="D2656" s="1221"/>
      <c r="E2656" s="1219" t="s">
        <v>7257</v>
      </c>
      <c r="F2656" s="1221"/>
      <c r="G2656" s="740">
        <v>20493.86</v>
      </c>
      <c r="H2656" s="740">
        <v>10246.93</v>
      </c>
      <c r="I2656" s="1158">
        <v>0</v>
      </c>
      <c r="J2656" s="740">
        <v>30740.79</v>
      </c>
      <c r="K2656" s="276" t="str">
        <f t="shared" si="41"/>
        <v>151223</v>
      </c>
    </row>
    <row r="2657" spans="1:11" ht="10.9" customHeight="1">
      <c r="A2657" s="1157">
        <v>5115900001</v>
      </c>
      <c r="B2657" s="1219" t="s">
        <v>685</v>
      </c>
      <c r="C2657" s="1220"/>
      <c r="D2657" s="1221"/>
      <c r="E2657" s="1219" t="s">
        <v>7258</v>
      </c>
      <c r="F2657" s="1221"/>
      <c r="G2657" s="740">
        <v>1102704.8700000001</v>
      </c>
      <c r="H2657" s="740">
        <v>546713.43999999994</v>
      </c>
      <c r="I2657" s="1158">
        <v>0</v>
      </c>
      <c r="J2657" s="740">
        <v>1649418.31</v>
      </c>
      <c r="K2657" s="276" t="str">
        <f t="shared" si="41"/>
        <v>250423</v>
      </c>
    </row>
    <row r="2658" spans="1:11" ht="10.9" customHeight="1">
      <c r="A2658" s="1157">
        <v>5115900001</v>
      </c>
      <c r="B2658" s="1219" t="s">
        <v>685</v>
      </c>
      <c r="C2658" s="1220"/>
      <c r="D2658" s="1221"/>
      <c r="E2658" s="1219" t="s">
        <v>7259</v>
      </c>
      <c r="F2658" s="1221"/>
      <c r="G2658" s="740">
        <v>37651.68</v>
      </c>
      <c r="H2658" s="740">
        <v>18823.12</v>
      </c>
      <c r="I2658" s="1158">
        <v>0</v>
      </c>
      <c r="J2658" s="740">
        <v>56474.8</v>
      </c>
      <c r="K2658" s="276" t="str">
        <f t="shared" si="41"/>
        <v>250423</v>
      </c>
    </row>
    <row r="2659" spans="1:11" ht="10.9" customHeight="1">
      <c r="A2659" s="1157">
        <v>5115900001</v>
      </c>
      <c r="B2659" s="1219" t="s">
        <v>685</v>
      </c>
      <c r="C2659" s="1220"/>
      <c r="D2659" s="1221"/>
      <c r="E2659" s="1219" t="s">
        <v>7260</v>
      </c>
      <c r="F2659" s="1221"/>
      <c r="G2659" s="740">
        <v>83149.36</v>
      </c>
      <c r="H2659" s="740">
        <v>41991.68</v>
      </c>
      <c r="I2659" s="1158">
        <v>0</v>
      </c>
      <c r="J2659" s="740">
        <v>125141.04</v>
      </c>
      <c r="K2659" s="276" t="str">
        <f t="shared" si="41"/>
        <v>250423</v>
      </c>
    </row>
    <row r="2660" spans="1:11" ht="10.9" customHeight="1">
      <c r="A2660" s="1157">
        <v>5115900001</v>
      </c>
      <c r="B2660" s="1219" t="s">
        <v>685</v>
      </c>
      <c r="C2660" s="1220"/>
      <c r="D2660" s="1221"/>
      <c r="E2660" s="1219" t="s">
        <v>7261</v>
      </c>
      <c r="F2660" s="1221"/>
      <c r="G2660" s="740">
        <v>47071.839999999997</v>
      </c>
      <c r="H2660" s="740">
        <v>23399.65</v>
      </c>
      <c r="I2660" s="1158">
        <v>0</v>
      </c>
      <c r="J2660" s="740">
        <v>70471.490000000005</v>
      </c>
      <c r="K2660" s="276" t="str">
        <f t="shared" si="41"/>
        <v>250423</v>
      </c>
    </row>
    <row r="2661" spans="1:11" ht="10.9" customHeight="1">
      <c r="A2661" s="1157">
        <v>5115900001</v>
      </c>
      <c r="B2661" s="1219" t="s">
        <v>685</v>
      </c>
      <c r="C2661" s="1220"/>
      <c r="D2661" s="1221"/>
      <c r="E2661" s="1219" t="s">
        <v>7262</v>
      </c>
      <c r="F2661" s="1221"/>
      <c r="G2661" s="740">
        <v>18288.86</v>
      </c>
      <c r="H2661" s="740">
        <v>9292.7000000000007</v>
      </c>
      <c r="I2661" s="1158">
        <v>0</v>
      </c>
      <c r="J2661" s="740">
        <v>27581.56</v>
      </c>
      <c r="K2661" s="276" t="str">
        <f t="shared" si="41"/>
        <v>151223</v>
      </c>
    </row>
    <row r="2662" spans="1:11" ht="10.9" customHeight="1">
      <c r="A2662" s="1157">
        <v>5115900001</v>
      </c>
      <c r="B2662" s="1219" t="s">
        <v>685</v>
      </c>
      <c r="C2662" s="1220"/>
      <c r="D2662" s="1221"/>
      <c r="E2662" s="1219" t="s">
        <v>7263</v>
      </c>
      <c r="F2662" s="1221"/>
      <c r="G2662" s="740">
        <v>19320.419999999998</v>
      </c>
      <c r="H2662" s="740">
        <v>9456.06</v>
      </c>
      <c r="I2662" s="1158">
        <v>0</v>
      </c>
      <c r="J2662" s="740">
        <v>28776.48</v>
      </c>
      <c r="K2662" s="276" t="str">
        <f t="shared" si="41"/>
        <v>151223</v>
      </c>
    </row>
    <row r="2663" spans="1:11" ht="10.9" customHeight="1">
      <c r="A2663" s="1157">
        <v>5115900001</v>
      </c>
      <c r="B2663" s="1219" t="s">
        <v>685</v>
      </c>
      <c r="C2663" s="1220"/>
      <c r="D2663" s="1221"/>
      <c r="E2663" s="1219" t="s">
        <v>7264</v>
      </c>
      <c r="F2663" s="1221"/>
      <c r="G2663" s="740">
        <v>10306.08</v>
      </c>
      <c r="H2663" s="740">
        <v>5153.04</v>
      </c>
      <c r="I2663" s="1158">
        <v>0</v>
      </c>
      <c r="J2663" s="740">
        <v>15459.12</v>
      </c>
      <c r="K2663" s="276" t="str">
        <f t="shared" si="41"/>
        <v>151223</v>
      </c>
    </row>
    <row r="2664" spans="1:11" ht="10.9" customHeight="1">
      <c r="A2664" s="1157">
        <v>5115900001</v>
      </c>
      <c r="B2664" s="1219" t="s">
        <v>685</v>
      </c>
      <c r="C2664" s="1220"/>
      <c r="D2664" s="1221"/>
      <c r="E2664" s="1219" t="s">
        <v>7265</v>
      </c>
      <c r="F2664" s="1221"/>
      <c r="G2664" s="740">
        <v>2291.16</v>
      </c>
      <c r="H2664" s="740">
        <v>1145.58</v>
      </c>
      <c r="I2664" s="1158">
        <v>0</v>
      </c>
      <c r="J2664" s="740">
        <v>3436.74</v>
      </c>
      <c r="K2664" s="276" t="str">
        <f t="shared" si="41"/>
        <v>151223</v>
      </c>
    </row>
    <row r="2665" spans="1:11" ht="10.9" customHeight="1">
      <c r="A2665" s="1157">
        <v>5115900001</v>
      </c>
      <c r="B2665" s="1219" t="s">
        <v>685</v>
      </c>
      <c r="C2665" s="1220"/>
      <c r="D2665" s="1221"/>
      <c r="E2665" s="1219" t="s">
        <v>7266</v>
      </c>
      <c r="F2665" s="1221"/>
      <c r="G2665" s="740">
        <v>8426.8799999999992</v>
      </c>
      <c r="H2665" s="740">
        <v>4213.4399999999996</v>
      </c>
      <c r="I2665" s="1158">
        <v>0</v>
      </c>
      <c r="J2665" s="740">
        <v>12640.32</v>
      </c>
      <c r="K2665" s="276" t="str">
        <f t="shared" si="41"/>
        <v>151223</v>
      </c>
    </row>
    <row r="2666" spans="1:11" ht="10.9" customHeight="1">
      <c r="A2666" s="1157">
        <v>5115900001</v>
      </c>
      <c r="B2666" s="1219" t="s">
        <v>685</v>
      </c>
      <c r="C2666" s="1220"/>
      <c r="D2666" s="1221"/>
      <c r="E2666" s="1219" t="s">
        <v>7267</v>
      </c>
      <c r="F2666" s="1221"/>
      <c r="G2666" s="740">
        <v>209930.01</v>
      </c>
      <c r="H2666" s="740">
        <v>103041.83</v>
      </c>
      <c r="I2666" s="1158">
        <v>0</v>
      </c>
      <c r="J2666" s="740">
        <v>312971.84000000003</v>
      </c>
      <c r="K2666" s="276" t="str">
        <f t="shared" si="41"/>
        <v>151223</v>
      </c>
    </row>
    <row r="2667" spans="1:11" ht="10.9" customHeight="1">
      <c r="A2667" s="1157">
        <v>5115900001</v>
      </c>
      <c r="B2667" s="1219" t="s">
        <v>685</v>
      </c>
      <c r="C2667" s="1220"/>
      <c r="D2667" s="1221"/>
      <c r="E2667" s="1219" t="s">
        <v>7268</v>
      </c>
      <c r="F2667" s="1221"/>
      <c r="G2667" s="740">
        <v>11769.4</v>
      </c>
      <c r="H2667" s="740">
        <v>5822.57</v>
      </c>
      <c r="I2667" s="1158">
        <v>0</v>
      </c>
      <c r="J2667" s="740">
        <v>17591.97</v>
      </c>
      <c r="K2667" s="276" t="str">
        <f t="shared" si="41"/>
        <v>151223</v>
      </c>
    </row>
    <row r="2668" spans="1:11" ht="10.9" customHeight="1">
      <c r="A2668" s="1157">
        <v>5115900001</v>
      </c>
      <c r="B2668" s="1219" t="s">
        <v>685</v>
      </c>
      <c r="C2668" s="1220"/>
      <c r="D2668" s="1221"/>
      <c r="E2668" s="1219" t="s">
        <v>7269</v>
      </c>
      <c r="F2668" s="1221"/>
      <c r="G2668" s="740">
        <v>66870.83</v>
      </c>
      <c r="H2668" s="740">
        <v>31449.99</v>
      </c>
      <c r="I2668" s="1158">
        <v>0</v>
      </c>
      <c r="J2668" s="740">
        <v>98320.82</v>
      </c>
      <c r="K2668" s="276" t="str">
        <f t="shared" si="41"/>
        <v>151223</v>
      </c>
    </row>
    <row r="2669" spans="1:11" ht="10.9" customHeight="1">
      <c r="A2669" s="1157">
        <v>5115900001</v>
      </c>
      <c r="B2669" s="1219" t="s">
        <v>685</v>
      </c>
      <c r="C2669" s="1220"/>
      <c r="D2669" s="1221"/>
      <c r="E2669" s="1219" t="s">
        <v>7270</v>
      </c>
      <c r="F2669" s="1221"/>
      <c r="G2669" s="740">
        <v>27305.66</v>
      </c>
      <c r="H2669" s="740">
        <v>13556.23</v>
      </c>
      <c r="I2669" s="1158">
        <v>0</v>
      </c>
      <c r="J2669" s="740">
        <v>40861.89</v>
      </c>
      <c r="K2669" s="276" t="str">
        <f t="shared" si="41"/>
        <v>151223</v>
      </c>
    </row>
    <row r="2670" spans="1:11" ht="10.9" customHeight="1">
      <c r="A2670" s="1157">
        <v>5115900001</v>
      </c>
      <c r="B2670" s="1219" t="s">
        <v>685</v>
      </c>
      <c r="C2670" s="1220"/>
      <c r="D2670" s="1221"/>
      <c r="E2670" s="1219" t="s">
        <v>7271</v>
      </c>
      <c r="F2670" s="1221"/>
      <c r="G2670" s="740">
        <v>6831.38</v>
      </c>
      <c r="H2670" s="740">
        <v>3358.89</v>
      </c>
      <c r="I2670" s="1158">
        <v>0</v>
      </c>
      <c r="J2670" s="740">
        <v>10190.27</v>
      </c>
      <c r="K2670" s="276" t="str">
        <f t="shared" si="41"/>
        <v>151223</v>
      </c>
    </row>
    <row r="2671" spans="1:11" ht="10.9" customHeight="1">
      <c r="A2671" s="1157">
        <v>5115900001</v>
      </c>
      <c r="B2671" s="1219" t="s">
        <v>685</v>
      </c>
      <c r="C2671" s="1220"/>
      <c r="D2671" s="1221"/>
      <c r="E2671" s="1219" t="s">
        <v>7272</v>
      </c>
      <c r="F2671" s="1221"/>
      <c r="G2671" s="740">
        <v>11369.2</v>
      </c>
      <c r="H2671" s="740">
        <v>5347.84</v>
      </c>
      <c r="I2671" s="1158">
        <v>0</v>
      </c>
      <c r="J2671" s="740">
        <v>16717.04</v>
      </c>
      <c r="K2671" s="276" t="str">
        <f t="shared" si="41"/>
        <v>151223</v>
      </c>
    </row>
    <row r="2672" spans="1:11" ht="10.9" customHeight="1">
      <c r="A2672" s="1157">
        <v>5115900001</v>
      </c>
      <c r="B2672" s="1219" t="s">
        <v>685</v>
      </c>
      <c r="C2672" s="1220"/>
      <c r="D2672" s="1221"/>
      <c r="E2672" s="1219" t="s">
        <v>7273</v>
      </c>
      <c r="F2672" s="1221"/>
      <c r="G2672" s="740">
        <v>8418.1299999999992</v>
      </c>
      <c r="H2672" s="740">
        <v>4212.6000000000004</v>
      </c>
      <c r="I2672" s="1158">
        <v>0</v>
      </c>
      <c r="J2672" s="740">
        <v>12630.73</v>
      </c>
      <c r="K2672" s="276" t="str">
        <f t="shared" si="41"/>
        <v>151223</v>
      </c>
    </row>
    <row r="2673" spans="1:11" ht="10.9" customHeight="1">
      <c r="A2673" s="1157">
        <v>5115900001</v>
      </c>
      <c r="B2673" s="1219" t="s">
        <v>685</v>
      </c>
      <c r="C2673" s="1220"/>
      <c r="D2673" s="1221"/>
      <c r="E2673" s="1219" t="s">
        <v>7274</v>
      </c>
      <c r="F2673" s="1221"/>
      <c r="G2673" s="740">
        <v>53926.93</v>
      </c>
      <c r="H2673" s="740">
        <v>27632.16</v>
      </c>
      <c r="I2673" s="1158">
        <v>0</v>
      </c>
      <c r="J2673" s="740">
        <v>81559.09</v>
      </c>
      <c r="K2673" s="276" t="str">
        <f t="shared" si="41"/>
        <v>151223</v>
      </c>
    </row>
    <row r="2674" spans="1:11" ht="10.9" customHeight="1">
      <c r="A2674" s="1157">
        <v>5115900001</v>
      </c>
      <c r="B2674" s="1219" t="s">
        <v>685</v>
      </c>
      <c r="C2674" s="1220"/>
      <c r="D2674" s="1221"/>
      <c r="E2674" s="1219" t="s">
        <v>7275</v>
      </c>
      <c r="F2674" s="1221"/>
      <c r="G2674" s="740">
        <v>13363.21</v>
      </c>
      <c r="H2674" s="740">
        <v>6548.33</v>
      </c>
      <c r="I2674" s="1158">
        <v>0</v>
      </c>
      <c r="J2674" s="740">
        <v>19911.54</v>
      </c>
      <c r="K2674" s="276" t="str">
        <f t="shared" si="41"/>
        <v>151223</v>
      </c>
    </row>
    <row r="2675" spans="1:11" ht="10.9" customHeight="1">
      <c r="A2675" s="1157">
        <v>5115900001</v>
      </c>
      <c r="B2675" s="1219" t="s">
        <v>685</v>
      </c>
      <c r="C2675" s="1220"/>
      <c r="D2675" s="1221"/>
      <c r="E2675" s="1219" t="s">
        <v>7276</v>
      </c>
      <c r="F2675" s="1221"/>
      <c r="G2675" s="740">
        <v>2969.36</v>
      </c>
      <c r="H2675" s="740">
        <v>1484.68</v>
      </c>
      <c r="I2675" s="1158">
        <v>0</v>
      </c>
      <c r="J2675" s="740">
        <v>4454.04</v>
      </c>
      <c r="K2675" s="276" t="str">
        <f t="shared" si="41"/>
        <v>151223</v>
      </c>
    </row>
    <row r="2676" spans="1:11" ht="10.9" customHeight="1">
      <c r="A2676" s="1157">
        <v>5115900001</v>
      </c>
      <c r="B2676" s="1219" t="s">
        <v>685</v>
      </c>
      <c r="C2676" s="1220"/>
      <c r="D2676" s="1221"/>
      <c r="E2676" s="1219" t="s">
        <v>7277</v>
      </c>
      <c r="F2676" s="1221"/>
      <c r="G2676" s="740">
        <v>48577.3</v>
      </c>
      <c r="H2676" s="740">
        <v>22542.880000000001</v>
      </c>
      <c r="I2676" s="1158">
        <v>0</v>
      </c>
      <c r="J2676" s="740">
        <v>71120.179999999993</v>
      </c>
      <c r="K2676" s="276" t="str">
        <f t="shared" si="41"/>
        <v>151223</v>
      </c>
    </row>
    <row r="2677" spans="1:11" ht="10.9" customHeight="1">
      <c r="A2677" s="1157">
        <v>5115900001</v>
      </c>
      <c r="B2677" s="1219" t="s">
        <v>685</v>
      </c>
      <c r="C2677" s="1220"/>
      <c r="D2677" s="1221"/>
      <c r="E2677" s="1219" t="s">
        <v>7278</v>
      </c>
      <c r="F2677" s="1221"/>
      <c r="G2677" s="740">
        <v>8578.92</v>
      </c>
      <c r="H2677" s="740">
        <v>4295.96</v>
      </c>
      <c r="I2677" s="1158">
        <v>0</v>
      </c>
      <c r="J2677" s="740">
        <v>12874.88</v>
      </c>
      <c r="K2677" s="276" t="str">
        <f t="shared" si="41"/>
        <v>151223</v>
      </c>
    </row>
    <row r="2678" spans="1:11" ht="10.9" customHeight="1">
      <c r="A2678" s="1157">
        <v>5115900001</v>
      </c>
      <c r="B2678" s="1219" t="s">
        <v>685</v>
      </c>
      <c r="C2678" s="1220"/>
      <c r="D2678" s="1221"/>
      <c r="E2678" s="1219" t="s">
        <v>7279</v>
      </c>
      <c r="F2678" s="1221"/>
      <c r="G2678" s="740">
        <v>20917.98</v>
      </c>
      <c r="H2678" s="740">
        <v>10442.4</v>
      </c>
      <c r="I2678" s="1158">
        <v>0</v>
      </c>
      <c r="J2678" s="740">
        <v>31360.38</v>
      </c>
      <c r="K2678" s="276" t="str">
        <f t="shared" si="41"/>
        <v>151223</v>
      </c>
    </row>
    <row r="2679" spans="1:11" ht="10.9" customHeight="1">
      <c r="A2679" s="1157">
        <v>5115900001</v>
      </c>
      <c r="B2679" s="1219" t="s">
        <v>685</v>
      </c>
      <c r="C2679" s="1220"/>
      <c r="D2679" s="1221"/>
      <c r="E2679" s="1219" t="s">
        <v>7280</v>
      </c>
      <c r="F2679" s="1221"/>
      <c r="G2679" s="740">
        <v>12936.61</v>
      </c>
      <c r="H2679" s="740">
        <v>9716.23</v>
      </c>
      <c r="I2679" s="1158">
        <v>0</v>
      </c>
      <c r="J2679" s="740">
        <v>22652.84</v>
      </c>
      <c r="K2679" s="276" t="str">
        <f t="shared" si="41"/>
        <v>151223</v>
      </c>
    </row>
    <row r="2680" spans="1:11" ht="10.9" customHeight="1">
      <c r="A2680" s="1157">
        <v>5115900001</v>
      </c>
      <c r="B2680" s="1219" t="s">
        <v>685</v>
      </c>
      <c r="C2680" s="1220"/>
      <c r="D2680" s="1221"/>
      <c r="E2680" s="1219" t="s">
        <v>7281</v>
      </c>
      <c r="F2680" s="1221"/>
      <c r="G2680" s="740">
        <v>12337.08</v>
      </c>
      <c r="H2680" s="740">
        <v>6175.04</v>
      </c>
      <c r="I2680" s="1158">
        <v>0</v>
      </c>
      <c r="J2680" s="740">
        <v>18512.12</v>
      </c>
      <c r="K2680" s="276" t="str">
        <f t="shared" si="41"/>
        <v>151223</v>
      </c>
    </row>
    <row r="2681" spans="1:11" ht="10.9" customHeight="1">
      <c r="A2681" s="1157">
        <v>5115900001</v>
      </c>
      <c r="B2681" s="1219" t="s">
        <v>685</v>
      </c>
      <c r="C2681" s="1220"/>
      <c r="D2681" s="1221"/>
      <c r="E2681" s="1219" t="s">
        <v>7282</v>
      </c>
      <c r="F2681" s="1221"/>
      <c r="G2681" s="740">
        <v>11394.4</v>
      </c>
      <c r="H2681" s="740">
        <v>5697.2</v>
      </c>
      <c r="I2681" s="1158">
        <v>0</v>
      </c>
      <c r="J2681" s="740">
        <v>17091.599999999999</v>
      </c>
      <c r="K2681" s="276" t="str">
        <f t="shared" si="41"/>
        <v>151223</v>
      </c>
    </row>
    <row r="2682" spans="1:11" ht="10.9" customHeight="1">
      <c r="A2682" s="1157">
        <v>5115900001</v>
      </c>
      <c r="B2682" s="1219" t="s">
        <v>685</v>
      </c>
      <c r="C2682" s="1220"/>
      <c r="D2682" s="1221"/>
      <c r="E2682" s="1219" t="s">
        <v>7283</v>
      </c>
      <c r="F2682" s="1221"/>
      <c r="G2682" s="740">
        <v>19933.16</v>
      </c>
      <c r="H2682" s="740">
        <v>10062.84</v>
      </c>
      <c r="I2682" s="1158">
        <v>0</v>
      </c>
      <c r="J2682" s="740">
        <v>29996</v>
      </c>
      <c r="K2682" s="276" t="str">
        <f t="shared" si="41"/>
        <v>151223</v>
      </c>
    </row>
    <row r="2683" spans="1:11" ht="10.9" customHeight="1">
      <c r="A2683" s="1157">
        <v>5115900001</v>
      </c>
      <c r="B2683" s="1219" t="s">
        <v>685</v>
      </c>
      <c r="C2683" s="1220"/>
      <c r="D2683" s="1221"/>
      <c r="E2683" s="1219" t="s">
        <v>7284</v>
      </c>
      <c r="F2683" s="1221"/>
      <c r="G2683" s="740">
        <v>4883.2</v>
      </c>
      <c r="H2683" s="740">
        <v>2441.6</v>
      </c>
      <c r="I2683" s="1158">
        <v>0</v>
      </c>
      <c r="J2683" s="740">
        <v>7324.8</v>
      </c>
      <c r="K2683" s="276" t="str">
        <f t="shared" si="41"/>
        <v>151223</v>
      </c>
    </row>
    <row r="2684" spans="1:11" ht="10.9" customHeight="1">
      <c r="A2684" s="1157">
        <v>5115900001</v>
      </c>
      <c r="B2684" s="1219" t="s">
        <v>685</v>
      </c>
      <c r="C2684" s="1220"/>
      <c r="D2684" s="1221"/>
      <c r="E2684" s="1219" t="s">
        <v>7285</v>
      </c>
      <c r="F2684" s="1221"/>
      <c r="G2684" s="740">
        <v>8520.9</v>
      </c>
      <c r="H2684" s="740">
        <v>4254.88</v>
      </c>
      <c r="I2684" s="1158">
        <v>0</v>
      </c>
      <c r="J2684" s="740">
        <v>12775.78</v>
      </c>
      <c r="K2684" s="276" t="str">
        <f t="shared" si="41"/>
        <v>151223</v>
      </c>
    </row>
    <row r="2685" spans="1:11" ht="10.9" customHeight="1">
      <c r="A2685" s="1157">
        <v>5115900001</v>
      </c>
      <c r="B2685" s="1219" t="s">
        <v>685</v>
      </c>
      <c r="C2685" s="1220"/>
      <c r="D2685" s="1221"/>
      <c r="E2685" s="1219" t="s">
        <v>7286</v>
      </c>
      <c r="F2685" s="1221"/>
      <c r="G2685" s="740">
        <v>19882.689999999999</v>
      </c>
      <c r="H2685" s="740">
        <v>10502.73</v>
      </c>
      <c r="I2685" s="1158">
        <v>0</v>
      </c>
      <c r="J2685" s="740">
        <v>30385.42</v>
      </c>
      <c r="K2685" s="276" t="str">
        <f t="shared" si="41"/>
        <v>151223</v>
      </c>
    </row>
    <row r="2686" spans="1:11" ht="10.9" customHeight="1">
      <c r="A2686" s="1157">
        <v>5115900001</v>
      </c>
      <c r="B2686" s="1219" t="s">
        <v>685</v>
      </c>
      <c r="C2686" s="1220"/>
      <c r="D2686" s="1221"/>
      <c r="E2686" s="1219" t="s">
        <v>7287</v>
      </c>
      <c r="F2686" s="1221"/>
      <c r="G2686" s="740">
        <v>9999.19</v>
      </c>
      <c r="H2686" s="740">
        <v>5033.42</v>
      </c>
      <c r="I2686" s="1158">
        <v>0</v>
      </c>
      <c r="J2686" s="740">
        <v>15032.61</v>
      </c>
      <c r="K2686" s="276" t="str">
        <f t="shared" si="41"/>
        <v>151223</v>
      </c>
    </row>
    <row r="2687" spans="1:11" ht="10.9" customHeight="1">
      <c r="A2687" s="1157">
        <v>5115900001</v>
      </c>
      <c r="B2687" s="1219" t="s">
        <v>685</v>
      </c>
      <c r="C2687" s="1220"/>
      <c r="D2687" s="1221"/>
      <c r="E2687" s="1219" t="s">
        <v>7288</v>
      </c>
      <c r="F2687" s="1221"/>
      <c r="G2687" s="740">
        <v>17322.18</v>
      </c>
      <c r="H2687" s="740">
        <v>9768.52</v>
      </c>
      <c r="I2687" s="1158">
        <v>0</v>
      </c>
      <c r="J2687" s="740">
        <v>27090.7</v>
      </c>
      <c r="K2687" s="276" t="str">
        <f t="shared" si="41"/>
        <v>151223</v>
      </c>
    </row>
    <row r="2688" spans="1:11" ht="10.9" customHeight="1">
      <c r="A2688" s="1157">
        <v>5115900001</v>
      </c>
      <c r="B2688" s="1219" t="s">
        <v>685</v>
      </c>
      <c r="C2688" s="1220"/>
      <c r="D2688" s="1221"/>
      <c r="E2688" s="1219" t="s">
        <v>7289</v>
      </c>
      <c r="F2688" s="1221"/>
      <c r="G2688" s="740">
        <v>35616.11</v>
      </c>
      <c r="H2688" s="740">
        <v>14963</v>
      </c>
      <c r="I2688" s="1158">
        <v>0</v>
      </c>
      <c r="J2688" s="740">
        <v>50579.11</v>
      </c>
      <c r="K2688" s="276" t="str">
        <f t="shared" si="41"/>
        <v>151223</v>
      </c>
    </row>
    <row r="2689" spans="1:11" ht="10.9" customHeight="1">
      <c r="A2689" s="1157">
        <v>5115900001</v>
      </c>
      <c r="B2689" s="1219" t="s">
        <v>685</v>
      </c>
      <c r="C2689" s="1220"/>
      <c r="D2689" s="1221"/>
      <c r="E2689" s="1219" t="s">
        <v>7290</v>
      </c>
      <c r="F2689" s="1221"/>
      <c r="G2689" s="740">
        <v>2558.11</v>
      </c>
      <c r="H2689" s="740">
        <v>3866.26</v>
      </c>
      <c r="I2689" s="1158">
        <v>0</v>
      </c>
      <c r="J2689" s="740">
        <v>6424.37</v>
      </c>
      <c r="K2689" s="276" t="str">
        <f t="shared" si="41"/>
        <v>151223</v>
      </c>
    </row>
    <row r="2690" spans="1:11" ht="10.9" customHeight="1">
      <c r="A2690" s="1157">
        <v>5115900001</v>
      </c>
      <c r="B2690" s="1219" t="s">
        <v>685</v>
      </c>
      <c r="C2690" s="1220"/>
      <c r="D2690" s="1221"/>
      <c r="E2690" s="1219" t="s">
        <v>7291</v>
      </c>
      <c r="F2690" s="1221"/>
      <c r="G2690" s="740">
        <v>4052.55</v>
      </c>
      <c r="H2690" s="740">
        <v>2054.67</v>
      </c>
      <c r="I2690" s="1158">
        <v>0</v>
      </c>
      <c r="J2690" s="740">
        <v>6107.22</v>
      </c>
      <c r="K2690" s="276" t="str">
        <f t="shared" si="41"/>
        <v>151223</v>
      </c>
    </row>
    <row r="2691" spans="1:11" ht="10.9" customHeight="1">
      <c r="A2691" s="1157">
        <v>5115900001</v>
      </c>
      <c r="B2691" s="1219" t="s">
        <v>685</v>
      </c>
      <c r="C2691" s="1220"/>
      <c r="D2691" s="1221"/>
      <c r="E2691" s="1219" t="s">
        <v>7292</v>
      </c>
      <c r="F2691" s="1221"/>
      <c r="G2691" s="740">
        <v>3881.4</v>
      </c>
      <c r="H2691" s="740">
        <v>4486.82</v>
      </c>
      <c r="I2691" s="1158">
        <v>0</v>
      </c>
      <c r="J2691" s="740">
        <v>8368.2199999999993</v>
      </c>
      <c r="K2691" s="276" t="str">
        <f t="shared" si="41"/>
        <v>151223</v>
      </c>
    </row>
    <row r="2692" spans="1:11" ht="10.9" customHeight="1">
      <c r="A2692" s="1157">
        <v>5115900001</v>
      </c>
      <c r="B2692" s="1219" t="s">
        <v>685</v>
      </c>
      <c r="C2692" s="1220"/>
      <c r="D2692" s="1221"/>
      <c r="E2692" s="1219" t="s">
        <v>7293</v>
      </c>
      <c r="F2692" s="1221"/>
      <c r="G2692" s="740">
        <v>27176.98</v>
      </c>
      <c r="H2692" s="740">
        <v>14487.79</v>
      </c>
      <c r="I2692" s="1158">
        <v>0</v>
      </c>
      <c r="J2692" s="740">
        <v>41664.769999999997</v>
      </c>
      <c r="K2692" s="276" t="str">
        <f t="shared" si="41"/>
        <v>151223</v>
      </c>
    </row>
    <row r="2693" spans="1:11" ht="10.9" customHeight="1">
      <c r="A2693" s="1157">
        <v>5115900001</v>
      </c>
      <c r="B2693" s="1219" t="s">
        <v>685</v>
      </c>
      <c r="C2693" s="1220"/>
      <c r="D2693" s="1221"/>
      <c r="E2693" s="1219" t="s">
        <v>7294</v>
      </c>
      <c r="F2693" s="1221"/>
      <c r="G2693" s="740">
        <v>8931.59</v>
      </c>
      <c r="H2693" s="740">
        <v>4353.5</v>
      </c>
      <c r="I2693" s="1158">
        <v>0</v>
      </c>
      <c r="J2693" s="740">
        <v>13285.09</v>
      </c>
      <c r="K2693" s="276" t="str">
        <f t="shared" si="41"/>
        <v>151223</v>
      </c>
    </row>
    <row r="2694" spans="1:11" ht="10.9" customHeight="1">
      <c r="A2694" s="1157">
        <v>5115900001</v>
      </c>
      <c r="B2694" s="1219" t="s">
        <v>685</v>
      </c>
      <c r="C2694" s="1220"/>
      <c r="D2694" s="1221"/>
      <c r="E2694" s="1219" t="s">
        <v>7295</v>
      </c>
      <c r="F2694" s="1221"/>
      <c r="G2694" s="740">
        <v>5115.6400000000003</v>
      </c>
      <c r="H2694" s="740">
        <v>5098.18</v>
      </c>
      <c r="I2694" s="1158">
        <v>0</v>
      </c>
      <c r="J2694" s="740">
        <v>10213.82</v>
      </c>
      <c r="K2694" s="276" t="str">
        <f t="shared" si="41"/>
        <v>151223</v>
      </c>
    </row>
    <row r="2695" spans="1:11" ht="10.9" customHeight="1">
      <c r="A2695" s="1157">
        <v>5115900001</v>
      </c>
      <c r="B2695" s="1219" t="s">
        <v>685</v>
      </c>
      <c r="C2695" s="1220"/>
      <c r="D2695" s="1221"/>
      <c r="E2695" s="1219" t="s">
        <v>7296</v>
      </c>
      <c r="F2695" s="1221"/>
      <c r="G2695" s="740">
        <v>15624.21</v>
      </c>
      <c r="H2695" s="740">
        <v>6950.61</v>
      </c>
      <c r="I2695" s="1158">
        <v>0</v>
      </c>
      <c r="J2695" s="740">
        <v>22574.82</v>
      </c>
      <c r="K2695" s="276" t="str">
        <f t="shared" si="41"/>
        <v>151223</v>
      </c>
    </row>
    <row r="2696" spans="1:11" ht="10.9" customHeight="1">
      <c r="A2696" s="1157">
        <v>5115900001</v>
      </c>
      <c r="B2696" s="1219" t="s">
        <v>685</v>
      </c>
      <c r="C2696" s="1220"/>
      <c r="D2696" s="1221"/>
      <c r="E2696" s="1219" t="s">
        <v>7297</v>
      </c>
      <c r="F2696" s="1221"/>
      <c r="G2696" s="740">
        <v>4183.83</v>
      </c>
      <c r="H2696" s="740">
        <v>1531.94</v>
      </c>
      <c r="I2696" s="1158">
        <v>0</v>
      </c>
      <c r="J2696" s="740">
        <v>5715.77</v>
      </c>
      <c r="K2696" s="276" t="str">
        <f t="shared" si="41"/>
        <v>151223</v>
      </c>
    </row>
    <row r="2697" spans="1:11" ht="10.9" customHeight="1">
      <c r="A2697" s="1157">
        <v>5115900001</v>
      </c>
      <c r="B2697" s="1219" t="s">
        <v>685</v>
      </c>
      <c r="C2697" s="1220"/>
      <c r="D2697" s="1221"/>
      <c r="E2697" s="1219" t="s">
        <v>7298</v>
      </c>
      <c r="F2697" s="1221"/>
      <c r="G2697" s="740">
        <v>2179.3200000000002</v>
      </c>
      <c r="H2697" s="1158">
        <v>0</v>
      </c>
      <c r="I2697" s="1158">
        <v>0</v>
      </c>
      <c r="J2697" s="740">
        <v>2179.3200000000002</v>
      </c>
      <c r="K2697" s="276" t="str">
        <f t="shared" si="41"/>
        <v>151223</v>
      </c>
    </row>
    <row r="2698" spans="1:11" ht="10.9" customHeight="1">
      <c r="A2698" s="1157">
        <v>5115900001</v>
      </c>
      <c r="B2698" s="1219" t="s">
        <v>685</v>
      </c>
      <c r="C2698" s="1220"/>
      <c r="D2698" s="1221"/>
      <c r="E2698" s="1219" t="s">
        <v>7299</v>
      </c>
      <c r="F2698" s="1221"/>
      <c r="G2698" s="740">
        <v>30960.9</v>
      </c>
      <c r="H2698" s="740">
        <v>15130.02</v>
      </c>
      <c r="I2698" s="1158">
        <v>0</v>
      </c>
      <c r="J2698" s="740">
        <v>46090.92</v>
      </c>
      <c r="K2698" s="276" t="str">
        <f t="shared" si="41"/>
        <v>151223</v>
      </c>
    </row>
    <row r="2699" spans="1:11" ht="10.9" customHeight="1">
      <c r="A2699" s="1157">
        <v>5115900001</v>
      </c>
      <c r="B2699" s="1219" t="s">
        <v>685</v>
      </c>
      <c r="C2699" s="1220"/>
      <c r="D2699" s="1221"/>
      <c r="E2699" s="1219" t="s">
        <v>7300</v>
      </c>
      <c r="F2699" s="1221"/>
      <c r="G2699" s="740">
        <v>16674.27</v>
      </c>
      <c r="H2699" s="740">
        <v>8507.5400000000009</v>
      </c>
      <c r="I2699" s="1158">
        <v>0</v>
      </c>
      <c r="J2699" s="740">
        <v>25181.81</v>
      </c>
      <c r="K2699" s="276" t="str">
        <f t="shared" si="41"/>
        <v>151223</v>
      </c>
    </row>
    <row r="2700" spans="1:11" ht="10.9" customHeight="1">
      <c r="A2700" s="1157">
        <v>5115900001</v>
      </c>
      <c r="B2700" s="1219" t="s">
        <v>685</v>
      </c>
      <c r="C2700" s="1220"/>
      <c r="D2700" s="1221"/>
      <c r="E2700" s="1219" t="s">
        <v>7301</v>
      </c>
      <c r="F2700" s="1221"/>
      <c r="G2700" s="740">
        <v>1250.08</v>
      </c>
      <c r="H2700" s="1158">
        <v>625.04</v>
      </c>
      <c r="I2700" s="1158">
        <v>0</v>
      </c>
      <c r="J2700" s="740">
        <v>1875.12</v>
      </c>
      <c r="K2700" s="276" t="str">
        <f t="shared" si="41"/>
        <v>151223</v>
      </c>
    </row>
    <row r="2701" spans="1:11" ht="10.9" customHeight="1">
      <c r="A2701" s="1157">
        <v>5115900001</v>
      </c>
      <c r="B2701" s="1219" t="s">
        <v>685</v>
      </c>
      <c r="C2701" s="1220"/>
      <c r="D2701" s="1221"/>
      <c r="E2701" s="1219" t="s">
        <v>7302</v>
      </c>
      <c r="F2701" s="1221"/>
      <c r="G2701" s="740">
        <v>21248.18</v>
      </c>
      <c r="H2701" s="740">
        <v>10652.28</v>
      </c>
      <c r="I2701" s="1158">
        <v>0</v>
      </c>
      <c r="J2701" s="740">
        <v>31900.46</v>
      </c>
      <c r="K2701" s="276" t="str">
        <f t="shared" ref="K2701:K2764" si="42">MID(E2701,58,6)</f>
        <v>151223</v>
      </c>
    </row>
    <row r="2702" spans="1:11" ht="10.9" customHeight="1">
      <c r="A2702" s="1157">
        <v>5115900001</v>
      </c>
      <c r="B2702" s="1219" t="s">
        <v>685</v>
      </c>
      <c r="C2702" s="1220"/>
      <c r="D2702" s="1221"/>
      <c r="E2702" s="1219" t="s">
        <v>7303</v>
      </c>
      <c r="F2702" s="1221"/>
      <c r="G2702" s="740">
        <v>4197.68</v>
      </c>
      <c r="H2702" s="740">
        <v>2098.84</v>
      </c>
      <c r="I2702" s="1158">
        <v>0</v>
      </c>
      <c r="J2702" s="740">
        <v>6296.52</v>
      </c>
      <c r="K2702" s="276" t="str">
        <f t="shared" si="42"/>
        <v>151223</v>
      </c>
    </row>
    <row r="2703" spans="1:11" ht="10.9" customHeight="1">
      <c r="A2703" s="1157">
        <v>5115900001</v>
      </c>
      <c r="B2703" s="1219" t="s">
        <v>685</v>
      </c>
      <c r="C2703" s="1220"/>
      <c r="D2703" s="1221"/>
      <c r="E2703" s="1219" t="s">
        <v>7304</v>
      </c>
      <c r="F2703" s="1221"/>
      <c r="G2703" s="740">
        <v>1575.14</v>
      </c>
      <c r="H2703" s="740">
        <v>2198.6799999999998</v>
      </c>
      <c r="I2703" s="1158">
        <v>0</v>
      </c>
      <c r="J2703" s="740">
        <v>3773.82</v>
      </c>
      <c r="K2703" s="276" t="str">
        <f t="shared" si="42"/>
        <v>151223</v>
      </c>
    </row>
    <row r="2704" spans="1:11" ht="10.9" customHeight="1">
      <c r="A2704" s="1157">
        <v>5115900001</v>
      </c>
      <c r="B2704" s="1219" t="s">
        <v>685</v>
      </c>
      <c r="C2704" s="1220"/>
      <c r="D2704" s="1221"/>
      <c r="E2704" s="1219" t="s">
        <v>7305</v>
      </c>
      <c r="F2704" s="1221"/>
      <c r="G2704" s="740">
        <v>2738.92</v>
      </c>
      <c r="H2704" s="740">
        <v>1369.46</v>
      </c>
      <c r="I2704" s="1158">
        <v>0</v>
      </c>
      <c r="J2704" s="740">
        <v>4108.38</v>
      </c>
      <c r="K2704" s="276" t="str">
        <f t="shared" si="42"/>
        <v>151223</v>
      </c>
    </row>
    <row r="2705" spans="1:11" ht="10.9" customHeight="1">
      <c r="A2705" s="1157">
        <v>5115900001</v>
      </c>
      <c r="B2705" s="1219" t="s">
        <v>685</v>
      </c>
      <c r="C2705" s="1220"/>
      <c r="D2705" s="1221"/>
      <c r="E2705" s="1219" t="s">
        <v>7306</v>
      </c>
      <c r="F2705" s="1221"/>
      <c r="G2705" s="740">
        <v>10747.48</v>
      </c>
      <c r="H2705" s="740">
        <v>5373.74</v>
      </c>
      <c r="I2705" s="1158">
        <v>0</v>
      </c>
      <c r="J2705" s="740">
        <v>16121.22</v>
      </c>
      <c r="K2705" s="276" t="str">
        <f t="shared" si="42"/>
        <v>151223</v>
      </c>
    </row>
    <row r="2706" spans="1:11" ht="10.9" customHeight="1">
      <c r="A2706" s="1157">
        <v>5115900001</v>
      </c>
      <c r="B2706" s="1219" t="s">
        <v>685</v>
      </c>
      <c r="C2706" s="1220"/>
      <c r="D2706" s="1221"/>
      <c r="E2706" s="1219" t="s">
        <v>7307</v>
      </c>
      <c r="F2706" s="1221"/>
      <c r="G2706" s="740">
        <v>9467.7199999999993</v>
      </c>
      <c r="H2706" s="740">
        <v>4733.8599999999997</v>
      </c>
      <c r="I2706" s="1158">
        <v>0</v>
      </c>
      <c r="J2706" s="740">
        <v>14201.58</v>
      </c>
      <c r="K2706" s="276" t="str">
        <f t="shared" si="42"/>
        <v>151223</v>
      </c>
    </row>
    <row r="2707" spans="1:11" ht="10.9" customHeight="1">
      <c r="A2707" s="1157">
        <v>5115900001</v>
      </c>
      <c r="B2707" s="1219" t="s">
        <v>685</v>
      </c>
      <c r="C2707" s="1220"/>
      <c r="D2707" s="1221"/>
      <c r="E2707" s="1219" t="s">
        <v>7308</v>
      </c>
      <c r="F2707" s="1221"/>
      <c r="G2707" s="740">
        <v>15221.29</v>
      </c>
      <c r="H2707" s="740">
        <v>7722.31</v>
      </c>
      <c r="I2707" s="1158">
        <v>0</v>
      </c>
      <c r="J2707" s="740">
        <v>22943.599999999999</v>
      </c>
      <c r="K2707" s="276" t="str">
        <f t="shared" si="42"/>
        <v>151223</v>
      </c>
    </row>
    <row r="2708" spans="1:11" ht="10.9" customHeight="1">
      <c r="A2708" s="1157">
        <v>5115900001</v>
      </c>
      <c r="B2708" s="1219" t="s">
        <v>685</v>
      </c>
      <c r="C2708" s="1220"/>
      <c r="D2708" s="1221"/>
      <c r="E2708" s="1219" t="s">
        <v>7309</v>
      </c>
      <c r="F2708" s="1221"/>
      <c r="G2708" s="740">
        <v>3359.01</v>
      </c>
      <c r="H2708" s="740">
        <v>2239.34</v>
      </c>
      <c r="I2708" s="1158">
        <v>0</v>
      </c>
      <c r="J2708" s="740">
        <v>5598.35</v>
      </c>
      <c r="K2708" s="276" t="str">
        <f t="shared" si="42"/>
        <v>151223</v>
      </c>
    </row>
    <row r="2709" spans="1:11" ht="10.9" customHeight="1">
      <c r="A2709" s="1157">
        <v>5115900001</v>
      </c>
      <c r="B2709" s="1219" t="s">
        <v>685</v>
      </c>
      <c r="C2709" s="1220"/>
      <c r="D2709" s="1221"/>
      <c r="E2709" s="1219" t="s">
        <v>7310</v>
      </c>
      <c r="F2709" s="1221"/>
      <c r="G2709" s="740">
        <v>71750.22</v>
      </c>
      <c r="H2709" s="740">
        <v>34949.879999999997</v>
      </c>
      <c r="I2709" s="1158">
        <v>0</v>
      </c>
      <c r="J2709" s="740">
        <v>106700.1</v>
      </c>
      <c r="K2709" s="276" t="str">
        <f t="shared" si="42"/>
        <v>151223</v>
      </c>
    </row>
    <row r="2710" spans="1:11" ht="10.9" customHeight="1">
      <c r="A2710" s="1157">
        <v>5115900001</v>
      </c>
      <c r="B2710" s="1219" t="s">
        <v>685</v>
      </c>
      <c r="C2710" s="1220"/>
      <c r="D2710" s="1221"/>
      <c r="E2710" s="1219" t="s">
        <v>7311</v>
      </c>
      <c r="F2710" s="1221"/>
      <c r="G2710" s="740">
        <v>2424.6799999999998</v>
      </c>
      <c r="H2710" s="740">
        <v>1212.3399999999999</v>
      </c>
      <c r="I2710" s="1158">
        <v>0</v>
      </c>
      <c r="J2710" s="740">
        <v>3637.02</v>
      </c>
      <c r="K2710" s="276" t="str">
        <f t="shared" si="42"/>
        <v>151223</v>
      </c>
    </row>
    <row r="2711" spans="1:11" ht="10.9" customHeight="1">
      <c r="A2711" s="1157">
        <v>5115900001</v>
      </c>
      <c r="B2711" s="1219" t="s">
        <v>685</v>
      </c>
      <c r="C2711" s="1220"/>
      <c r="D2711" s="1221"/>
      <c r="E2711" s="1219" t="s">
        <v>7312</v>
      </c>
      <c r="F2711" s="1221"/>
      <c r="G2711" s="740">
        <v>15161.57</v>
      </c>
      <c r="H2711" s="740">
        <v>8284.7900000000009</v>
      </c>
      <c r="I2711" s="1158">
        <v>0</v>
      </c>
      <c r="J2711" s="740">
        <v>23446.36</v>
      </c>
      <c r="K2711" s="276" t="str">
        <f t="shared" si="42"/>
        <v>151223</v>
      </c>
    </row>
    <row r="2712" spans="1:11" ht="10.9" customHeight="1">
      <c r="A2712" s="1157">
        <v>5115900001</v>
      </c>
      <c r="B2712" s="1219" t="s">
        <v>685</v>
      </c>
      <c r="C2712" s="1220"/>
      <c r="D2712" s="1221"/>
      <c r="E2712" s="1219" t="s">
        <v>7313</v>
      </c>
      <c r="F2712" s="1221"/>
      <c r="G2712" s="740">
        <v>7252.84</v>
      </c>
      <c r="H2712" s="740">
        <v>4104.62</v>
      </c>
      <c r="I2712" s="1158">
        <v>0</v>
      </c>
      <c r="J2712" s="740">
        <v>11357.46</v>
      </c>
      <c r="K2712" s="276" t="str">
        <f t="shared" si="42"/>
        <v>151223</v>
      </c>
    </row>
    <row r="2713" spans="1:11" ht="10.9" customHeight="1">
      <c r="A2713" s="1157">
        <v>5115900001</v>
      </c>
      <c r="B2713" s="1219" t="s">
        <v>685</v>
      </c>
      <c r="C2713" s="1220"/>
      <c r="D2713" s="1221"/>
      <c r="E2713" s="1219" t="s">
        <v>7314</v>
      </c>
      <c r="F2713" s="1221"/>
      <c r="G2713" s="740">
        <v>17370.740000000002</v>
      </c>
      <c r="H2713" s="740">
        <v>9820.5400000000009</v>
      </c>
      <c r="I2713" s="1158">
        <v>0</v>
      </c>
      <c r="J2713" s="740">
        <v>27191.279999999999</v>
      </c>
      <c r="K2713" s="276" t="str">
        <f t="shared" si="42"/>
        <v>151223</v>
      </c>
    </row>
    <row r="2714" spans="1:11" ht="10.9" customHeight="1">
      <c r="A2714" s="1157">
        <v>5115900001</v>
      </c>
      <c r="B2714" s="1219" t="s">
        <v>685</v>
      </c>
      <c r="C2714" s="1220"/>
      <c r="D2714" s="1221"/>
      <c r="E2714" s="1219" t="s">
        <v>7315</v>
      </c>
      <c r="F2714" s="1221"/>
      <c r="G2714" s="740">
        <v>9936.2199999999993</v>
      </c>
      <c r="H2714" s="740">
        <v>4895.5600000000004</v>
      </c>
      <c r="I2714" s="1158">
        <v>0</v>
      </c>
      <c r="J2714" s="740">
        <v>14831.78</v>
      </c>
      <c r="K2714" s="276" t="str">
        <f t="shared" si="42"/>
        <v>151223</v>
      </c>
    </row>
    <row r="2715" spans="1:11" ht="10.9" customHeight="1">
      <c r="A2715" s="1157">
        <v>5115900001</v>
      </c>
      <c r="B2715" s="1219" t="s">
        <v>685</v>
      </c>
      <c r="C2715" s="1220"/>
      <c r="D2715" s="1221"/>
      <c r="E2715" s="1219" t="s">
        <v>7316</v>
      </c>
      <c r="F2715" s="1221"/>
      <c r="G2715" s="740">
        <v>2930.78</v>
      </c>
      <c r="H2715" s="740">
        <v>1354.31</v>
      </c>
      <c r="I2715" s="1158">
        <v>0</v>
      </c>
      <c r="J2715" s="740">
        <v>4285.09</v>
      </c>
      <c r="K2715" s="276" t="str">
        <f t="shared" si="42"/>
        <v>151223</v>
      </c>
    </row>
    <row r="2716" spans="1:11" ht="10.9" customHeight="1">
      <c r="A2716" s="1157">
        <v>5115900001</v>
      </c>
      <c r="B2716" s="1219" t="s">
        <v>685</v>
      </c>
      <c r="C2716" s="1220"/>
      <c r="D2716" s="1221"/>
      <c r="E2716" s="1219" t="s">
        <v>7317</v>
      </c>
      <c r="F2716" s="1221"/>
      <c r="G2716" s="740">
        <v>8543.02</v>
      </c>
      <c r="H2716" s="740">
        <v>4259.9399999999996</v>
      </c>
      <c r="I2716" s="1158">
        <v>0</v>
      </c>
      <c r="J2716" s="740">
        <v>12802.96</v>
      </c>
      <c r="K2716" s="276" t="str">
        <f t="shared" si="42"/>
        <v>151223</v>
      </c>
    </row>
    <row r="2717" spans="1:11" ht="10.9" customHeight="1">
      <c r="A2717" s="1157">
        <v>5115900001</v>
      </c>
      <c r="B2717" s="1219" t="s">
        <v>685</v>
      </c>
      <c r="C2717" s="1220"/>
      <c r="D2717" s="1221"/>
      <c r="E2717" s="1219" t="s">
        <v>7318</v>
      </c>
      <c r="F2717" s="1221"/>
      <c r="G2717" s="740">
        <v>3666.73</v>
      </c>
      <c r="H2717" s="740">
        <v>2274.0300000000002</v>
      </c>
      <c r="I2717" s="1158">
        <v>0</v>
      </c>
      <c r="J2717" s="740">
        <v>5940.76</v>
      </c>
      <c r="K2717" s="276" t="str">
        <f t="shared" si="42"/>
        <v>151223</v>
      </c>
    </row>
    <row r="2718" spans="1:11" ht="10.9" customHeight="1">
      <c r="A2718" s="1157">
        <v>5115900001</v>
      </c>
      <c r="B2718" s="1219" t="s">
        <v>685</v>
      </c>
      <c r="C2718" s="1220"/>
      <c r="D2718" s="1221"/>
      <c r="E2718" s="1219" t="s">
        <v>7319</v>
      </c>
      <c r="F2718" s="1221"/>
      <c r="G2718" s="740">
        <v>1791.59</v>
      </c>
      <c r="H2718" s="1158">
        <v>940.93</v>
      </c>
      <c r="I2718" s="1158">
        <v>0</v>
      </c>
      <c r="J2718" s="740">
        <v>2732.52</v>
      </c>
      <c r="K2718" s="276" t="str">
        <f t="shared" si="42"/>
        <v>151223</v>
      </c>
    </row>
    <row r="2719" spans="1:11" ht="10.9" customHeight="1">
      <c r="A2719" s="1157">
        <v>5115900001</v>
      </c>
      <c r="B2719" s="1219" t="s">
        <v>685</v>
      </c>
      <c r="C2719" s="1220"/>
      <c r="D2719" s="1221"/>
      <c r="E2719" s="1219" t="s">
        <v>7320</v>
      </c>
      <c r="F2719" s="1221"/>
      <c r="G2719" s="740">
        <v>18583.93</v>
      </c>
      <c r="H2719" s="740">
        <v>9230.39</v>
      </c>
      <c r="I2719" s="1158">
        <v>0</v>
      </c>
      <c r="J2719" s="740">
        <v>27814.32</v>
      </c>
      <c r="K2719" s="276" t="str">
        <f t="shared" si="42"/>
        <v>151223</v>
      </c>
    </row>
    <row r="2720" spans="1:11" ht="10.9" customHeight="1">
      <c r="A2720" s="1157">
        <v>5115900001</v>
      </c>
      <c r="B2720" s="1219" t="s">
        <v>685</v>
      </c>
      <c r="C2720" s="1220"/>
      <c r="D2720" s="1221"/>
      <c r="E2720" s="1219" t="s">
        <v>7321</v>
      </c>
      <c r="F2720" s="1221"/>
      <c r="G2720" s="740">
        <v>13166.04</v>
      </c>
      <c r="H2720" s="740">
        <v>5748.38</v>
      </c>
      <c r="I2720" s="1158">
        <v>0</v>
      </c>
      <c r="J2720" s="740">
        <v>18914.419999999998</v>
      </c>
      <c r="K2720" s="276" t="str">
        <f t="shared" si="42"/>
        <v>151223</v>
      </c>
    </row>
    <row r="2721" spans="1:11" ht="10.9" customHeight="1">
      <c r="A2721" s="1157">
        <v>5115900001</v>
      </c>
      <c r="B2721" s="1219" t="s">
        <v>685</v>
      </c>
      <c r="C2721" s="1220"/>
      <c r="D2721" s="1221"/>
      <c r="E2721" s="1219" t="s">
        <v>7322</v>
      </c>
      <c r="F2721" s="1221"/>
      <c r="G2721" s="740">
        <v>6250.38</v>
      </c>
      <c r="H2721" s="740">
        <v>3127.16</v>
      </c>
      <c r="I2721" s="1158">
        <v>0</v>
      </c>
      <c r="J2721" s="740">
        <v>9377.5400000000009</v>
      </c>
      <c r="K2721" s="276" t="str">
        <f t="shared" si="42"/>
        <v>151223</v>
      </c>
    </row>
    <row r="2722" spans="1:11" ht="10.9" customHeight="1">
      <c r="A2722" s="1157">
        <v>5115900001</v>
      </c>
      <c r="B2722" s="1219" t="s">
        <v>685</v>
      </c>
      <c r="C2722" s="1220"/>
      <c r="D2722" s="1221"/>
      <c r="E2722" s="1219" t="s">
        <v>7323</v>
      </c>
      <c r="F2722" s="1221"/>
      <c r="G2722" s="740">
        <v>3092.78</v>
      </c>
      <c r="H2722" s="740">
        <v>1530.32</v>
      </c>
      <c r="I2722" s="1158">
        <v>0</v>
      </c>
      <c r="J2722" s="740">
        <v>4623.1000000000004</v>
      </c>
      <c r="K2722" s="276" t="str">
        <f t="shared" si="42"/>
        <v>151223</v>
      </c>
    </row>
    <row r="2723" spans="1:11" ht="10.9" customHeight="1">
      <c r="A2723" s="1157">
        <v>5115900001</v>
      </c>
      <c r="B2723" s="1219" t="s">
        <v>685</v>
      </c>
      <c r="C2723" s="1220"/>
      <c r="D2723" s="1221"/>
      <c r="E2723" s="1219" t="s">
        <v>7324</v>
      </c>
      <c r="F2723" s="1221"/>
      <c r="G2723" s="740">
        <v>5395.57</v>
      </c>
      <c r="H2723" s="740">
        <v>1388.48</v>
      </c>
      <c r="I2723" s="1158">
        <v>0</v>
      </c>
      <c r="J2723" s="740">
        <v>6784.05</v>
      </c>
      <c r="K2723" s="276" t="str">
        <f t="shared" si="42"/>
        <v>151223</v>
      </c>
    </row>
    <row r="2724" spans="1:11" ht="10.9" customHeight="1">
      <c r="A2724" s="1157">
        <v>5115900001</v>
      </c>
      <c r="B2724" s="1219" t="s">
        <v>685</v>
      </c>
      <c r="C2724" s="1220"/>
      <c r="D2724" s="1221"/>
      <c r="E2724" s="1219" t="s">
        <v>7325</v>
      </c>
      <c r="F2724" s="1221"/>
      <c r="G2724" s="740">
        <v>63980.83</v>
      </c>
      <c r="H2724" s="740">
        <v>29603.61</v>
      </c>
      <c r="I2724" s="1158">
        <v>0</v>
      </c>
      <c r="J2724" s="740">
        <v>93584.44</v>
      </c>
      <c r="K2724" s="276" t="str">
        <f t="shared" si="42"/>
        <v>151223</v>
      </c>
    </row>
    <row r="2725" spans="1:11" ht="10.9" customHeight="1">
      <c r="A2725" s="1157">
        <v>5115900001</v>
      </c>
      <c r="B2725" s="1219" t="s">
        <v>685</v>
      </c>
      <c r="C2725" s="1220"/>
      <c r="D2725" s="1221"/>
      <c r="E2725" s="1219" t="s">
        <v>7326</v>
      </c>
      <c r="F2725" s="1221"/>
      <c r="G2725" s="740">
        <v>49364.55</v>
      </c>
      <c r="H2725" s="740">
        <v>23875.8</v>
      </c>
      <c r="I2725" s="1158">
        <v>0</v>
      </c>
      <c r="J2725" s="740">
        <v>73240.350000000006</v>
      </c>
      <c r="K2725" s="276" t="str">
        <f t="shared" si="42"/>
        <v>151223</v>
      </c>
    </row>
    <row r="2726" spans="1:11" ht="10.9" customHeight="1">
      <c r="A2726" s="1157">
        <v>5115900001</v>
      </c>
      <c r="B2726" s="1219" t="s">
        <v>685</v>
      </c>
      <c r="C2726" s="1220"/>
      <c r="D2726" s="1221"/>
      <c r="E2726" s="1219" t="s">
        <v>7327</v>
      </c>
      <c r="F2726" s="1221"/>
      <c r="G2726" s="740">
        <v>7636</v>
      </c>
      <c r="H2726" s="740">
        <v>3814.9</v>
      </c>
      <c r="I2726" s="1158">
        <v>0</v>
      </c>
      <c r="J2726" s="740">
        <v>11450.9</v>
      </c>
      <c r="K2726" s="276" t="str">
        <f t="shared" si="42"/>
        <v>151223</v>
      </c>
    </row>
    <row r="2727" spans="1:11" ht="10.9" customHeight="1">
      <c r="A2727" s="1157">
        <v>5115900001</v>
      </c>
      <c r="B2727" s="1219" t="s">
        <v>685</v>
      </c>
      <c r="C2727" s="1220"/>
      <c r="D2727" s="1221"/>
      <c r="E2727" s="1219" t="s">
        <v>7328</v>
      </c>
      <c r="F2727" s="1221"/>
      <c r="G2727" s="740">
        <v>16194.67</v>
      </c>
      <c r="H2727" s="740">
        <v>8082.48</v>
      </c>
      <c r="I2727" s="1158">
        <v>0</v>
      </c>
      <c r="J2727" s="740">
        <v>24277.15</v>
      </c>
      <c r="K2727" s="276" t="str">
        <f t="shared" si="42"/>
        <v>151223</v>
      </c>
    </row>
    <row r="2728" spans="1:11" ht="10.9" customHeight="1">
      <c r="A2728" s="1157">
        <v>5115900001</v>
      </c>
      <c r="B2728" s="1219" t="s">
        <v>685</v>
      </c>
      <c r="C2728" s="1220"/>
      <c r="D2728" s="1221"/>
      <c r="E2728" s="1219" t="s">
        <v>7329</v>
      </c>
      <c r="F2728" s="1221"/>
      <c r="G2728" s="740">
        <v>16855.72</v>
      </c>
      <c r="H2728" s="740">
        <v>9434.07</v>
      </c>
      <c r="I2728" s="1158">
        <v>0</v>
      </c>
      <c r="J2728" s="740">
        <v>26289.79</v>
      </c>
      <c r="K2728" s="276" t="str">
        <f t="shared" si="42"/>
        <v>151223</v>
      </c>
    </row>
    <row r="2729" spans="1:11" ht="10.9" customHeight="1">
      <c r="A2729" s="1157">
        <v>5115900001</v>
      </c>
      <c r="B2729" s="1219" t="s">
        <v>685</v>
      </c>
      <c r="C2729" s="1220"/>
      <c r="D2729" s="1221"/>
      <c r="E2729" s="1219" t="s">
        <v>7330</v>
      </c>
      <c r="F2729" s="1221"/>
      <c r="G2729" s="740">
        <v>1917.96</v>
      </c>
      <c r="H2729" s="1158">
        <v>958.98</v>
      </c>
      <c r="I2729" s="1158">
        <v>0</v>
      </c>
      <c r="J2729" s="740">
        <v>2876.94</v>
      </c>
      <c r="K2729" s="276" t="str">
        <f t="shared" si="42"/>
        <v>151223</v>
      </c>
    </row>
    <row r="2730" spans="1:11" ht="10.9" customHeight="1">
      <c r="A2730" s="1157">
        <v>5115900001</v>
      </c>
      <c r="B2730" s="1219" t="s">
        <v>685</v>
      </c>
      <c r="C2730" s="1220"/>
      <c r="D2730" s="1221"/>
      <c r="E2730" s="1219" t="s">
        <v>7331</v>
      </c>
      <c r="F2730" s="1221"/>
      <c r="G2730" s="740">
        <v>6021.92</v>
      </c>
      <c r="H2730" s="740">
        <v>5069.91</v>
      </c>
      <c r="I2730" s="1158">
        <v>0</v>
      </c>
      <c r="J2730" s="740">
        <v>11091.83</v>
      </c>
      <c r="K2730" s="276" t="str">
        <f t="shared" si="42"/>
        <v>151223</v>
      </c>
    </row>
    <row r="2731" spans="1:11" ht="10.9" customHeight="1">
      <c r="A2731" s="1157">
        <v>5115900001</v>
      </c>
      <c r="B2731" s="1219" t="s">
        <v>685</v>
      </c>
      <c r="C2731" s="1220"/>
      <c r="D2731" s="1221"/>
      <c r="E2731" s="1219" t="s">
        <v>7332</v>
      </c>
      <c r="F2731" s="1221"/>
      <c r="G2731" s="740">
        <v>2535.4299999999998</v>
      </c>
      <c r="H2731" s="740">
        <v>2788.58</v>
      </c>
      <c r="I2731" s="1158">
        <v>0</v>
      </c>
      <c r="J2731" s="740">
        <v>5324.01</v>
      </c>
      <c r="K2731" s="276" t="str">
        <f t="shared" si="42"/>
        <v>151223</v>
      </c>
    </row>
    <row r="2732" spans="1:11" ht="10.9" customHeight="1">
      <c r="A2732" s="1157">
        <v>5115900001</v>
      </c>
      <c r="B2732" s="1219" t="s">
        <v>685</v>
      </c>
      <c r="C2732" s="1220"/>
      <c r="D2732" s="1221"/>
      <c r="E2732" s="1219" t="s">
        <v>7333</v>
      </c>
      <c r="F2732" s="1221"/>
      <c r="G2732" s="740">
        <v>26648.65</v>
      </c>
      <c r="H2732" s="740">
        <v>17674.43</v>
      </c>
      <c r="I2732" s="1158">
        <v>0</v>
      </c>
      <c r="J2732" s="740">
        <v>44323.08</v>
      </c>
      <c r="K2732" s="276" t="str">
        <f t="shared" si="42"/>
        <v>151223</v>
      </c>
    </row>
    <row r="2733" spans="1:11" ht="10.9" customHeight="1">
      <c r="A2733" s="1157">
        <v>5115900001</v>
      </c>
      <c r="B2733" s="1219" t="s">
        <v>685</v>
      </c>
      <c r="C2733" s="1220"/>
      <c r="D2733" s="1221"/>
      <c r="E2733" s="1219" t="s">
        <v>7334</v>
      </c>
      <c r="F2733" s="1221"/>
      <c r="G2733" s="740">
        <v>11677.1</v>
      </c>
      <c r="H2733" s="740">
        <v>6111.15</v>
      </c>
      <c r="I2733" s="1158">
        <v>0</v>
      </c>
      <c r="J2733" s="740">
        <v>17788.25</v>
      </c>
      <c r="K2733" s="276" t="str">
        <f t="shared" si="42"/>
        <v>151223</v>
      </c>
    </row>
    <row r="2734" spans="1:11" ht="10.9" customHeight="1">
      <c r="A2734" s="1157">
        <v>5115900001</v>
      </c>
      <c r="B2734" s="1219" t="s">
        <v>685</v>
      </c>
      <c r="C2734" s="1220"/>
      <c r="D2734" s="1221"/>
      <c r="E2734" s="1219" t="s">
        <v>7335</v>
      </c>
      <c r="F2734" s="1221"/>
      <c r="G2734" s="740">
        <v>3838.58</v>
      </c>
      <c r="H2734" s="740">
        <v>2120.2399999999998</v>
      </c>
      <c r="I2734" s="1158">
        <v>0</v>
      </c>
      <c r="J2734" s="740">
        <v>5958.82</v>
      </c>
      <c r="K2734" s="276" t="str">
        <f t="shared" si="42"/>
        <v>151223</v>
      </c>
    </row>
    <row r="2735" spans="1:11" ht="10.9" customHeight="1">
      <c r="A2735" s="1157">
        <v>5115900001</v>
      </c>
      <c r="B2735" s="1219" t="s">
        <v>685</v>
      </c>
      <c r="C2735" s="1220"/>
      <c r="D2735" s="1221"/>
      <c r="E2735" s="1219" t="s">
        <v>7336</v>
      </c>
      <c r="F2735" s="1221"/>
      <c r="G2735" s="740">
        <v>1973.39</v>
      </c>
      <c r="H2735" s="1158">
        <v>999.32</v>
      </c>
      <c r="I2735" s="1158">
        <v>0</v>
      </c>
      <c r="J2735" s="740">
        <v>2972.71</v>
      </c>
      <c r="K2735" s="276" t="str">
        <f t="shared" si="42"/>
        <v>151223</v>
      </c>
    </row>
    <row r="2736" spans="1:11" ht="10.9" customHeight="1">
      <c r="A2736" s="1157">
        <v>5115900001</v>
      </c>
      <c r="B2736" s="1219" t="s">
        <v>685</v>
      </c>
      <c r="C2736" s="1220"/>
      <c r="D2736" s="1221"/>
      <c r="E2736" s="1219" t="s">
        <v>7337</v>
      </c>
      <c r="F2736" s="1221"/>
      <c r="G2736" s="740">
        <v>2340.37</v>
      </c>
      <c r="H2736" s="1158">
        <v>0</v>
      </c>
      <c r="I2736" s="1158">
        <v>0</v>
      </c>
      <c r="J2736" s="740">
        <v>2340.37</v>
      </c>
      <c r="K2736" s="276" t="str">
        <f t="shared" si="42"/>
        <v>151223</v>
      </c>
    </row>
    <row r="2737" spans="1:11" ht="10.9" customHeight="1">
      <c r="A2737" s="1157">
        <v>5115900001</v>
      </c>
      <c r="B2737" s="1219" t="s">
        <v>685</v>
      </c>
      <c r="C2737" s="1220"/>
      <c r="D2737" s="1221"/>
      <c r="E2737" s="1219" t="s">
        <v>7338</v>
      </c>
      <c r="F2737" s="1221"/>
      <c r="G2737" s="740">
        <v>11847.6</v>
      </c>
      <c r="H2737" s="740">
        <v>7262.6</v>
      </c>
      <c r="I2737" s="1158">
        <v>0</v>
      </c>
      <c r="J2737" s="740">
        <v>19110.2</v>
      </c>
      <c r="K2737" s="276" t="str">
        <f t="shared" si="42"/>
        <v>151223</v>
      </c>
    </row>
    <row r="2738" spans="1:11" ht="10.9" customHeight="1">
      <c r="A2738" s="1157">
        <v>5115900001</v>
      </c>
      <c r="B2738" s="1219" t="s">
        <v>685</v>
      </c>
      <c r="C2738" s="1220"/>
      <c r="D2738" s="1221"/>
      <c r="E2738" s="1219" t="s">
        <v>7339</v>
      </c>
      <c r="F2738" s="1221"/>
      <c r="G2738" s="740">
        <v>12604.65</v>
      </c>
      <c r="H2738" s="740">
        <v>5033.0600000000004</v>
      </c>
      <c r="I2738" s="1158">
        <v>0</v>
      </c>
      <c r="J2738" s="740">
        <v>17637.71</v>
      </c>
      <c r="K2738" s="276" t="str">
        <f t="shared" si="42"/>
        <v>151223</v>
      </c>
    </row>
    <row r="2739" spans="1:11" ht="10.9" customHeight="1">
      <c r="A2739" s="1157">
        <v>5115900001</v>
      </c>
      <c r="B2739" s="1219" t="s">
        <v>685</v>
      </c>
      <c r="C2739" s="1220"/>
      <c r="D2739" s="1221"/>
      <c r="E2739" s="1219" t="s">
        <v>7340</v>
      </c>
      <c r="F2739" s="1221"/>
      <c r="G2739" s="740">
        <v>19195.53</v>
      </c>
      <c r="H2739" s="740">
        <v>8987.6</v>
      </c>
      <c r="I2739" s="1158">
        <v>0</v>
      </c>
      <c r="J2739" s="740">
        <v>28183.13</v>
      </c>
      <c r="K2739" s="276" t="str">
        <f t="shared" si="42"/>
        <v>151223</v>
      </c>
    </row>
    <row r="2740" spans="1:11" ht="10.9" customHeight="1">
      <c r="A2740" s="1157">
        <v>5115900001</v>
      </c>
      <c r="B2740" s="1219" t="s">
        <v>685</v>
      </c>
      <c r="C2740" s="1220"/>
      <c r="D2740" s="1221"/>
      <c r="E2740" s="1219" t="s">
        <v>7341</v>
      </c>
      <c r="F2740" s="1221"/>
      <c r="G2740" s="740">
        <v>6560.76</v>
      </c>
      <c r="H2740" s="740">
        <v>3280.38</v>
      </c>
      <c r="I2740" s="1158">
        <v>0</v>
      </c>
      <c r="J2740" s="740">
        <v>9841.14</v>
      </c>
      <c r="K2740" s="276" t="str">
        <f t="shared" si="42"/>
        <v>151223</v>
      </c>
    </row>
    <row r="2741" spans="1:11" ht="10.9" customHeight="1">
      <c r="A2741" s="1157">
        <v>5115900001</v>
      </c>
      <c r="B2741" s="1219" t="s">
        <v>685</v>
      </c>
      <c r="C2741" s="1220"/>
      <c r="D2741" s="1221"/>
      <c r="E2741" s="1219" t="s">
        <v>7342</v>
      </c>
      <c r="F2741" s="1221"/>
      <c r="G2741" s="740">
        <v>22395.84</v>
      </c>
      <c r="H2741" s="740">
        <v>10626.35</v>
      </c>
      <c r="I2741" s="1158">
        <v>0</v>
      </c>
      <c r="J2741" s="740">
        <v>33022.19</v>
      </c>
      <c r="K2741" s="276" t="str">
        <f t="shared" si="42"/>
        <v>151223</v>
      </c>
    </row>
    <row r="2742" spans="1:11" ht="10.9" customHeight="1">
      <c r="A2742" s="1157">
        <v>5115900001</v>
      </c>
      <c r="B2742" s="1219" t="s">
        <v>685</v>
      </c>
      <c r="C2742" s="1220"/>
      <c r="D2742" s="1221"/>
      <c r="E2742" s="1219" t="s">
        <v>7343</v>
      </c>
      <c r="F2742" s="1221"/>
      <c r="G2742" s="740">
        <v>3841.84</v>
      </c>
      <c r="H2742" s="740">
        <v>2198.6799999999998</v>
      </c>
      <c r="I2742" s="1158">
        <v>0</v>
      </c>
      <c r="J2742" s="740">
        <v>6040.52</v>
      </c>
      <c r="K2742" s="276" t="str">
        <f t="shared" si="42"/>
        <v>151223</v>
      </c>
    </row>
    <row r="2743" spans="1:11" ht="10.9" customHeight="1">
      <c r="A2743" s="1157">
        <v>5115900001</v>
      </c>
      <c r="B2743" s="1219" t="s">
        <v>685</v>
      </c>
      <c r="C2743" s="1220"/>
      <c r="D2743" s="1221"/>
      <c r="E2743" s="1219" t="s">
        <v>7344</v>
      </c>
      <c r="F2743" s="1221"/>
      <c r="G2743" s="740">
        <v>17017.34</v>
      </c>
      <c r="H2743" s="740">
        <v>9469.58</v>
      </c>
      <c r="I2743" s="1158">
        <v>0</v>
      </c>
      <c r="J2743" s="740">
        <v>26486.92</v>
      </c>
      <c r="K2743" s="276" t="str">
        <f t="shared" si="42"/>
        <v>151223</v>
      </c>
    </row>
    <row r="2744" spans="1:11" ht="10.9" customHeight="1">
      <c r="A2744" s="1157">
        <v>5115900001</v>
      </c>
      <c r="B2744" s="1219" t="s">
        <v>685</v>
      </c>
      <c r="C2744" s="1220"/>
      <c r="D2744" s="1221"/>
      <c r="E2744" s="1219" t="s">
        <v>7345</v>
      </c>
      <c r="F2744" s="1221"/>
      <c r="G2744" s="740">
        <v>16117.78</v>
      </c>
      <c r="H2744" s="740">
        <v>8040.74</v>
      </c>
      <c r="I2744" s="1158">
        <v>0</v>
      </c>
      <c r="J2744" s="740">
        <v>24158.52</v>
      </c>
      <c r="K2744" s="276" t="str">
        <f t="shared" si="42"/>
        <v>151223</v>
      </c>
    </row>
    <row r="2745" spans="1:11" ht="10.9" customHeight="1">
      <c r="A2745" s="1157">
        <v>5115900001</v>
      </c>
      <c r="B2745" s="1219" t="s">
        <v>685</v>
      </c>
      <c r="C2745" s="1220"/>
      <c r="D2745" s="1221"/>
      <c r="E2745" s="1219" t="s">
        <v>7346</v>
      </c>
      <c r="F2745" s="1221"/>
      <c r="G2745" s="740">
        <v>27944.37</v>
      </c>
      <c r="H2745" s="740">
        <v>13831.7</v>
      </c>
      <c r="I2745" s="1158">
        <v>0</v>
      </c>
      <c r="J2745" s="740">
        <v>41776.07</v>
      </c>
      <c r="K2745" s="276" t="str">
        <f t="shared" si="42"/>
        <v>151223</v>
      </c>
    </row>
    <row r="2746" spans="1:11" ht="10.9" customHeight="1">
      <c r="A2746" s="1157">
        <v>5115900001</v>
      </c>
      <c r="B2746" s="1219" t="s">
        <v>685</v>
      </c>
      <c r="C2746" s="1220"/>
      <c r="D2746" s="1221"/>
      <c r="E2746" s="1219" t="s">
        <v>7347</v>
      </c>
      <c r="F2746" s="1221"/>
      <c r="G2746" s="740">
        <v>24383.56</v>
      </c>
      <c r="H2746" s="740">
        <v>11208.86</v>
      </c>
      <c r="I2746" s="1158">
        <v>0</v>
      </c>
      <c r="J2746" s="740">
        <v>35592.42</v>
      </c>
      <c r="K2746" s="276" t="str">
        <f t="shared" si="42"/>
        <v>151223</v>
      </c>
    </row>
    <row r="2747" spans="1:11" ht="10.9" customHeight="1">
      <c r="A2747" s="1157">
        <v>5115900001</v>
      </c>
      <c r="B2747" s="1219" t="s">
        <v>685</v>
      </c>
      <c r="C2747" s="1220"/>
      <c r="D2747" s="1221"/>
      <c r="E2747" s="1219" t="s">
        <v>7348</v>
      </c>
      <c r="F2747" s="1221"/>
      <c r="G2747" s="740">
        <v>39319.25</v>
      </c>
      <c r="H2747" s="740">
        <v>19782.61</v>
      </c>
      <c r="I2747" s="1158">
        <v>0</v>
      </c>
      <c r="J2747" s="740">
        <v>59101.86</v>
      </c>
      <c r="K2747" s="276" t="str">
        <f t="shared" si="42"/>
        <v>151223</v>
      </c>
    </row>
    <row r="2748" spans="1:11" ht="10.9" customHeight="1">
      <c r="A2748" s="1157">
        <v>5115900001</v>
      </c>
      <c r="B2748" s="1219" t="s">
        <v>685</v>
      </c>
      <c r="C2748" s="1220"/>
      <c r="D2748" s="1221"/>
      <c r="E2748" s="1219" t="s">
        <v>7349</v>
      </c>
      <c r="F2748" s="1221"/>
      <c r="G2748" s="740">
        <v>584332.41</v>
      </c>
      <c r="H2748" s="740">
        <v>298942.95</v>
      </c>
      <c r="I2748" s="1158">
        <v>0</v>
      </c>
      <c r="J2748" s="740">
        <v>883275.36</v>
      </c>
      <c r="K2748" s="276" t="str">
        <f t="shared" si="42"/>
        <v>151223</v>
      </c>
    </row>
    <row r="2749" spans="1:11" ht="10.9" customHeight="1">
      <c r="A2749" s="1157">
        <v>5115900001</v>
      </c>
      <c r="B2749" s="1219" t="s">
        <v>685</v>
      </c>
      <c r="C2749" s="1220"/>
      <c r="D2749" s="1221"/>
      <c r="E2749" s="1219" t="s">
        <v>7350</v>
      </c>
      <c r="F2749" s="1221"/>
      <c r="G2749" s="740">
        <v>126561.48</v>
      </c>
      <c r="H2749" s="740">
        <v>66571.12</v>
      </c>
      <c r="I2749" s="1158">
        <v>0</v>
      </c>
      <c r="J2749" s="740">
        <v>193132.6</v>
      </c>
      <c r="K2749" s="276" t="str">
        <f t="shared" si="42"/>
        <v>151223</v>
      </c>
    </row>
    <row r="2750" spans="1:11" ht="10.9" customHeight="1">
      <c r="A2750" s="1157">
        <v>5115900001</v>
      </c>
      <c r="B2750" s="1219" t="s">
        <v>685</v>
      </c>
      <c r="C2750" s="1220"/>
      <c r="D2750" s="1221"/>
      <c r="E2750" s="1219" t="s">
        <v>7351</v>
      </c>
      <c r="F2750" s="1221"/>
      <c r="G2750" s="740">
        <v>20205.400000000001</v>
      </c>
      <c r="H2750" s="740">
        <v>10102.700000000001</v>
      </c>
      <c r="I2750" s="1158">
        <v>0</v>
      </c>
      <c r="J2750" s="740">
        <v>30308.1</v>
      </c>
      <c r="K2750" s="276" t="str">
        <f t="shared" si="42"/>
        <v>151223</v>
      </c>
    </row>
    <row r="2751" spans="1:11" ht="10.9" customHeight="1">
      <c r="A2751" s="1157">
        <v>5115900001</v>
      </c>
      <c r="B2751" s="1219" t="s">
        <v>685</v>
      </c>
      <c r="C2751" s="1220"/>
      <c r="D2751" s="1221"/>
      <c r="E2751" s="1219" t="s">
        <v>7352</v>
      </c>
      <c r="F2751" s="1221"/>
      <c r="G2751" s="740">
        <v>6919.53</v>
      </c>
      <c r="H2751" s="740">
        <v>3463.3</v>
      </c>
      <c r="I2751" s="1158">
        <v>0</v>
      </c>
      <c r="J2751" s="740">
        <v>10382.83</v>
      </c>
      <c r="K2751" s="276" t="str">
        <f t="shared" si="42"/>
        <v>151223</v>
      </c>
    </row>
    <row r="2752" spans="1:11" ht="10.9" customHeight="1">
      <c r="A2752" s="1157">
        <v>5115900001</v>
      </c>
      <c r="B2752" s="1219" t="s">
        <v>685</v>
      </c>
      <c r="C2752" s="1220"/>
      <c r="D2752" s="1221"/>
      <c r="E2752" s="1219" t="s">
        <v>7353</v>
      </c>
      <c r="F2752" s="1221"/>
      <c r="G2752" s="740">
        <v>2492.3200000000002</v>
      </c>
      <c r="H2752" s="740">
        <v>1246.1600000000001</v>
      </c>
      <c r="I2752" s="1158">
        <v>0</v>
      </c>
      <c r="J2752" s="740">
        <v>3738.48</v>
      </c>
      <c r="K2752" s="276" t="str">
        <f t="shared" si="42"/>
        <v>151223</v>
      </c>
    </row>
    <row r="2753" spans="1:11" ht="10.9" customHeight="1">
      <c r="A2753" s="1157">
        <v>5115900001</v>
      </c>
      <c r="B2753" s="1219" t="s">
        <v>685</v>
      </c>
      <c r="C2753" s="1220"/>
      <c r="D2753" s="1221"/>
      <c r="E2753" s="1219" t="s">
        <v>7354</v>
      </c>
      <c r="F2753" s="1221"/>
      <c r="G2753" s="740">
        <v>60350.73</v>
      </c>
      <c r="H2753" s="740">
        <v>30331.279999999999</v>
      </c>
      <c r="I2753" s="1158">
        <v>0</v>
      </c>
      <c r="J2753" s="740">
        <v>90682.01</v>
      </c>
      <c r="K2753" s="276" t="str">
        <f t="shared" si="42"/>
        <v>151223</v>
      </c>
    </row>
    <row r="2754" spans="1:11" ht="10.9" customHeight="1">
      <c r="A2754" s="1157">
        <v>5115900001</v>
      </c>
      <c r="B2754" s="1219" t="s">
        <v>685</v>
      </c>
      <c r="C2754" s="1220"/>
      <c r="D2754" s="1221"/>
      <c r="E2754" s="1219" t="s">
        <v>7355</v>
      </c>
      <c r="F2754" s="1221"/>
      <c r="G2754" s="740">
        <v>30673.85</v>
      </c>
      <c r="H2754" s="740">
        <v>16180.43</v>
      </c>
      <c r="I2754" s="1158">
        <v>0</v>
      </c>
      <c r="J2754" s="740">
        <v>46854.28</v>
      </c>
      <c r="K2754" s="276" t="str">
        <f t="shared" si="42"/>
        <v>151223</v>
      </c>
    </row>
    <row r="2755" spans="1:11" ht="10.9" customHeight="1">
      <c r="A2755" s="1157">
        <v>5115900001</v>
      </c>
      <c r="B2755" s="1219" t="s">
        <v>685</v>
      </c>
      <c r="C2755" s="1220"/>
      <c r="D2755" s="1221"/>
      <c r="E2755" s="1219" t="s">
        <v>7356</v>
      </c>
      <c r="F2755" s="1221"/>
      <c r="G2755" s="740">
        <v>107898.28</v>
      </c>
      <c r="H2755" s="740">
        <v>44917</v>
      </c>
      <c r="I2755" s="1158">
        <v>0</v>
      </c>
      <c r="J2755" s="740">
        <v>152815.28</v>
      </c>
      <c r="K2755" s="276" t="str">
        <f t="shared" si="42"/>
        <v>151223</v>
      </c>
    </row>
    <row r="2756" spans="1:11" ht="10.9" customHeight="1">
      <c r="A2756" s="1157">
        <v>5115900001</v>
      </c>
      <c r="B2756" s="1219" t="s">
        <v>685</v>
      </c>
      <c r="C2756" s="1220"/>
      <c r="D2756" s="1221"/>
      <c r="E2756" s="1219" t="s">
        <v>7357</v>
      </c>
      <c r="F2756" s="1221"/>
      <c r="G2756" s="740">
        <v>31066.880000000001</v>
      </c>
      <c r="H2756" s="740">
        <v>16601.5</v>
      </c>
      <c r="I2756" s="1158">
        <v>0</v>
      </c>
      <c r="J2756" s="740">
        <v>47668.38</v>
      </c>
      <c r="K2756" s="276" t="str">
        <f t="shared" si="42"/>
        <v>151223</v>
      </c>
    </row>
    <row r="2757" spans="1:11" ht="10.9" customHeight="1">
      <c r="A2757" s="1157">
        <v>5115900001</v>
      </c>
      <c r="B2757" s="1219" t="s">
        <v>685</v>
      </c>
      <c r="C2757" s="1220"/>
      <c r="D2757" s="1221"/>
      <c r="E2757" s="1219" t="s">
        <v>7358</v>
      </c>
      <c r="F2757" s="1221"/>
      <c r="G2757" s="740">
        <v>10584.37</v>
      </c>
      <c r="H2757" s="740">
        <v>5105.7</v>
      </c>
      <c r="I2757" s="1158">
        <v>0</v>
      </c>
      <c r="J2757" s="740">
        <v>15690.07</v>
      </c>
      <c r="K2757" s="276" t="str">
        <f t="shared" si="42"/>
        <v>151223</v>
      </c>
    </row>
    <row r="2758" spans="1:11" ht="10.9" customHeight="1">
      <c r="A2758" s="1157">
        <v>5115900001</v>
      </c>
      <c r="B2758" s="1219" t="s">
        <v>685</v>
      </c>
      <c r="C2758" s="1220"/>
      <c r="D2758" s="1221"/>
      <c r="E2758" s="1219" t="s">
        <v>7359</v>
      </c>
      <c r="F2758" s="1221"/>
      <c r="G2758" s="740">
        <v>14494.22</v>
      </c>
      <c r="H2758" s="740">
        <v>8273.3799999999992</v>
      </c>
      <c r="I2758" s="1158">
        <v>0</v>
      </c>
      <c r="J2758" s="740">
        <v>22767.599999999999</v>
      </c>
      <c r="K2758" s="276" t="str">
        <f t="shared" si="42"/>
        <v>151223</v>
      </c>
    </row>
    <row r="2759" spans="1:11" ht="10.9" customHeight="1">
      <c r="A2759" s="1157">
        <v>5115900001</v>
      </c>
      <c r="B2759" s="1219" t="s">
        <v>685</v>
      </c>
      <c r="C2759" s="1220"/>
      <c r="D2759" s="1221"/>
      <c r="E2759" s="1219" t="s">
        <v>7360</v>
      </c>
      <c r="F2759" s="1221"/>
      <c r="G2759" s="740">
        <v>34965.39</v>
      </c>
      <c r="H2759" s="740">
        <v>20606.740000000002</v>
      </c>
      <c r="I2759" s="1158">
        <v>0</v>
      </c>
      <c r="J2759" s="740">
        <v>55572.13</v>
      </c>
      <c r="K2759" s="276" t="str">
        <f t="shared" si="42"/>
        <v>151223</v>
      </c>
    </row>
    <row r="2760" spans="1:11" ht="10.9" customHeight="1">
      <c r="A2760" s="1157">
        <v>5121010001</v>
      </c>
      <c r="B2760" s="1219" t="s">
        <v>686</v>
      </c>
      <c r="C2760" s="1220"/>
      <c r="D2760" s="1221"/>
      <c r="E2760" s="1219" t="s">
        <v>7361</v>
      </c>
      <c r="F2760" s="1221"/>
      <c r="G2760" s="740">
        <v>18954.22</v>
      </c>
      <c r="H2760" s="1158">
        <v>0</v>
      </c>
      <c r="I2760" s="1158">
        <v>0</v>
      </c>
      <c r="J2760" s="740">
        <v>18954.22</v>
      </c>
      <c r="K2760" s="276" t="str">
        <f t="shared" si="42"/>
        <v>110123</v>
      </c>
    </row>
    <row r="2761" spans="1:11" ht="10.9" customHeight="1">
      <c r="A2761" s="1157">
        <v>5121010001</v>
      </c>
      <c r="B2761" s="1219" t="s">
        <v>686</v>
      </c>
      <c r="C2761" s="1220"/>
      <c r="D2761" s="1221"/>
      <c r="E2761" s="1219" t="s">
        <v>7362</v>
      </c>
      <c r="F2761" s="1221"/>
      <c r="G2761" s="1158">
        <v>0</v>
      </c>
      <c r="H2761" s="1158">
        <v>560</v>
      </c>
      <c r="I2761" s="1158">
        <v>0</v>
      </c>
      <c r="J2761" s="1158">
        <v>560</v>
      </c>
      <c r="K2761" s="276" t="str">
        <f t="shared" si="42"/>
        <v>110123</v>
      </c>
    </row>
    <row r="2762" spans="1:11" ht="10.9" customHeight="1">
      <c r="A2762" s="1157">
        <v>5121010001</v>
      </c>
      <c r="B2762" s="1219" t="s">
        <v>686</v>
      </c>
      <c r="C2762" s="1220"/>
      <c r="D2762" s="1221"/>
      <c r="E2762" s="1219" t="s">
        <v>7363</v>
      </c>
      <c r="F2762" s="1221"/>
      <c r="G2762" s="1158">
        <v>0</v>
      </c>
      <c r="H2762" s="740">
        <v>17850.7</v>
      </c>
      <c r="I2762" s="1158">
        <v>0</v>
      </c>
      <c r="J2762" s="740">
        <v>17850.7</v>
      </c>
      <c r="K2762" s="276" t="str">
        <f t="shared" si="42"/>
        <v>110123</v>
      </c>
    </row>
    <row r="2763" spans="1:11" ht="10.9" customHeight="1">
      <c r="A2763" s="1157">
        <v>5121010001</v>
      </c>
      <c r="B2763" s="1219" t="s">
        <v>686</v>
      </c>
      <c r="C2763" s="1220"/>
      <c r="D2763" s="1221"/>
      <c r="E2763" s="1219" t="s">
        <v>7364</v>
      </c>
      <c r="F2763" s="1221"/>
      <c r="G2763" s="1158">
        <v>0</v>
      </c>
      <c r="H2763" s="740">
        <v>1414</v>
      </c>
      <c r="I2763" s="1158">
        <v>0</v>
      </c>
      <c r="J2763" s="740">
        <v>1414</v>
      </c>
      <c r="K2763" s="276" t="str">
        <f t="shared" si="42"/>
        <v>110123</v>
      </c>
    </row>
    <row r="2764" spans="1:11" ht="10.9" customHeight="1">
      <c r="A2764" s="1157">
        <v>5121010001</v>
      </c>
      <c r="B2764" s="1219" t="s">
        <v>686</v>
      </c>
      <c r="C2764" s="1220"/>
      <c r="D2764" s="1221"/>
      <c r="E2764" s="1219" t="s">
        <v>7365</v>
      </c>
      <c r="F2764" s="1221"/>
      <c r="G2764" s="740">
        <v>55280.12</v>
      </c>
      <c r="H2764" s="1158">
        <v>0</v>
      </c>
      <c r="I2764" s="1158">
        <v>0</v>
      </c>
      <c r="J2764" s="740">
        <v>55280.12</v>
      </c>
      <c r="K2764" s="276" t="str">
        <f t="shared" si="42"/>
        <v>110123</v>
      </c>
    </row>
    <row r="2765" spans="1:11" ht="10.9" customHeight="1">
      <c r="A2765" s="1157">
        <v>5121010001</v>
      </c>
      <c r="B2765" s="1219" t="s">
        <v>686</v>
      </c>
      <c r="C2765" s="1220"/>
      <c r="D2765" s="1221"/>
      <c r="E2765" s="1219" t="s">
        <v>7366</v>
      </c>
      <c r="F2765" s="1221"/>
      <c r="G2765" s="1158">
        <v>0</v>
      </c>
      <c r="H2765" s="740">
        <v>1221.2</v>
      </c>
      <c r="I2765" s="1158">
        <v>0</v>
      </c>
      <c r="J2765" s="740">
        <v>1221.2</v>
      </c>
      <c r="K2765" s="276" t="str">
        <f t="shared" ref="K2765:K2828" si="43">MID(E2765,58,6)</f>
        <v>110123</v>
      </c>
    </row>
    <row r="2766" spans="1:11" ht="10.9" customHeight="1">
      <c r="A2766" s="1157">
        <v>5121010001</v>
      </c>
      <c r="B2766" s="1219" t="s">
        <v>686</v>
      </c>
      <c r="C2766" s="1220"/>
      <c r="D2766" s="1221"/>
      <c r="E2766" s="1219" t="s">
        <v>7367</v>
      </c>
      <c r="F2766" s="1221"/>
      <c r="G2766" s="740">
        <v>7500</v>
      </c>
      <c r="H2766" s="1158">
        <v>0</v>
      </c>
      <c r="I2766" s="1158">
        <v>0</v>
      </c>
      <c r="J2766" s="740">
        <v>7500</v>
      </c>
      <c r="K2766" s="276" t="str">
        <f t="shared" si="43"/>
        <v>110123</v>
      </c>
    </row>
    <row r="2767" spans="1:11" ht="10.9" customHeight="1">
      <c r="A2767" s="1157">
        <v>5121010001</v>
      </c>
      <c r="B2767" s="1219" t="s">
        <v>686</v>
      </c>
      <c r="C2767" s="1220"/>
      <c r="D2767" s="1221"/>
      <c r="E2767" s="1219" t="s">
        <v>7368</v>
      </c>
      <c r="F2767" s="1221"/>
      <c r="G2767" s="740">
        <v>6329.9</v>
      </c>
      <c r="H2767" s="1158">
        <v>0</v>
      </c>
      <c r="I2767" s="1158">
        <v>0</v>
      </c>
      <c r="J2767" s="740">
        <v>6329.9</v>
      </c>
      <c r="K2767" s="276" t="str">
        <f t="shared" si="43"/>
        <v>110123</v>
      </c>
    </row>
    <row r="2768" spans="1:11" ht="10.9" customHeight="1">
      <c r="A2768" s="1157">
        <v>5121010001</v>
      </c>
      <c r="B2768" s="1219" t="s">
        <v>686</v>
      </c>
      <c r="C2768" s="1220"/>
      <c r="D2768" s="1221"/>
      <c r="E2768" s="1219" t="s">
        <v>7369</v>
      </c>
      <c r="F2768" s="1221"/>
      <c r="G2768" s="740">
        <v>1208.4000000000001</v>
      </c>
      <c r="H2768" s="740">
        <v>2860.5</v>
      </c>
      <c r="I2768" s="1158">
        <v>0</v>
      </c>
      <c r="J2768" s="740">
        <v>4068.9</v>
      </c>
      <c r="K2768" s="276" t="str">
        <f t="shared" si="43"/>
        <v>110123</v>
      </c>
    </row>
    <row r="2769" spans="1:11" ht="10.9" customHeight="1">
      <c r="A2769" s="1157">
        <v>5121010001</v>
      </c>
      <c r="B2769" s="1219" t="s">
        <v>686</v>
      </c>
      <c r="C2769" s="1220"/>
      <c r="D2769" s="1221"/>
      <c r="E2769" s="1219" t="s">
        <v>7370</v>
      </c>
      <c r="F2769" s="1221"/>
      <c r="G2769" s="1158">
        <v>0</v>
      </c>
      <c r="H2769" s="740">
        <v>2372.1999999999998</v>
      </c>
      <c r="I2769" s="1158">
        <v>0</v>
      </c>
      <c r="J2769" s="740">
        <v>2372.1999999999998</v>
      </c>
      <c r="K2769" s="276" t="str">
        <f t="shared" si="43"/>
        <v>110123</v>
      </c>
    </row>
    <row r="2770" spans="1:11" ht="10.9" customHeight="1">
      <c r="A2770" s="1157">
        <v>5121010001</v>
      </c>
      <c r="B2770" s="1219" t="s">
        <v>686</v>
      </c>
      <c r="C2770" s="1220"/>
      <c r="D2770" s="1221"/>
      <c r="E2770" s="1219" t="s">
        <v>7371</v>
      </c>
      <c r="F2770" s="1221"/>
      <c r="G2770" s="1158">
        <v>0</v>
      </c>
      <c r="H2770" s="1158">
        <v>260</v>
      </c>
      <c r="I2770" s="1158">
        <v>0</v>
      </c>
      <c r="J2770" s="1158">
        <v>260</v>
      </c>
      <c r="K2770" s="276" t="str">
        <f t="shared" si="43"/>
        <v>110123</v>
      </c>
    </row>
    <row r="2771" spans="1:11" ht="10.9" customHeight="1">
      <c r="A2771" s="1157">
        <v>5121010001</v>
      </c>
      <c r="B2771" s="1219" t="s">
        <v>686</v>
      </c>
      <c r="C2771" s="1220"/>
      <c r="D2771" s="1221"/>
      <c r="E2771" s="1219" t="s">
        <v>7372</v>
      </c>
      <c r="F2771" s="1221"/>
      <c r="G2771" s="1158">
        <v>0</v>
      </c>
      <c r="H2771" s="740">
        <v>5689.6</v>
      </c>
      <c r="I2771" s="1158">
        <v>0</v>
      </c>
      <c r="J2771" s="740">
        <v>5689.6</v>
      </c>
      <c r="K2771" s="276" t="str">
        <f t="shared" si="43"/>
        <v>110123</v>
      </c>
    </row>
    <row r="2772" spans="1:11" ht="10.9" customHeight="1">
      <c r="A2772" s="1157">
        <v>5121010001</v>
      </c>
      <c r="B2772" s="1219" t="s">
        <v>686</v>
      </c>
      <c r="C2772" s="1220"/>
      <c r="D2772" s="1221"/>
      <c r="E2772" s="1219" t="s">
        <v>7373</v>
      </c>
      <c r="F2772" s="1221"/>
      <c r="G2772" s="740">
        <v>4832</v>
      </c>
      <c r="H2772" s="1158">
        <v>0</v>
      </c>
      <c r="I2772" s="1158">
        <v>0</v>
      </c>
      <c r="J2772" s="740">
        <v>4832</v>
      </c>
      <c r="K2772" s="276" t="str">
        <f t="shared" si="43"/>
        <v>110123</v>
      </c>
    </row>
    <row r="2773" spans="1:11" ht="10.9" customHeight="1">
      <c r="A2773" s="1157">
        <v>5121010001</v>
      </c>
      <c r="B2773" s="1219" t="s">
        <v>686</v>
      </c>
      <c r="C2773" s="1220"/>
      <c r="D2773" s="1221"/>
      <c r="E2773" s="1219" t="s">
        <v>7374</v>
      </c>
      <c r="F2773" s="1221"/>
      <c r="G2773" s="1158">
        <v>0</v>
      </c>
      <c r="H2773" s="740">
        <v>3131.02</v>
      </c>
      <c r="I2773" s="1158">
        <v>0</v>
      </c>
      <c r="J2773" s="740">
        <v>3131.02</v>
      </c>
      <c r="K2773" s="276" t="str">
        <f t="shared" si="43"/>
        <v>110123</v>
      </c>
    </row>
    <row r="2774" spans="1:11" ht="10.9" customHeight="1">
      <c r="A2774" s="1157">
        <v>5121010001</v>
      </c>
      <c r="B2774" s="1219" t="s">
        <v>686</v>
      </c>
      <c r="C2774" s="1220"/>
      <c r="D2774" s="1221"/>
      <c r="E2774" s="1219" t="s">
        <v>7375</v>
      </c>
      <c r="F2774" s="1221"/>
      <c r="G2774" s="1158">
        <v>0</v>
      </c>
      <c r="H2774" s="740">
        <v>10880</v>
      </c>
      <c r="I2774" s="1158">
        <v>0</v>
      </c>
      <c r="J2774" s="740">
        <v>10880</v>
      </c>
      <c r="K2774" s="276" t="str">
        <f t="shared" si="43"/>
        <v>110123</v>
      </c>
    </row>
    <row r="2775" spans="1:11" ht="10.9" customHeight="1">
      <c r="A2775" s="1157">
        <v>5121010001</v>
      </c>
      <c r="B2775" s="1219" t="s">
        <v>686</v>
      </c>
      <c r="C2775" s="1220"/>
      <c r="D2775" s="1221"/>
      <c r="E2775" s="1219" t="s">
        <v>7376</v>
      </c>
      <c r="F2775" s="1221"/>
      <c r="G2775" s="1158">
        <v>0</v>
      </c>
      <c r="H2775" s="740">
        <v>1800</v>
      </c>
      <c r="I2775" s="1158">
        <v>0</v>
      </c>
      <c r="J2775" s="740">
        <v>1800</v>
      </c>
      <c r="K2775" s="276" t="str">
        <f t="shared" si="43"/>
        <v>110123</v>
      </c>
    </row>
    <row r="2776" spans="1:11" ht="10.9" customHeight="1">
      <c r="A2776" s="1157">
        <v>5121010001</v>
      </c>
      <c r="B2776" s="1219" t="s">
        <v>686</v>
      </c>
      <c r="C2776" s="1220"/>
      <c r="D2776" s="1221"/>
      <c r="E2776" s="1219" t="s">
        <v>7377</v>
      </c>
      <c r="F2776" s="1221"/>
      <c r="G2776" s="740">
        <v>4210.3</v>
      </c>
      <c r="H2776" s="740">
        <v>3802</v>
      </c>
      <c r="I2776" s="1158">
        <v>0</v>
      </c>
      <c r="J2776" s="740">
        <v>8012.3</v>
      </c>
      <c r="K2776" s="276" t="str">
        <f t="shared" si="43"/>
        <v>110123</v>
      </c>
    </row>
    <row r="2777" spans="1:11" ht="10.9" customHeight="1">
      <c r="A2777" s="1157">
        <v>5121010001</v>
      </c>
      <c r="B2777" s="1219" t="s">
        <v>686</v>
      </c>
      <c r="C2777" s="1220"/>
      <c r="D2777" s="1221"/>
      <c r="E2777" s="1219" t="s">
        <v>7378</v>
      </c>
      <c r="F2777" s="1221"/>
      <c r="G2777" s="1158">
        <v>0</v>
      </c>
      <c r="H2777" s="740">
        <v>12200</v>
      </c>
      <c r="I2777" s="1158">
        <v>0</v>
      </c>
      <c r="J2777" s="740">
        <v>12200</v>
      </c>
      <c r="K2777" s="276" t="str">
        <f t="shared" si="43"/>
        <v>110123</v>
      </c>
    </row>
    <row r="2778" spans="1:11" ht="10.9" customHeight="1">
      <c r="A2778" s="1157">
        <v>5121010001</v>
      </c>
      <c r="B2778" s="1219" t="s">
        <v>686</v>
      </c>
      <c r="C2778" s="1220"/>
      <c r="D2778" s="1221"/>
      <c r="E2778" s="1219" t="s">
        <v>7379</v>
      </c>
      <c r="F2778" s="1221"/>
      <c r="G2778" s="1158">
        <v>0</v>
      </c>
      <c r="H2778" s="740">
        <v>6091</v>
      </c>
      <c r="I2778" s="1158">
        <v>0</v>
      </c>
      <c r="J2778" s="740">
        <v>6091</v>
      </c>
      <c r="K2778" s="276" t="str">
        <f t="shared" si="43"/>
        <v>110123</v>
      </c>
    </row>
    <row r="2779" spans="1:11" ht="10.9" customHeight="1">
      <c r="A2779" s="1157">
        <v>5121010001</v>
      </c>
      <c r="B2779" s="1219" t="s">
        <v>686</v>
      </c>
      <c r="C2779" s="1220"/>
      <c r="D2779" s="1221"/>
      <c r="E2779" s="1219" t="s">
        <v>7380</v>
      </c>
      <c r="F2779" s="1221"/>
      <c r="G2779" s="1158">
        <v>0</v>
      </c>
      <c r="H2779" s="740">
        <v>7518.01</v>
      </c>
      <c r="I2779" s="1158">
        <v>0</v>
      </c>
      <c r="J2779" s="740">
        <v>7518.01</v>
      </c>
      <c r="K2779" s="276" t="str">
        <f t="shared" si="43"/>
        <v>110123</v>
      </c>
    </row>
    <row r="2780" spans="1:11" ht="10.9" customHeight="1">
      <c r="A2780" s="1157">
        <v>5121010001</v>
      </c>
      <c r="B2780" s="1219" t="s">
        <v>686</v>
      </c>
      <c r="C2780" s="1220"/>
      <c r="D2780" s="1221"/>
      <c r="E2780" s="1219" t="s">
        <v>7381</v>
      </c>
      <c r="F2780" s="1221"/>
      <c r="G2780" s="1158">
        <v>0</v>
      </c>
      <c r="H2780" s="740">
        <v>5992.5</v>
      </c>
      <c r="I2780" s="1158">
        <v>0</v>
      </c>
      <c r="J2780" s="740">
        <v>5992.5</v>
      </c>
      <c r="K2780" s="276" t="str">
        <f t="shared" si="43"/>
        <v>110123</v>
      </c>
    </row>
    <row r="2781" spans="1:11" ht="10.9" customHeight="1">
      <c r="A2781" s="1157">
        <v>5121010001</v>
      </c>
      <c r="B2781" s="1219" t="s">
        <v>686</v>
      </c>
      <c r="C2781" s="1220"/>
      <c r="D2781" s="1221"/>
      <c r="E2781" s="1219" t="s">
        <v>7382</v>
      </c>
      <c r="F2781" s="1221"/>
      <c r="G2781" s="740">
        <v>33393.599999999999</v>
      </c>
      <c r="H2781" s="740">
        <v>23241.599999999999</v>
      </c>
      <c r="I2781" s="1158">
        <v>0</v>
      </c>
      <c r="J2781" s="740">
        <v>56635.199999999997</v>
      </c>
      <c r="K2781" s="276" t="str">
        <f t="shared" si="43"/>
        <v>110123</v>
      </c>
    </row>
    <row r="2782" spans="1:11" ht="10.9" customHeight="1">
      <c r="A2782" s="1157">
        <v>5121010001</v>
      </c>
      <c r="B2782" s="1219" t="s">
        <v>686</v>
      </c>
      <c r="C2782" s="1220"/>
      <c r="D2782" s="1221"/>
      <c r="E2782" s="1219" t="s">
        <v>7383</v>
      </c>
      <c r="F2782" s="1221"/>
      <c r="G2782" s="740">
        <v>12191.89</v>
      </c>
      <c r="H2782" s="740">
        <v>6848.39</v>
      </c>
      <c r="I2782" s="1158">
        <v>0</v>
      </c>
      <c r="J2782" s="740">
        <v>19040.28</v>
      </c>
      <c r="K2782" s="276" t="str">
        <f t="shared" si="43"/>
        <v>110123</v>
      </c>
    </row>
    <row r="2783" spans="1:11" ht="10.9" customHeight="1">
      <c r="A2783" s="1157">
        <v>5121010001</v>
      </c>
      <c r="B2783" s="1219" t="s">
        <v>686</v>
      </c>
      <c r="C2783" s="1220"/>
      <c r="D2783" s="1221"/>
      <c r="E2783" s="1219" t="s">
        <v>7384</v>
      </c>
      <c r="F2783" s="1221"/>
      <c r="G2783" s="740">
        <v>24807.01</v>
      </c>
      <c r="H2783" s="1158">
        <v>0</v>
      </c>
      <c r="I2783" s="1158">
        <v>0</v>
      </c>
      <c r="J2783" s="740">
        <v>24807.01</v>
      </c>
      <c r="K2783" s="276" t="str">
        <f t="shared" si="43"/>
        <v>110123</v>
      </c>
    </row>
    <row r="2784" spans="1:11" ht="10.9" customHeight="1">
      <c r="A2784" s="1157">
        <v>5121010001</v>
      </c>
      <c r="B2784" s="1219" t="s">
        <v>686</v>
      </c>
      <c r="C2784" s="1220"/>
      <c r="D2784" s="1221"/>
      <c r="E2784" s="1219" t="s">
        <v>7385</v>
      </c>
      <c r="F2784" s="1221"/>
      <c r="G2784" s="740">
        <v>44256.51</v>
      </c>
      <c r="H2784" s="740">
        <v>40364.120000000003</v>
      </c>
      <c r="I2784" s="1158">
        <v>0</v>
      </c>
      <c r="J2784" s="740">
        <v>84620.63</v>
      </c>
      <c r="K2784" s="276" t="str">
        <f t="shared" si="43"/>
        <v>110123</v>
      </c>
    </row>
    <row r="2785" spans="1:11" ht="10.9" customHeight="1">
      <c r="A2785" s="1157">
        <v>5121010001</v>
      </c>
      <c r="B2785" s="1219" t="s">
        <v>686</v>
      </c>
      <c r="C2785" s="1220"/>
      <c r="D2785" s="1221"/>
      <c r="E2785" s="1219" t="s">
        <v>7386</v>
      </c>
      <c r="F2785" s="1221"/>
      <c r="G2785" s="1158">
        <v>0</v>
      </c>
      <c r="H2785" s="740">
        <v>9468.85</v>
      </c>
      <c r="I2785" s="1158">
        <v>0</v>
      </c>
      <c r="J2785" s="740">
        <v>9468.85</v>
      </c>
      <c r="K2785" s="276" t="str">
        <f t="shared" si="43"/>
        <v>110123</v>
      </c>
    </row>
    <row r="2786" spans="1:11" ht="10.9" customHeight="1">
      <c r="A2786" s="1157">
        <v>5121010001</v>
      </c>
      <c r="B2786" s="1219" t="s">
        <v>686</v>
      </c>
      <c r="C2786" s="1220"/>
      <c r="D2786" s="1221"/>
      <c r="E2786" s="1219" t="s">
        <v>7387</v>
      </c>
      <c r="F2786" s="1221"/>
      <c r="G2786" s="1158">
        <v>0</v>
      </c>
      <c r="H2786" s="740">
        <v>6632</v>
      </c>
      <c r="I2786" s="1158">
        <v>0</v>
      </c>
      <c r="J2786" s="740">
        <v>6632</v>
      </c>
      <c r="K2786" s="276" t="str">
        <f t="shared" si="43"/>
        <v>110123</v>
      </c>
    </row>
    <row r="2787" spans="1:11" ht="10.9" customHeight="1">
      <c r="A2787" s="1157">
        <v>5121010001</v>
      </c>
      <c r="B2787" s="1219" t="s">
        <v>686</v>
      </c>
      <c r="C2787" s="1220"/>
      <c r="D2787" s="1221"/>
      <c r="E2787" s="1219" t="s">
        <v>7388</v>
      </c>
      <c r="F2787" s="1221"/>
      <c r="G2787" s="1158">
        <v>0</v>
      </c>
      <c r="H2787" s="740">
        <v>7371.6</v>
      </c>
      <c r="I2787" s="1158">
        <v>0</v>
      </c>
      <c r="J2787" s="740">
        <v>7371.6</v>
      </c>
      <c r="K2787" s="276" t="str">
        <f t="shared" si="43"/>
        <v>110123</v>
      </c>
    </row>
    <row r="2788" spans="1:11" ht="10.9" customHeight="1">
      <c r="A2788" s="1157">
        <v>5121010001</v>
      </c>
      <c r="B2788" s="1219" t="s">
        <v>686</v>
      </c>
      <c r="C2788" s="1220"/>
      <c r="D2788" s="1221"/>
      <c r="E2788" s="1219" t="s">
        <v>7389</v>
      </c>
      <c r="F2788" s="1221"/>
      <c r="G2788" s="1158">
        <v>0</v>
      </c>
      <c r="H2788" s="740">
        <v>6390.01</v>
      </c>
      <c r="I2788" s="1158">
        <v>0</v>
      </c>
      <c r="J2788" s="740">
        <v>6390.01</v>
      </c>
      <c r="K2788" s="276" t="str">
        <f t="shared" si="43"/>
        <v>110123</v>
      </c>
    </row>
    <row r="2789" spans="1:11" ht="10.9" customHeight="1">
      <c r="A2789" s="1157">
        <v>5121010001</v>
      </c>
      <c r="B2789" s="1219" t="s">
        <v>686</v>
      </c>
      <c r="C2789" s="1220"/>
      <c r="D2789" s="1221"/>
      <c r="E2789" s="1219" t="s">
        <v>7390</v>
      </c>
      <c r="F2789" s="1221"/>
      <c r="G2789" s="1158">
        <v>0</v>
      </c>
      <c r="H2789" s="740">
        <v>2409.5500000000002</v>
      </c>
      <c r="I2789" s="1158">
        <v>0</v>
      </c>
      <c r="J2789" s="740">
        <v>2409.5500000000002</v>
      </c>
      <c r="K2789" s="276" t="str">
        <f t="shared" si="43"/>
        <v>110123</v>
      </c>
    </row>
    <row r="2790" spans="1:11" ht="10.9" customHeight="1">
      <c r="A2790" s="1157">
        <v>5121010001</v>
      </c>
      <c r="B2790" s="1219" t="s">
        <v>686</v>
      </c>
      <c r="C2790" s="1220"/>
      <c r="D2790" s="1221"/>
      <c r="E2790" s="1219" t="s">
        <v>7391</v>
      </c>
      <c r="F2790" s="1221"/>
      <c r="G2790" s="1158">
        <v>0</v>
      </c>
      <c r="H2790" s="740">
        <v>4278</v>
      </c>
      <c r="I2790" s="1158">
        <v>0</v>
      </c>
      <c r="J2790" s="740">
        <v>4278</v>
      </c>
      <c r="K2790" s="276" t="str">
        <f t="shared" si="43"/>
        <v>110123</v>
      </c>
    </row>
    <row r="2791" spans="1:11" ht="10.9" customHeight="1">
      <c r="A2791" s="1157">
        <v>5121010001</v>
      </c>
      <c r="B2791" s="1219" t="s">
        <v>686</v>
      </c>
      <c r="C2791" s="1220"/>
      <c r="D2791" s="1221"/>
      <c r="E2791" s="1219" t="s">
        <v>7392</v>
      </c>
      <c r="F2791" s="1221"/>
      <c r="G2791" s="1158">
        <v>0</v>
      </c>
      <c r="H2791" s="740">
        <v>1022.5</v>
      </c>
      <c r="I2791" s="1158">
        <v>0</v>
      </c>
      <c r="J2791" s="740">
        <v>1022.5</v>
      </c>
      <c r="K2791" s="276" t="str">
        <f t="shared" si="43"/>
        <v>110123</v>
      </c>
    </row>
    <row r="2792" spans="1:11" ht="10.9" customHeight="1">
      <c r="A2792" s="1157">
        <v>5121010001</v>
      </c>
      <c r="B2792" s="1219" t="s">
        <v>686</v>
      </c>
      <c r="C2792" s="1220"/>
      <c r="D2792" s="1221"/>
      <c r="E2792" s="1219" t="s">
        <v>7393</v>
      </c>
      <c r="F2792" s="1221"/>
      <c r="G2792" s="1158">
        <v>0</v>
      </c>
      <c r="H2792" s="740">
        <v>1278.99</v>
      </c>
      <c r="I2792" s="1158">
        <v>0</v>
      </c>
      <c r="J2792" s="740">
        <v>1278.99</v>
      </c>
      <c r="K2792" s="276" t="str">
        <f t="shared" si="43"/>
        <v>110123</v>
      </c>
    </row>
    <row r="2793" spans="1:11" ht="10.9" customHeight="1">
      <c r="A2793" s="1157">
        <v>5121010001</v>
      </c>
      <c r="B2793" s="1219" t="s">
        <v>686</v>
      </c>
      <c r="C2793" s="1220"/>
      <c r="D2793" s="1221"/>
      <c r="E2793" s="1219" t="s">
        <v>7394</v>
      </c>
      <c r="F2793" s="1221"/>
      <c r="G2793" s="1158">
        <v>0</v>
      </c>
      <c r="H2793" s="740">
        <v>2440</v>
      </c>
      <c r="I2793" s="1158">
        <v>0</v>
      </c>
      <c r="J2793" s="740">
        <v>2440</v>
      </c>
      <c r="K2793" s="276" t="str">
        <f t="shared" si="43"/>
        <v>110123</v>
      </c>
    </row>
    <row r="2794" spans="1:11" ht="10.9" customHeight="1">
      <c r="A2794" s="1157">
        <v>5121010001</v>
      </c>
      <c r="B2794" s="1219" t="s">
        <v>686</v>
      </c>
      <c r="C2794" s="1220"/>
      <c r="D2794" s="1221"/>
      <c r="E2794" s="1219" t="s">
        <v>7395</v>
      </c>
      <c r="F2794" s="1221"/>
      <c r="G2794" s="1158">
        <v>0</v>
      </c>
      <c r="H2794" s="740">
        <v>1009.98</v>
      </c>
      <c r="I2794" s="1158">
        <v>0</v>
      </c>
      <c r="J2794" s="740">
        <v>1009.98</v>
      </c>
      <c r="K2794" s="276" t="str">
        <f t="shared" si="43"/>
        <v>110123</v>
      </c>
    </row>
    <row r="2795" spans="1:11" ht="10.9" customHeight="1">
      <c r="A2795" s="1157">
        <v>5121010001</v>
      </c>
      <c r="B2795" s="1219" t="s">
        <v>686</v>
      </c>
      <c r="C2795" s="1220"/>
      <c r="D2795" s="1221"/>
      <c r="E2795" s="1219" t="s">
        <v>7396</v>
      </c>
      <c r="F2795" s="1221"/>
      <c r="G2795" s="1158">
        <v>0</v>
      </c>
      <c r="H2795" s="740">
        <v>2640</v>
      </c>
      <c r="I2795" s="1158">
        <v>0</v>
      </c>
      <c r="J2795" s="740">
        <v>2640</v>
      </c>
      <c r="K2795" s="276" t="str">
        <f t="shared" si="43"/>
        <v>110123</v>
      </c>
    </row>
    <row r="2796" spans="1:11" ht="10.9" customHeight="1">
      <c r="A2796" s="1157">
        <v>5121010001</v>
      </c>
      <c r="B2796" s="1219" t="s">
        <v>686</v>
      </c>
      <c r="C2796" s="1220"/>
      <c r="D2796" s="1221"/>
      <c r="E2796" s="1219" t="s">
        <v>7397</v>
      </c>
      <c r="F2796" s="1221"/>
      <c r="G2796" s="1158">
        <v>0</v>
      </c>
      <c r="H2796" s="740">
        <v>3672</v>
      </c>
      <c r="I2796" s="1158">
        <v>0</v>
      </c>
      <c r="J2796" s="740">
        <v>3672</v>
      </c>
      <c r="K2796" s="276" t="str">
        <f t="shared" si="43"/>
        <v>110123</v>
      </c>
    </row>
    <row r="2797" spans="1:11" ht="10.9" customHeight="1">
      <c r="A2797" s="1157">
        <v>5121010001</v>
      </c>
      <c r="B2797" s="1219" t="s">
        <v>686</v>
      </c>
      <c r="C2797" s="1220"/>
      <c r="D2797" s="1221"/>
      <c r="E2797" s="1219" t="s">
        <v>7398</v>
      </c>
      <c r="F2797" s="1221"/>
      <c r="G2797" s="740">
        <v>5641.9</v>
      </c>
      <c r="H2797" s="740">
        <v>1146.9000000000001</v>
      </c>
      <c r="I2797" s="1158">
        <v>0</v>
      </c>
      <c r="J2797" s="740">
        <v>6788.8</v>
      </c>
      <c r="K2797" s="276" t="str">
        <f t="shared" si="43"/>
        <v>110123</v>
      </c>
    </row>
    <row r="2798" spans="1:11" ht="10.9" customHeight="1">
      <c r="A2798" s="1157">
        <v>5121010002</v>
      </c>
      <c r="B2798" s="1219" t="s">
        <v>2471</v>
      </c>
      <c r="C2798" s="1220"/>
      <c r="D2798" s="1221"/>
      <c r="E2798" s="1219" t="s">
        <v>7399</v>
      </c>
      <c r="F2798" s="1221"/>
      <c r="G2798" s="1158">
        <v>851</v>
      </c>
      <c r="H2798" s="1158">
        <v>0</v>
      </c>
      <c r="I2798" s="1158">
        <v>0</v>
      </c>
      <c r="J2798" s="1158">
        <v>851</v>
      </c>
      <c r="K2798" s="276" t="str">
        <f t="shared" si="43"/>
        <v>110123</v>
      </c>
    </row>
    <row r="2799" spans="1:11" ht="10.9" customHeight="1">
      <c r="A2799" s="1157">
        <v>5121010002</v>
      </c>
      <c r="B2799" s="1219" t="s">
        <v>2471</v>
      </c>
      <c r="C2799" s="1220"/>
      <c r="D2799" s="1221"/>
      <c r="E2799" s="1219" t="s">
        <v>7400</v>
      </c>
      <c r="F2799" s="1221"/>
      <c r="G2799" s="1158">
        <v>0</v>
      </c>
      <c r="H2799" s="740">
        <v>4404</v>
      </c>
      <c r="I2799" s="1158">
        <v>0</v>
      </c>
      <c r="J2799" s="740">
        <v>4404</v>
      </c>
      <c r="K2799" s="276" t="str">
        <f t="shared" si="43"/>
        <v>110123</v>
      </c>
    </row>
    <row r="2800" spans="1:11" ht="10.9" customHeight="1">
      <c r="A2800" s="1157">
        <v>5121010002</v>
      </c>
      <c r="B2800" s="1219" t="s">
        <v>2471</v>
      </c>
      <c r="C2800" s="1220"/>
      <c r="D2800" s="1221"/>
      <c r="E2800" s="1219" t="s">
        <v>7401</v>
      </c>
      <c r="F2800" s="1221"/>
      <c r="G2800" s="1158">
        <v>0</v>
      </c>
      <c r="H2800" s="740">
        <v>4889.6099999999997</v>
      </c>
      <c r="I2800" s="1158">
        <v>0</v>
      </c>
      <c r="J2800" s="740">
        <v>4889.6099999999997</v>
      </c>
      <c r="K2800" s="276" t="str">
        <f t="shared" si="43"/>
        <v>110123</v>
      </c>
    </row>
    <row r="2801" spans="1:11" ht="10.9" customHeight="1">
      <c r="A2801" s="1157">
        <v>5121010002</v>
      </c>
      <c r="B2801" s="1219" t="s">
        <v>2471</v>
      </c>
      <c r="C2801" s="1220"/>
      <c r="D2801" s="1221"/>
      <c r="E2801" s="1219" t="s">
        <v>7402</v>
      </c>
      <c r="F2801" s="1221"/>
      <c r="G2801" s="1158">
        <v>0</v>
      </c>
      <c r="H2801" s="1158">
        <v>775</v>
      </c>
      <c r="I2801" s="1158">
        <v>0</v>
      </c>
      <c r="J2801" s="1158">
        <v>775</v>
      </c>
      <c r="K2801" s="276" t="str">
        <f t="shared" si="43"/>
        <v>110123</v>
      </c>
    </row>
    <row r="2802" spans="1:11" ht="10.9" customHeight="1">
      <c r="A2802" s="1157">
        <v>5121010002</v>
      </c>
      <c r="B2802" s="1219" t="s">
        <v>2471</v>
      </c>
      <c r="C2802" s="1220"/>
      <c r="D2802" s="1221"/>
      <c r="E2802" s="1219" t="s">
        <v>7403</v>
      </c>
      <c r="F2802" s="1221"/>
      <c r="G2802" s="1158">
        <v>0</v>
      </c>
      <c r="H2802" s="1158">
        <v>108</v>
      </c>
      <c r="I2802" s="1158">
        <v>0</v>
      </c>
      <c r="J2802" s="1158">
        <v>108</v>
      </c>
      <c r="K2802" s="276" t="str">
        <f t="shared" si="43"/>
        <v>110123</v>
      </c>
    </row>
    <row r="2803" spans="1:11" ht="10.9" customHeight="1">
      <c r="A2803" s="1157">
        <v>5121010002</v>
      </c>
      <c r="B2803" s="1219" t="s">
        <v>2471</v>
      </c>
      <c r="C2803" s="1220"/>
      <c r="D2803" s="1221"/>
      <c r="E2803" s="1219" t="s">
        <v>7404</v>
      </c>
      <c r="F2803" s="1221"/>
      <c r="G2803" s="740">
        <v>1050</v>
      </c>
      <c r="H2803" s="1158">
        <v>130</v>
      </c>
      <c r="I2803" s="1158">
        <v>0</v>
      </c>
      <c r="J2803" s="740">
        <v>1180</v>
      </c>
      <c r="K2803" s="276" t="str">
        <f t="shared" si="43"/>
        <v>110123</v>
      </c>
    </row>
    <row r="2804" spans="1:11" ht="10.9" customHeight="1">
      <c r="A2804" s="1157">
        <v>5121010002</v>
      </c>
      <c r="B2804" s="1219" t="s">
        <v>2471</v>
      </c>
      <c r="C2804" s="1220"/>
      <c r="D2804" s="1221"/>
      <c r="E2804" s="1219" t="s">
        <v>7405</v>
      </c>
      <c r="F2804" s="1221"/>
      <c r="G2804" s="740">
        <v>1135.8</v>
      </c>
      <c r="H2804" s="1158">
        <v>39</v>
      </c>
      <c r="I2804" s="1158">
        <v>0</v>
      </c>
      <c r="J2804" s="740">
        <v>1174.8</v>
      </c>
      <c r="K2804" s="276" t="str">
        <f t="shared" si="43"/>
        <v>110123</v>
      </c>
    </row>
    <row r="2805" spans="1:11" ht="10.9" customHeight="1">
      <c r="A2805" s="1157">
        <v>5121010002</v>
      </c>
      <c r="B2805" s="1219" t="s">
        <v>2471</v>
      </c>
      <c r="C2805" s="1220"/>
      <c r="D2805" s="1221"/>
      <c r="E2805" s="1219" t="s">
        <v>7406</v>
      </c>
      <c r="F2805" s="1221"/>
      <c r="G2805" s="1158">
        <v>0</v>
      </c>
      <c r="H2805" s="1158">
        <v>320</v>
      </c>
      <c r="I2805" s="1158">
        <v>0</v>
      </c>
      <c r="J2805" s="1158">
        <v>320</v>
      </c>
      <c r="K2805" s="276" t="str">
        <f t="shared" si="43"/>
        <v>110123</v>
      </c>
    </row>
    <row r="2806" spans="1:11" ht="10.9" customHeight="1">
      <c r="A2806" s="1157">
        <v>5121010002</v>
      </c>
      <c r="B2806" s="1219" t="s">
        <v>2471</v>
      </c>
      <c r="C2806" s="1220"/>
      <c r="D2806" s="1221"/>
      <c r="E2806" s="1219" t="s">
        <v>7407</v>
      </c>
      <c r="F2806" s="1221"/>
      <c r="G2806" s="1158">
        <v>0</v>
      </c>
      <c r="H2806" s="1158">
        <v>26</v>
      </c>
      <c r="I2806" s="1158">
        <v>0</v>
      </c>
      <c r="J2806" s="1158">
        <v>26</v>
      </c>
      <c r="K2806" s="276" t="str">
        <f t="shared" si="43"/>
        <v>110123</v>
      </c>
    </row>
    <row r="2807" spans="1:11" ht="10.9" customHeight="1">
      <c r="A2807" s="1157">
        <v>5121010002</v>
      </c>
      <c r="B2807" s="1219" t="s">
        <v>2471</v>
      </c>
      <c r="C2807" s="1220"/>
      <c r="D2807" s="1221"/>
      <c r="E2807" s="1219" t="s">
        <v>7408</v>
      </c>
      <c r="F2807" s="1221"/>
      <c r="G2807" s="1158">
        <v>0</v>
      </c>
      <c r="H2807" s="1158">
        <v>511</v>
      </c>
      <c r="I2807" s="1158">
        <v>0</v>
      </c>
      <c r="J2807" s="1158">
        <v>511</v>
      </c>
      <c r="K2807" s="276" t="str">
        <f t="shared" si="43"/>
        <v>110123</v>
      </c>
    </row>
    <row r="2808" spans="1:11" ht="10.9" customHeight="1">
      <c r="A2808" s="1157">
        <v>5121010002</v>
      </c>
      <c r="B2808" s="1219" t="s">
        <v>2471</v>
      </c>
      <c r="C2808" s="1220"/>
      <c r="D2808" s="1221"/>
      <c r="E2808" s="1219" t="s">
        <v>7409</v>
      </c>
      <c r="F2808" s="1221"/>
      <c r="G2808" s="1158">
        <v>0</v>
      </c>
      <c r="H2808" s="740">
        <v>1595.5</v>
      </c>
      <c r="I2808" s="1158">
        <v>0</v>
      </c>
      <c r="J2808" s="740">
        <v>1595.5</v>
      </c>
      <c r="K2808" s="276" t="str">
        <f t="shared" si="43"/>
        <v>110123</v>
      </c>
    </row>
    <row r="2809" spans="1:11" ht="10.9" customHeight="1">
      <c r="A2809" s="1157">
        <v>5121010002</v>
      </c>
      <c r="B2809" s="1219" t="s">
        <v>2471</v>
      </c>
      <c r="C2809" s="1220"/>
      <c r="D2809" s="1221"/>
      <c r="E2809" s="1219" t="s">
        <v>7410</v>
      </c>
      <c r="F2809" s="1221"/>
      <c r="G2809" s="1158">
        <v>457.5</v>
      </c>
      <c r="H2809" s="1158">
        <v>310</v>
      </c>
      <c r="I2809" s="1158">
        <v>0</v>
      </c>
      <c r="J2809" s="1158">
        <v>767.5</v>
      </c>
      <c r="K2809" s="276" t="str">
        <f t="shared" si="43"/>
        <v>110123</v>
      </c>
    </row>
    <row r="2810" spans="1:11" ht="10.9" customHeight="1">
      <c r="A2810" s="1157">
        <v>5121010002</v>
      </c>
      <c r="B2810" s="1219" t="s">
        <v>2471</v>
      </c>
      <c r="C2810" s="1220"/>
      <c r="D2810" s="1221"/>
      <c r="E2810" s="1219" t="s">
        <v>7411</v>
      </c>
      <c r="F2810" s="1221"/>
      <c r="G2810" s="1158">
        <v>0</v>
      </c>
      <c r="H2810" s="740">
        <v>1330</v>
      </c>
      <c r="I2810" s="1158">
        <v>0</v>
      </c>
      <c r="J2810" s="740">
        <v>1330</v>
      </c>
      <c r="K2810" s="276" t="str">
        <f t="shared" si="43"/>
        <v>110123</v>
      </c>
    </row>
    <row r="2811" spans="1:11" ht="10.9" customHeight="1">
      <c r="A2811" s="1157">
        <v>5121010002</v>
      </c>
      <c r="B2811" s="1219" t="s">
        <v>2471</v>
      </c>
      <c r="C2811" s="1220"/>
      <c r="D2811" s="1221"/>
      <c r="E2811" s="1219" t="s">
        <v>7412</v>
      </c>
      <c r="F2811" s="1221"/>
      <c r="G2811" s="740">
        <v>1808.81</v>
      </c>
      <c r="H2811" s="740">
        <v>1930</v>
      </c>
      <c r="I2811" s="1158">
        <v>0</v>
      </c>
      <c r="J2811" s="740">
        <v>3738.81</v>
      </c>
      <c r="K2811" s="276" t="str">
        <f t="shared" si="43"/>
        <v>110123</v>
      </c>
    </row>
    <row r="2812" spans="1:11" ht="10.9" customHeight="1">
      <c r="A2812" s="1157">
        <v>5121010002</v>
      </c>
      <c r="B2812" s="1219" t="s">
        <v>2471</v>
      </c>
      <c r="C2812" s="1220"/>
      <c r="D2812" s="1221"/>
      <c r="E2812" s="1219" t="s">
        <v>7413</v>
      </c>
      <c r="F2812" s="1221"/>
      <c r="G2812" s="1158">
        <v>0</v>
      </c>
      <c r="H2812" s="740">
        <v>2334</v>
      </c>
      <c r="I2812" s="1158">
        <v>0</v>
      </c>
      <c r="J2812" s="740">
        <v>2334</v>
      </c>
      <c r="K2812" s="276" t="str">
        <f t="shared" si="43"/>
        <v>110123</v>
      </c>
    </row>
    <row r="2813" spans="1:11" ht="10.9" customHeight="1">
      <c r="A2813" s="1157">
        <v>5121010002</v>
      </c>
      <c r="B2813" s="1219" t="s">
        <v>2471</v>
      </c>
      <c r="C2813" s="1220"/>
      <c r="D2813" s="1221"/>
      <c r="E2813" s="1219" t="s">
        <v>7414</v>
      </c>
      <c r="F2813" s="1221"/>
      <c r="G2813" s="1158">
        <v>0</v>
      </c>
      <c r="H2813" s="740">
        <v>1898.98</v>
      </c>
      <c r="I2813" s="1158">
        <v>0</v>
      </c>
      <c r="J2813" s="740">
        <v>1898.98</v>
      </c>
      <c r="K2813" s="276" t="str">
        <f t="shared" si="43"/>
        <v>110123</v>
      </c>
    </row>
    <row r="2814" spans="1:11" ht="10.9" customHeight="1">
      <c r="A2814" s="1157">
        <v>5121010002</v>
      </c>
      <c r="B2814" s="1219" t="s">
        <v>2471</v>
      </c>
      <c r="C2814" s="1220"/>
      <c r="D2814" s="1221"/>
      <c r="E2814" s="1219" t="s">
        <v>7415</v>
      </c>
      <c r="F2814" s="1221"/>
      <c r="G2814" s="1158">
        <v>0</v>
      </c>
      <c r="H2814" s="1158">
        <v>448</v>
      </c>
      <c r="I2814" s="1158">
        <v>0</v>
      </c>
      <c r="J2814" s="1158">
        <v>448</v>
      </c>
      <c r="K2814" s="276" t="str">
        <f t="shared" si="43"/>
        <v>110123</v>
      </c>
    </row>
    <row r="2815" spans="1:11" ht="10.9" customHeight="1">
      <c r="A2815" s="1157">
        <v>5121010002</v>
      </c>
      <c r="B2815" s="1219" t="s">
        <v>2471</v>
      </c>
      <c r="C2815" s="1220"/>
      <c r="D2815" s="1221"/>
      <c r="E2815" s="1219" t="s">
        <v>7416</v>
      </c>
      <c r="F2815" s="1221"/>
      <c r="G2815" s="1158">
        <v>0</v>
      </c>
      <c r="H2815" s="1158">
        <v>321.01</v>
      </c>
      <c r="I2815" s="1158">
        <v>0</v>
      </c>
      <c r="J2815" s="1158">
        <v>321.01</v>
      </c>
      <c r="K2815" s="276" t="str">
        <f t="shared" si="43"/>
        <v>110123</v>
      </c>
    </row>
    <row r="2816" spans="1:11" ht="10.9" customHeight="1">
      <c r="A2816" s="1157">
        <v>5121010002</v>
      </c>
      <c r="B2816" s="1219" t="s">
        <v>2471</v>
      </c>
      <c r="C2816" s="1220"/>
      <c r="D2816" s="1221"/>
      <c r="E2816" s="1219" t="s">
        <v>7417</v>
      </c>
      <c r="F2816" s="1221"/>
      <c r="G2816" s="1158">
        <v>0</v>
      </c>
      <c r="H2816" s="1158">
        <v>710</v>
      </c>
      <c r="I2816" s="1158">
        <v>0</v>
      </c>
      <c r="J2816" s="1158">
        <v>710</v>
      </c>
      <c r="K2816" s="276" t="str">
        <f t="shared" si="43"/>
        <v>110123</v>
      </c>
    </row>
    <row r="2817" spans="1:11" ht="10.9" customHeight="1">
      <c r="A2817" s="1157">
        <v>5121010002</v>
      </c>
      <c r="B2817" s="1219" t="s">
        <v>2471</v>
      </c>
      <c r="C2817" s="1220"/>
      <c r="D2817" s="1221"/>
      <c r="E2817" s="1219" t="s">
        <v>7418</v>
      </c>
      <c r="F2817" s="1221"/>
      <c r="G2817" s="740">
        <v>1217.7</v>
      </c>
      <c r="H2817" s="1158">
        <v>0</v>
      </c>
      <c r="I2817" s="1158">
        <v>0</v>
      </c>
      <c r="J2817" s="740">
        <v>1217.7</v>
      </c>
      <c r="K2817" s="276" t="str">
        <f t="shared" si="43"/>
        <v>110123</v>
      </c>
    </row>
    <row r="2818" spans="1:11" ht="10.9" customHeight="1">
      <c r="A2818" s="1157">
        <v>5121010003</v>
      </c>
      <c r="B2818" s="1219" t="s">
        <v>2189</v>
      </c>
      <c r="C2818" s="1220"/>
      <c r="D2818" s="1221"/>
      <c r="E2818" s="1219" t="s">
        <v>7419</v>
      </c>
      <c r="F2818" s="1221"/>
      <c r="G2818" s="740">
        <v>7864.8</v>
      </c>
      <c r="H2818" s="1158">
        <v>0</v>
      </c>
      <c r="I2818" s="1158">
        <v>0</v>
      </c>
      <c r="J2818" s="740">
        <v>7864.8</v>
      </c>
      <c r="K2818" s="276" t="str">
        <f t="shared" si="43"/>
        <v>110123</v>
      </c>
    </row>
    <row r="2819" spans="1:11" ht="10.9" customHeight="1">
      <c r="A2819" s="1157">
        <v>5121010003</v>
      </c>
      <c r="B2819" s="1219" t="s">
        <v>2189</v>
      </c>
      <c r="C2819" s="1220"/>
      <c r="D2819" s="1221"/>
      <c r="E2819" s="1219" t="s">
        <v>7420</v>
      </c>
      <c r="F2819" s="1221"/>
      <c r="G2819" s="740">
        <v>8004</v>
      </c>
      <c r="H2819" s="1158">
        <v>0</v>
      </c>
      <c r="I2819" s="1158">
        <v>0</v>
      </c>
      <c r="J2819" s="740">
        <v>8004</v>
      </c>
      <c r="K2819" s="276" t="str">
        <f t="shared" si="43"/>
        <v>110123</v>
      </c>
    </row>
    <row r="2820" spans="1:11" ht="10.9" customHeight="1">
      <c r="A2820" s="1157">
        <v>5121010003</v>
      </c>
      <c r="B2820" s="1219" t="s">
        <v>2189</v>
      </c>
      <c r="C2820" s="1220"/>
      <c r="D2820" s="1221"/>
      <c r="E2820" s="1219" t="s">
        <v>7421</v>
      </c>
      <c r="F2820" s="1221"/>
      <c r="G2820" s="740">
        <v>12992</v>
      </c>
      <c r="H2820" s="1158">
        <v>0</v>
      </c>
      <c r="I2820" s="1158">
        <v>0</v>
      </c>
      <c r="J2820" s="740">
        <v>12992</v>
      </c>
      <c r="K2820" s="276" t="str">
        <f t="shared" si="43"/>
        <v>110123</v>
      </c>
    </row>
    <row r="2821" spans="1:11" ht="10.9" customHeight="1">
      <c r="A2821" s="1157">
        <v>5121010003</v>
      </c>
      <c r="B2821" s="1219" t="s">
        <v>2189</v>
      </c>
      <c r="C2821" s="1220"/>
      <c r="D2821" s="1221"/>
      <c r="E2821" s="1219" t="s">
        <v>7422</v>
      </c>
      <c r="F2821" s="1221"/>
      <c r="G2821" s="1158">
        <v>0</v>
      </c>
      <c r="H2821" s="740">
        <v>4002</v>
      </c>
      <c r="I2821" s="1158">
        <v>0</v>
      </c>
      <c r="J2821" s="740">
        <v>4002</v>
      </c>
      <c r="K2821" s="276" t="str">
        <f t="shared" si="43"/>
        <v>110123</v>
      </c>
    </row>
    <row r="2822" spans="1:11" ht="10.9" customHeight="1">
      <c r="A2822" s="1157">
        <v>5121010003</v>
      </c>
      <c r="B2822" s="1219" t="s">
        <v>2189</v>
      </c>
      <c r="C2822" s="1220"/>
      <c r="D2822" s="1221"/>
      <c r="E2822" s="1219" t="s">
        <v>7423</v>
      </c>
      <c r="F2822" s="1221"/>
      <c r="G2822" s="740">
        <v>2534.6</v>
      </c>
      <c r="H2822" s="1158">
        <v>0</v>
      </c>
      <c r="I2822" s="1158">
        <v>0</v>
      </c>
      <c r="J2822" s="740">
        <v>2534.6</v>
      </c>
      <c r="K2822" s="276" t="str">
        <f t="shared" si="43"/>
        <v>110123</v>
      </c>
    </row>
    <row r="2823" spans="1:11" ht="10.9" customHeight="1">
      <c r="A2823" s="1157">
        <v>5121010003</v>
      </c>
      <c r="B2823" s="1219" t="s">
        <v>2189</v>
      </c>
      <c r="C2823" s="1220"/>
      <c r="D2823" s="1221"/>
      <c r="E2823" s="1219" t="s">
        <v>7424</v>
      </c>
      <c r="F2823" s="1221"/>
      <c r="G2823" s="740">
        <v>5717</v>
      </c>
      <c r="H2823" s="1158">
        <v>0</v>
      </c>
      <c r="I2823" s="1158">
        <v>0</v>
      </c>
      <c r="J2823" s="740">
        <v>5717</v>
      </c>
      <c r="K2823" s="276" t="str">
        <f t="shared" si="43"/>
        <v>110123</v>
      </c>
    </row>
    <row r="2824" spans="1:11" ht="10.9" customHeight="1">
      <c r="A2824" s="1157">
        <v>5121010003</v>
      </c>
      <c r="B2824" s="1219" t="s">
        <v>2189</v>
      </c>
      <c r="C2824" s="1220"/>
      <c r="D2824" s="1221"/>
      <c r="E2824" s="1219" t="s">
        <v>7425</v>
      </c>
      <c r="F2824" s="1221"/>
      <c r="G2824" s="1158">
        <v>0</v>
      </c>
      <c r="H2824" s="740">
        <v>9500.4</v>
      </c>
      <c r="I2824" s="1158">
        <v>0</v>
      </c>
      <c r="J2824" s="740">
        <v>9500.4</v>
      </c>
      <c r="K2824" s="276" t="str">
        <f t="shared" si="43"/>
        <v>110123</v>
      </c>
    </row>
    <row r="2825" spans="1:11" ht="10.9" customHeight="1">
      <c r="A2825" s="1157">
        <v>5121010003</v>
      </c>
      <c r="B2825" s="1219" t="s">
        <v>2189</v>
      </c>
      <c r="C2825" s="1220"/>
      <c r="D2825" s="1221"/>
      <c r="E2825" s="1219" t="s">
        <v>7426</v>
      </c>
      <c r="F2825" s="1221"/>
      <c r="G2825" s="1158">
        <v>0</v>
      </c>
      <c r="H2825" s="740">
        <v>2818.8</v>
      </c>
      <c r="I2825" s="1158">
        <v>0</v>
      </c>
      <c r="J2825" s="740">
        <v>2818.8</v>
      </c>
      <c r="K2825" s="276" t="str">
        <f t="shared" si="43"/>
        <v>110123</v>
      </c>
    </row>
    <row r="2826" spans="1:11" ht="10.9" customHeight="1">
      <c r="A2826" s="1157">
        <v>5121010003</v>
      </c>
      <c r="B2826" s="1219" t="s">
        <v>2189</v>
      </c>
      <c r="C2826" s="1220"/>
      <c r="D2826" s="1221"/>
      <c r="E2826" s="1219" t="s">
        <v>7427</v>
      </c>
      <c r="F2826" s="1221"/>
      <c r="G2826" s="1158">
        <v>0</v>
      </c>
      <c r="H2826" s="740">
        <v>60656.4</v>
      </c>
      <c r="I2826" s="1158">
        <v>0</v>
      </c>
      <c r="J2826" s="740">
        <v>60656.4</v>
      </c>
      <c r="K2826" s="276" t="str">
        <f t="shared" si="43"/>
        <v>110123</v>
      </c>
    </row>
    <row r="2827" spans="1:11" ht="10.9" customHeight="1">
      <c r="A2827" s="1157">
        <v>5121010004</v>
      </c>
      <c r="B2827" s="1219" t="s">
        <v>1208</v>
      </c>
      <c r="C2827" s="1220"/>
      <c r="D2827" s="1221"/>
      <c r="E2827" s="1219" t="s">
        <v>7428</v>
      </c>
      <c r="F2827" s="1221"/>
      <c r="G2827" s="1158">
        <v>475.2</v>
      </c>
      <c r="H2827" s="1158">
        <v>0</v>
      </c>
      <c r="I2827" s="1158">
        <v>0</v>
      </c>
      <c r="J2827" s="1158">
        <v>475.2</v>
      </c>
      <c r="K2827" s="276" t="str">
        <f t="shared" si="43"/>
        <v>110123</v>
      </c>
    </row>
    <row r="2828" spans="1:11" ht="10.9" customHeight="1">
      <c r="A2828" s="1157">
        <v>5121010004</v>
      </c>
      <c r="B2828" s="1219" t="s">
        <v>1208</v>
      </c>
      <c r="C2828" s="1220"/>
      <c r="D2828" s="1221"/>
      <c r="E2828" s="1219" t="s">
        <v>7429</v>
      </c>
      <c r="F2828" s="1221"/>
      <c r="G2828" s="1158">
        <v>0</v>
      </c>
      <c r="H2828" s="1158">
        <v>424</v>
      </c>
      <c r="I2828" s="1158">
        <v>0</v>
      </c>
      <c r="J2828" s="1158">
        <v>424</v>
      </c>
      <c r="K2828" s="276" t="str">
        <f t="shared" si="43"/>
        <v>110123</v>
      </c>
    </row>
    <row r="2829" spans="1:11" ht="10.9" customHeight="1">
      <c r="A2829" s="1157">
        <v>5121010004</v>
      </c>
      <c r="B2829" s="1219" t="s">
        <v>1208</v>
      </c>
      <c r="C2829" s="1220"/>
      <c r="D2829" s="1221"/>
      <c r="E2829" s="1219" t="s">
        <v>7430</v>
      </c>
      <c r="F2829" s="1221"/>
      <c r="G2829" s="740">
        <v>1509</v>
      </c>
      <c r="H2829" s="740">
        <v>1207</v>
      </c>
      <c r="I2829" s="1158">
        <v>0</v>
      </c>
      <c r="J2829" s="740">
        <v>2716</v>
      </c>
      <c r="K2829" s="276" t="str">
        <f t="shared" ref="K2829:K2892" si="44">MID(E2829,58,6)</f>
        <v>110123</v>
      </c>
    </row>
    <row r="2830" spans="1:11" ht="10.9" customHeight="1">
      <c r="A2830" s="1157">
        <v>5121010004</v>
      </c>
      <c r="B2830" s="1219" t="s">
        <v>1208</v>
      </c>
      <c r="C2830" s="1220"/>
      <c r="D2830" s="1221"/>
      <c r="E2830" s="1219" t="s">
        <v>7431</v>
      </c>
      <c r="F2830" s="1221"/>
      <c r="G2830" s="1158">
        <v>0</v>
      </c>
      <c r="H2830" s="740">
        <v>1708</v>
      </c>
      <c r="I2830" s="1158">
        <v>0</v>
      </c>
      <c r="J2830" s="740">
        <v>1708</v>
      </c>
      <c r="K2830" s="276" t="str">
        <f t="shared" si="44"/>
        <v>110123</v>
      </c>
    </row>
    <row r="2831" spans="1:11" ht="10.9" customHeight="1">
      <c r="A2831" s="1157">
        <v>5121010004</v>
      </c>
      <c r="B2831" s="1219" t="s">
        <v>1208</v>
      </c>
      <c r="C2831" s="1220"/>
      <c r="D2831" s="1221"/>
      <c r="E2831" s="1219" t="s">
        <v>7432</v>
      </c>
      <c r="F2831" s="1221"/>
      <c r="G2831" s="740">
        <v>4120</v>
      </c>
      <c r="H2831" s="740">
        <v>3318.2</v>
      </c>
      <c r="I2831" s="1158">
        <v>0</v>
      </c>
      <c r="J2831" s="740">
        <v>7438.2</v>
      </c>
      <c r="K2831" s="276" t="str">
        <f t="shared" si="44"/>
        <v>110123</v>
      </c>
    </row>
    <row r="2832" spans="1:11" ht="10.9" customHeight="1">
      <c r="A2832" s="1157">
        <v>5121040001</v>
      </c>
      <c r="B2832" s="1219" t="s">
        <v>1209</v>
      </c>
      <c r="C2832" s="1220"/>
      <c r="D2832" s="1221"/>
      <c r="E2832" s="1219" t="s">
        <v>7433</v>
      </c>
      <c r="F2832" s="1221"/>
      <c r="G2832" s="1158">
        <v>611</v>
      </c>
      <c r="H2832" s="1158">
        <v>0</v>
      </c>
      <c r="I2832" s="1158">
        <v>0</v>
      </c>
      <c r="J2832" s="1158">
        <v>611</v>
      </c>
      <c r="K2832" s="276" t="str">
        <f t="shared" si="44"/>
        <v>110123</v>
      </c>
    </row>
    <row r="2833" spans="1:11" ht="10.9" customHeight="1">
      <c r="A2833" s="1157">
        <v>5121040001</v>
      </c>
      <c r="B2833" s="1219" t="s">
        <v>1209</v>
      </c>
      <c r="C2833" s="1220"/>
      <c r="D2833" s="1221"/>
      <c r="E2833" s="1219" t="s">
        <v>7434</v>
      </c>
      <c r="F2833" s="1221"/>
      <c r="G2833" s="1158">
        <v>0</v>
      </c>
      <c r="H2833" s="1158">
        <v>127</v>
      </c>
      <c r="I2833" s="1158">
        <v>0</v>
      </c>
      <c r="J2833" s="1158">
        <v>127</v>
      </c>
      <c r="K2833" s="276" t="str">
        <f t="shared" si="44"/>
        <v>110123</v>
      </c>
    </row>
    <row r="2834" spans="1:11" ht="10.9" customHeight="1">
      <c r="A2834" s="1157">
        <v>5121040001</v>
      </c>
      <c r="B2834" s="1219" t="s">
        <v>1209</v>
      </c>
      <c r="C2834" s="1220"/>
      <c r="D2834" s="1221"/>
      <c r="E2834" s="1219" t="s">
        <v>7435</v>
      </c>
      <c r="F2834" s="1221"/>
      <c r="G2834" s="1158">
        <v>0</v>
      </c>
      <c r="H2834" s="740">
        <v>13182</v>
      </c>
      <c r="I2834" s="1158">
        <v>0</v>
      </c>
      <c r="J2834" s="740">
        <v>13182</v>
      </c>
      <c r="K2834" s="276" t="str">
        <f t="shared" si="44"/>
        <v>110123</v>
      </c>
    </row>
    <row r="2835" spans="1:11" ht="10.9" customHeight="1">
      <c r="A2835" s="1157">
        <v>5121040001</v>
      </c>
      <c r="B2835" s="1219" t="s">
        <v>1209</v>
      </c>
      <c r="C2835" s="1220"/>
      <c r="D2835" s="1221"/>
      <c r="E2835" s="1219" t="s">
        <v>7436</v>
      </c>
      <c r="F2835" s="1221"/>
      <c r="G2835" s="740">
        <v>1702</v>
      </c>
      <c r="H2835" s="1158">
        <v>0</v>
      </c>
      <c r="I2835" s="1158">
        <v>0</v>
      </c>
      <c r="J2835" s="740">
        <v>1702</v>
      </c>
      <c r="K2835" s="276" t="str">
        <f t="shared" si="44"/>
        <v>110123</v>
      </c>
    </row>
    <row r="2836" spans="1:11" ht="10.9" customHeight="1">
      <c r="A2836" s="1157">
        <v>5121040001</v>
      </c>
      <c r="B2836" s="1219" t="s">
        <v>1209</v>
      </c>
      <c r="C2836" s="1220"/>
      <c r="D2836" s="1221"/>
      <c r="E2836" s="1219" t="s">
        <v>7437</v>
      </c>
      <c r="F2836" s="1221"/>
      <c r="G2836" s="740">
        <v>5215</v>
      </c>
      <c r="H2836" s="1158">
        <v>0</v>
      </c>
      <c r="I2836" s="1158">
        <v>0</v>
      </c>
      <c r="J2836" s="740">
        <v>5215</v>
      </c>
      <c r="K2836" s="276" t="str">
        <f t="shared" si="44"/>
        <v>110123</v>
      </c>
    </row>
    <row r="2837" spans="1:11" ht="10.9" customHeight="1">
      <c r="A2837" s="1157">
        <v>5121040001</v>
      </c>
      <c r="B2837" s="1219" t="s">
        <v>1209</v>
      </c>
      <c r="C2837" s="1220"/>
      <c r="D2837" s="1221"/>
      <c r="E2837" s="1219" t="s">
        <v>7438</v>
      </c>
      <c r="F2837" s="1221"/>
      <c r="G2837" s="740">
        <v>13104</v>
      </c>
      <c r="H2837" s="1158">
        <v>0</v>
      </c>
      <c r="I2837" s="1158">
        <v>0</v>
      </c>
      <c r="J2837" s="740">
        <v>13104</v>
      </c>
      <c r="K2837" s="276" t="str">
        <f t="shared" si="44"/>
        <v>110123</v>
      </c>
    </row>
    <row r="2838" spans="1:11" ht="10.9" customHeight="1">
      <c r="A2838" s="1157">
        <v>5121040001</v>
      </c>
      <c r="B2838" s="1219" t="s">
        <v>1209</v>
      </c>
      <c r="C2838" s="1220"/>
      <c r="D2838" s="1221"/>
      <c r="E2838" s="1219" t="s">
        <v>7439</v>
      </c>
      <c r="F2838" s="1221"/>
      <c r="G2838" s="740">
        <v>4392</v>
      </c>
      <c r="H2838" s="1158">
        <v>0</v>
      </c>
      <c r="I2838" s="1158">
        <v>0</v>
      </c>
      <c r="J2838" s="740">
        <v>4392</v>
      </c>
      <c r="K2838" s="276" t="str">
        <f t="shared" si="44"/>
        <v>110123</v>
      </c>
    </row>
    <row r="2839" spans="1:11" ht="10.9" customHeight="1">
      <c r="A2839" s="1157">
        <v>5121040001</v>
      </c>
      <c r="B2839" s="1219" t="s">
        <v>1209</v>
      </c>
      <c r="C2839" s="1220"/>
      <c r="D2839" s="1221"/>
      <c r="E2839" s="1219" t="s">
        <v>7440</v>
      </c>
      <c r="F2839" s="1221"/>
      <c r="G2839" s="740">
        <v>4451</v>
      </c>
      <c r="H2839" s="1158">
        <v>0</v>
      </c>
      <c r="I2839" s="1158">
        <v>0</v>
      </c>
      <c r="J2839" s="740">
        <v>4451</v>
      </c>
      <c r="K2839" s="276" t="str">
        <f t="shared" si="44"/>
        <v>110123</v>
      </c>
    </row>
    <row r="2840" spans="1:11" ht="10.9" customHeight="1">
      <c r="A2840" s="1157">
        <v>5121040001</v>
      </c>
      <c r="B2840" s="1219" t="s">
        <v>1209</v>
      </c>
      <c r="C2840" s="1220"/>
      <c r="D2840" s="1221"/>
      <c r="E2840" s="1219" t="s">
        <v>7441</v>
      </c>
      <c r="F2840" s="1221"/>
      <c r="G2840" s="1158">
        <v>307</v>
      </c>
      <c r="H2840" s="1158">
        <v>0</v>
      </c>
      <c r="I2840" s="1158">
        <v>0</v>
      </c>
      <c r="J2840" s="1158">
        <v>307</v>
      </c>
      <c r="K2840" s="276" t="str">
        <f t="shared" si="44"/>
        <v>110123</v>
      </c>
    </row>
    <row r="2841" spans="1:11" ht="10.9" customHeight="1">
      <c r="A2841" s="1157">
        <v>5121040001</v>
      </c>
      <c r="B2841" s="1219" t="s">
        <v>1209</v>
      </c>
      <c r="C2841" s="1220"/>
      <c r="D2841" s="1221"/>
      <c r="E2841" s="1219" t="s">
        <v>7442</v>
      </c>
      <c r="F2841" s="1221"/>
      <c r="G2841" s="740">
        <v>8498</v>
      </c>
      <c r="H2841" s="1158">
        <v>0</v>
      </c>
      <c r="I2841" s="1158">
        <v>0</v>
      </c>
      <c r="J2841" s="740">
        <v>8498</v>
      </c>
      <c r="K2841" s="276" t="str">
        <f t="shared" si="44"/>
        <v>110123</v>
      </c>
    </row>
    <row r="2842" spans="1:11" ht="10.9" customHeight="1">
      <c r="A2842" s="1157">
        <v>5121040001</v>
      </c>
      <c r="B2842" s="1219" t="s">
        <v>1209</v>
      </c>
      <c r="C2842" s="1220"/>
      <c r="D2842" s="1221"/>
      <c r="E2842" s="1219" t="s">
        <v>7443</v>
      </c>
      <c r="F2842" s="1221"/>
      <c r="G2842" s="1158">
        <v>0</v>
      </c>
      <c r="H2842" s="740">
        <v>2369</v>
      </c>
      <c r="I2842" s="1158">
        <v>0</v>
      </c>
      <c r="J2842" s="740">
        <v>2369</v>
      </c>
      <c r="K2842" s="276" t="str">
        <f t="shared" si="44"/>
        <v>110123</v>
      </c>
    </row>
    <row r="2843" spans="1:11" ht="10.9" customHeight="1">
      <c r="A2843" s="1157">
        <v>5121040002</v>
      </c>
      <c r="B2843" s="1219" t="s">
        <v>2500</v>
      </c>
      <c r="C2843" s="1220"/>
      <c r="D2843" s="1221"/>
      <c r="E2843" s="1219" t="s">
        <v>7444</v>
      </c>
      <c r="F2843" s="1221"/>
      <c r="G2843" s="1158">
        <v>0</v>
      </c>
      <c r="H2843" s="1158">
        <v>919</v>
      </c>
      <c r="I2843" s="1158">
        <v>0</v>
      </c>
      <c r="J2843" s="1158">
        <v>919</v>
      </c>
      <c r="K2843" s="276" t="str">
        <f t="shared" si="44"/>
        <v>110123</v>
      </c>
    </row>
    <row r="2844" spans="1:11" ht="10.9" customHeight="1">
      <c r="A2844" s="1157">
        <v>5121040002</v>
      </c>
      <c r="B2844" s="1219" t="s">
        <v>2500</v>
      </c>
      <c r="C2844" s="1220"/>
      <c r="D2844" s="1221"/>
      <c r="E2844" s="1219" t="s">
        <v>7445</v>
      </c>
      <c r="F2844" s="1221"/>
      <c r="G2844" s="1158">
        <v>0</v>
      </c>
      <c r="H2844" s="1158">
        <v>296</v>
      </c>
      <c r="I2844" s="1158">
        <v>0</v>
      </c>
      <c r="J2844" s="1158">
        <v>296</v>
      </c>
      <c r="K2844" s="276" t="str">
        <f t="shared" si="44"/>
        <v>110123</v>
      </c>
    </row>
    <row r="2845" spans="1:11" ht="10.9" customHeight="1">
      <c r="A2845" s="1157">
        <v>5121040002</v>
      </c>
      <c r="B2845" s="1219" t="s">
        <v>2500</v>
      </c>
      <c r="C2845" s="1220"/>
      <c r="D2845" s="1221"/>
      <c r="E2845" s="1219" t="s">
        <v>7446</v>
      </c>
      <c r="F2845" s="1221"/>
      <c r="G2845" s="1158">
        <v>522</v>
      </c>
      <c r="H2845" s="1158">
        <v>0</v>
      </c>
      <c r="I2845" s="1158">
        <v>0</v>
      </c>
      <c r="J2845" s="1158">
        <v>522</v>
      </c>
      <c r="K2845" s="276" t="str">
        <f t="shared" si="44"/>
        <v>110123</v>
      </c>
    </row>
    <row r="2846" spans="1:11" ht="10.9" customHeight="1">
      <c r="A2846" s="1157">
        <v>5121040002</v>
      </c>
      <c r="B2846" s="1219" t="s">
        <v>2500</v>
      </c>
      <c r="C2846" s="1220"/>
      <c r="D2846" s="1221"/>
      <c r="E2846" s="1219" t="s">
        <v>7447</v>
      </c>
      <c r="F2846" s="1221"/>
      <c r="G2846" s="740">
        <v>2488.1999999999998</v>
      </c>
      <c r="H2846" s="1158">
        <v>0</v>
      </c>
      <c r="I2846" s="1158">
        <v>0</v>
      </c>
      <c r="J2846" s="740">
        <v>2488.1999999999998</v>
      </c>
      <c r="K2846" s="276" t="str">
        <f t="shared" si="44"/>
        <v>110123</v>
      </c>
    </row>
    <row r="2847" spans="1:11" ht="10.9" customHeight="1">
      <c r="A2847" s="1157">
        <v>5121050001</v>
      </c>
      <c r="B2847" s="1219" t="s">
        <v>687</v>
      </c>
      <c r="C2847" s="1220"/>
      <c r="D2847" s="1221"/>
      <c r="E2847" s="1219" t="s">
        <v>7448</v>
      </c>
      <c r="F2847" s="1221"/>
      <c r="G2847" s="740">
        <v>72000</v>
      </c>
      <c r="H2847" s="1158">
        <v>0</v>
      </c>
      <c r="I2847" s="1158">
        <v>0</v>
      </c>
      <c r="J2847" s="740">
        <v>72000</v>
      </c>
      <c r="K2847" s="276" t="str">
        <f t="shared" si="44"/>
        <v>110123</v>
      </c>
    </row>
    <row r="2848" spans="1:11" ht="10.9" customHeight="1">
      <c r="A2848" s="1157">
        <v>5121060001</v>
      </c>
      <c r="B2848" s="1219" t="s">
        <v>2193</v>
      </c>
      <c r="C2848" s="1220"/>
      <c r="D2848" s="1221"/>
      <c r="E2848" s="1219" t="s">
        <v>7449</v>
      </c>
      <c r="F2848" s="1221"/>
      <c r="G2848" s="740">
        <v>16889.2</v>
      </c>
      <c r="H2848" s="1158">
        <v>0</v>
      </c>
      <c r="I2848" s="1158">
        <v>0</v>
      </c>
      <c r="J2848" s="740">
        <v>16889.2</v>
      </c>
      <c r="K2848" s="276" t="str">
        <f t="shared" si="44"/>
        <v>110123</v>
      </c>
    </row>
    <row r="2849" spans="1:11" ht="10.9" customHeight="1">
      <c r="A2849" s="1157">
        <v>5121060001</v>
      </c>
      <c r="B2849" s="1219" t="s">
        <v>2193</v>
      </c>
      <c r="C2849" s="1220"/>
      <c r="D2849" s="1221"/>
      <c r="E2849" s="1219" t="s">
        <v>7450</v>
      </c>
      <c r="F2849" s="1221"/>
      <c r="G2849" s="1158">
        <v>0</v>
      </c>
      <c r="H2849" s="740">
        <v>1270.9000000000001</v>
      </c>
      <c r="I2849" s="1158">
        <v>0</v>
      </c>
      <c r="J2849" s="740">
        <v>1270.9000000000001</v>
      </c>
      <c r="K2849" s="276" t="str">
        <f t="shared" si="44"/>
        <v>110123</v>
      </c>
    </row>
    <row r="2850" spans="1:11" ht="10.9" customHeight="1">
      <c r="A2850" s="1157">
        <v>5121060001</v>
      </c>
      <c r="B2850" s="1219" t="s">
        <v>2193</v>
      </c>
      <c r="C2850" s="1220"/>
      <c r="D2850" s="1221"/>
      <c r="E2850" s="1219" t="s">
        <v>7451</v>
      </c>
      <c r="F2850" s="1221"/>
      <c r="G2850" s="740">
        <v>49676.12</v>
      </c>
      <c r="H2850" s="1158">
        <v>0</v>
      </c>
      <c r="I2850" s="1158">
        <v>0</v>
      </c>
      <c r="J2850" s="740">
        <v>49676.12</v>
      </c>
      <c r="K2850" s="276" t="str">
        <f t="shared" si="44"/>
        <v>110123</v>
      </c>
    </row>
    <row r="2851" spans="1:11" ht="10.9" customHeight="1">
      <c r="A2851" s="1157">
        <v>5121060001</v>
      </c>
      <c r="B2851" s="1219" t="s">
        <v>2193</v>
      </c>
      <c r="C2851" s="1220"/>
      <c r="D2851" s="1221"/>
      <c r="E2851" s="1219" t="s">
        <v>7452</v>
      </c>
      <c r="F2851" s="1221"/>
      <c r="G2851" s="1158">
        <v>99.95</v>
      </c>
      <c r="H2851" s="1158">
        <v>0</v>
      </c>
      <c r="I2851" s="1158">
        <v>0</v>
      </c>
      <c r="J2851" s="1158">
        <v>99.95</v>
      </c>
      <c r="K2851" s="276" t="str">
        <f t="shared" si="44"/>
        <v>110123</v>
      </c>
    </row>
    <row r="2852" spans="1:11" ht="10.9" customHeight="1">
      <c r="A2852" s="1157">
        <v>5121060001</v>
      </c>
      <c r="B2852" s="1219" t="s">
        <v>2193</v>
      </c>
      <c r="C2852" s="1220"/>
      <c r="D2852" s="1221"/>
      <c r="E2852" s="1219" t="s">
        <v>7453</v>
      </c>
      <c r="F2852" s="1221"/>
      <c r="G2852" s="740">
        <v>3879.67</v>
      </c>
      <c r="H2852" s="740">
        <v>3285.7</v>
      </c>
      <c r="I2852" s="1158">
        <v>0</v>
      </c>
      <c r="J2852" s="740">
        <v>7165.37</v>
      </c>
      <c r="K2852" s="276" t="str">
        <f t="shared" si="44"/>
        <v>110123</v>
      </c>
    </row>
    <row r="2853" spans="1:11" ht="10.9" customHeight="1">
      <c r="A2853" s="1157">
        <v>5121060001</v>
      </c>
      <c r="B2853" s="1219" t="s">
        <v>2193</v>
      </c>
      <c r="C2853" s="1220"/>
      <c r="D2853" s="1221"/>
      <c r="E2853" s="1219" t="s">
        <v>7454</v>
      </c>
      <c r="F2853" s="1221"/>
      <c r="G2853" s="740">
        <v>43500</v>
      </c>
      <c r="H2853" s="1158">
        <v>0</v>
      </c>
      <c r="I2853" s="1158">
        <v>0</v>
      </c>
      <c r="J2853" s="740">
        <v>43500</v>
      </c>
      <c r="K2853" s="276" t="str">
        <f t="shared" si="44"/>
        <v>110123</v>
      </c>
    </row>
    <row r="2854" spans="1:11" ht="10.9" customHeight="1">
      <c r="A2854" s="1157">
        <v>5121060001</v>
      </c>
      <c r="B2854" s="1219" t="s">
        <v>2193</v>
      </c>
      <c r="C2854" s="1220"/>
      <c r="D2854" s="1221"/>
      <c r="E2854" s="1219" t="s">
        <v>7455</v>
      </c>
      <c r="F2854" s="1221"/>
      <c r="G2854" s="1158">
        <v>0</v>
      </c>
      <c r="H2854" s="740">
        <v>5081.3</v>
      </c>
      <c r="I2854" s="1158">
        <v>0</v>
      </c>
      <c r="J2854" s="740">
        <v>5081.3</v>
      </c>
      <c r="K2854" s="276" t="str">
        <f t="shared" si="44"/>
        <v>110123</v>
      </c>
    </row>
    <row r="2855" spans="1:11" ht="10.9" customHeight="1">
      <c r="A2855" s="1157">
        <v>5121060001</v>
      </c>
      <c r="B2855" s="1219" t="s">
        <v>2193</v>
      </c>
      <c r="C2855" s="1220"/>
      <c r="D2855" s="1221"/>
      <c r="E2855" s="1219" t="s">
        <v>7456</v>
      </c>
      <c r="F2855" s="1221"/>
      <c r="G2855" s="740">
        <v>13709.81</v>
      </c>
      <c r="H2855" s="740">
        <v>59596.160000000003</v>
      </c>
      <c r="I2855" s="1158">
        <v>0</v>
      </c>
      <c r="J2855" s="740">
        <v>73305.97</v>
      </c>
      <c r="K2855" s="276" t="str">
        <f t="shared" si="44"/>
        <v>110123</v>
      </c>
    </row>
    <row r="2856" spans="1:11" ht="10.9" customHeight="1">
      <c r="A2856" s="1157">
        <v>5121060001</v>
      </c>
      <c r="B2856" s="1219" t="s">
        <v>2193</v>
      </c>
      <c r="C2856" s="1220"/>
      <c r="D2856" s="1221"/>
      <c r="E2856" s="1219" t="s">
        <v>7457</v>
      </c>
      <c r="F2856" s="1221"/>
      <c r="G2856" s="740">
        <v>3493.6</v>
      </c>
      <c r="H2856" s="1158">
        <v>0</v>
      </c>
      <c r="I2856" s="1158">
        <v>0</v>
      </c>
      <c r="J2856" s="740">
        <v>3493.6</v>
      </c>
      <c r="K2856" s="276" t="str">
        <f t="shared" si="44"/>
        <v>110123</v>
      </c>
    </row>
    <row r="2857" spans="1:11" ht="10.9" customHeight="1">
      <c r="A2857" s="1157">
        <v>5121060001</v>
      </c>
      <c r="B2857" s="1219" t="s">
        <v>2193</v>
      </c>
      <c r="C2857" s="1220"/>
      <c r="D2857" s="1221"/>
      <c r="E2857" s="1219" t="s">
        <v>7458</v>
      </c>
      <c r="F2857" s="1221"/>
      <c r="G2857" s="740">
        <v>27691.75</v>
      </c>
      <c r="H2857" s="1158">
        <v>0</v>
      </c>
      <c r="I2857" s="1158">
        <v>0</v>
      </c>
      <c r="J2857" s="740">
        <v>27691.75</v>
      </c>
      <c r="K2857" s="276" t="str">
        <f t="shared" si="44"/>
        <v>110123</v>
      </c>
    </row>
    <row r="2858" spans="1:11" ht="10.9" customHeight="1">
      <c r="A2858" s="1157">
        <v>5121060001</v>
      </c>
      <c r="B2858" s="1219" t="s">
        <v>2193</v>
      </c>
      <c r="C2858" s="1220"/>
      <c r="D2858" s="1221"/>
      <c r="E2858" s="1219" t="s">
        <v>7459</v>
      </c>
      <c r="F2858" s="1221"/>
      <c r="G2858" s="740">
        <v>17799.580000000002</v>
      </c>
      <c r="H2858" s="740">
        <v>5649.84</v>
      </c>
      <c r="I2858" s="1158">
        <v>0</v>
      </c>
      <c r="J2858" s="740">
        <v>23449.42</v>
      </c>
      <c r="K2858" s="276" t="str">
        <f t="shared" si="44"/>
        <v>110123</v>
      </c>
    </row>
    <row r="2859" spans="1:11" ht="10.9" customHeight="1">
      <c r="A2859" s="1157">
        <v>5121060001</v>
      </c>
      <c r="B2859" s="1219" t="s">
        <v>2193</v>
      </c>
      <c r="C2859" s="1220"/>
      <c r="D2859" s="1221"/>
      <c r="E2859" s="1219" t="s">
        <v>7460</v>
      </c>
      <c r="F2859" s="1221"/>
      <c r="G2859" s="740">
        <v>3238</v>
      </c>
      <c r="H2859" s="1158">
        <v>0</v>
      </c>
      <c r="I2859" s="1158">
        <v>0</v>
      </c>
      <c r="J2859" s="740">
        <v>3238</v>
      </c>
      <c r="K2859" s="276" t="str">
        <f t="shared" si="44"/>
        <v>110123</v>
      </c>
    </row>
    <row r="2860" spans="1:11" ht="10.9" customHeight="1">
      <c r="A2860" s="1157">
        <v>5121060001</v>
      </c>
      <c r="B2860" s="1219" t="s">
        <v>2193</v>
      </c>
      <c r="C2860" s="1220"/>
      <c r="D2860" s="1221"/>
      <c r="E2860" s="1219" t="s">
        <v>7461</v>
      </c>
      <c r="F2860" s="1221"/>
      <c r="G2860" s="1158">
        <v>0</v>
      </c>
      <c r="H2860" s="740">
        <v>29275.81</v>
      </c>
      <c r="I2860" s="1158">
        <v>0</v>
      </c>
      <c r="J2860" s="740">
        <v>29275.81</v>
      </c>
      <c r="K2860" s="276" t="str">
        <f t="shared" si="44"/>
        <v>110123</v>
      </c>
    </row>
    <row r="2861" spans="1:11" ht="10.9" customHeight="1">
      <c r="A2861" s="1157">
        <v>5121060001</v>
      </c>
      <c r="B2861" s="1219" t="s">
        <v>2193</v>
      </c>
      <c r="C2861" s="1220"/>
      <c r="D2861" s="1221"/>
      <c r="E2861" s="1219" t="s">
        <v>7462</v>
      </c>
      <c r="F2861" s="1221"/>
      <c r="G2861" s="1158">
        <v>0</v>
      </c>
      <c r="H2861" s="740">
        <v>6365.1</v>
      </c>
      <c r="I2861" s="1158">
        <v>0</v>
      </c>
      <c r="J2861" s="740">
        <v>6365.1</v>
      </c>
      <c r="K2861" s="276" t="str">
        <f t="shared" si="44"/>
        <v>110123</v>
      </c>
    </row>
    <row r="2862" spans="1:11" ht="10.9" customHeight="1">
      <c r="A2862" s="1157">
        <v>5121060001</v>
      </c>
      <c r="B2862" s="1219" t="s">
        <v>2193</v>
      </c>
      <c r="C2862" s="1220"/>
      <c r="D2862" s="1221"/>
      <c r="E2862" s="1219" t="s">
        <v>7463</v>
      </c>
      <c r="F2862" s="1221"/>
      <c r="G2862" s="1158">
        <v>0</v>
      </c>
      <c r="H2862" s="740">
        <v>4321.3</v>
      </c>
      <c r="I2862" s="1158">
        <v>0</v>
      </c>
      <c r="J2862" s="740">
        <v>4321.3</v>
      </c>
      <c r="K2862" s="276" t="str">
        <f t="shared" si="44"/>
        <v>110123</v>
      </c>
    </row>
    <row r="2863" spans="1:11" ht="10.9" customHeight="1">
      <c r="A2863" s="1157">
        <v>5121060001</v>
      </c>
      <c r="B2863" s="1219" t="s">
        <v>2193</v>
      </c>
      <c r="C2863" s="1220"/>
      <c r="D2863" s="1221"/>
      <c r="E2863" s="1219" t="s">
        <v>7464</v>
      </c>
      <c r="F2863" s="1221"/>
      <c r="G2863" s="1158">
        <v>0</v>
      </c>
      <c r="H2863" s="740">
        <v>2325.3000000000002</v>
      </c>
      <c r="I2863" s="1158">
        <v>0</v>
      </c>
      <c r="J2863" s="740">
        <v>2325.3000000000002</v>
      </c>
      <c r="K2863" s="276" t="str">
        <f t="shared" si="44"/>
        <v>110123</v>
      </c>
    </row>
    <row r="2864" spans="1:11" ht="10.9" customHeight="1">
      <c r="A2864" s="1157">
        <v>5121060001</v>
      </c>
      <c r="B2864" s="1219" t="s">
        <v>2193</v>
      </c>
      <c r="C2864" s="1220"/>
      <c r="D2864" s="1221"/>
      <c r="E2864" s="1219" t="s">
        <v>7465</v>
      </c>
      <c r="F2864" s="1221"/>
      <c r="G2864" s="1158">
        <v>0</v>
      </c>
      <c r="H2864" s="740">
        <v>3943</v>
      </c>
      <c r="I2864" s="1158">
        <v>0</v>
      </c>
      <c r="J2864" s="740">
        <v>3943</v>
      </c>
      <c r="K2864" s="276" t="str">
        <f t="shared" si="44"/>
        <v>110123</v>
      </c>
    </row>
    <row r="2865" spans="1:11" ht="10.9" customHeight="1">
      <c r="A2865" s="1157">
        <v>5121060001</v>
      </c>
      <c r="B2865" s="1219" t="s">
        <v>2193</v>
      </c>
      <c r="C2865" s="1220"/>
      <c r="D2865" s="1221"/>
      <c r="E2865" s="1219" t="s">
        <v>7466</v>
      </c>
      <c r="F2865" s="1221"/>
      <c r="G2865" s="1158">
        <v>0</v>
      </c>
      <c r="H2865" s="1158">
        <v>758</v>
      </c>
      <c r="I2865" s="1158">
        <v>0</v>
      </c>
      <c r="J2865" s="1158">
        <v>758</v>
      </c>
      <c r="K2865" s="276" t="str">
        <f t="shared" si="44"/>
        <v>110123</v>
      </c>
    </row>
    <row r="2866" spans="1:11" ht="10.9" customHeight="1">
      <c r="A2866" s="1157">
        <v>5121060001</v>
      </c>
      <c r="B2866" s="1219" t="s">
        <v>2193</v>
      </c>
      <c r="C2866" s="1220"/>
      <c r="D2866" s="1221"/>
      <c r="E2866" s="1219" t="s">
        <v>7467</v>
      </c>
      <c r="F2866" s="1221"/>
      <c r="G2866" s="1158">
        <v>0</v>
      </c>
      <c r="H2866" s="740">
        <v>1585</v>
      </c>
      <c r="I2866" s="1158">
        <v>0</v>
      </c>
      <c r="J2866" s="740">
        <v>1585</v>
      </c>
      <c r="K2866" s="276" t="str">
        <f t="shared" si="44"/>
        <v>110123</v>
      </c>
    </row>
    <row r="2867" spans="1:11" ht="10.9" customHeight="1">
      <c r="A2867" s="1157">
        <v>5121060001</v>
      </c>
      <c r="B2867" s="1219" t="s">
        <v>2193</v>
      </c>
      <c r="C2867" s="1220"/>
      <c r="D2867" s="1221"/>
      <c r="E2867" s="1219" t="s">
        <v>7468</v>
      </c>
      <c r="F2867" s="1221"/>
      <c r="G2867" s="1158">
        <v>0</v>
      </c>
      <c r="H2867" s="740">
        <v>14498.2</v>
      </c>
      <c r="I2867" s="1158">
        <v>0</v>
      </c>
      <c r="J2867" s="740">
        <v>14498.2</v>
      </c>
      <c r="K2867" s="276" t="str">
        <f t="shared" si="44"/>
        <v>110123</v>
      </c>
    </row>
    <row r="2868" spans="1:11" ht="10.9" customHeight="1">
      <c r="A2868" s="1157">
        <v>5121060001</v>
      </c>
      <c r="B2868" s="1219" t="s">
        <v>2193</v>
      </c>
      <c r="C2868" s="1220"/>
      <c r="D2868" s="1221"/>
      <c r="E2868" s="1219" t="s">
        <v>7469</v>
      </c>
      <c r="F2868" s="1221"/>
      <c r="G2868" s="740">
        <v>9358.1</v>
      </c>
      <c r="H2868" s="740">
        <v>9802.7000000000007</v>
      </c>
      <c r="I2868" s="1158">
        <v>0</v>
      </c>
      <c r="J2868" s="740">
        <v>19160.8</v>
      </c>
      <c r="K2868" s="276" t="str">
        <f t="shared" si="44"/>
        <v>110123</v>
      </c>
    </row>
    <row r="2869" spans="1:11" ht="10.9" customHeight="1">
      <c r="A2869" s="1157">
        <v>5121060001</v>
      </c>
      <c r="B2869" s="1219" t="s">
        <v>2193</v>
      </c>
      <c r="C2869" s="1220"/>
      <c r="D2869" s="1221"/>
      <c r="E2869" s="1219" t="s">
        <v>7470</v>
      </c>
      <c r="F2869" s="1221"/>
      <c r="G2869" s="740">
        <v>1118.0999999999999</v>
      </c>
      <c r="H2869" s="1158">
        <v>0</v>
      </c>
      <c r="I2869" s="1158">
        <v>0</v>
      </c>
      <c r="J2869" s="740">
        <v>1118.0999999999999</v>
      </c>
      <c r="K2869" s="276" t="str">
        <f t="shared" si="44"/>
        <v>110123</v>
      </c>
    </row>
    <row r="2870" spans="1:11" ht="10.9" customHeight="1">
      <c r="A2870" s="1157">
        <v>5121060001</v>
      </c>
      <c r="B2870" s="1219" t="s">
        <v>2193</v>
      </c>
      <c r="C2870" s="1220"/>
      <c r="D2870" s="1221"/>
      <c r="E2870" s="1219" t="s">
        <v>7471</v>
      </c>
      <c r="F2870" s="1221"/>
      <c r="G2870" s="1158">
        <v>0</v>
      </c>
      <c r="H2870" s="740">
        <v>4622.5</v>
      </c>
      <c r="I2870" s="1158">
        <v>0</v>
      </c>
      <c r="J2870" s="740">
        <v>4622.5</v>
      </c>
      <c r="K2870" s="276" t="str">
        <f t="shared" si="44"/>
        <v>110123</v>
      </c>
    </row>
    <row r="2871" spans="1:11" ht="10.9" customHeight="1">
      <c r="A2871" s="1157">
        <v>5121060001</v>
      </c>
      <c r="B2871" s="1219" t="s">
        <v>2193</v>
      </c>
      <c r="C2871" s="1220"/>
      <c r="D2871" s="1221"/>
      <c r="E2871" s="1219" t="s">
        <v>7472</v>
      </c>
      <c r="F2871" s="1221"/>
      <c r="G2871" s="1158">
        <v>0</v>
      </c>
      <c r="H2871" s="740">
        <v>1411</v>
      </c>
      <c r="I2871" s="1158">
        <v>0</v>
      </c>
      <c r="J2871" s="740">
        <v>1411</v>
      </c>
      <c r="K2871" s="276" t="str">
        <f t="shared" si="44"/>
        <v>110123</v>
      </c>
    </row>
    <row r="2872" spans="1:11" ht="10.9" customHeight="1">
      <c r="A2872" s="1157">
        <v>5121060001</v>
      </c>
      <c r="B2872" s="1219" t="s">
        <v>2193</v>
      </c>
      <c r="C2872" s="1220"/>
      <c r="D2872" s="1221"/>
      <c r="E2872" s="1219" t="s">
        <v>7473</v>
      </c>
      <c r="F2872" s="1221"/>
      <c r="G2872" s="1158">
        <v>0</v>
      </c>
      <c r="H2872" s="740">
        <v>7288.4</v>
      </c>
      <c r="I2872" s="1158">
        <v>0</v>
      </c>
      <c r="J2872" s="740">
        <v>7288.4</v>
      </c>
      <c r="K2872" s="276" t="str">
        <f t="shared" si="44"/>
        <v>110123</v>
      </c>
    </row>
    <row r="2873" spans="1:11" ht="10.9" customHeight="1">
      <c r="A2873" s="1157">
        <v>5121060001</v>
      </c>
      <c r="B2873" s="1219" t="s">
        <v>2193</v>
      </c>
      <c r="C2873" s="1220"/>
      <c r="D2873" s="1221"/>
      <c r="E2873" s="1219" t="s">
        <v>7474</v>
      </c>
      <c r="F2873" s="1221"/>
      <c r="G2873" s="1158">
        <v>0</v>
      </c>
      <c r="H2873" s="740">
        <v>2266.3000000000002</v>
      </c>
      <c r="I2873" s="1158">
        <v>0</v>
      </c>
      <c r="J2873" s="740">
        <v>2266.3000000000002</v>
      </c>
      <c r="K2873" s="276" t="str">
        <f t="shared" si="44"/>
        <v>110123</v>
      </c>
    </row>
    <row r="2874" spans="1:11" ht="10.9" customHeight="1">
      <c r="A2874" s="1157">
        <v>5121070001</v>
      </c>
      <c r="B2874" s="1219" t="s">
        <v>3208</v>
      </c>
      <c r="C2874" s="1220"/>
      <c r="D2874" s="1221"/>
      <c r="E2874" s="1219" t="s">
        <v>7475</v>
      </c>
      <c r="F2874" s="1221"/>
      <c r="G2874" s="1158">
        <v>0</v>
      </c>
      <c r="H2874" s="1158">
        <v>609</v>
      </c>
      <c r="I2874" s="1158">
        <v>0</v>
      </c>
      <c r="J2874" s="1158">
        <v>609</v>
      </c>
      <c r="K2874" s="276" t="str">
        <f t="shared" si="44"/>
        <v>110123</v>
      </c>
    </row>
    <row r="2875" spans="1:11" ht="10.9" customHeight="1">
      <c r="A2875" s="1157">
        <v>5121070003</v>
      </c>
      <c r="B2875" s="1219" t="s">
        <v>2203</v>
      </c>
      <c r="C2875" s="1220"/>
      <c r="D2875" s="1221"/>
      <c r="E2875" s="1219" t="s">
        <v>7476</v>
      </c>
      <c r="F2875" s="1221"/>
      <c r="G2875" s="1158">
        <v>0</v>
      </c>
      <c r="H2875" s="740">
        <v>1890</v>
      </c>
      <c r="I2875" s="1158">
        <v>0</v>
      </c>
      <c r="J2875" s="740">
        <v>1890</v>
      </c>
      <c r="K2875" s="276" t="str">
        <f t="shared" si="44"/>
        <v>110123</v>
      </c>
    </row>
    <row r="2876" spans="1:11" ht="10.9" customHeight="1">
      <c r="A2876" s="1157">
        <v>5122010001</v>
      </c>
      <c r="B2876" s="1219" t="s">
        <v>688</v>
      </c>
      <c r="C2876" s="1220"/>
      <c r="D2876" s="1221"/>
      <c r="E2876" s="1219" t="s">
        <v>7477</v>
      </c>
      <c r="F2876" s="1221"/>
      <c r="G2876" s="740">
        <v>36676.25</v>
      </c>
      <c r="H2876" s="740">
        <v>55058.67</v>
      </c>
      <c r="I2876" s="1158">
        <v>0</v>
      </c>
      <c r="J2876" s="740">
        <v>91734.92</v>
      </c>
      <c r="K2876" s="276" t="str">
        <f t="shared" si="44"/>
        <v>110123</v>
      </c>
    </row>
    <row r="2877" spans="1:11" ht="10.9" customHeight="1">
      <c r="A2877" s="1157">
        <v>5122010001</v>
      </c>
      <c r="B2877" s="1219" t="s">
        <v>688</v>
      </c>
      <c r="C2877" s="1220"/>
      <c r="D2877" s="1221"/>
      <c r="E2877" s="1219" t="s">
        <v>7478</v>
      </c>
      <c r="F2877" s="1221"/>
      <c r="G2877" s="740">
        <v>66000</v>
      </c>
      <c r="H2877" s="1158">
        <v>0</v>
      </c>
      <c r="I2877" s="1158">
        <v>0</v>
      </c>
      <c r="J2877" s="740">
        <v>66000</v>
      </c>
      <c r="K2877" s="276" t="str">
        <f t="shared" si="44"/>
        <v>110123</v>
      </c>
    </row>
    <row r="2878" spans="1:11" ht="10.9" customHeight="1">
      <c r="A2878" s="1157">
        <v>5122010001</v>
      </c>
      <c r="B2878" s="1219" t="s">
        <v>688</v>
      </c>
      <c r="C2878" s="1220"/>
      <c r="D2878" s="1221"/>
      <c r="E2878" s="1219" t="s">
        <v>7479</v>
      </c>
      <c r="F2878" s="1221"/>
      <c r="G2878" s="740">
        <v>2465</v>
      </c>
      <c r="H2878" s="740">
        <v>50300</v>
      </c>
      <c r="I2878" s="1158">
        <v>0</v>
      </c>
      <c r="J2878" s="740">
        <v>52765</v>
      </c>
      <c r="K2878" s="276" t="str">
        <f t="shared" si="44"/>
        <v>110123</v>
      </c>
    </row>
    <row r="2879" spans="1:11" ht="10.9" customHeight="1">
      <c r="A2879" s="1157">
        <v>5122010001</v>
      </c>
      <c r="B2879" s="1219" t="s">
        <v>688</v>
      </c>
      <c r="C2879" s="1220"/>
      <c r="D2879" s="1221"/>
      <c r="E2879" s="1219" t="s">
        <v>7480</v>
      </c>
      <c r="F2879" s="1221"/>
      <c r="G2879" s="740">
        <v>6413</v>
      </c>
      <c r="H2879" s="740">
        <v>3657.43</v>
      </c>
      <c r="I2879" s="1158">
        <v>0</v>
      </c>
      <c r="J2879" s="740">
        <v>10070.43</v>
      </c>
      <c r="K2879" s="276" t="str">
        <f t="shared" si="44"/>
        <v>110123</v>
      </c>
    </row>
    <row r="2880" spans="1:11" ht="10.9" customHeight="1">
      <c r="A2880" s="1157">
        <v>5122010001</v>
      </c>
      <c r="B2880" s="1219" t="s">
        <v>688</v>
      </c>
      <c r="C2880" s="1220"/>
      <c r="D2880" s="1221"/>
      <c r="E2880" s="1219" t="s">
        <v>7481</v>
      </c>
      <c r="F2880" s="1221"/>
      <c r="G2880" s="740">
        <v>58762.8</v>
      </c>
      <c r="H2880" s="740">
        <v>5371.5</v>
      </c>
      <c r="I2880" s="1158">
        <v>0</v>
      </c>
      <c r="J2880" s="740">
        <v>64134.3</v>
      </c>
      <c r="K2880" s="276" t="str">
        <f t="shared" si="44"/>
        <v>110123</v>
      </c>
    </row>
    <row r="2881" spans="1:11" ht="10.9" customHeight="1">
      <c r="A2881" s="1157">
        <v>5122010001</v>
      </c>
      <c r="B2881" s="1219" t="s">
        <v>688</v>
      </c>
      <c r="C2881" s="1220"/>
      <c r="D2881" s="1221"/>
      <c r="E2881" s="1219" t="s">
        <v>7482</v>
      </c>
      <c r="F2881" s="1221"/>
      <c r="G2881" s="740">
        <v>9465.6</v>
      </c>
      <c r="H2881" s="1158">
        <v>0</v>
      </c>
      <c r="I2881" s="1158">
        <v>0</v>
      </c>
      <c r="J2881" s="740">
        <v>9465.6</v>
      </c>
      <c r="K2881" s="276" t="str">
        <f t="shared" si="44"/>
        <v>110123</v>
      </c>
    </row>
    <row r="2882" spans="1:11" ht="10.9" customHeight="1">
      <c r="A2882" s="1157">
        <v>5122010001</v>
      </c>
      <c r="B2882" s="1219" t="s">
        <v>688</v>
      </c>
      <c r="C2882" s="1220"/>
      <c r="D2882" s="1221"/>
      <c r="E2882" s="1219" t="s">
        <v>7483</v>
      </c>
      <c r="F2882" s="1221"/>
      <c r="G2882" s="740">
        <v>12892.8</v>
      </c>
      <c r="H2882" s="740">
        <v>6968.67</v>
      </c>
      <c r="I2882" s="1158">
        <v>0</v>
      </c>
      <c r="J2882" s="740">
        <v>19861.47</v>
      </c>
      <c r="K2882" s="276" t="str">
        <f t="shared" si="44"/>
        <v>110123</v>
      </c>
    </row>
    <row r="2883" spans="1:11" ht="10.9" customHeight="1">
      <c r="A2883" s="1157">
        <v>5122010001</v>
      </c>
      <c r="B2883" s="1219" t="s">
        <v>688</v>
      </c>
      <c r="C2883" s="1220"/>
      <c r="D2883" s="1221"/>
      <c r="E2883" s="1219" t="s">
        <v>7484</v>
      </c>
      <c r="F2883" s="1221"/>
      <c r="G2883" s="740">
        <v>182350.4</v>
      </c>
      <c r="H2883" s="1158">
        <v>0</v>
      </c>
      <c r="I2883" s="1158">
        <v>0</v>
      </c>
      <c r="J2883" s="740">
        <v>182350.4</v>
      </c>
      <c r="K2883" s="276" t="str">
        <f t="shared" si="44"/>
        <v>110123</v>
      </c>
    </row>
    <row r="2884" spans="1:11" ht="10.9" customHeight="1">
      <c r="A2884" s="1157">
        <v>5122010001</v>
      </c>
      <c r="B2884" s="1219" t="s">
        <v>688</v>
      </c>
      <c r="C2884" s="1220"/>
      <c r="D2884" s="1221"/>
      <c r="E2884" s="1219" t="s">
        <v>7485</v>
      </c>
      <c r="F2884" s="1221"/>
      <c r="G2884" s="740">
        <v>7099.2</v>
      </c>
      <c r="H2884" s="740">
        <v>5665.44</v>
      </c>
      <c r="I2884" s="1158">
        <v>0</v>
      </c>
      <c r="J2884" s="740">
        <v>12764.64</v>
      </c>
      <c r="K2884" s="276" t="str">
        <f t="shared" si="44"/>
        <v>110123</v>
      </c>
    </row>
    <row r="2885" spans="1:11" ht="10.9" customHeight="1">
      <c r="A2885" s="1157">
        <v>5122010001</v>
      </c>
      <c r="B2885" s="1219" t="s">
        <v>688</v>
      </c>
      <c r="C2885" s="1220"/>
      <c r="D2885" s="1221"/>
      <c r="E2885" s="1219" t="s">
        <v>7486</v>
      </c>
      <c r="F2885" s="1221"/>
      <c r="G2885" s="740">
        <v>14888.6</v>
      </c>
      <c r="H2885" s="1158">
        <v>0</v>
      </c>
      <c r="I2885" s="1158">
        <v>0</v>
      </c>
      <c r="J2885" s="740">
        <v>14888.6</v>
      </c>
      <c r="K2885" s="276" t="str">
        <f t="shared" si="44"/>
        <v>110123</v>
      </c>
    </row>
    <row r="2886" spans="1:11" ht="10.9" customHeight="1">
      <c r="A2886" s="1157">
        <v>5122010001</v>
      </c>
      <c r="B2886" s="1219" t="s">
        <v>688</v>
      </c>
      <c r="C2886" s="1220"/>
      <c r="D2886" s="1221"/>
      <c r="E2886" s="1219" t="s">
        <v>7487</v>
      </c>
      <c r="F2886" s="1221"/>
      <c r="G2886" s="740">
        <v>2465</v>
      </c>
      <c r="H2886" s="1158">
        <v>0</v>
      </c>
      <c r="I2886" s="1158">
        <v>0</v>
      </c>
      <c r="J2886" s="740">
        <v>2465</v>
      </c>
      <c r="K2886" s="276" t="str">
        <f t="shared" si="44"/>
        <v>110123</v>
      </c>
    </row>
    <row r="2887" spans="1:11" ht="10.9" customHeight="1">
      <c r="A2887" s="1157">
        <v>5122010001</v>
      </c>
      <c r="B2887" s="1219" t="s">
        <v>688</v>
      </c>
      <c r="C2887" s="1220"/>
      <c r="D2887" s="1221"/>
      <c r="E2887" s="1219" t="s">
        <v>7488</v>
      </c>
      <c r="F2887" s="1221"/>
      <c r="G2887" s="740">
        <v>3056.6</v>
      </c>
      <c r="H2887" s="1158">
        <v>0</v>
      </c>
      <c r="I2887" s="1158">
        <v>0</v>
      </c>
      <c r="J2887" s="740">
        <v>3056.6</v>
      </c>
      <c r="K2887" s="276" t="str">
        <f t="shared" si="44"/>
        <v>110123</v>
      </c>
    </row>
    <row r="2888" spans="1:11" ht="10.9" customHeight="1">
      <c r="A2888" s="1157">
        <v>5122010001</v>
      </c>
      <c r="B2888" s="1219" t="s">
        <v>688</v>
      </c>
      <c r="C2888" s="1220"/>
      <c r="D2888" s="1221"/>
      <c r="E2888" s="1219" t="s">
        <v>7489</v>
      </c>
      <c r="F2888" s="1221"/>
      <c r="G2888" s="1158">
        <v>788.8</v>
      </c>
      <c r="H2888" s="1158">
        <v>0</v>
      </c>
      <c r="I2888" s="1158">
        <v>0</v>
      </c>
      <c r="J2888" s="1158">
        <v>788.8</v>
      </c>
      <c r="K2888" s="276" t="str">
        <f t="shared" si="44"/>
        <v>110123</v>
      </c>
    </row>
    <row r="2889" spans="1:11" ht="10.9" customHeight="1">
      <c r="A2889" s="1157">
        <v>5122010001</v>
      </c>
      <c r="B2889" s="1219" t="s">
        <v>688</v>
      </c>
      <c r="C2889" s="1220"/>
      <c r="D2889" s="1221"/>
      <c r="E2889" s="1219" t="s">
        <v>7490</v>
      </c>
      <c r="F2889" s="1221"/>
      <c r="G2889" s="740">
        <v>15677.4</v>
      </c>
      <c r="H2889" s="1158">
        <v>0</v>
      </c>
      <c r="I2889" s="1158">
        <v>0</v>
      </c>
      <c r="J2889" s="740">
        <v>15677.4</v>
      </c>
      <c r="K2889" s="276" t="str">
        <f t="shared" si="44"/>
        <v>110123</v>
      </c>
    </row>
    <row r="2890" spans="1:11" ht="10.9" customHeight="1">
      <c r="A2890" s="1157">
        <v>5122010001</v>
      </c>
      <c r="B2890" s="1219" t="s">
        <v>688</v>
      </c>
      <c r="C2890" s="1220"/>
      <c r="D2890" s="1221"/>
      <c r="E2890" s="1219" t="s">
        <v>7491</v>
      </c>
      <c r="F2890" s="1221"/>
      <c r="G2890" s="740">
        <v>3451</v>
      </c>
      <c r="H2890" s="1158">
        <v>0</v>
      </c>
      <c r="I2890" s="1158">
        <v>0</v>
      </c>
      <c r="J2890" s="740">
        <v>3451</v>
      </c>
      <c r="K2890" s="276" t="str">
        <f t="shared" si="44"/>
        <v>110123</v>
      </c>
    </row>
    <row r="2891" spans="1:11" ht="10.9" customHeight="1">
      <c r="A2891" s="1157">
        <v>5122010001</v>
      </c>
      <c r="B2891" s="1219" t="s">
        <v>688</v>
      </c>
      <c r="C2891" s="1220"/>
      <c r="D2891" s="1221"/>
      <c r="E2891" s="1219" t="s">
        <v>7492</v>
      </c>
      <c r="F2891" s="1221"/>
      <c r="G2891" s="740">
        <v>15874.6</v>
      </c>
      <c r="H2891" s="1158">
        <v>0</v>
      </c>
      <c r="I2891" s="1158">
        <v>0</v>
      </c>
      <c r="J2891" s="740">
        <v>15874.6</v>
      </c>
      <c r="K2891" s="276" t="str">
        <f t="shared" si="44"/>
        <v>110123</v>
      </c>
    </row>
    <row r="2892" spans="1:11" ht="10.9" customHeight="1">
      <c r="A2892" s="1157">
        <v>5122010001</v>
      </c>
      <c r="B2892" s="1219" t="s">
        <v>688</v>
      </c>
      <c r="C2892" s="1220"/>
      <c r="D2892" s="1221"/>
      <c r="E2892" s="1219" t="s">
        <v>7493</v>
      </c>
      <c r="F2892" s="1221"/>
      <c r="G2892" s="740">
        <v>8282.4</v>
      </c>
      <c r="H2892" s="1158">
        <v>0</v>
      </c>
      <c r="I2892" s="1158">
        <v>0</v>
      </c>
      <c r="J2892" s="740">
        <v>8282.4</v>
      </c>
      <c r="K2892" s="276" t="str">
        <f t="shared" si="44"/>
        <v>110123</v>
      </c>
    </row>
    <row r="2893" spans="1:11" ht="10.9" customHeight="1">
      <c r="A2893" s="1157">
        <v>5122010001</v>
      </c>
      <c r="B2893" s="1219" t="s">
        <v>688</v>
      </c>
      <c r="C2893" s="1220"/>
      <c r="D2893" s="1221"/>
      <c r="E2893" s="1219" t="s">
        <v>7494</v>
      </c>
      <c r="F2893" s="1221"/>
      <c r="G2893" s="740">
        <v>44198.8</v>
      </c>
      <c r="H2893" s="1158">
        <v>0</v>
      </c>
      <c r="I2893" s="1158">
        <v>0</v>
      </c>
      <c r="J2893" s="740">
        <v>44198.8</v>
      </c>
      <c r="K2893" s="276" t="str">
        <f t="shared" ref="K2893:K2956" si="45">MID(E2893,58,6)</f>
        <v>110123</v>
      </c>
    </row>
    <row r="2894" spans="1:11" ht="10.9" customHeight="1">
      <c r="A2894" s="1157">
        <v>5122010001</v>
      </c>
      <c r="B2894" s="1219" t="s">
        <v>688</v>
      </c>
      <c r="C2894" s="1220"/>
      <c r="D2894" s="1221"/>
      <c r="E2894" s="1219" t="s">
        <v>7495</v>
      </c>
      <c r="F2894" s="1221"/>
      <c r="G2894" s="740">
        <v>19190.400000000001</v>
      </c>
      <c r="H2894" s="1158">
        <v>0</v>
      </c>
      <c r="I2894" s="1158">
        <v>0</v>
      </c>
      <c r="J2894" s="740">
        <v>19190.400000000001</v>
      </c>
      <c r="K2894" s="276" t="str">
        <f t="shared" si="45"/>
        <v>110123</v>
      </c>
    </row>
    <row r="2895" spans="1:11" ht="10.9" customHeight="1">
      <c r="A2895" s="1157">
        <v>5122010001</v>
      </c>
      <c r="B2895" s="1219" t="s">
        <v>688</v>
      </c>
      <c r="C2895" s="1220"/>
      <c r="D2895" s="1221"/>
      <c r="E2895" s="1219" t="s">
        <v>7496</v>
      </c>
      <c r="F2895" s="1221"/>
      <c r="G2895" s="740">
        <v>19128.400000000001</v>
      </c>
      <c r="H2895" s="740">
        <v>1188</v>
      </c>
      <c r="I2895" s="1158">
        <v>0</v>
      </c>
      <c r="J2895" s="740">
        <v>20316.400000000001</v>
      </c>
      <c r="K2895" s="276" t="str">
        <f t="shared" si="45"/>
        <v>110123</v>
      </c>
    </row>
    <row r="2896" spans="1:11" ht="10.9" customHeight="1">
      <c r="A2896" s="1157">
        <v>5122010001</v>
      </c>
      <c r="B2896" s="1219" t="s">
        <v>688</v>
      </c>
      <c r="C2896" s="1220"/>
      <c r="D2896" s="1221"/>
      <c r="E2896" s="1219" t="s">
        <v>7497</v>
      </c>
      <c r="F2896" s="1221"/>
      <c r="G2896" s="740">
        <v>1926</v>
      </c>
      <c r="H2896" s="740">
        <v>1418.89</v>
      </c>
      <c r="I2896" s="1158">
        <v>0</v>
      </c>
      <c r="J2896" s="740">
        <v>3344.89</v>
      </c>
      <c r="K2896" s="276" t="str">
        <f t="shared" si="45"/>
        <v>110123</v>
      </c>
    </row>
    <row r="2897" spans="1:11" ht="10.9" customHeight="1">
      <c r="A2897" s="1157">
        <v>5122010001</v>
      </c>
      <c r="B2897" s="1219" t="s">
        <v>688</v>
      </c>
      <c r="C2897" s="1220"/>
      <c r="D2897" s="1221"/>
      <c r="E2897" s="1219" t="s">
        <v>7498</v>
      </c>
      <c r="F2897" s="1221"/>
      <c r="G2897" s="740">
        <v>69893.61</v>
      </c>
      <c r="H2897" s="740">
        <v>1503.07</v>
      </c>
      <c r="I2897" s="1158">
        <v>0</v>
      </c>
      <c r="J2897" s="740">
        <v>71396.679999999993</v>
      </c>
      <c r="K2897" s="276" t="str">
        <f t="shared" si="45"/>
        <v>110123</v>
      </c>
    </row>
    <row r="2898" spans="1:11" ht="10.9" customHeight="1">
      <c r="A2898" s="1157">
        <v>5122010001</v>
      </c>
      <c r="B2898" s="1219" t="s">
        <v>688</v>
      </c>
      <c r="C2898" s="1220"/>
      <c r="D2898" s="1221"/>
      <c r="E2898" s="1219" t="s">
        <v>7499</v>
      </c>
      <c r="F2898" s="1221"/>
      <c r="G2898" s="740">
        <v>69299.199999999997</v>
      </c>
      <c r="H2898" s="740">
        <v>50660.66</v>
      </c>
      <c r="I2898" s="1158">
        <v>0</v>
      </c>
      <c r="J2898" s="740">
        <v>119959.86</v>
      </c>
      <c r="K2898" s="276" t="str">
        <f t="shared" si="45"/>
        <v>110123</v>
      </c>
    </row>
    <row r="2899" spans="1:11" ht="10.9" customHeight="1">
      <c r="A2899" s="1157">
        <v>5122010001</v>
      </c>
      <c r="B2899" s="1219" t="s">
        <v>688</v>
      </c>
      <c r="C2899" s="1220"/>
      <c r="D2899" s="1221"/>
      <c r="E2899" s="1219" t="s">
        <v>7500</v>
      </c>
      <c r="F2899" s="1221"/>
      <c r="G2899" s="740">
        <v>2426</v>
      </c>
      <c r="H2899" s="740">
        <v>1527</v>
      </c>
      <c r="I2899" s="1158">
        <v>0</v>
      </c>
      <c r="J2899" s="740">
        <v>3953</v>
      </c>
      <c r="K2899" s="276" t="str">
        <f t="shared" si="45"/>
        <v>110123</v>
      </c>
    </row>
    <row r="2900" spans="1:11" ht="10.9" customHeight="1">
      <c r="A2900" s="1157">
        <v>5122010001</v>
      </c>
      <c r="B2900" s="1219" t="s">
        <v>688</v>
      </c>
      <c r="C2900" s="1220"/>
      <c r="D2900" s="1221"/>
      <c r="E2900" s="1219" t="s">
        <v>7501</v>
      </c>
      <c r="F2900" s="1221"/>
      <c r="G2900" s="740">
        <v>12981</v>
      </c>
      <c r="H2900" s="740">
        <v>21940.06</v>
      </c>
      <c r="I2900" s="1158">
        <v>0</v>
      </c>
      <c r="J2900" s="740">
        <v>34921.06</v>
      </c>
      <c r="K2900" s="276" t="str">
        <f t="shared" si="45"/>
        <v>110123</v>
      </c>
    </row>
    <row r="2901" spans="1:11" ht="10.9" customHeight="1">
      <c r="A2901" s="1157">
        <v>5122010001</v>
      </c>
      <c r="B2901" s="1219" t="s">
        <v>688</v>
      </c>
      <c r="C2901" s="1220"/>
      <c r="D2901" s="1221"/>
      <c r="E2901" s="1219" t="s">
        <v>7502</v>
      </c>
      <c r="F2901" s="1221"/>
      <c r="G2901" s="1158">
        <v>0</v>
      </c>
      <c r="H2901" s="740">
        <v>2478.0700000000002</v>
      </c>
      <c r="I2901" s="1158">
        <v>0</v>
      </c>
      <c r="J2901" s="740">
        <v>2478.0700000000002</v>
      </c>
      <c r="K2901" s="276" t="str">
        <f t="shared" si="45"/>
        <v>110123</v>
      </c>
    </row>
    <row r="2902" spans="1:11" ht="10.9" customHeight="1">
      <c r="A2902" s="1157">
        <v>5122010001</v>
      </c>
      <c r="B2902" s="1219" t="s">
        <v>688</v>
      </c>
      <c r="C2902" s="1220"/>
      <c r="D2902" s="1221"/>
      <c r="E2902" s="1219" t="s">
        <v>7503</v>
      </c>
      <c r="F2902" s="1221"/>
      <c r="G2902" s="740">
        <v>38277</v>
      </c>
      <c r="H2902" s="740">
        <v>44105.35</v>
      </c>
      <c r="I2902" s="1158">
        <v>0</v>
      </c>
      <c r="J2902" s="740">
        <v>82382.350000000006</v>
      </c>
      <c r="K2902" s="276" t="str">
        <f t="shared" si="45"/>
        <v>110123</v>
      </c>
    </row>
    <row r="2903" spans="1:11" ht="10.9" customHeight="1">
      <c r="A2903" s="1157">
        <v>5122010001</v>
      </c>
      <c r="B2903" s="1219" t="s">
        <v>688</v>
      </c>
      <c r="C2903" s="1220"/>
      <c r="D2903" s="1221"/>
      <c r="E2903" s="1219" t="s">
        <v>7504</v>
      </c>
      <c r="F2903" s="1221"/>
      <c r="G2903" s="740">
        <v>12659</v>
      </c>
      <c r="H2903" s="740">
        <v>4971.2299999999996</v>
      </c>
      <c r="I2903" s="1158">
        <v>0</v>
      </c>
      <c r="J2903" s="740">
        <v>17630.23</v>
      </c>
      <c r="K2903" s="276" t="str">
        <f t="shared" si="45"/>
        <v>110123</v>
      </c>
    </row>
    <row r="2904" spans="1:11" ht="10.9" customHeight="1">
      <c r="A2904" s="1157">
        <v>5122010001</v>
      </c>
      <c r="B2904" s="1219" t="s">
        <v>688</v>
      </c>
      <c r="C2904" s="1220"/>
      <c r="D2904" s="1221"/>
      <c r="E2904" s="1219" t="s">
        <v>7505</v>
      </c>
      <c r="F2904" s="1221"/>
      <c r="G2904" s="740">
        <v>46453</v>
      </c>
      <c r="H2904" s="740">
        <v>14158.22</v>
      </c>
      <c r="I2904" s="1158">
        <v>0</v>
      </c>
      <c r="J2904" s="740">
        <v>60611.22</v>
      </c>
      <c r="K2904" s="276" t="str">
        <f t="shared" si="45"/>
        <v>110123</v>
      </c>
    </row>
    <row r="2905" spans="1:11" ht="10.9" customHeight="1">
      <c r="A2905" s="1157">
        <v>5122010001</v>
      </c>
      <c r="B2905" s="1219" t="s">
        <v>688</v>
      </c>
      <c r="C2905" s="1220"/>
      <c r="D2905" s="1221"/>
      <c r="E2905" s="1219" t="s">
        <v>7506</v>
      </c>
      <c r="F2905" s="1221"/>
      <c r="G2905" s="740">
        <v>8225</v>
      </c>
      <c r="H2905" s="740">
        <v>6723.94</v>
      </c>
      <c r="I2905" s="1158">
        <v>0</v>
      </c>
      <c r="J2905" s="740">
        <v>14948.94</v>
      </c>
      <c r="K2905" s="276" t="str">
        <f t="shared" si="45"/>
        <v>110123</v>
      </c>
    </row>
    <row r="2906" spans="1:11" ht="10.9" customHeight="1">
      <c r="A2906" s="1157">
        <v>5122010001</v>
      </c>
      <c r="B2906" s="1219" t="s">
        <v>688</v>
      </c>
      <c r="C2906" s="1220"/>
      <c r="D2906" s="1221"/>
      <c r="E2906" s="1219" t="s">
        <v>7507</v>
      </c>
      <c r="F2906" s="1221"/>
      <c r="G2906" s="740">
        <v>266441.8</v>
      </c>
      <c r="H2906" s="740">
        <v>155283.85</v>
      </c>
      <c r="I2906" s="1158">
        <v>0</v>
      </c>
      <c r="J2906" s="740">
        <v>421725.65</v>
      </c>
      <c r="K2906" s="276" t="str">
        <f t="shared" si="45"/>
        <v>110123</v>
      </c>
    </row>
    <row r="2907" spans="1:11" ht="10.9" customHeight="1">
      <c r="A2907" s="1157">
        <v>5122010001</v>
      </c>
      <c r="B2907" s="1219" t="s">
        <v>688</v>
      </c>
      <c r="C2907" s="1220"/>
      <c r="D2907" s="1221"/>
      <c r="E2907" s="1219" t="s">
        <v>7508</v>
      </c>
      <c r="F2907" s="1221"/>
      <c r="G2907" s="740">
        <v>5096</v>
      </c>
      <c r="H2907" s="740">
        <v>3632.79</v>
      </c>
      <c r="I2907" s="1158">
        <v>0</v>
      </c>
      <c r="J2907" s="740">
        <v>8728.7900000000009</v>
      </c>
      <c r="K2907" s="276" t="str">
        <f t="shared" si="45"/>
        <v>110123</v>
      </c>
    </row>
    <row r="2908" spans="1:11" ht="10.9" customHeight="1">
      <c r="A2908" s="1157">
        <v>5122010001</v>
      </c>
      <c r="B2908" s="1219" t="s">
        <v>688</v>
      </c>
      <c r="C2908" s="1220"/>
      <c r="D2908" s="1221"/>
      <c r="E2908" s="1219" t="s">
        <v>7509</v>
      </c>
      <c r="F2908" s="1221"/>
      <c r="G2908" s="740">
        <v>5276.4</v>
      </c>
      <c r="H2908" s="740">
        <v>3337.51</v>
      </c>
      <c r="I2908" s="1158">
        <v>0</v>
      </c>
      <c r="J2908" s="740">
        <v>8613.91</v>
      </c>
      <c r="K2908" s="276" t="str">
        <f t="shared" si="45"/>
        <v>110123</v>
      </c>
    </row>
    <row r="2909" spans="1:11" ht="10.9" customHeight="1">
      <c r="A2909" s="1157">
        <v>5122010001</v>
      </c>
      <c r="B2909" s="1219" t="s">
        <v>688</v>
      </c>
      <c r="C2909" s="1220"/>
      <c r="D2909" s="1221"/>
      <c r="E2909" s="1219" t="s">
        <v>7510</v>
      </c>
      <c r="F2909" s="1221"/>
      <c r="G2909" s="740">
        <v>2713</v>
      </c>
      <c r="H2909" s="740">
        <v>3353.6</v>
      </c>
      <c r="I2909" s="1158">
        <v>0</v>
      </c>
      <c r="J2909" s="740">
        <v>6066.6</v>
      </c>
      <c r="K2909" s="276" t="str">
        <f t="shared" si="45"/>
        <v>110123</v>
      </c>
    </row>
    <row r="2910" spans="1:11" ht="10.9" customHeight="1">
      <c r="A2910" s="1157">
        <v>5122010001</v>
      </c>
      <c r="B2910" s="1219" t="s">
        <v>688</v>
      </c>
      <c r="C2910" s="1220"/>
      <c r="D2910" s="1221"/>
      <c r="E2910" s="1219" t="s">
        <v>7511</v>
      </c>
      <c r="F2910" s="1221"/>
      <c r="G2910" s="740">
        <v>1709</v>
      </c>
      <c r="H2910" s="740">
        <v>1787.18</v>
      </c>
      <c r="I2910" s="1158">
        <v>0</v>
      </c>
      <c r="J2910" s="740">
        <v>3496.18</v>
      </c>
      <c r="K2910" s="276" t="str">
        <f t="shared" si="45"/>
        <v>110123</v>
      </c>
    </row>
    <row r="2911" spans="1:11" ht="10.9" customHeight="1">
      <c r="A2911" s="1157">
        <v>5122010001</v>
      </c>
      <c r="B2911" s="1219" t="s">
        <v>688</v>
      </c>
      <c r="C2911" s="1220"/>
      <c r="D2911" s="1221"/>
      <c r="E2911" s="1219" t="s">
        <v>7512</v>
      </c>
      <c r="F2911" s="1221"/>
      <c r="G2911" s="740">
        <v>3606</v>
      </c>
      <c r="H2911" s="740">
        <v>1393.21</v>
      </c>
      <c r="I2911" s="1158">
        <v>0</v>
      </c>
      <c r="J2911" s="740">
        <v>4999.21</v>
      </c>
      <c r="K2911" s="276" t="str">
        <f t="shared" si="45"/>
        <v>110123</v>
      </c>
    </row>
    <row r="2912" spans="1:11" ht="10.9" customHeight="1">
      <c r="A2912" s="1157">
        <v>5122010001</v>
      </c>
      <c r="B2912" s="1219" t="s">
        <v>688</v>
      </c>
      <c r="C2912" s="1220"/>
      <c r="D2912" s="1221"/>
      <c r="E2912" s="1219" t="s">
        <v>7513</v>
      </c>
      <c r="F2912" s="1221"/>
      <c r="G2912" s="740">
        <v>9402</v>
      </c>
      <c r="H2912" s="740">
        <v>7359.48</v>
      </c>
      <c r="I2912" s="1158">
        <v>0</v>
      </c>
      <c r="J2912" s="740">
        <v>16761.48</v>
      </c>
      <c r="K2912" s="276" t="str">
        <f t="shared" si="45"/>
        <v>110123</v>
      </c>
    </row>
    <row r="2913" spans="1:11" ht="10.9" customHeight="1">
      <c r="A2913" s="1157">
        <v>5122010001</v>
      </c>
      <c r="B2913" s="1219" t="s">
        <v>688</v>
      </c>
      <c r="C2913" s="1220"/>
      <c r="D2913" s="1221"/>
      <c r="E2913" s="1219" t="s">
        <v>7514</v>
      </c>
      <c r="F2913" s="1221"/>
      <c r="G2913" s="740">
        <v>3040</v>
      </c>
      <c r="H2913" s="740">
        <v>2065.09</v>
      </c>
      <c r="I2913" s="1158">
        <v>0</v>
      </c>
      <c r="J2913" s="740">
        <v>5105.09</v>
      </c>
      <c r="K2913" s="276" t="str">
        <f t="shared" si="45"/>
        <v>110123</v>
      </c>
    </row>
    <row r="2914" spans="1:11" ht="10.9" customHeight="1">
      <c r="A2914" s="1157">
        <v>5122010001</v>
      </c>
      <c r="B2914" s="1219" t="s">
        <v>688</v>
      </c>
      <c r="C2914" s="1220"/>
      <c r="D2914" s="1221"/>
      <c r="E2914" s="1219" t="s">
        <v>7515</v>
      </c>
      <c r="F2914" s="1221"/>
      <c r="G2914" s="1158">
        <v>493</v>
      </c>
      <c r="H2914" s="740">
        <v>2497.35</v>
      </c>
      <c r="I2914" s="1158">
        <v>0</v>
      </c>
      <c r="J2914" s="740">
        <v>2990.35</v>
      </c>
      <c r="K2914" s="276" t="str">
        <f t="shared" si="45"/>
        <v>110123</v>
      </c>
    </row>
    <row r="2915" spans="1:11" ht="10.9" customHeight="1">
      <c r="A2915" s="1157">
        <v>5122010001</v>
      </c>
      <c r="B2915" s="1219" t="s">
        <v>688</v>
      </c>
      <c r="C2915" s="1220"/>
      <c r="D2915" s="1221"/>
      <c r="E2915" s="1219" t="s">
        <v>7516</v>
      </c>
      <c r="F2915" s="1221"/>
      <c r="G2915" s="740">
        <v>1604</v>
      </c>
      <c r="H2915" s="1158">
        <v>636</v>
      </c>
      <c r="I2915" s="1158">
        <v>0</v>
      </c>
      <c r="J2915" s="740">
        <v>2240</v>
      </c>
      <c r="K2915" s="276" t="str">
        <f t="shared" si="45"/>
        <v>110123</v>
      </c>
    </row>
    <row r="2916" spans="1:11" ht="10.9" customHeight="1">
      <c r="A2916" s="1157">
        <v>5122010001</v>
      </c>
      <c r="B2916" s="1219" t="s">
        <v>688</v>
      </c>
      <c r="C2916" s="1220"/>
      <c r="D2916" s="1221"/>
      <c r="E2916" s="1219" t="s">
        <v>7517</v>
      </c>
      <c r="F2916" s="1221"/>
      <c r="G2916" s="1158">
        <v>272</v>
      </c>
      <c r="H2916" s="740">
        <v>4190.91</v>
      </c>
      <c r="I2916" s="1158">
        <v>0</v>
      </c>
      <c r="J2916" s="740">
        <v>4462.91</v>
      </c>
      <c r="K2916" s="276" t="str">
        <f t="shared" si="45"/>
        <v>110123</v>
      </c>
    </row>
    <row r="2917" spans="1:11" ht="10.9" customHeight="1">
      <c r="A2917" s="1157">
        <v>5122010001</v>
      </c>
      <c r="B2917" s="1219" t="s">
        <v>688</v>
      </c>
      <c r="C2917" s="1220"/>
      <c r="D2917" s="1221"/>
      <c r="E2917" s="1219" t="s">
        <v>7518</v>
      </c>
      <c r="F2917" s="1221"/>
      <c r="G2917" s="740">
        <v>2769</v>
      </c>
      <c r="H2917" s="740">
        <v>3234.61</v>
      </c>
      <c r="I2917" s="1158">
        <v>0</v>
      </c>
      <c r="J2917" s="740">
        <v>6003.61</v>
      </c>
      <c r="K2917" s="276" t="str">
        <f t="shared" si="45"/>
        <v>110123</v>
      </c>
    </row>
    <row r="2918" spans="1:11" ht="10.9" customHeight="1">
      <c r="A2918" s="1157">
        <v>5122010001</v>
      </c>
      <c r="B2918" s="1219" t="s">
        <v>688</v>
      </c>
      <c r="C2918" s="1220"/>
      <c r="D2918" s="1221"/>
      <c r="E2918" s="1219" t="s">
        <v>7519</v>
      </c>
      <c r="F2918" s="1221"/>
      <c r="G2918" s="740">
        <v>3748</v>
      </c>
      <c r="H2918" s="1158">
        <v>351</v>
      </c>
      <c r="I2918" s="1158">
        <v>0</v>
      </c>
      <c r="J2918" s="740">
        <v>4099</v>
      </c>
      <c r="K2918" s="276" t="str">
        <f t="shared" si="45"/>
        <v>110123</v>
      </c>
    </row>
    <row r="2919" spans="1:11" ht="10.9" customHeight="1">
      <c r="A2919" s="1157">
        <v>5122010001</v>
      </c>
      <c r="B2919" s="1219" t="s">
        <v>688</v>
      </c>
      <c r="C2919" s="1220"/>
      <c r="D2919" s="1221"/>
      <c r="E2919" s="1219" t="s">
        <v>7520</v>
      </c>
      <c r="F2919" s="1221"/>
      <c r="G2919" s="1158">
        <v>0</v>
      </c>
      <c r="H2919" s="740">
        <v>1723.75</v>
      </c>
      <c r="I2919" s="1158">
        <v>0</v>
      </c>
      <c r="J2919" s="740">
        <v>1723.75</v>
      </c>
      <c r="K2919" s="276" t="str">
        <f t="shared" si="45"/>
        <v>110123</v>
      </c>
    </row>
    <row r="2920" spans="1:11" ht="10.9" customHeight="1">
      <c r="A2920" s="1157">
        <v>5122010001</v>
      </c>
      <c r="B2920" s="1219" t="s">
        <v>688</v>
      </c>
      <c r="C2920" s="1220"/>
      <c r="D2920" s="1221"/>
      <c r="E2920" s="1219" t="s">
        <v>7521</v>
      </c>
      <c r="F2920" s="1221"/>
      <c r="G2920" s="740">
        <v>1645</v>
      </c>
      <c r="H2920" s="740">
        <v>1344.79</v>
      </c>
      <c r="I2920" s="1158">
        <v>0</v>
      </c>
      <c r="J2920" s="740">
        <v>2989.79</v>
      </c>
      <c r="K2920" s="276" t="str">
        <f t="shared" si="45"/>
        <v>110123</v>
      </c>
    </row>
    <row r="2921" spans="1:11" ht="10.9" customHeight="1">
      <c r="A2921" s="1157">
        <v>5122010001</v>
      </c>
      <c r="B2921" s="1219" t="s">
        <v>688</v>
      </c>
      <c r="C2921" s="1220"/>
      <c r="D2921" s="1221"/>
      <c r="E2921" s="1219" t="s">
        <v>7522</v>
      </c>
      <c r="F2921" s="1221"/>
      <c r="G2921" s="740">
        <v>6337</v>
      </c>
      <c r="H2921" s="740">
        <v>4673.3900000000003</v>
      </c>
      <c r="I2921" s="1158">
        <v>0</v>
      </c>
      <c r="J2921" s="740">
        <v>11010.39</v>
      </c>
      <c r="K2921" s="276" t="str">
        <f t="shared" si="45"/>
        <v>110123</v>
      </c>
    </row>
    <row r="2922" spans="1:11" ht="10.9" customHeight="1">
      <c r="A2922" s="1157">
        <v>5122010001</v>
      </c>
      <c r="B2922" s="1219" t="s">
        <v>688</v>
      </c>
      <c r="C2922" s="1220"/>
      <c r="D2922" s="1221"/>
      <c r="E2922" s="1219" t="s">
        <v>7523</v>
      </c>
      <c r="F2922" s="1221"/>
      <c r="G2922" s="740">
        <v>2924</v>
      </c>
      <c r="H2922" s="740">
        <v>3359.93</v>
      </c>
      <c r="I2922" s="1158">
        <v>0</v>
      </c>
      <c r="J2922" s="740">
        <v>6283.93</v>
      </c>
      <c r="K2922" s="276" t="str">
        <f t="shared" si="45"/>
        <v>110123</v>
      </c>
    </row>
    <row r="2923" spans="1:11" ht="10.9" customHeight="1">
      <c r="A2923" s="1157">
        <v>5122010001</v>
      </c>
      <c r="B2923" s="1219" t="s">
        <v>688</v>
      </c>
      <c r="C2923" s="1220"/>
      <c r="D2923" s="1221"/>
      <c r="E2923" s="1219" t="s">
        <v>7524</v>
      </c>
      <c r="F2923" s="1221"/>
      <c r="G2923" s="1158">
        <v>151</v>
      </c>
      <c r="H2923" s="740">
        <v>2334.6</v>
      </c>
      <c r="I2923" s="1158">
        <v>0</v>
      </c>
      <c r="J2923" s="740">
        <v>2485.6</v>
      </c>
      <c r="K2923" s="276" t="str">
        <f t="shared" si="45"/>
        <v>110123</v>
      </c>
    </row>
    <row r="2924" spans="1:11" ht="10.9" customHeight="1">
      <c r="A2924" s="1157">
        <v>5122010001</v>
      </c>
      <c r="B2924" s="1219" t="s">
        <v>688</v>
      </c>
      <c r="C2924" s="1220"/>
      <c r="D2924" s="1221"/>
      <c r="E2924" s="1219" t="s">
        <v>7525</v>
      </c>
      <c r="F2924" s="1221"/>
      <c r="G2924" s="740">
        <v>1315.26</v>
      </c>
      <c r="H2924" s="740">
        <v>3163.33</v>
      </c>
      <c r="I2924" s="1158">
        <v>0</v>
      </c>
      <c r="J2924" s="740">
        <v>4478.59</v>
      </c>
      <c r="K2924" s="276" t="str">
        <f t="shared" si="45"/>
        <v>110123</v>
      </c>
    </row>
    <row r="2925" spans="1:11" ht="10.9" customHeight="1">
      <c r="A2925" s="1157">
        <v>5122010002</v>
      </c>
      <c r="B2925" s="1219" t="s">
        <v>2528</v>
      </c>
      <c r="C2925" s="1220"/>
      <c r="D2925" s="1221"/>
      <c r="E2925" s="1219" t="s">
        <v>7526</v>
      </c>
      <c r="F2925" s="1221"/>
      <c r="G2925" s="740">
        <v>12609.05</v>
      </c>
      <c r="H2925" s="740">
        <v>8521.9</v>
      </c>
      <c r="I2925" s="1158">
        <v>0</v>
      </c>
      <c r="J2925" s="740">
        <v>21130.95</v>
      </c>
      <c r="K2925" s="276" t="str">
        <f t="shared" si="45"/>
        <v>110123</v>
      </c>
    </row>
    <row r="2926" spans="1:11" ht="10.9" customHeight="1">
      <c r="A2926" s="1157">
        <v>5122010003</v>
      </c>
      <c r="B2926" s="1219" t="s">
        <v>2218</v>
      </c>
      <c r="C2926" s="1220"/>
      <c r="D2926" s="1221"/>
      <c r="E2926" s="1219" t="s">
        <v>7527</v>
      </c>
      <c r="F2926" s="1221"/>
      <c r="G2926" s="740">
        <v>4464</v>
      </c>
      <c r="H2926" s="740">
        <v>4464</v>
      </c>
      <c r="I2926" s="1158">
        <v>0</v>
      </c>
      <c r="J2926" s="740">
        <v>8928</v>
      </c>
      <c r="K2926" s="276" t="str">
        <f t="shared" si="45"/>
        <v>110123</v>
      </c>
    </row>
    <row r="2927" spans="1:11" ht="10.9" customHeight="1">
      <c r="A2927" s="1157">
        <v>5122020001</v>
      </c>
      <c r="B2927" s="1219" t="s">
        <v>2220</v>
      </c>
      <c r="C2927" s="1220"/>
      <c r="D2927" s="1221"/>
      <c r="E2927" s="1219" t="s">
        <v>7528</v>
      </c>
      <c r="F2927" s="1221"/>
      <c r="G2927" s="740">
        <v>225652.5</v>
      </c>
      <c r="H2927" s="740">
        <v>233172.5</v>
      </c>
      <c r="I2927" s="1158">
        <v>0</v>
      </c>
      <c r="J2927" s="740">
        <v>458825</v>
      </c>
      <c r="K2927" s="276" t="str">
        <f t="shared" si="45"/>
        <v>110123</v>
      </c>
    </row>
    <row r="2928" spans="1:11" ht="10.9" customHeight="1">
      <c r="A2928" s="1157">
        <v>5124010001</v>
      </c>
      <c r="B2928" s="1219" t="s">
        <v>2530</v>
      </c>
      <c r="C2928" s="1220"/>
      <c r="D2928" s="1221"/>
      <c r="E2928" s="1219" t="s">
        <v>7529</v>
      </c>
      <c r="F2928" s="1221"/>
      <c r="G2928" s="740">
        <v>162400</v>
      </c>
      <c r="H2928" s="740">
        <v>40600</v>
      </c>
      <c r="I2928" s="1158">
        <v>0</v>
      </c>
      <c r="J2928" s="740">
        <v>203000</v>
      </c>
      <c r="K2928" s="276" t="str">
        <f t="shared" si="45"/>
        <v>110123</v>
      </c>
    </row>
    <row r="2929" spans="1:11" ht="10.9" customHeight="1">
      <c r="A2929" s="1157">
        <v>5124010001</v>
      </c>
      <c r="B2929" s="1219" t="s">
        <v>2530</v>
      </c>
      <c r="C2929" s="1220"/>
      <c r="D2929" s="1221"/>
      <c r="E2929" s="1219" t="s">
        <v>7530</v>
      </c>
      <c r="F2929" s="1221"/>
      <c r="G2929" s="740">
        <v>12830</v>
      </c>
      <c r="H2929" s="1158">
        <v>0</v>
      </c>
      <c r="I2929" s="1158">
        <v>0</v>
      </c>
      <c r="J2929" s="740">
        <v>12830</v>
      </c>
      <c r="K2929" s="276" t="str">
        <f t="shared" si="45"/>
        <v>110123</v>
      </c>
    </row>
    <row r="2930" spans="1:11" ht="10.9" customHeight="1">
      <c r="A2930" s="1157">
        <v>5124010001</v>
      </c>
      <c r="B2930" s="1219" t="s">
        <v>2530</v>
      </c>
      <c r="C2930" s="1220"/>
      <c r="D2930" s="1221"/>
      <c r="E2930" s="1219" t="s">
        <v>7531</v>
      </c>
      <c r="F2930" s="1221"/>
      <c r="G2930" s="1158">
        <v>0</v>
      </c>
      <c r="H2930" s="740">
        <v>49126</v>
      </c>
      <c r="I2930" s="1158">
        <v>0</v>
      </c>
      <c r="J2930" s="740">
        <v>49126</v>
      </c>
      <c r="K2930" s="276" t="str">
        <f t="shared" si="45"/>
        <v>110123</v>
      </c>
    </row>
    <row r="2931" spans="1:11" ht="10.9" customHeight="1">
      <c r="A2931" s="1157">
        <v>5124010001</v>
      </c>
      <c r="B2931" s="1219" t="s">
        <v>2530</v>
      </c>
      <c r="C2931" s="1220"/>
      <c r="D2931" s="1221"/>
      <c r="E2931" s="1219" t="s">
        <v>7532</v>
      </c>
      <c r="F2931" s="1221"/>
      <c r="G2931" s="1158">
        <v>0</v>
      </c>
      <c r="H2931" s="740">
        <v>49126</v>
      </c>
      <c r="I2931" s="1158">
        <v>0</v>
      </c>
      <c r="J2931" s="740">
        <v>49126</v>
      </c>
      <c r="K2931" s="276" t="str">
        <f t="shared" si="45"/>
        <v>110123</v>
      </c>
    </row>
    <row r="2932" spans="1:11" ht="10.9" customHeight="1">
      <c r="A2932" s="1157">
        <v>5124010003</v>
      </c>
      <c r="B2932" s="1219" t="s">
        <v>2532</v>
      </c>
      <c r="C2932" s="1220"/>
      <c r="D2932" s="1221"/>
      <c r="E2932" s="1219" t="s">
        <v>7533</v>
      </c>
      <c r="F2932" s="1221"/>
      <c r="G2932" s="740">
        <v>14616</v>
      </c>
      <c r="H2932" s="740">
        <v>676834.48</v>
      </c>
      <c r="I2932" s="1158">
        <v>0</v>
      </c>
      <c r="J2932" s="740">
        <v>691450.48</v>
      </c>
      <c r="K2932" s="276" t="str">
        <f t="shared" si="45"/>
        <v>110123</v>
      </c>
    </row>
    <row r="2933" spans="1:11" ht="10.9" customHeight="1">
      <c r="A2933" s="1157">
        <v>5124010003</v>
      </c>
      <c r="B2933" s="1219" t="s">
        <v>2532</v>
      </c>
      <c r="C2933" s="1220"/>
      <c r="D2933" s="1221"/>
      <c r="E2933" s="1219" t="s">
        <v>7534</v>
      </c>
      <c r="F2933" s="1221"/>
      <c r="G2933" s="740">
        <v>15393.2</v>
      </c>
      <c r="H2933" s="1158">
        <v>0</v>
      </c>
      <c r="I2933" s="1158">
        <v>0</v>
      </c>
      <c r="J2933" s="740">
        <v>15393.2</v>
      </c>
      <c r="K2933" s="276" t="str">
        <f t="shared" si="45"/>
        <v>110123</v>
      </c>
    </row>
    <row r="2934" spans="1:11" ht="10.9" customHeight="1">
      <c r="A2934" s="1157">
        <v>5124010003</v>
      </c>
      <c r="B2934" s="1219" t="s">
        <v>2532</v>
      </c>
      <c r="C2934" s="1220"/>
      <c r="D2934" s="1221"/>
      <c r="E2934" s="1219" t="s">
        <v>7535</v>
      </c>
      <c r="F2934" s="1221"/>
      <c r="G2934" s="1158">
        <v>0</v>
      </c>
      <c r="H2934" s="740">
        <v>32500</v>
      </c>
      <c r="I2934" s="1158">
        <v>0</v>
      </c>
      <c r="J2934" s="740">
        <v>32500</v>
      </c>
      <c r="K2934" s="276" t="str">
        <f t="shared" si="45"/>
        <v>110123</v>
      </c>
    </row>
    <row r="2935" spans="1:11" ht="10.9" customHeight="1">
      <c r="A2935" s="1157">
        <v>5124010006</v>
      </c>
      <c r="B2935" s="1219" t="s">
        <v>7536</v>
      </c>
      <c r="C2935" s="1220"/>
      <c r="D2935" s="1221"/>
      <c r="E2935" s="1219" t="s">
        <v>7537</v>
      </c>
      <c r="F2935" s="1221"/>
      <c r="G2935" s="740">
        <v>2900000.05</v>
      </c>
      <c r="H2935" s="740">
        <v>856080.09</v>
      </c>
      <c r="I2935" s="1158">
        <v>0</v>
      </c>
      <c r="J2935" s="740">
        <v>3756080.14</v>
      </c>
      <c r="K2935" s="276" t="str">
        <f t="shared" si="45"/>
        <v>110123</v>
      </c>
    </row>
    <row r="2936" spans="1:11" ht="10.9" customHeight="1">
      <c r="A2936" s="1157">
        <v>5124020001</v>
      </c>
      <c r="B2936" s="1219" t="s">
        <v>2535</v>
      </c>
      <c r="C2936" s="1220"/>
      <c r="D2936" s="1221"/>
      <c r="E2936" s="1219" t="s">
        <v>7538</v>
      </c>
      <c r="F2936" s="1221"/>
      <c r="G2936" s="1158">
        <v>0</v>
      </c>
      <c r="H2936" s="1158">
        <v>920</v>
      </c>
      <c r="I2936" s="1158">
        <v>0</v>
      </c>
      <c r="J2936" s="1158">
        <v>920</v>
      </c>
      <c r="K2936" s="276" t="str">
        <f t="shared" si="45"/>
        <v>110123</v>
      </c>
    </row>
    <row r="2937" spans="1:11" ht="10.9" customHeight="1">
      <c r="A2937" s="1157">
        <v>5124020001</v>
      </c>
      <c r="B2937" s="1219" t="s">
        <v>2535</v>
      </c>
      <c r="C2937" s="1220"/>
      <c r="D2937" s="1221"/>
      <c r="E2937" s="1219" t="s">
        <v>7539</v>
      </c>
      <c r="F2937" s="1221"/>
      <c r="G2937" s="740">
        <v>36600</v>
      </c>
      <c r="H2937" s="1158">
        <v>0</v>
      </c>
      <c r="I2937" s="1158">
        <v>0</v>
      </c>
      <c r="J2937" s="740">
        <v>36600</v>
      </c>
      <c r="K2937" s="276" t="str">
        <f t="shared" si="45"/>
        <v>110123</v>
      </c>
    </row>
    <row r="2938" spans="1:11" ht="10.9" customHeight="1">
      <c r="A2938" s="1157">
        <v>5124020001</v>
      </c>
      <c r="B2938" s="1219" t="s">
        <v>2535</v>
      </c>
      <c r="C2938" s="1220"/>
      <c r="D2938" s="1221"/>
      <c r="E2938" s="1219" t="s">
        <v>7540</v>
      </c>
      <c r="F2938" s="1221"/>
      <c r="G2938" s="1158">
        <v>0</v>
      </c>
      <c r="H2938" s="740">
        <v>10590.8</v>
      </c>
      <c r="I2938" s="1158">
        <v>0</v>
      </c>
      <c r="J2938" s="740">
        <v>10590.8</v>
      </c>
      <c r="K2938" s="276" t="str">
        <f t="shared" si="45"/>
        <v>110123</v>
      </c>
    </row>
    <row r="2939" spans="1:11" ht="10.9" customHeight="1">
      <c r="A2939" s="1157">
        <v>5124020001</v>
      </c>
      <c r="B2939" s="1219" t="s">
        <v>2535</v>
      </c>
      <c r="C2939" s="1220"/>
      <c r="D2939" s="1221"/>
      <c r="E2939" s="1219" t="s">
        <v>7541</v>
      </c>
      <c r="F2939" s="1221"/>
      <c r="G2939" s="1158">
        <v>0</v>
      </c>
      <c r="H2939" s="1158">
        <v>12</v>
      </c>
      <c r="I2939" s="1158">
        <v>0</v>
      </c>
      <c r="J2939" s="1158">
        <v>12</v>
      </c>
      <c r="K2939" s="276" t="str">
        <f t="shared" si="45"/>
        <v>110123</v>
      </c>
    </row>
    <row r="2940" spans="1:11" ht="10.9" customHeight="1">
      <c r="A2940" s="1157">
        <v>5124030001</v>
      </c>
      <c r="B2940" s="1219" t="s">
        <v>2538</v>
      </c>
      <c r="C2940" s="1220"/>
      <c r="D2940" s="1221"/>
      <c r="E2940" s="1219" t="s">
        <v>7542</v>
      </c>
      <c r="F2940" s="1221"/>
      <c r="G2940" s="740">
        <v>3952</v>
      </c>
      <c r="H2940" s="1158">
        <v>0</v>
      </c>
      <c r="I2940" s="1158">
        <v>0</v>
      </c>
      <c r="J2940" s="740">
        <v>3952</v>
      </c>
      <c r="K2940" s="276" t="str">
        <f t="shared" si="45"/>
        <v>110123</v>
      </c>
    </row>
    <row r="2941" spans="1:11" ht="10.9" customHeight="1">
      <c r="A2941" s="1157">
        <v>5124030001</v>
      </c>
      <c r="B2941" s="1219" t="s">
        <v>2538</v>
      </c>
      <c r="C2941" s="1220"/>
      <c r="D2941" s="1221"/>
      <c r="E2941" s="1219" t="s">
        <v>7543</v>
      </c>
      <c r="F2941" s="1221"/>
      <c r="G2941" s="1158">
        <v>0</v>
      </c>
      <c r="H2941" s="740">
        <v>7920</v>
      </c>
      <c r="I2941" s="1158">
        <v>0</v>
      </c>
      <c r="J2941" s="740">
        <v>7920</v>
      </c>
      <c r="K2941" s="276" t="str">
        <f t="shared" si="45"/>
        <v>110123</v>
      </c>
    </row>
    <row r="2942" spans="1:11" ht="10.9" customHeight="1">
      <c r="A2942" s="1157">
        <v>5124030001</v>
      </c>
      <c r="B2942" s="1219" t="s">
        <v>2538</v>
      </c>
      <c r="C2942" s="1220"/>
      <c r="D2942" s="1221"/>
      <c r="E2942" s="1219" t="s">
        <v>7544</v>
      </c>
      <c r="F2942" s="1221"/>
      <c r="G2942" s="740">
        <v>1100</v>
      </c>
      <c r="H2942" s="1158">
        <v>0</v>
      </c>
      <c r="I2942" s="1158">
        <v>0</v>
      </c>
      <c r="J2942" s="740">
        <v>1100</v>
      </c>
      <c r="K2942" s="276" t="str">
        <f t="shared" si="45"/>
        <v>110123</v>
      </c>
    </row>
    <row r="2943" spans="1:11" ht="10.9" customHeight="1">
      <c r="A2943" s="1157">
        <v>5124030001</v>
      </c>
      <c r="B2943" s="1219" t="s">
        <v>2538</v>
      </c>
      <c r="C2943" s="1220"/>
      <c r="D2943" s="1221"/>
      <c r="E2943" s="1219" t="s">
        <v>7545</v>
      </c>
      <c r="F2943" s="1221"/>
      <c r="G2943" s="740">
        <v>1375</v>
      </c>
      <c r="H2943" s="1158">
        <v>0</v>
      </c>
      <c r="I2943" s="1158">
        <v>0</v>
      </c>
      <c r="J2943" s="740">
        <v>1375</v>
      </c>
      <c r="K2943" s="276" t="str">
        <f t="shared" si="45"/>
        <v>110123</v>
      </c>
    </row>
    <row r="2944" spans="1:11" ht="10.9" customHeight="1">
      <c r="A2944" s="1157">
        <v>5124040001</v>
      </c>
      <c r="B2944" s="1219" t="s">
        <v>2540</v>
      </c>
      <c r="C2944" s="1220"/>
      <c r="D2944" s="1221"/>
      <c r="E2944" s="1219" t="s">
        <v>7546</v>
      </c>
      <c r="F2944" s="1221"/>
      <c r="G2944" s="1158">
        <v>0</v>
      </c>
      <c r="H2944" s="740">
        <v>4750</v>
      </c>
      <c r="I2944" s="1158">
        <v>0</v>
      </c>
      <c r="J2944" s="740">
        <v>4750</v>
      </c>
      <c r="K2944" s="276" t="str">
        <f t="shared" si="45"/>
        <v>110123</v>
      </c>
    </row>
    <row r="2945" spans="1:11" ht="10.9" customHeight="1">
      <c r="A2945" s="1157">
        <v>5124040001</v>
      </c>
      <c r="B2945" s="1219" t="s">
        <v>2540</v>
      </c>
      <c r="C2945" s="1220"/>
      <c r="D2945" s="1221"/>
      <c r="E2945" s="1219" t="s">
        <v>7547</v>
      </c>
      <c r="F2945" s="1221"/>
      <c r="G2945" s="740">
        <v>3770</v>
      </c>
      <c r="H2945" s="1158">
        <v>0</v>
      </c>
      <c r="I2945" s="1158">
        <v>0</v>
      </c>
      <c r="J2945" s="740">
        <v>3770</v>
      </c>
      <c r="K2945" s="276" t="str">
        <f t="shared" si="45"/>
        <v>110123</v>
      </c>
    </row>
    <row r="2946" spans="1:11" ht="10.9" customHeight="1">
      <c r="A2946" s="1157">
        <v>5124040001</v>
      </c>
      <c r="B2946" s="1219" t="s">
        <v>2540</v>
      </c>
      <c r="C2946" s="1220"/>
      <c r="D2946" s="1221"/>
      <c r="E2946" s="1219" t="s">
        <v>7548</v>
      </c>
      <c r="F2946" s="1221"/>
      <c r="G2946" s="1158">
        <v>0</v>
      </c>
      <c r="H2946" s="740">
        <v>11600</v>
      </c>
      <c r="I2946" s="1158">
        <v>0</v>
      </c>
      <c r="J2946" s="740">
        <v>11600</v>
      </c>
      <c r="K2946" s="276" t="str">
        <f t="shared" si="45"/>
        <v>110123</v>
      </c>
    </row>
    <row r="2947" spans="1:11" ht="10.9" customHeight="1">
      <c r="A2947" s="1157">
        <v>5124040001</v>
      </c>
      <c r="B2947" s="1219" t="s">
        <v>2540</v>
      </c>
      <c r="C2947" s="1220"/>
      <c r="D2947" s="1221"/>
      <c r="E2947" s="1219" t="s">
        <v>7549</v>
      </c>
      <c r="F2947" s="1221"/>
      <c r="G2947" s="1158">
        <v>0</v>
      </c>
      <c r="H2947" s="740">
        <v>25680</v>
      </c>
      <c r="I2947" s="1158">
        <v>0</v>
      </c>
      <c r="J2947" s="740">
        <v>25680</v>
      </c>
      <c r="K2947" s="276" t="str">
        <f t="shared" si="45"/>
        <v>110123</v>
      </c>
    </row>
    <row r="2948" spans="1:11" ht="10.9" customHeight="1">
      <c r="A2948" s="1157">
        <v>5124040001</v>
      </c>
      <c r="B2948" s="1219" t="s">
        <v>2540</v>
      </c>
      <c r="C2948" s="1220"/>
      <c r="D2948" s="1221"/>
      <c r="E2948" s="1219" t="s">
        <v>7550</v>
      </c>
      <c r="F2948" s="1221"/>
      <c r="G2948" s="740">
        <v>2500</v>
      </c>
      <c r="H2948" s="1158">
        <v>0</v>
      </c>
      <c r="I2948" s="1158">
        <v>0</v>
      </c>
      <c r="J2948" s="740">
        <v>2500</v>
      </c>
      <c r="K2948" s="276" t="str">
        <f t="shared" si="45"/>
        <v>110123</v>
      </c>
    </row>
    <row r="2949" spans="1:11" ht="10.9" customHeight="1">
      <c r="A2949" s="1157">
        <v>5124060001</v>
      </c>
      <c r="B2949" s="1219" t="s">
        <v>689</v>
      </c>
      <c r="C2949" s="1220"/>
      <c r="D2949" s="1221"/>
      <c r="E2949" s="1219" t="s">
        <v>7551</v>
      </c>
      <c r="F2949" s="1221"/>
      <c r="G2949" s="740">
        <v>10912.9</v>
      </c>
      <c r="H2949" s="740">
        <v>6177.58</v>
      </c>
      <c r="I2949" s="1158">
        <v>0</v>
      </c>
      <c r="J2949" s="740">
        <v>17090.48</v>
      </c>
      <c r="K2949" s="276" t="str">
        <f t="shared" si="45"/>
        <v>110123</v>
      </c>
    </row>
    <row r="2950" spans="1:11" ht="10.9" customHeight="1">
      <c r="A2950" s="1157">
        <v>5124060001</v>
      </c>
      <c r="B2950" s="1219" t="s">
        <v>689</v>
      </c>
      <c r="C2950" s="1220"/>
      <c r="D2950" s="1221"/>
      <c r="E2950" s="1219" t="s">
        <v>7552</v>
      </c>
      <c r="F2950" s="1221"/>
      <c r="G2950" s="1158">
        <v>561.49</v>
      </c>
      <c r="H2950" s="1158">
        <v>0</v>
      </c>
      <c r="I2950" s="1158">
        <v>0</v>
      </c>
      <c r="J2950" s="1158">
        <v>561.49</v>
      </c>
      <c r="K2950" s="276" t="str">
        <f t="shared" si="45"/>
        <v>110123</v>
      </c>
    </row>
    <row r="2951" spans="1:11" ht="10.9" customHeight="1">
      <c r="A2951" s="1157">
        <v>5124060001</v>
      </c>
      <c r="B2951" s="1219" t="s">
        <v>689</v>
      </c>
      <c r="C2951" s="1220"/>
      <c r="D2951" s="1221"/>
      <c r="E2951" s="1219" t="s">
        <v>7553</v>
      </c>
      <c r="F2951" s="1221"/>
      <c r="G2951" s="740">
        <v>6870.58</v>
      </c>
      <c r="H2951" s="1158">
        <v>0</v>
      </c>
      <c r="I2951" s="1158">
        <v>0</v>
      </c>
      <c r="J2951" s="740">
        <v>6870.58</v>
      </c>
      <c r="K2951" s="276" t="str">
        <f t="shared" si="45"/>
        <v>110123</v>
      </c>
    </row>
    <row r="2952" spans="1:11" ht="10.9" customHeight="1">
      <c r="A2952" s="1157">
        <v>5124060001</v>
      </c>
      <c r="B2952" s="1219" t="s">
        <v>689</v>
      </c>
      <c r="C2952" s="1220"/>
      <c r="D2952" s="1221"/>
      <c r="E2952" s="1219" t="s">
        <v>7554</v>
      </c>
      <c r="F2952" s="1221"/>
      <c r="G2952" s="1158">
        <v>827.15</v>
      </c>
      <c r="H2952" s="1158">
        <v>0</v>
      </c>
      <c r="I2952" s="1158">
        <v>0</v>
      </c>
      <c r="J2952" s="1158">
        <v>827.15</v>
      </c>
      <c r="K2952" s="276" t="str">
        <f t="shared" si="45"/>
        <v>110123</v>
      </c>
    </row>
    <row r="2953" spans="1:11" ht="10.9" customHeight="1">
      <c r="A2953" s="1157">
        <v>5124060001</v>
      </c>
      <c r="B2953" s="1219" t="s">
        <v>689</v>
      </c>
      <c r="C2953" s="1220"/>
      <c r="D2953" s="1221"/>
      <c r="E2953" s="1219" t="s">
        <v>7555</v>
      </c>
      <c r="F2953" s="1221"/>
      <c r="G2953" s="1158">
        <v>352.44</v>
      </c>
      <c r="H2953" s="1158">
        <v>0</v>
      </c>
      <c r="I2953" s="1158">
        <v>0</v>
      </c>
      <c r="J2953" s="1158">
        <v>352.44</v>
      </c>
      <c r="K2953" s="276" t="str">
        <f t="shared" si="45"/>
        <v>110123</v>
      </c>
    </row>
    <row r="2954" spans="1:11" ht="10.9" customHeight="1">
      <c r="A2954" s="1157">
        <v>5124060001</v>
      </c>
      <c r="B2954" s="1219" t="s">
        <v>689</v>
      </c>
      <c r="C2954" s="1220"/>
      <c r="D2954" s="1221"/>
      <c r="E2954" s="1219" t="s">
        <v>7556</v>
      </c>
      <c r="F2954" s="1221"/>
      <c r="G2954" s="1158">
        <v>520.47</v>
      </c>
      <c r="H2954" s="1158">
        <v>0</v>
      </c>
      <c r="I2954" s="1158">
        <v>0</v>
      </c>
      <c r="J2954" s="1158">
        <v>520.47</v>
      </c>
      <c r="K2954" s="276" t="str">
        <f t="shared" si="45"/>
        <v>110123</v>
      </c>
    </row>
    <row r="2955" spans="1:11" ht="10.9" customHeight="1">
      <c r="A2955" s="1157">
        <v>5124060001</v>
      </c>
      <c r="B2955" s="1219" t="s">
        <v>689</v>
      </c>
      <c r="C2955" s="1220"/>
      <c r="D2955" s="1221"/>
      <c r="E2955" s="1219" t="s">
        <v>7557</v>
      </c>
      <c r="F2955" s="1221"/>
      <c r="G2955" s="1158">
        <v>0</v>
      </c>
      <c r="H2955" s="740">
        <v>1358.85</v>
      </c>
      <c r="I2955" s="1158">
        <v>0</v>
      </c>
      <c r="J2955" s="740">
        <v>1358.85</v>
      </c>
      <c r="K2955" s="276" t="str">
        <f t="shared" si="45"/>
        <v>110123</v>
      </c>
    </row>
    <row r="2956" spans="1:11" ht="10.9" customHeight="1">
      <c r="A2956" s="1157">
        <v>5124060001</v>
      </c>
      <c r="B2956" s="1219" t="s">
        <v>689</v>
      </c>
      <c r="C2956" s="1220"/>
      <c r="D2956" s="1221"/>
      <c r="E2956" s="1219" t="s">
        <v>7558</v>
      </c>
      <c r="F2956" s="1221"/>
      <c r="G2956" s="1158">
        <v>0</v>
      </c>
      <c r="H2956" s="740">
        <v>1440.79</v>
      </c>
      <c r="I2956" s="1158">
        <v>0</v>
      </c>
      <c r="J2956" s="740">
        <v>1440.79</v>
      </c>
      <c r="K2956" s="276" t="str">
        <f t="shared" si="45"/>
        <v>110123</v>
      </c>
    </row>
    <row r="2957" spans="1:11" ht="10.9" customHeight="1">
      <c r="A2957" s="1157">
        <v>5124060001</v>
      </c>
      <c r="B2957" s="1219" t="s">
        <v>689</v>
      </c>
      <c r="C2957" s="1220"/>
      <c r="D2957" s="1221"/>
      <c r="E2957" s="1219" t="s">
        <v>7559</v>
      </c>
      <c r="F2957" s="1221"/>
      <c r="G2957" s="740">
        <v>3612.22</v>
      </c>
      <c r="H2957" s="740">
        <v>1849.8</v>
      </c>
      <c r="I2957" s="1158">
        <v>0</v>
      </c>
      <c r="J2957" s="740">
        <v>5462.02</v>
      </c>
      <c r="K2957" s="276" t="str">
        <f t="shared" ref="K2957:K3020" si="46">MID(E2957,58,6)</f>
        <v>110123</v>
      </c>
    </row>
    <row r="2958" spans="1:11" ht="10.9" customHeight="1">
      <c r="A2958" s="1157">
        <v>5124060001</v>
      </c>
      <c r="B2958" s="1219" t="s">
        <v>689</v>
      </c>
      <c r="C2958" s="1220"/>
      <c r="D2958" s="1221"/>
      <c r="E2958" s="1219" t="s">
        <v>7560</v>
      </c>
      <c r="F2958" s="1221"/>
      <c r="G2958" s="740">
        <v>1498.81</v>
      </c>
      <c r="H2958" s="1158">
        <v>0</v>
      </c>
      <c r="I2958" s="1158">
        <v>0</v>
      </c>
      <c r="J2958" s="740">
        <v>1498.81</v>
      </c>
      <c r="K2958" s="276" t="str">
        <f t="shared" si="46"/>
        <v>110123</v>
      </c>
    </row>
    <row r="2959" spans="1:11" ht="10.9" customHeight="1">
      <c r="A2959" s="1157">
        <v>5124060001</v>
      </c>
      <c r="B2959" s="1219" t="s">
        <v>689</v>
      </c>
      <c r="C2959" s="1220"/>
      <c r="D2959" s="1221"/>
      <c r="E2959" s="1219" t="s">
        <v>7561</v>
      </c>
      <c r="F2959" s="1221"/>
      <c r="G2959" s="1158">
        <v>0</v>
      </c>
      <c r="H2959" s="740">
        <v>1442.3</v>
      </c>
      <c r="I2959" s="1158">
        <v>0</v>
      </c>
      <c r="J2959" s="740">
        <v>1442.3</v>
      </c>
      <c r="K2959" s="276" t="str">
        <f t="shared" si="46"/>
        <v>110123</v>
      </c>
    </row>
    <row r="2960" spans="1:11" ht="10.9" customHeight="1">
      <c r="A2960" s="1157">
        <v>5124060001</v>
      </c>
      <c r="B2960" s="1219" t="s">
        <v>689</v>
      </c>
      <c r="C2960" s="1220"/>
      <c r="D2960" s="1221"/>
      <c r="E2960" s="1219" t="s">
        <v>7562</v>
      </c>
      <c r="F2960" s="1221"/>
      <c r="G2960" s="1158">
        <v>316.33</v>
      </c>
      <c r="H2960" s="1158">
        <v>0</v>
      </c>
      <c r="I2960" s="1158">
        <v>0</v>
      </c>
      <c r="J2960" s="1158">
        <v>316.33</v>
      </c>
      <c r="K2960" s="276" t="str">
        <f t="shared" si="46"/>
        <v>110123</v>
      </c>
    </row>
    <row r="2961" spans="1:11" ht="10.9" customHeight="1">
      <c r="A2961" s="1157">
        <v>5124060001</v>
      </c>
      <c r="B2961" s="1219" t="s">
        <v>689</v>
      </c>
      <c r="C2961" s="1220"/>
      <c r="D2961" s="1221"/>
      <c r="E2961" s="1219" t="s">
        <v>7563</v>
      </c>
      <c r="F2961" s="1221"/>
      <c r="G2961" s="1158">
        <v>383.89</v>
      </c>
      <c r="H2961" s="1158">
        <v>0</v>
      </c>
      <c r="I2961" s="1158">
        <v>0</v>
      </c>
      <c r="J2961" s="1158">
        <v>383.89</v>
      </c>
      <c r="K2961" s="276" t="str">
        <f t="shared" si="46"/>
        <v>110123</v>
      </c>
    </row>
    <row r="2962" spans="1:11" ht="10.9" customHeight="1">
      <c r="A2962" s="1157">
        <v>5124070001</v>
      </c>
      <c r="B2962" s="1219" t="s">
        <v>690</v>
      </c>
      <c r="C2962" s="1220"/>
      <c r="D2962" s="1221"/>
      <c r="E2962" s="1219" t="s">
        <v>7564</v>
      </c>
      <c r="F2962" s="1221"/>
      <c r="G2962" s="1158">
        <v>622.05999999999995</v>
      </c>
      <c r="H2962" s="740">
        <v>3106.72</v>
      </c>
      <c r="I2962" s="1158">
        <v>0</v>
      </c>
      <c r="J2962" s="740">
        <v>3728.78</v>
      </c>
      <c r="K2962" s="276" t="str">
        <f t="shared" si="46"/>
        <v>110123</v>
      </c>
    </row>
    <row r="2963" spans="1:11" ht="10.9" customHeight="1">
      <c r="A2963" s="1157">
        <v>5124070001</v>
      </c>
      <c r="B2963" s="1219" t="s">
        <v>690</v>
      </c>
      <c r="C2963" s="1220"/>
      <c r="D2963" s="1221"/>
      <c r="E2963" s="1219" t="s">
        <v>7565</v>
      </c>
      <c r="F2963" s="1221"/>
      <c r="G2963" s="740">
        <v>14680</v>
      </c>
      <c r="H2963" s="1158">
        <v>0</v>
      </c>
      <c r="I2963" s="1158">
        <v>0</v>
      </c>
      <c r="J2963" s="740">
        <v>14680</v>
      </c>
      <c r="K2963" s="276" t="str">
        <f t="shared" si="46"/>
        <v>110123</v>
      </c>
    </row>
    <row r="2964" spans="1:11" ht="10.9" customHeight="1">
      <c r="A2964" s="1157">
        <v>5124070001</v>
      </c>
      <c r="B2964" s="1219" t="s">
        <v>690</v>
      </c>
      <c r="C2964" s="1220"/>
      <c r="D2964" s="1221"/>
      <c r="E2964" s="1219" t="s">
        <v>7566</v>
      </c>
      <c r="F2964" s="1221"/>
      <c r="G2964" s="1158">
        <v>0</v>
      </c>
      <c r="H2964" s="740">
        <v>3789</v>
      </c>
      <c r="I2964" s="1158">
        <v>0</v>
      </c>
      <c r="J2964" s="740">
        <v>3789</v>
      </c>
      <c r="K2964" s="276" t="str">
        <f t="shared" si="46"/>
        <v>110123</v>
      </c>
    </row>
    <row r="2965" spans="1:11" ht="10.9" customHeight="1">
      <c r="A2965" s="1157">
        <v>5124070001</v>
      </c>
      <c r="B2965" s="1219" t="s">
        <v>690</v>
      </c>
      <c r="C2965" s="1220"/>
      <c r="D2965" s="1221"/>
      <c r="E2965" s="1219" t="s">
        <v>7567</v>
      </c>
      <c r="F2965" s="1221"/>
      <c r="G2965" s="740">
        <v>20231</v>
      </c>
      <c r="H2965" s="740">
        <v>4559.99</v>
      </c>
      <c r="I2965" s="1158">
        <v>0</v>
      </c>
      <c r="J2965" s="740">
        <v>24790.99</v>
      </c>
      <c r="K2965" s="276" t="str">
        <f t="shared" si="46"/>
        <v>110123</v>
      </c>
    </row>
    <row r="2966" spans="1:11" ht="10.9" customHeight="1">
      <c r="A2966" s="1157">
        <v>5124070001</v>
      </c>
      <c r="B2966" s="1219" t="s">
        <v>690</v>
      </c>
      <c r="C2966" s="1220"/>
      <c r="D2966" s="1221"/>
      <c r="E2966" s="1219" t="s">
        <v>7568</v>
      </c>
      <c r="F2966" s="1221"/>
      <c r="G2966" s="740">
        <v>53094.080000000002</v>
      </c>
      <c r="H2966" s="740">
        <v>1120</v>
      </c>
      <c r="I2966" s="1158">
        <v>0</v>
      </c>
      <c r="J2966" s="740">
        <v>54214.080000000002</v>
      </c>
      <c r="K2966" s="276" t="str">
        <f t="shared" si="46"/>
        <v>151223</v>
      </c>
    </row>
    <row r="2967" spans="1:11" ht="10.9" customHeight="1">
      <c r="A2967" s="1157">
        <v>5124070001</v>
      </c>
      <c r="B2967" s="1219" t="s">
        <v>690</v>
      </c>
      <c r="C2967" s="1220"/>
      <c r="D2967" s="1221"/>
      <c r="E2967" s="1219" t="s">
        <v>7569</v>
      </c>
      <c r="F2967" s="1221"/>
      <c r="G2967" s="1158">
        <v>0</v>
      </c>
      <c r="H2967" s="1158">
        <v>475.52</v>
      </c>
      <c r="I2967" s="1158">
        <v>0</v>
      </c>
      <c r="J2967" s="1158">
        <v>475.52</v>
      </c>
      <c r="K2967" s="276" t="str">
        <f t="shared" si="46"/>
        <v>110123</v>
      </c>
    </row>
    <row r="2968" spans="1:11" ht="10.9" customHeight="1">
      <c r="A2968" s="1157">
        <v>5124070001</v>
      </c>
      <c r="B2968" s="1219" t="s">
        <v>690</v>
      </c>
      <c r="C2968" s="1220"/>
      <c r="D2968" s="1221"/>
      <c r="E2968" s="1219" t="s">
        <v>7570</v>
      </c>
      <c r="F2968" s="1221"/>
      <c r="G2968" s="1158">
        <v>0</v>
      </c>
      <c r="H2968" s="740">
        <v>10490</v>
      </c>
      <c r="I2968" s="1158">
        <v>0</v>
      </c>
      <c r="J2968" s="740">
        <v>10490</v>
      </c>
      <c r="K2968" s="276" t="str">
        <f t="shared" si="46"/>
        <v>110123</v>
      </c>
    </row>
    <row r="2969" spans="1:11" ht="10.9" customHeight="1">
      <c r="A2969" s="1157">
        <v>5124070001</v>
      </c>
      <c r="B2969" s="1219" t="s">
        <v>690</v>
      </c>
      <c r="C2969" s="1220"/>
      <c r="D2969" s="1221"/>
      <c r="E2969" s="1219" t="s">
        <v>7571</v>
      </c>
      <c r="F2969" s="1221"/>
      <c r="G2969" s="740">
        <v>5760</v>
      </c>
      <c r="H2969" s="1158">
        <v>0</v>
      </c>
      <c r="I2969" s="1158">
        <v>0</v>
      </c>
      <c r="J2969" s="740">
        <v>5760</v>
      </c>
      <c r="K2969" s="276" t="str">
        <f t="shared" si="46"/>
        <v>110123</v>
      </c>
    </row>
    <row r="2970" spans="1:11" ht="10.9" customHeight="1">
      <c r="A2970" s="1157">
        <v>5124070001</v>
      </c>
      <c r="B2970" s="1219" t="s">
        <v>690</v>
      </c>
      <c r="C2970" s="1220"/>
      <c r="D2970" s="1221"/>
      <c r="E2970" s="1219" t="s">
        <v>7572</v>
      </c>
      <c r="F2970" s="1221"/>
      <c r="G2970" s="1158">
        <v>878</v>
      </c>
      <c r="H2970" s="740">
        <v>1798.37</v>
      </c>
      <c r="I2970" s="1158">
        <v>0</v>
      </c>
      <c r="J2970" s="740">
        <v>2676.37</v>
      </c>
      <c r="K2970" s="276" t="str">
        <f t="shared" si="46"/>
        <v>110123</v>
      </c>
    </row>
    <row r="2971" spans="1:11" ht="10.9" customHeight="1">
      <c r="A2971" s="1157">
        <v>5124070001</v>
      </c>
      <c r="B2971" s="1219" t="s">
        <v>690</v>
      </c>
      <c r="C2971" s="1220"/>
      <c r="D2971" s="1221"/>
      <c r="E2971" s="1219" t="s">
        <v>7573</v>
      </c>
      <c r="F2971" s="1221"/>
      <c r="G2971" s="740">
        <v>4057.5</v>
      </c>
      <c r="H2971" s="1158">
        <v>0</v>
      </c>
      <c r="I2971" s="1158">
        <v>0</v>
      </c>
      <c r="J2971" s="740">
        <v>4057.5</v>
      </c>
      <c r="K2971" s="276" t="str">
        <f t="shared" si="46"/>
        <v>110123</v>
      </c>
    </row>
    <row r="2972" spans="1:11" ht="10.9" customHeight="1">
      <c r="A2972" s="1157">
        <v>5124070001</v>
      </c>
      <c r="B2972" s="1219" t="s">
        <v>690</v>
      </c>
      <c r="C2972" s="1220"/>
      <c r="D2972" s="1221"/>
      <c r="E2972" s="1219" t="s">
        <v>7574</v>
      </c>
      <c r="F2972" s="1221"/>
      <c r="G2972" s="1158">
        <v>0</v>
      </c>
      <c r="H2972" s="1158">
        <v>270</v>
      </c>
      <c r="I2972" s="1158">
        <v>0</v>
      </c>
      <c r="J2972" s="1158">
        <v>270</v>
      </c>
      <c r="K2972" s="276" t="str">
        <f t="shared" si="46"/>
        <v>110123</v>
      </c>
    </row>
    <row r="2973" spans="1:11" ht="10.9" customHeight="1">
      <c r="A2973" s="1157">
        <v>5124070001</v>
      </c>
      <c r="B2973" s="1219" t="s">
        <v>690</v>
      </c>
      <c r="C2973" s="1220"/>
      <c r="D2973" s="1221"/>
      <c r="E2973" s="1219" t="s">
        <v>7575</v>
      </c>
      <c r="F2973" s="1221"/>
      <c r="G2973" s="1158">
        <v>0</v>
      </c>
      <c r="H2973" s="740">
        <v>2620</v>
      </c>
      <c r="I2973" s="1158">
        <v>0</v>
      </c>
      <c r="J2973" s="740">
        <v>2620</v>
      </c>
      <c r="K2973" s="276" t="str">
        <f t="shared" si="46"/>
        <v>110123</v>
      </c>
    </row>
    <row r="2974" spans="1:11" ht="10.9" customHeight="1">
      <c r="A2974" s="1157">
        <v>5124070001</v>
      </c>
      <c r="B2974" s="1219" t="s">
        <v>690</v>
      </c>
      <c r="C2974" s="1220"/>
      <c r="D2974" s="1221"/>
      <c r="E2974" s="1219" t="s">
        <v>7576</v>
      </c>
      <c r="F2974" s="1221"/>
      <c r="G2974" s="1158">
        <v>109</v>
      </c>
      <c r="H2974" s="1158">
        <v>0</v>
      </c>
      <c r="I2974" s="1158">
        <v>0</v>
      </c>
      <c r="J2974" s="1158">
        <v>109</v>
      </c>
      <c r="K2974" s="276" t="str">
        <f t="shared" si="46"/>
        <v>110123</v>
      </c>
    </row>
    <row r="2975" spans="1:11" ht="10.9" customHeight="1">
      <c r="A2975" s="1157">
        <v>5124070001</v>
      </c>
      <c r="B2975" s="1219" t="s">
        <v>690</v>
      </c>
      <c r="C2975" s="1220"/>
      <c r="D2975" s="1221"/>
      <c r="E2975" s="1219" t="s">
        <v>7577</v>
      </c>
      <c r="F2975" s="1221"/>
      <c r="G2975" s="740">
        <v>12003</v>
      </c>
      <c r="H2975" s="1158">
        <v>0</v>
      </c>
      <c r="I2975" s="1158">
        <v>0</v>
      </c>
      <c r="J2975" s="740">
        <v>12003</v>
      </c>
      <c r="K2975" s="276" t="str">
        <f t="shared" si="46"/>
        <v>110123</v>
      </c>
    </row>
    <row r="2976" spans="1:11" ht="10.9" customHeight="1">
      <c r="A2976" s="1157">
        <v>5124900001</v>
      </c>
      <c r="B2976" s="1219" t="s">
        <v>691</v>
      </c>
      <c r="C2976" s="1220"/>
      <c r="D2976" s="1221"/>
      <c r="E2976" s="1219" t="s">
        <v>7578</v>
      </c>
      <c r="F2976" s="1221"/>
      <c r="G2976" s="740">
        <v>15170.4</v>
      </c>
      <c r="H2976" s="740">
        <v>1138.3499999999999</v>
      </c>
      <c r="I2976" s="1158">
        <v>0</v>
      </c>
      <c r="J2976" s="740">
        <v>16308.75</v>
      </c>
      <c r="K2976" s="276" t="str">
        <f t="shared" si="46"/>
        <v>110123</v>
      </c>
    </row>
    <row r="2977" spans="1:11" ht="10.9" customHeight="1">
      <c r="A2977" s="1157">
        <v>5124900001</v>
      </c>
      <c r="B2977" s="1219" t="s">
        <v>691</v>
      </c>
      <c r="C2977" s="1220"/>
      <c r="D2977" s="1221"/>
      <c r="E2977" s="1219" t="s">
        <v>7579</v>
      </c>
      <c r="F2977" s="1221"/>
      <c r="G2977" s="1158">
        <v>0</v>
      </c>
      <c r="H2977" s="740">
        <v>5400</v>
      </c>
      <c r="I2977" s="1158">
        <v>0</v>
      </c>
      <c r="J2977" s="740">
        <v>5400</v>
      </c>
      <c r="K2977" s="276" t="str">
        <f t="shared" si="46"/>
        <v>110123</v>
      </c>
    </row>
    <row r="2978" spans="1:11" ht="10.9" customHeight="1">
      <c r="A2978" s="1157">
        <v>5124900001</v>
      </c>
      <c r="B2978" s="1219" t="s">
        <v>691</v>
      </c>
      <c r="C2978" s="1220"/>
      <c r="D2978" s="1221"/>
      <c r="E2978" s="1219" t="s">
        <v>7580</v>
      </c>
      <c r="F2978" s="1221"/>
      <c r="G2978" s="740">
        <v>1980</v>
      </c>
      <c r="H2978" s="1158">
        <v>0</v>
      </c>
      <c r="I2978" s="1158">
        <v>0</v>
      </c>
      <c r="J2978" s="740">
        <v>1980</v>
      </c>
      <c r="K2978" s="276" t="str">
        <f t="shared" si="46"/>
        <v>110123</v>
      </c>
    </row>
    <row r="2979" spans="1:11" ht="10.9" customHeight="1">
      <c r="A2979" s="1157">
        <v>5124900001</v>
      </c>
      <c r="B2979" s="1219" t="s">
        <v>691</v>
      </c>
      <c r="C2979" s="1220"/>
      <c r="D2979" s="1221"/>
      <c r="E2979" s="1219" t="s">
        <v>7581</v>
      </c>
      <c r="F2979" s="1221"/>
      <c r="G2979" s="1158">
        <v>0</v>
      </c>
      <c r="H2979" s="740">
        <v>10792.79</v>
      </c>
      <c r="I2979" s="1158">
        <v>0</v>
      </c>
      <c r="J2979" s="740">
        <v>10792.79</v>
      </c>
      <c r="K2979" s="276" t="str">
        <f t="shared" si="46"/>
        <v>110123</v>
      </c>
    </row>
    <row r="2980" spans="1:11" ht="10.9" customHeight="1">
      <c r="A2980" s="1157">
        <v>5124900001</v>
      </c>
      <c r="B2980" s="1219" t="s">
        <v>691</v>
      </c>
      <c r="C2980" s="1220"/>
      <c r="D2980" s="1221"/>
      <c r="E2980" s="1219" t="s">
        <v>7582</v>
      </c>
      <c r="F2980" s="1221"/>
      <c r="G2980" s="1158">
        <v>0</v>
      </c>
      <c r="H2980" s="740">
        <v>1887.6</v>
      </c>
      <c r="I2980" s="1158">
        <v>0</v>
      </c>
      <c r="J2980" s="740">
        <v>1887.6</v>
      </c>
      <c r="K2980" s="276" t="str">
        <f t="shared" si="46"/>
        <v>110123</v>
      </c>
    </row>
    <row r="2981" spans="1:11" ht="10.9" customHeight="1">
      <c r="A2981" s="1157">
        <v>5124900001</v>
      </c>
      <c r="B2981" s="1219" t="s">
        <v>691</v>
      </c>
      <c r="C2981" s="1220"/>
      <c r="D2981" s="1221"/>
      <c r="E2981" s="1219" t="s">
        <v>7583</v>
      </c>
      <c r="F2981" s="1221"/>
      <c r="G2981" s="1158">
        <v>0</v>
      </c>
      <c r="H2981" s="740">
        <v>5813.18</v>
      </c>
      <c r="I2981" s="1158">
        <v>0</v>
      </c>
      <c r="J2981" s="740">
        <v>5813.18</v>
      </c>
      <c r="K2981" s="276" t="str">
        <f t="shared" si="46"/>
        <v>110123</v>
      </c>
    </row>
    <row r="2982" spans="1:11" ht="10.9" customHeight="1">
      <c r="A2982" s="1157">
        <v>5124900001</v>
      </c>
      <c r="B2982" s="1219" t="s">
        <v>691</v>
      </c>
      <c r="C2982" s="1220"/>
      <c r="D2982" s="1221"/>
      <c r="E2982" s="1219" t="s">
        <v>7584</v>
      </c>
      <c r="F2982" s="1221"/>
      <c r="G2982" s="1158">
        <v>0</v>
      </c>
      <c r="H2982" s="740">
        <v>2282.98</v>
      </c>
      <c r="I2982" s="1158">
        <v>0</v>
      </c>
      <c r="J2982" s="740">
        <v>2282.98</v>
      </c>
      <c r="K2982" s="276" t="str">
        <f t="shared" si="46"/>
        <v>151223</v>
      </c>
    </row>
    <row r="2983" spans="1:11" ht="10.9" customHeight="1">
      <c r="A2983" s="1157">
        <v>5124900001</v>
      </c>
      <c r="B2983" s="1219" t="s">
        <v>691</v>
      </c>
      <c r="C2983" s="1220"/>
      <c r="D2983" s="1221"/>
      <c r="E2983" s="1219" t="s">
        <v>7585</v>
      </c>
      <c r="F2983" s="1221"/>
      <c r="G2983" s="740">
        <v>5562.57</v>
      </c>
      <c r="H2983" s="740">
        <v>1520</v>
      </c>
      <c r="I2983" s="1158">
        <v>0</v>
      </c>
      <c r="J2983" s="740">
        <v>7082.57</v>
      </c>
      <c r="K2983" s="276" t="str">
        <f t="shared" si="46"/>
        <v>151223</v>
      </c>
    </row>
    <row r="2984" spans="1:11" ht="10.9" customHeight="1">
      <c r="A2984" s="1157">
        <v>5124900001</v>
      </c>
      <c r="B2984" s="1219" t="s">
        <v>691</v>
      </c>
      <c r="C2984" s="1220"/>
      <c r="D2984" s="1221"/>
      <c r="E2984" s="1219" t="s">
        <v>7586</v>
      </c>
      <c r="F2984" s="1221"/>
      <c r="G2984" s="740">
        <v>14332.72</v>
      </c>
      <c r="H2984" s="1158">
        <v>375.68</v>
      </c>
      <c r="I2984" s="1158">
        <v>0</v>
      </c>
      <c r="J2984" s="740">
        <v>14708.4</v>
      </c>
      <c r="K2984" s="276" t="str">
        <f t="shared" si="46"/>
        <v>110123</v>
      </c>
    </row>
    <row r="2985" spans="1:11" ht="10.9" customHeight="1">
      <c r="A2985" s="1157">
        <v>5124900001</v>
      </c>
      <c r="B2985" s="1219" t="s">
        <v>691</v>
      </c>
      <c r="C2985" s="1220"/>
      <c r="D2985" s="1221"/>
      <c r="E2985" s="1219" t="s">
        <v>7587</v>
      </c>
      <c r="F2985" s="1221"/>
      <c r="G2985" s="1158">
        <v>0</v>
      </c>
      <c r="H2985" s="1158">
        <v>100</v>
      </c>
      <c r="I2985" s="1158">
        <v>0</v>
      </c>
      <c r="J2985" s="1158">
        <v>100</v>
      </c>
      <c r="K2985" s="276" t="str">
        <f t="shared" si="46"/>
        <v>110123</v>
      </c>
    </row>
    <row r="2986" spans="1:11" ht="10.9" customHeight="1">
      <c r="A2986" s="1157">
        <v>5124900001</v>
      </c>
      <c r="B2986" s="1219" t="s">
        <v>691</v>
      </c>
      <c r="C2986" s="1220"/>
      <c r="D2986" s="1221"/>
      <c r="E2986" s="1219" t="s">
        <v>7588</v>
      </c>
      <c r="F2986" s="1221"/>
      <c r="G2986" s="1158">
        <v>474</v>
      </c>
      <c r="H2986" s="740">
        <v>2289</v>
      </c>
      <c r="I2986" s="1158">
        <v>0</v>
      </c>
      <c r="J2986" s="740">
        <v>2763</v>
      </c>
      <c r="K2986" s="276" t="str">
        <f t="shared" si="46"/>
        <v>110123</v>
      </c>
    </row>
    <row r="2987" spans="1:11" ht="10.9" customHeight="1">
      <c r="A2987" s="1157">
        <v>5124900001</v>
      </c>
      <c r="B2987" s="1219" t="s">
        <v>691</v>
      </c>
      <c r="C2987" s="1220"/>
      <c r="D2987" s="1221"/>
      <c r="E2987" s="1219" t="s">
        <v>7589</v>
      </c>
      <c r="F2987" s="1221"/>
      <c r="G2987" s="740">
        <v>7016.62</v>
      </c>
      <c r="H2987" s="1158">
        <v>0</v>
      </c>
      <c r="I2987" s="1158">
        <v>0</v>
      </c>
      <c r="J2987" s="740">
        <v>7016.62</v>
      </c>
      <c r="K2987" s="276" t="str">
        <f t="shared" si="46"/>
        <v>110123</v>
      </c>
    </row>
    <row r="2988" spans="1:11" ht="10.9" customHeight="1">
      <c r="A2988" s="1157">
        <v>5124900001</v>
      </c>
      <c r="B2988" s="1219" t="s">
        <v>691</v>
      </c>
      <c r="C2988" s="1220"/>
      <c r="D2988" s="1221"/>
      <c r="E2988" s="1219" t="s">
        <v>7590</v>
      </c>
      <c r="F2988" s="1221"/>
      <c r="G2988" s="740">
        <v>1842.6</v>
      </c>
      <c r="H2988" s="1158">
        <v>0</v>
      </c>
      <c r="I2988" s="1158">
        <v>0</v>
      </c>
      <c r="J2988" s="740">
        <v>1842.6</v>
      </c>
      <c r="K2988" s="276" t="str">
        <f t="shared" si="46"/>
        <v>110123</v>
      </c>
    </row>
    <row r="2989" spans="1:11" ht="10.9" customHeight="1">
      <c r="A2989" s="1157">
        <v>5124900001</v>
      </c>
      <c r="B2989" s="1219" t="s">
        <v>691</v>
      </c>
      <c r="C2989" s="1220"/>
      <c r="D2989" s="1221"/>
      <c r="E2989" s="1219" t="s">
        <v>7591</v>
      </c>
      <c r="F2989" s="1221"/>
      <c r="G2989" s="1158">
        <v>0</v>
      </c>
      <c r="H2989" s="740">
        <v>1996.5</v>
      </c>
      <c r="I2989" s="1158">
        <v>0</v>
      </c>
      <c r="J2989" s="740">
        <v>1996.5</v>
      </c>
      <c r="K2989" s="276" t="str">
        <f t="shared" si="46"/>
        <v>110123</v>
      </c>
    </row>
    <row r="2990" spans="1:11" ht="10.9" customHeight="1">
      <c r="A2990" s="1157">
        <v>5124900001</v>
      </c>
      <c r="B2990" s="1219" t="s">
        <v>691</v>
      </c>
      <c r="C2990" s="1220"/>
      <c r="D2990" s="1221"/>
      <c r="E2990" s="1219" t="s">
        <v>7592</v>
      </c>
      <c r="F2990" s="1221"/>
      <c r="G2990" s="1158">
        <v>0</v>
      </c>
      <c r="H2990" s="740">
        <v>3700</v>
      </c>
      <c r="I2990" s="1158">
        <v>0</v>
      </c>
      <c r="J2990" s="740">
        <v>3700</v>
      </c>
      <c r="K2990" s="276" t="str">
        <f t="shared" si="46"/>
        <v>110123</v>
      </c>
    </row>
    <row r="2991" spans="1:11" ht="10.9" customHeight="1">
      <c r="A2991" s="1157">
        <v>5124900001</v>
      </c>
      <c r="B2991" s="1219" t="s">
        <v>691</v>
      </c>
      <c r="C2991" s="1220"/>
      <c r="D2991" s="1221"/>
      <c r="E2991" s="1219" t="s">
        <v>7593</v>
      </c>
      <c r="F2991" s="1221"/>
      <c r="G2991" s="1158">
        <v>0</v>
      </c>
      <c r="H2991" s="1158">
        <v>470.01</v>
      </c>
      <c r="I2991" s="1158">
        <v>0</v>
      </c>
      <c r="J2991" s="1158">
        <v>470.01</v>
      </c>
      <c r="K2991" s="276" t="str">
        <f t="shared" si="46"/>
        <v>110123</v>
      </c>
    </row>
    <row r="2992" spans="1:11" ht="10.9" customHeight="1">
      <c r="A2992" s="1157">
        <v>5124900001</v>
      </c>
      <c r="B2992" s="1219" t="s">
        <v>691</v>
      </c>
      <c r="C2992" s="1220"/>
      <c r="D2992" s="1221"/>
      <c r="E2992" s="1219" t="s">
        <v>7594</v>
      </c>
      <c r="F2992" s="1221"/>
      <c r="G2992" s="740">
        <v>12726</v>
      </c>
      <c r="H2992" s="1158">
        <v>0</v>
      </c>
      <c r="I2992" s="1158">
        <v>0</v>
      </c>
      <c r="J2992" s="740">
        <v>12726</v>
      </c>
      <c r="K2992" s="276" t="str">
        <f t="shared" si="46"/>
        <v>110123</v>
      </c>
    </row>
    <row r="2993" spans="1:11" ht="10.9" customHeight="1">
      <c r="A2993" s="1157">
        <v>5124900002</v>
      </c>
      <c r="B2993" s="1219" t="s">
        <v>2565</v>
      </c>
      <c r="C2993" s="1220"/>
      <c r="D2993" s="1221"/>
      <c r="E2993" s="1219" t="s">
        <v>7595</v>
      </c>
      <c r="F2993" s="1221"/>
      <c r="G2993" s="740">
        <v>192000</v>
      </c>
      <c r="H2993" s="1158">
        <v>0</v>
      </c>
      <c r="I2993" s="1158">
        <v>0</v>
      </c>
      <c r="J2993" s="740">
        <v>192000</v>
      </c>
      <c r="K2993" s="276" t="str">
        <f t="shared" si="46"/>
        <v>151223</v>
      </c>
    </row>
    <row r="2994" spans="1:11" ht="10.9" customHeight="1">
      <c r="A2994" s="1157">
        <v>5124900003</v>
      </c>
      <c r="B2994" s="1219" t="s">
        <v>2568</v>
      </c>
      <c r="C2994" s="1220"/>
      <c r="D2994" s="1221"/>
      <c r="E2994" s="1219" t="s">
        <v>7596</v>
      </c>
      <c r="F2994" s="1221"/>
      <c r="G2994" s="1158">
        <v>0</v>
      </c>
      <c r="H2994" s="740">
        <v>4041.99</v>
      </c>
      <c r="I2994" s="1158">
        <v>0</v>
      </c>
      <c r="J2994" s="740">
        <v>4041.99</v>
      </c>
      <c r="K2994" s="276" t="str">
        <f t="shared" si="46"/>
        <v>110123</v>
      </c>
    </row>
    <row r="2995" spans="1:11" ht="10.9" customHeight="1">
      <c r="A2995" s="1157">
        <v>5124900003</v>
      </c>
      <c r="B2995" s="1219" t="s">
        <v>2568</v>
      </c>
      <c r="C2995" s="1220"/>
      <c r="D2995" s="1221"/>
      <c r="E2995" s="1219" t="s">
        <v>7597</v>
      </c>
      <c r="F2995" s="1221"/>
      <c r="G2995" s="740">
        <v>14999.99</v>
      </c>
      <c r="H2995" s="740">
        <v>179499.08</v>
      </c>
      <c r="I2995" s="1158">
        <v>0</v>
      </c>
      <c r="J2995" s="740">
        <v>194499.07</v>
      </c>
      <c r="K2995" s="276" t="str">
        <f t="shared" si="46"/>
        <v>110123</v>
      </c>
    </row>
    <row r="2996" spans="1:11" ht="10.9" customHeight="1">
      <c r="A2996" s="1157">
        <v>5125010001</v>
      </c>
      <c r="B2996" s="1219" t="s">
        <v>2814</v>
      </c>
      <c r="C2996" s="1220"/>
      <c r="D2996" s="1221"/>
      <c r="E2996" s="1219" t="s">
        <v>7598</v>
      </c>
      <c r="F2996" s="1221"/>
      <c r="G2996" s="740">
        <v>129605</v>
      </c>
      <c r="H2996" s="740">
        <v>163420</v>
      </c>
      <c r="I2996" s="1158">
        <v>0</v>
      </c>
      <c r="J2996" s="740">
        <v>293025</v>
      </c>
      <c r="K2996" s="276" t="str">
        <f t="shared" si="46"/>
        <v>110123</v>
      </c>
    </row>
    <row r="2997" spans="1:11" ht="10.9" customHeight="1">
      <c r="A2997" s="1157">
        <v>5125020001</v>
      </c>
      <c r="B2997" s="1219" t="s">
        <v>2815</v>
      </c>
      <c r="C2997" s="1220"/>
      <c r="D2997" s="1221"/>
      <c r="E2997" s="1219" t="s">
        <v>7599</v>
      </c>
      <c r="F2997" s="1221"/>
      <c r="G2997" s="1158">
        <v>0</v>
      </c>
      <c r="H2997" s="740">
        <v>1218</v>
      </c>
      <c r="I2997" s="1158">
        <v>0</v>
      </c>
      <c r="J2997" s="740">
        <v>1218</v>
      </c>
      <c r="K2997" s="276" t="str">
        <f t="shared" si="46"/>
        <v>110123</v>
      </c>
    </row>
    <row r="2998" spans="1:11" ht="10.9" customHeight="1">
      <c r="A2998" s="1157">
        <v>5125030001</v>
      </c>
      <c r="B2998" s="1219" t="s">
        <v>2570</v>
      </c>
      <c r="C2998" s="1220"/>
      <c r="D2998" s="1221"/>
      <c r="E2998" s="1219" t="s">
        <v>7600</v>
      </c>
      <c r="F2998" s="1221"/>
      <c r="G2998" s="740">
        <v>1188</v>
      </c>
      <c r="H2998" s="1158">
        <v>0</v>
      </c>
      <c r="I2998" s="1158">
        <v>0</v>
      </c>
      <c r="J2998" s="740">
        <v>1188</v>
      </c>
      <c r="K2998" s="276" t="str">
        <f t="shared" si="46"/>
        <v>151223</v>
      </c>
    </row>
    <row r="2999" spans="1:11" ht="10.9" customHeight="1">
      <c r="A2999" s="1157">
        <v>5125030001</v>
      </c>
      <c r="B2999" s="1219" t="s">
        <v>2570</v>
      </c>
      <c r="C2999" s="1220"/>
      <c r="D2999" s="1221"/>
      <c r="E2999" s="1219" t="s">
        <v>7601</v>
      </c>
      <c r="F2999" s="1221"/>
      <c r="G2999" s="1158">
        <v>0</v>
      </c>
      <c r="H2999" s="740">
        <v>20804.71</v>
      </c>
      <c r="I2999" s="1158">
        <v>0</v>
      </c>
      <c r="J2999" s="740">
        <v>20804.71</v>
      </c>
      <c r="K2999" s="276" t="str">
        <f t="shared" si="46"/>
        <v>110123</v>
      </c>
    </row>
    <row r="3000" spans="1:11" ht="10.9" customHeight="1">
      <c r="A3000" s="1157">
        <v>5125030001</v>
      </c>
      <c r="B3000" s="1219" t="s">
        <v>2570</v>
      </c>
      <c r="C3000" s="1220"/>
      <c r="D3000" s="1221"/>
      <c r="E3000" s="1219" t="s">
        <v>7602</v>
      </c>
      <c r="F3000" s="1221"/>
      <c r="G3000" s="740">
        <v>6809.97</v>
      </c>
      <c r="H3000" s="1158">
        <v>0</v>
      </c>
      <c r="I3000" s="1158">
        <v>0</v>
      </c>
      <c r="J3000" s="740">
        <v>6809.97</v>
      </c>
      <c r="K3000" s="276" t="str">
        <f t="shared" si="46"/>
        <v>151223</v>
      </c>
    </row>
    <row r="3001" spans="1:11" ht="10.9" customHeight="1">
      <c r="A3001" s="1157">
        <v>5125030001</v>
      </c>
      <c r="B3001" s="1219" t="s">
        <v>2570</v>
      </c>
      <c r="C3001" s="1220"/>
      <c r="D3001" s="1221"/>
      <c r="E3001" s="1219" t="s">
        <v>7603</v>
      </c>
      <c r="F3001" s="1221"/>
      <c r="G3001" s="740">
        <v>31633.200000000001</v>
      </c>
      <c r="H3001" s="740">
        <v>31196</v>
      </c>
      <c r="I3001" s="1158">
        <v>0</v>
      </c>
      <c r="J3001" s="740">
        <v>62829.2</v>
      </c>
      <c r="K3001" s="276" t="str">
        <f t="shared" si="46"/>
        <v>151223</v>
      </c>
    </row>
    <row r="3002" spans="1:11" ht="10.9" customHeight="1">
      <c r="A3002" s="1157">
        <v>5125030001</v>
      </c>
      <c r="B3002" s="1219" t="s">
        <v>2570</v>
      </c>
      <c r="C3002" s="1220"/>
      <c r="D3002" s="1221"/>
      <c r="E3002" s="1219" t="s">
        <v>7604</v>
      </c>
      <c r="F3002" s="1221"/>
      <c r="G3002" s="740">
        <v>65632.899999999994</v>
      </c>
      <c r="H3002" s="740">
        <v>15399.5</v>
      </c>
      <c r="I3002" s="1158">
        <v>0</v>
      </c>
      <c r="J3002" s="740">
        <v>81032.399999999994</v>
      </c>
      <c r="K3002" s="276" t="str">
        <f t="shared" si="46"/>
        <v>151223</v>
      </c>
    </row>
    <row r="3003" spans="1:11" ht="10.9" customHeight="1">
      <c r="A3003" s="1157">
        <v>5125030001</v>
      </c>
      <c r="B3003" s="1219" t="s">
        <v>2570</v>
      </c>
      <c r="C3003" s="1220"/>
      <c r="D3003" s="1221"/>
      <c r="E3003" s="1219" t="s">
        <v>7605</v>
      </c>
      <c r="F3003" s="1221"/>
      <c r="G3003" s="740">
        <v>97564.45</v>
      </c>
      <c r="H3003" s="1158">
        <v>0</v>
      </c>
      <c r="I3003" s="1158">
        <v>0</v>
      </c>
      <c r="J3003" s="740">
        <v>97564.45</v>
      </c>
      <c r="K3003" s="276" t="str">
        <f t="shared" si="46"/>
        <v>151223</v>
      </c>
    </row>
    <row r="3004" spans="1:11" ht="10.9" customHeight="1">
      <c r="A3004" s="1157">
        <v>5125030001</v>
      </c>
      <c r="B3004" s="1219" t="s">
        <v>2570</v>
      </c>
      <c r="C3004" s="1220"/>
      <c r="D3004" s="1221"/>
      <c r="E3004" s="1219" t="s">
        <v>7606</v>
      </c>
      <c r="F3004" s="1221"/>
      <c r="G3004" s="740">
        <v>1484.1</v>
      </c>
      <c r="H3004" s="1158">
        <v>120</v>
      </c>
      <c r="I3004" s="1158">
        <v>0</v>
      </c>
      <c r="J3004" s="740">
        <v>1604.1</v>
      </c>
      <c r="K3004" s="276" t="str">
        <f t="shared" si="46"/>
        <v>110123</v>
      </c>
    </row>
    <row r="3005" spans="1:11" ht="10.9" customHeight="1">
      <c r="A3005" s="1157">
        <v>5125040001</v>
      </c>
      <c r="B3005" s="1219" t="s">
        <v>2236</v>
      </c>
      <c r="C3005" s="1220"/>
      <c r="D3005" s="1221"/>
      <c r="E3005" s="1219" t="s">
        <v>7607</v>
      </c>
      <c r="F3005" s="1221"/>
      <c r="G3005" s="1158">
        <v>279</v>
      </c>
      <c r="H3005" s="1158">
        <v>0</v>
      </c>
      <c r="I3005" s="1158">
        <v>0</v>
      </c>
      <c r="J3005" s="1158">
        <v>279</v>
      </c>
      <c r="K3005" s="276" t="str">
        <f t="shared" si="46"/>
        <v>110123</v>
      </c>
    </row>
    <row r="3006" spans="1:11" ht="10.9" customHeight="1">
      <c r="A3006" s="1157">
        <v>5125040001</v>
      </c>
      <c r="B3006" s="1219" t="s">
        <v>2236</v>
      </c>
      <c r="C3006" s="1220"/>
      <c r="D3006" s="1221"/>
      <c r="E3006" s="1219" t="s">
        <v>7608</v>
      </c>
      <c r="F3006" s="1221"/>
      <c r="G3006" s="740">
        <v>8773.08</v>
      </c>
      <c r="H3006" s="1158">
        <v>0</v>
      </c>
      <c r="I3006" s="1158">
        <v>0</v>
      </c>
      <c r="J3006" s="740">
        <v>8773.08</v>
      </c>
      <c r="K3006" s="276" t="str">
        <f t="shared" si="46"/>
        <v>151223</v>
      </c>
    </row>
    <row r="3007" spans="1:11" ht="10.9" customHeight="1">
      <c r="A3007" s="1157">
        <v>5125040001</v>
      </c>
      <c r="B3007" s="1219" t="s">
        <v>2236</v>
      </c>
      <c r="C3007" s="1220"/>
      <c r="D3007" s="1221"/>
      <c r="E3007" s="1219" t="s">
        <v>7609</v>
      </c>
      <c r="F3007" s="1221"/>
      <c r="G3007" s="740">
        <v>20171.830000000002</v>
      </c>
      <c r="H3007" s="1158">
        <v>0</v>
      </c>
      <c r="I3007" s="1158">
        <v>0</v>
      </c>
      <c r="J3007" s="740">
        <v>20171.830000000002</v>
      </c>
      <c r="K3007" s="276" t="str">
        <f t="shared" si="46"/>
        <v>110123</v>
      </c>
    </row>
    <row r="3008" spans="1:11" ht="10.9" customHeight="1">
      <c r="A3008" s="1157">
        <v>5125040001</v>
      </c>
      <c r="B3008" s="1219" t="s">
        <v>2236</v>
      </c>
      <c r="C3008" s="1220"/>
      <c r="D3008" s="1221"/>
      <c r="E3008" s="1219" t="s">
        <v>7610</v>
      </c>
      <c r="F3008" s="1221"/>
      <c r="G3008" s="740">
        <v>21431.84</v>
      </c>
      <c r="H3008" s="1158">
        <v>0</v>
      </c>
      <c r="I3008" s="1158">
        <v>0</v>
      </c>
      <c r="J3008" s="740">
        <v>21431.84</v>
      </c>
      <c r="K3008" s="276" t="str">
        <f t="shared" si="46"/>
        <v>110123</v>
      </c>
    </row>
    <row r="3009" spans="1:11" ht="10.9" customHeight="1">
      <c r="A3009" s="1157">
        <v>5125040001</v>
      </c>
      <c r="B3009" s="1219" t="s">
        <v>2236</v>
      </c>
      <c r="C3009" s="1220"/>
      <c r="D3009" s="1221"/>
      <c r="E3009" s="1219" t="s">
        <v>7611</v>
      </c>
      <c r="F3009" s="1221"/>
      <c r="G3009" s="740">
        <v>14330.35</v>
      </c>
      <c r="H3009" s="740">
        <v>44242.28</v>
      </c>
      <c r="I3009" s="1158">
        <v>0</v>
      </c>
      <c r="J3009" s="740">
        <v>58572.63</v>
      </c>
      <c r="K3009" s="276" t="str">
        <f t="shared" si="46"/>
        <v>110123</v>
      </c>
    </row>
    <row r="3010" spans="1:11" ht="10.9" customHeight="1">
      <c r="A3010" s="1157">
        <v>5125040001</v>
      </c>
      <c r="B3010" s="1219" t="s">
        <v>2236</v>
      </c>
      <c r="C3010" s="1220"/>
      <c r="D3010" s="1221"/>
      <c r="E3010" s="1219" t="s">
        <v>7612</v>
      </c>
      <c r="F3010" s="1221"/>
      <c r="G3010" s="740">
        <v>40803.410000000003</v>
      </c>
      <c r="H3010" s="1158">
        <v>0</v>
      </c>
      <c r="I3010" s="1158">
        <v>0</v>
      </c>
      <c r="J3010" s="740">
        <v>40803.410000000003</v>
      </c>
      <c r="K3010" s="276" t="str">
        <f t="shared" si="46"/>
        <v>110123</v>
      </c>
    </row>
    <row r="3011" spans="1:11" ht="10.9" customHeight="1">
      <c r="A3011" s="1157">
        <v>5125040001</v>
      </c>
      <c r="B3011" s="1219" t="s">
        <v>2236</v>
      </c>
      <c r="C3011" s="1220"/>
      <c r="D3011" s="1221"/>
      <c r="E3011" s="1219" t="s">
        <v>7613</v>
      </c>
      <c r="F3011" s="1221"/>
      <c r="G3011" s="740">
        <v>22898.17</v>
      </c>
      <c r="H3011" s="740">
        <v>18599.150000000001</v>
      </c>
      <c r="I3011" s="1158">
        <v>0</v>
      </c>
      <c r="J3011" s="740">
        <v>41497.32</v>
      </c>
      <c r="K3011" s="276" t="str">
        <f t="shared" si="46"/>
        <v>110123</v>
      </c>
    </row>
    <row r="3012" spans="1:11" ht="10.9" customHeight="1">
      <c r="A3012" s="1157">
        <v>5125040001</v>
      </c>
      <c r="B3012" s="1219" t="s">
        <v>2236</v>
      </c>
      <c r="C3012" s="1220"/>
      <c r="D3012" s="1221"/>
      <c r="E3012" s="1219" t="s">
        <v>7614</v>
      </c>
      <c r="F3012" s="1221"/>
      <c r="G3012" s="1158">
        <v>0</v>
      </c>
      <c r="H3012" s="740">
        <v>20790</v>
      </c>
      <c r="I3012" s="1158">
        <v>0</v>
      </c>
      <c r="J3012" s="740">
        <v>20790</v>
      </c>
      <c r="K3012" s="276" t="str">
        <f t="shared" si="46"/>
        <v>110123</v>
      </c>
    </row>
    <row r="3013" spans="1:11" ht="10.9" customHeight="1">
      <c r="A3013" s="1157">
        <v>5125050001</v>
      </c>
      <c r="B3013" s="1219" t="s">
        <v>2816</v>
      </c>
      <c r="C3013" s="1220"/>
      <c r="D3013" s="1221"/>
      <c r="E3013" s="1219" t="s">
        <v>7615</v>
      </c>
      <c r="F3013" s="1221"/>
      <c r="G3013" s="1158">
        <v>0</v>
      </c>
      <c r="H3013" s="740">
        <v>46481.2</v>
      </c>
      <c r="I3013" s="1158">
        <v>0</v>
      </c>
      <c r="J3013" s="740">
        <v>46481.2</v>
      </c>
      <c r="K3013" s="276" t="str">
        <f t="shared" si="46"/>
        <v>110123</v>
      </c>
    </row>
    <row r="3014" spans="1:11" ht="10.9" customHeight="1">
      <c r="A3014" s="1157">
        <v>5125060001</v>
      </c>
      <c r="B3014" s="1219" t="s">
        <v>1210</v>
      </c>
      <c r="C3014" s="1220"/>
      <c r="D3014" s="1221"/>
      <c r="E3014" s="1219" t="s">
        <v>7616</v>
      </c>
      <c r="F3014" s="1221"/>
      <c r="G3014" s="740">
        <v>18960</v>
      </c>
      <c r="H3014" s="740">
        <v>4665</v>
      </c>
      <c r="I3014" s="1158">
        <v>0</v>
      </c>
      <c r="J3014" s="740">
        <v>23625</v>
      </c>
      <c r="K3014" s="276" t="str">
        <f t="shared" si="46"/>
        <v>110123</v>
      </c>
    </row>
    <row r="3015" spans="1:11" ht="10.9" customHeight="1">
      <c r="A3015" s="1157">
        <v>5125060001</v>
      </c>
      <c r="B3015" s="1219" t="s">
        <v>1210</v>
      </c>
      <c r="C3015" s="1220"/>
      <c r="D3015" s="1221"/>
      <c r="E3015" s="1219" t="s">
        <v>7617</v>
      </c>
      <c r="F3015" s="1221"/>
      <c r="G3015" s="1158">
        <v>38</v>
      </c>
      <c r="H3015" s="1158">
        <v>0</v>
      </c>
      <c r="I3015" s="1158">
        <v>0</v>
      </c>
      <c r="J3015" s="1158">
        <v>38</v>
      </c>
      <c r="K3015" s="276" t="str">
        <f t="shared" si="46"/>
        <v>110123</v>
      </c>
    </row>
    <row r="3016" spans="1:11" ht="10.9" customHeight="1">
      <c r="A3016" s="1157">
        <v>5125060001</v>
      </c>
      <c r="B3016" s="1219" t="s">
        <v>1210</v>
      </c>
      <c r="C3016" s="1220"/>
      <c r="D3016" s="1221"/>
      <c r="E3016" s="1219" t="s">
        <v>7618</v>
      </c>
      <c r="F3016" s="1221"/>
      <c r="G3016" s="740">
        <v>43620</v>
      </c>
      <c r="H3016" s="1158">
        <v>0</v>
      </c>
      <c r="I3016" s="1158">
        <v>0</v>
      </c>
      <c r="J3016" s="740">
        <v>43620</v>
      </c>
      <c r="K3016" s="276" t="str">
        <f t="shared" si="46"/>
        <v>110123</v>
      </c>
    </row>
    <row r="3017" spans="1:11" ht="10.9" customHeight="1">
      <c r="A3017" s="1157">
        <v>5125060001</v>
      </c>
      <c r="B3017" s="1219" t="s">
        <v>1210</v>
      </c>
      <c r="C3017" s="1220"/>
      <c r="D3017" s="1221"/>
      <c r="E3017" s="1219" t="s">
        <v>7619</v>
      </c>
      <c r="F3017" s="1221"/>
      <c r="G3017" s="1158">
        <v>0</v>
      </c>
      <c r="H3017" s="1158">
        <v>235.12</v>
      </c>
      <c r="I3017" s="1158">
        <v>0</v>
      </c>
      <c r="J3017" s="1158">
        <v>235.12</v>
      </c>
      <c r="K3017" s="276" t="str">
        <f t="shared" si="46"/>
        <v>110123</v>
      </c>
    </row>
    <row r="3018" spans="1:11" ht="10.9" customHeight="1">
      <c r="A3018" s="1157">
        <v>5125060001</v>
      </c>
      <c r="B3018" s="1219" t="s">
        <v>1210</v>
      </c>
      <c r="C3018" s="1220"/>
      <c r="D3018" s="1221"/>
      <c r="E3018" s="1219" t="s">
        <v>7620</v>
      </c>
      <c r="F3018" s="1221"/>
      <c r="G3018" s="1158">
        <v>0</v>
      </c>
      <c r="H3018" s="740">
        <v>5868</v>
      </c>
      <c r="I3018" s="1158">
        <v>0</v>
      </c>
      <c r="J3018" s="740">
        <v>5868</v>
      </c>
      <c r="K3018" s="276" t="str">
        <f t="shared" si="46"/>
        <v>110123</v>
      </c>
    </row>
    <row r="3019" spans="1:11" ht="10.9" customHeight="1">
      <c r="A3019" s="1157">
        <v>5125060001</v>
      </c>
      <c r="B3019" s="1219" t="s">
        <v>1210</v>
      </c>
      <c r="C3019" s="1220"/>
      <c r="D3019" s="1221"/>
      <c r="E3019" s="1219" t="s">
        <v>7621</v>
      </c>
      <c r="F3019" s="1221"/>
      <c r="G3019" s="1158">
        <v>0</v>
      </c>
      <c r="H3019" s="740">
        <v>3968.23</v>
      </c>
      <c r="I3019" s="1158">
        <v>0</v>
      </c>
      <c r="J3019" s="740">
        <v>3968.23</v>
      </c>
      <c r="K3019" s="276" t="str">
        <f t="shared" si="46"/>
        <v>110123</v>
      </c>
    </row>
    <row r="3020" spans="1:11" ht="10.9" customHeight="1">
      <c r="A3020" s="1157">
        <v>5126010001</v>
      </c>
      <c r="B3020" s="1219" t="s">
        <v>692</v>
      </c>
      <c r="C3020" s="1220"/>
      <c r="D3020" s="1221"/>
      <c r="E3020" s="1219" t="s">
        <v>7622</v>
      </c>
      <c r="F3020" s="1221"/>
      <c r="G3020" s="740">
        <v>72250.13</v>
      </c>
      <c r="H3020" s="740">
        <v>40352.230000000003</v>
      </c>
      <c r="I3020" s="1158">
        <v>0</v>
      </c>
      <c r="J3020" s="740">
        <v>112602.36</v>
      </c>
      <c r="K3020" s="276" t="str">
        <f t="shared" si="46"/>
        <v>110123</v>
      </c>
    </row>
    <row r="3021" spans="1:11" ht="10.9" customHeight="1">
      <c r="A3021" s="1157">
        <v>5126010001</v>
      </c>
      <c r="B3021" s="1219" t="s">
        <v>692</v>
      </c>
      <c r="C3021" s="1220"/>
      <c r="D3021" s="1221"/>
      <c r="E3021" s="1219" t="s">
        <v>7623</v>
      </c>
      <c r="F3021" s="1221"/>
      <c r="G3021" s="740">
        <v>114584.99</v>
      </c>
      <c r="H3021" s="740">
        <v>39876.94</v>
      </c>
      <c r="I3021" s="1158">
        <v>0</v>
      </c>
      <c r="J3021" s="740">
        <v>154461.93</v>
      </c>
      <c r="K3021" s="276" t="str">
        <f t="shared" ref="K3021:K3084" si="47">MID(E3021,58,6)</f>
        <v>110123</v>
      </c>
    </row>
    <row r="3022" spans="1:11" ht="10.9" customHeight="1">
      <c r="A3022" s="1157">
        <v>5126010001</v>
      </c>
      <c r="B3022" s="1219" t="s">
        <v>692</v>
      </c>
      <c r="C3022" s="1220"/>
      <c r="D3022" s="1221"/>
      <c r="E3022" s="1219" t="s">
        <v>7624</v>
      </c>
      <c r="F3022" s="1221"/>
      <c r="G3022" s="740">
        <v>67693.31</v>
      </c>
      <c r="H3022" s="740">
        <v>58726.720000000001</v>
      </c>
      <c r="I3022" s="1158">
        <v>0</v>
      </c>
      <c r="J3022" s="740">
        <v>126420.03</v>
      </c>
      <c r="K3022" s="276" t="str">
        <f t="shared" si="47"/>
        <v>110123</v>
      </c>
    </row>
    <row r="3023" spans="1:11" ht="10.9" customHeight="1">
      <c r="A3023" s="1157">
        <v>5126010001</v>
      </c>
      <c r="B3023" s="1219" t="s">
        <v>692</v>
      </c>
      <c r="C3023" s="1220"/>
      <c r="D3023" s="1221"/>
      <c r="E3023" s="1219" t="s">
        <v>7625</v>
      </c>
      <c r="F3023" s="1221"/>
      <c r="G3023" s="740">
        <v>11424.05</v>
      </c>
      <c r="H3023" s="740">
        <v>1769.71</v>
      </c>
      <c r="I3023" s="1158">
        <v>0</v>
      </c>
      <c r="J3023" s="740">
        <v>13193.76</v>
      </c>
      <c r="K3023" s="276" t="str">
        <f t="shared" si="47"/>
        <v>110123</v>
      </c>
    </row>
    <row r="3024" spans="1:11" ht="10.9" customHeight="1">
      <c r="A3024" s="1157">
        <v>5126010001</v>
      </c>
      <c r="B3024" s="1219" t="s">
        <v>692</v>
      </c>
      <c r="C3024" s="1220"/>
      <c r="D3024" s="1221"/>
      <c r="E3024" s="1219" t="s">
        <v>7626</v>
      </c>
      <c r="F3024" s="1221"/>
      <c r="G3024" s="740">
        <v>27269.45</v>
      </c>
      <c r="H3024" s="740">
        <v>1532.05</v>
      </c>
      <c r="I3024" s="1158">
        <v>0</v>
      </c>
      <c r="J3024" s="740">
        <v>28801.5</v>
      </c>
      <c r="K3024" s="276" t="str">
        <f t="shared" si="47"/>
        <v>110123</v>
      </c>
    </row>
    <row r="3025" spans="1:11" ht="10.9" customHeight="1">
      <c r="A3025" s="1157">
        <v>5126010001</v>
      </c>
      <c r="B3025" s="1219" t="s">
        <v>692</v>
      </c>
      <c r="C3025" s="1220"/>
      <c r="D3025" s="1221"/>
      <c r="E3025" s="1219" t="s">
        <v>7627</v>
      </c>
      <c r="F3025" s="1221"/>
      <c r="G3025" s="740">
        <v>5406.3</v>
      </c>
      <c r="H3025" s="740">
        <v>1303.5899999999999</v>
      </c>
      <c r="I3025" s="1158">
        <v>0</v>
      </c>
      <c r="J3025" s="740">
        <v>6709.89</v>
      </c>
      <c r="K3025" s="276" t="str">
        <f t="shared" si="47"/>
        <v>110123</v>
      </c>
    </row>
    <row r="3026" spans="1:11" ht="10.9" customHeight="1">
      <c r="A3026" s="1157">
        <v>5126010001</v>
      </c>
      <c r="B3026" s="1219" t="s">
        <v>692</v>
      </c>
      <c r="C3026" s="1220"/>
      <c r="D3026" s="1221"/>
      <c r="E3026" s="1219" t="s">
        <v>7628</v>
      </c>
      <c r="F3026" s="1221"/>
      <c r="G3026" s="740">
        <v>8908.48</v>
      </c>
      <c r="H3026" s="740">
        <v>1129.5</v>
      </c>
      <c r="I3026" s="1158">
        <v>0</v>
      </c>
      <c r="J3026" s="740">
        <v>10037.98</v>
      </c>
      <c r="K3026" s="276" t="str">
        <f t="shared" si="47"/>
        <v>110123</v>
      </c>
    </row>
    <row r="3027" spans="1:11" ht="10.9" customHeight="1">
      <c r="A3027" s="1157">
        <v>5126010001</v>
      </c>
      <c r="B3027" s="1219" t="s">
        <v>692</v>
      </c>
      <c r="C3027" s="1220"/>
      <c r="D3027" s="1221"/>
      <c r="E3027" s="1219" t="s">
        <v>7629</v>
      </c>
      <c r="F3027" s="1221"/>
      <c r="G3027" s="740">
        <v>5726.08</v>
      </c>
      <c r="H3027" s="740">
        <v>19841.52</v>
      </c>
      <c r="I3027" s="1158">
        <v>0</v>
      </c>
      <c r="J3027" s="740">
        <v>25567.599999999999</v>
      </c>
      <c r="K3027" s="276" t="str">
        <f t="shared" si="47"/>
        <v>110123</v>
      </c>
    </row>
    <row r="3028" spans="1:11" ht="10.9" customHeight="1">
      <c r="A3028" s="1157">
        <v>5126010001</v>
      </c>
      <c r="B3028" s="1219" t="s">
        <v>692</v>
      </c>
      <c r="C3028" s="1220"/>
      <c r="D3028" s="1221"/>
      <c r="E3028" s="1219" t="s">
        <v>7630</v>
      </c>
      <c r="F3028" s="1221"/>
      <c r="G3028" s="740">
        <v>7629.37</v>
      </c>
      <c r="H3028" s="1158">
        <v>0</v>
      </c>
      <c r="I3028" s="1158">
        <v>0</v>
      </c>
      <c r="J3028" s="740">
        <v>7629.37</v>
      </c>
      <c r="K3028" s="276" t="str">
        <f t="shared" si="47"/>
        <v>110123</v>
      </c>
    </row>
    <row r="3029" spans="1:11" ht="10.9" customHeight="1">
      <c r="A3029" s="1157">
        <v>5126010001</v>
      </c>
      <c r="B3029" s="1219" t="s">
        <v>692</v>
      </c>
      <c r="C3029" s="1220"/>
      <c r="D3029" s="1221"/>
      <c r="E3029" s="1219" t="s">
        <v>7631</v>
      </c>
      <c r="F3029" s="1221"/>
      <c r="G3029" s="740">
        <v>11560.59</v>
      </c>
      <c r="H3029" s="740">
        <v>5790.65</v>
      </c>
      <c r="I3029" s="1158">
        <v>0</v>
      </c>
      <c r="J3029" s="740">
        <v>17351.240000000002</v>
      </c>
      <c r="K3029" s="276" t="str">
        <f t="shared" si="47"/>
        <v>110123</v>
      </c>
    </row>
    <row r="3030" spans="1:11" ht="10.9" customHeight="1">
      <c r="A3030" s="1157">
        <v>5126010001</v>
      </c>
      <c r="B3030" s="1219" t="s">
        <v>692</v>
      </c>
      <c r="C3030" s="1220"/>
      <c r="D3030" s="1221"/>
      <c r="E3030" s="1219" t="s">
        <v>7632</v>
      </c>
      <c r="F3030" s="1221"/>
      <c r="G3030" s="740">
        <v>18389.490000000002</v>
      </c>
      <c r="H3030" s="740">
        <v>19412.419999999998</v>
      </c>
      <c r="I3030" s="1158">
        <v>0</v>
      </c>
      <c r="J3030" s="740">
        <v>37801.910000000003</v>
      </c>
      <c r="K3030" s="276" t="str">
        <f t="shared" si="47"/>
        <v>110123</v>
      </c>
    </row>
    <row r="3031" spans="1:11" ht="10.9" customHeight="1">
      <c r="A3031" s="1157">
        <v>5126010001</v>
      </c>
      <c r="B3031" s="1219" t="s">
        <v>692</v>
      </c>
      <c r="C3031" s="1220"/>
      <c r="D3031" s="1221"/>
      <c r="E3031" s="1219" t="s">
        <v>7633</v>
      </c>
      <c r="F3031" s="1221"/>
      <c r="G3031" s="740">
        <v>3677.7</v>
      </c>
      <c r="H3031" s="740">
        <v>5000</v>
      </c>
      <c r="I3031" s="1158">
        <v>0</v>
      </c>
      <c r="J3031" s="740">
        <v>8677.7000000000007</v>
      </c>
      <c r="K3031" s="276" t="str">
        <f t="shared" si="47"/>
        <v>110123</v>
      </c>
    </row>
    <row r="3032" spans="1:11" ht="10.9" customHeight="1">
      <c r="A3032" s="1157">
        <v>5126010001</v>
      </c>
      <c r="B3032" s="1219" t="s">
        <v>692</v>
      </c>
      <c r="C3032" s="1220"/>
      <c r="D3032" s="1221"/>
      <c r="E3032" s="1219" t="s">
        <v>7634</v>
      </c>
      <c r="F3032" s="1221"/>
      <c r="G3032" s="740">
        <v>3854.2</v>
      </c>
      <c r="H3032" s="740">
        <v>2837.46</v>
      </c>
      <c r="I3032" s="1158">
        <v>0</v>
      </c>
      <c r="J3032" s="740">
        <v>6691.66</v>
      </c>
      <c r="K3032" s="276" t="str">
        <f t="shared" si="47"/>
        <v>110123</v>
      </c>
    </row>
    <row r="3033" spans="1:11" ht="10.9" customHeight="1">
      <c r="A3033" s="1157">
        <v>5126010001</v>
      </c>
      <c r="B3033" s="1219" t="s">
        <v>692</v>
      </c>
      <c r="C3033" s="1220"/>
      <c r="D3033" s="1221"/>
      <c r="E3033" s="1219" t="s">
        <v>7635</v>
      </c>
      <c r="F3033" s="1221"/>
      <c r="G3033" s="740">
        <v>16362.86</v>
      </c>
      <c r="H3033" s="740">
        <v>2507.4899999999998</v>
      </c>
      <c r="I3033" s="1158">
        <v>0</v>
      </c>
      <c r="J3033" s="740">
        <v>18870.349999999999</v>
      </c>
      <c r="K3033" s="276" t="str">
        <f t="shared" si="47"/>
        <v>110123</v>
      </c>
    </row>
    <row r="3034" spans="1:11" ht="10.9" customHeight="1">
      <c r="A3034" s="1157">
        <v>5126010001</v>
      </c>
      <c r="B3034" s="1219" t="s">
        <v>692</v>
      </c>
      <c r="C3034" s="1220"/>
      <c r="D3034" s="1221"/>
      <c r="E3034" s="1219" t="s">
        <v>7636</v>
      </c>
      <c r="F3034" s="1221"/>
      <c r="G3034" s="740">
        <v>11341.21</v>
      </c>
      <c r="H3034" s="740">
        <v>2084.1999999999998</v>
      </c>
      <c r="I3034" s="1158">
        <v>0</v>
      </c>
      <c r="J3034" s="740">
        <v>13425.41</v>
      </c>
      <c r="K3034" s="276" t="str">
        <f t="shared" si="47"/>
        <v>110123</v>
      </c>
    </row>
    <row r="3035" spans="1:11" ht="10.9" customHeight="1">
      <c r="A3035" s="1157">
        <v>5126010001</v>
      </c>
      <c r="B3035" s="1219" t="s">
        <v>692</v>
      </c>
      <c r="C3035" s="1220"/>
      <c r="D3035" s="1221"/>
      <c r="E3035" s="1219" t="s">
        <v>7637</v>
      </c>
      <c r="F3035" s="1221"/>
      <c r="G3035" s="740">
        <v>9809.84</v>
      </c>
      <c r="H3035" s="740">
        <v>1152.0899999999999</v>
      </c>
      <c r="I3035" s="1158">
        <v>0</v>
      </c>
      <c r="J3035" s="740">
        <v>10961.93</v>
      </c>
      <c r="K3035" s="276" t="str">
        <f t="shared" si="47"/>
        <v>110123</v>
      </c>
    </row>
    <row r="3036" spans="1:11" ht="10.9" customHeight="1">
      <c r="A3036" s="1157">
        <v>5126010001</v>
      </c>
      <c r="B3036" s="1219" t="s">
        <v>692</v>
      </c>
      <c r="C3036" s="1220"/>
      <c r="D3036" s="1221"/>
      <c r="E3036" s="1219" t="s">
        <v>7638</v>
      </c>
      <c r="F3036" s="1221"/>
      <c r="G3036" s="740">
        <v>7591.85</v>
      </c>
      <c r="H3036" s="1158">
        <v>700.29</v>
      </c>
      <c r="I3036" s="1158">
        <v>0</v>
      </c>
      <c r="J3036" s="740">
        <v>8292.14</v>
      </c>
      <c r="K3036" s="276" t="str">
        <f t="shared" si="47"/>
        <v>110123</v>
      </c>
    </row>
    <row r="3037" spans="1:11" ht="10.9" customHeight="1">
      <c r="A3037" s="1157">
        <v>5126010001</v>
      </c>
      <c r="B3037" s="1219" t="s">
        <v>692</v>
      </c>
      <c r="C3037" s="1220"/>
      <c r="D3037" s="1221"/>
      <c r="E3037" s="1219" t="s">
        <v>7639</v>
      </c>
      <c r="F3037" s="1221"/>
      <c r="G3037" s="740">
        <v>3298.75</v>
      </c>
      <c r="H3037" s="1158">
        <v>521.54</v>
      </c>
      <c r="I3037" s="1158">
        <v>0</v>
      </c>
      <c r="J3037" s="740">
        <v>3820.29</v>
      </c>
      <c r="K3037" s="276" t="str">
        <f t="shared" si="47"/>
        <v>110123</v>
      </c>
    </row>
    <row r="3038" spans="1:11" ht="10.9" customHeight="1">
      <c r="A3038" s="1157">
        <v>5126010001</v>
      </c>
      <c r="B3038" s="1219" t="s">
        <v>692</v>
      </c>
      <c r="C3038" s="1220"/>
      <c r="D3038" s="1221"/>
      <c r="E3038" s="1219" t="s">
        <v>7640</v>
      </c>
      <c r="F3038" s="1221"/>
      <c r="G3038" s="740">
        <v>2666.25</v>
      </c>
      <c r="H3038" s="1158">
        <v>677.7</v>
      </c>
      <c r="I3038" s="1158">
        <v>0</v>
      </c>
      <c r="J3038" s="740">
        <v>3343.95</v>
      </c>
      <c r="K3038" s="276" t="str">
        <f t="shared" si="47"/>
        <v>110123</v>
      </c>
    </row>
    <row r="3039" spans="1:11" ht="10.9" customHeight="1">
      <c r="A3039" s="1157">
        <v>5126010001</v>
      </c>
      <c r="B3039" s="1219" t="s">
        <v>692</v>
      </c>
      <c r="C3039" s="1220"/>
      <c r="D3039" s="1221"/>
      <c r="E3039" s="1219" t="s">
        <v>7641</v>
      </c>
      <c r="F3039" s="1221"/>
      <c r="G3039" s="740">
        <v>47959.08</v>
      </c>
      <c r="H3039" s="740">
        <v>26530.21</v>
      </c>
      <c r="I3039" s="1158">
        <v>0</v>
      </c>
      <c r="J3039" s="740">
        <v>74489.289999999994</v>
      </c>
      <c r="K3039" s="276" t="str">
        <f t="shared" si="47"/>
        <v>110123</v>
      </c>
    </row>
    <row r="3040" spans="1:11" ht="10.9" customHeight="1">
      <c r="A3040" s="1157">
        <v>5126010001</v>
      </c>
      <c r="B3040" s="1219" t="s">
        <v>692</v>
      </c>
      <c r="C3040" s="1220"/>
      <c r="D3040" s="1221"/>
      <c r="E3040" s="1219" t="s">
        <v>7642</v>
      </c>
      <c r="F3040" s="1221"/>
      <c r="G3040" s="740">
        <v>11236.71</v>
      </c>
      <c r="H3040" s="1158">
        <v>0</v>
      </c>
      <c r="I3040" s="1158">
        <v>0</v>
      </c>
      <c r="J3040" s="740">
        <v>11236.71</v>
      </c>
      <c r="K3040" s="276" t="str">
        <f t="shared" si="47"/>
        <v>110123</v>
      </c>
    </row>
    <row r="3041" spans="1:11" ht="10.9" customHeight="1">
      <c r="A3041" s="1157">
        <v>5126010001</v>
      </c>
      <c r="B3041" s="1219" t="s">
        <v>692</v>
      </c>
      <c r="C3041" s="1220"/>
      <c r="D3041" s="1221"/>
      <c r="E3041" s="1219" t="s">
        <v>7643</v>
      </c>
      <c r="F3041" s="1221"/>
      <c r="G3041" s="740">
        <v>216154.4</v>
      </c>
      <c r="H3041" s="740">
        <v>169066.49</v>
      </c>
      <c r="I3041" s="1158">
        <v>0</v>
      </c>
      <c r="J3041" s="740">
        <v>385220.89</v>
      </c>
      <c r="K3041" s="276" t="str">
        <f t="shared" si="47"/>
        <v>151223</v>
      </c>
    </row>
    <row r="3042" spans="1:11" ht="10.9" customHeight="1">
      <c r="A3042" s="1157">
        <v>5126010001</v>
      </c>
      <c r="B3042" s="1219" t="s">
        <v>692</v>
      </c>
      <c r="C3042" s="1220"/>
      <c r="D3042" s="1221"/>
      <c r="E3042" s="1219" t="s">
        <v>7644</v>
      </c>
      <c r="F3042" s="1221"/>
      <c r="G3042" s="740">
        <v>12556.01</v>
      </c>
      <c r="H3042" s="1158">
        <v>0</v>
      </c>
      <c r="I3042" s="1158">
        <v>0</v>
      </c>
      <c r="J3042" s="740">
        <v>12556.01</v>
      </c>
      <c r="K3042" s="276" t="str">
        <f t="shared" si="47"/>
        <v>110123</v>
      </c>
    </row>
    <row r="3043" spans="1:11" ht="10.9" customHeight="1">
      <c r="A3043" s="1157">
        <v>5126010001</v>
      </c>
      <c r="B3043" s="1219" t="s">
        <v>692</v>
      </c>
      <c r="C3043" s="1220"/>
      <c r="D3043" s="1221"/>
      <c r="E3043" s="1219" t="s">
        <v>7645</v>
      </c>
      <c r="F3043" s="1221"/>
      <c r="G3043" s="740">
        <v>27422.23</v>
      </c>
      <c r="H3043" s="1158">
        <v>0</v>
      </c>
      <c r="I3043" s="1158">
        <v>0</v>
      </c>
      <c r="J3043" s="740">
        <v>27422.23</v>
      </c>
      <c r="K3043" s="276" t="str">
        <f t="shared" si="47"/>
        <v>110123</v>
      </c>
    </row>
    <row r="3044" spans="1:11" ht="10.9" customHeight="1">
      <c r="A3044" s="1157">
        <v>5126010001</v>
      </c>
      <c r="B3044" s="1219" t="s">
        <v>692</v>
      </c>
      <c r="C3044" s="1220"/>
      <c r="D3044" s="1221"/>
      <c r="E3044" s="1219" t="s">
        <v>7646</v>
      </c>
      <c r="F3044" s="1221"/>
      <c r="G3044" s="740">
        <v>84310.16</v>
      </c>
      <c r="H3044" s="1158">
        <v>0</v>
      </c>
      <c r="I3044" s="1158">
        <v>0</v>
      </c>
      <c r="J3044" s="740">
        <v>84310.16</v>
      </c>
      <c r="K3044" s="276" t="str">
        <f t="shared" si="47"/>
        <v>110123</v>
      </c>
    </row>
    <row r="3045" spans="1:11" ht="10.9" customHeight="1">
      <c r="A3045" s="1157">
        <v>5126010001</v>
      </c>
      <c r="B3045" s="1219" t="s">
        <v>692</v>
      </c>
      <c r="C3045" s="1220"/>
      <c r="D3045" s="1221"/>
      <c r="E3045" s="1219" t="s">
        <v>7647</v>
      </c>
      <c r="F3045" s="1221"/>
      <c r="G3045" s="740">
        <v>19764.36</v>
      </c>
      <c r="H3045" s="1158">
        <v>0</v>
      </c>
      <c r="I3045" s="1158">
        <v>0</v>
      </c>
      <c r="J3045" s="740">
        <v>19764.36</v>
      </c>
      <c r="K3045" s="276" t="str">
        <f t="shared" si="47"/>
        <v>110123</v>
      </c>
    </row>
    <row r="3046" spans="1:11" ht="10.9" customHeight="1">
      <c r="A3046" s="1157">
        <v>5126010001</v>
      </c>
      <c r="B3046" s="1219" t="s">
        <v>692</v>
      </c>
      <c r="C3046" s="1220"/>
      <c r="D3046" s="1221"/>
      <c r="E3046" s="1219" t="s">
        <v>7648</v>
      </c>
      <c r="F3046" s="1221"/>
      <c r="G3046" s="740">
        <v>34913.81</v>
      </c>
      <c r="H3046" s="1158">
        <v>0</v>
      </c>
      <c r="I3046" s="1158">
        <v>0</v>
      </c>
      <c r="J3046" s="740">
        <v>34913.81</v>
      </c>
      <c r="K3046" s="276" t="str">
        <f t="shared" si="47"/>
        <v>110123</v>
      </c>
    </row>
    <row r="3047" spans="1:11" ht="10.9" customHeight="1">
      <c r="A3047" s="1157">
        <v>5126010001</v>
      </c>
      <c r="B3047" s="1219" t="s">
        <v>692</v>
      </c>
      <c r="C3047" s="1220"/>
      <c r="D3047" s="1221"/>
      <c r="E3047" s="1219" t="s">
        <v>7649</v>
      </c>
      <c r="F3047" s="1221"/>
      <c r="G3047" s="740">
        <v>114466.69</v>
      </c>
      <c r="H3047" s="740">
        <v>77944.990000000005</v>
      </c>
      <c r="I3047" s="1158">
        <v>0</v>
      </c>
      <c r="J3047" s="740">
        <v>192411.68</v>
      </c>
      <c r="K3047" s="276" t="str">
        <f t="shared" si="47"/>
        <v>151223</v>
      </c>
    </row>
    <row r="3048" spans="1:11" ht="10.9" customHeight="1">
      <c r="A3048" s="1157">
        <v>5126010001</v>
      </c>
      <c r="B3048" s="1219" t="s">
        <v>692</v>
      </c>
      <c r="C3048" s="1220"/>
      <c r="D3048" s="1221"/>
      <c r="E3048" s="1219" t="s">
        <v>7650</v>
      </c>
      <c r="F3048" s="1221"/>
      <c r="G3048" s="740">
        <v>279360.84999999998</v>
      </c>
      <c r="H3048" s="740">
        <v>116478.75</v>
      </c>
      <c r="I3048" s="1158">
        <v>0</v>
      </c>
      <c r="J3048" s="740">
        <v>395839.6</v>
      </c>
      <c r="K3048" s="276" t="str">
        <f t="shared" si="47"/>
        <v>151223</v>
      </c>
    </row>
    <row r="3049" spans="1:11" ht="10.9" customHeight="1">
      <c r="A3049" s="1157">
        <v>5126010001</v>
      </c>
      <c r="B3049" s="1219" t="s">
        <v>692</v>
      </c>
      <c r="C3049" s="1220"/>
      <c r="D3049" s="1221"/>
      <c r="E3049" s="1219" t="s">
        <v>7651</v>
      </c>
      <c r="F3049" s="1221"/>
      <c r="G3049" s="740">
        <v>303817.63</v>
      </c>
      <c r="H3049" s="740">
        <v>239867.12</v>
      </c>
      <c r="I3049" s="1158">
        <v>0</v>
      </c>
      <c r="J3049" s="740">
        <v>543684.75</v>
      </c>
      <c r="K3049" s="276" t="str">
        <f t="shared" si="47"/>
        <v>151223</v>
      </c>
    </row>
    <row r="3050" spans="1:11" ht="10.9" customHeight="1">
      <c r="A3050" s="1157">
        <v>5126010001</v>
      </c>
      <c r="B3050" s="1219" t="s">
        <v>692</v>
      </c>
      <c r="C3050" s="1220"/>
      <c r="D3050" s="1221"/>
      <c r="E3050" s="1219" t="s">
        <v>7652</v>
      </c>
      <c r="F3050" s="1221"/>
      <c r="G3050" s="740">
        <v>27070.9</v>
      </c>
      <c r="H3050" s="1158">
        <v>0</v>
      </c>
      <c r="I3050" s="1158">
        <v>0</v>
      </c>
      <c r="J3050" s="740">
        <v>27070.9</v>
      </c>
      <c r="K3050" s="276" t="str">
        <f t="shared" si="47"/>
        <v>110123</v>
      </c>
    </row>
    <row r="3051" spans="1:11" ht="10.9" customHeight="1">
      <c r="A3051" s="1157">
        <v>5126010001</v>
      </c>
      <c r="B3051" s="1219" t="s">
        <v>692</v>
      </c>
      <c r="C3051" s="1220"/>
      <c r="D3051" s="1221"/>
      <c r="E3051" s="1219" t="s">
        <v>7653</v>
      </c>
      <c r="F3051" s="1221"/>
      <c r="G3051" s="740">
        <v>15139.15</v>
      </c>
      <c r="H3051" s="740">
        <v>6602.92</v>
      </c>
      <c r="I3051" s="1158">
        <v>0</v>
      </c>
      <c r="J3051" s="740">
        <v>21742.07</v>
      </c>
      <c r="K3051" s="276" t="str">
        <f t="shared" si="47"/>
        <v>110123</v>
      </c>
    </row>
    <row r="3052" spans="1:11" ht="10.9" customHeight="1">
      <c r="A3052" s="1157">
        <v>5126010001</v>
      </c>
      <c r="B3052" s="1219" t="s">
        <v>692</v>
      </c>
      <c r="C3052" s="1220"/>
      <c r="D3052" s="1221"/>
      <c r="E3052" s="1219" t="s">
        <v>7654</v>
      </c>
      <c r="F3052" s="1221"/>
      <c r="G3052" s="740">
        <v>3300</v>
      </c>
      <c r="H3052" s="740">
        <v>4090.14</v>
      </c>
      <c r="I3052" s="1158">
        <v>0</v>
      </c>
      <c r="J3052" s="740">
        <v>7390.14</v>
      </c>
      <c r="K3052" s="276" t="str">
        <f t="shared" si="47"/>
        <v>110123</v>
      </c>
    </row>
    <row r="3053" spans="1:11" ht="10.9" customHeight="1">
      <c r="A3053" s="1157">
        <v>5126010001</v>
      </c>
      <c r="B3053" s="1219" t="s">
        <v>692</v>
      </c>
      <c r="C3053" s="1220"/>
      <c r="D3053" s="1221"/>
      <c r="E3053" s="1219" t="s">
        <v>7655</v>
      </c>
      <c r="F3053" s="1221"/>
      <c r="G3053" s="740">
        <v>8300.61</v>
      </c>
      <c r="H3053" s="740">
        <v>3471.64</v>
      </c>
      <c r="I3053" s="1158">
        <v>0</v>
      </c>
      <c r="J3053" s="740">
        <v>11772.25</v>
      </c>
      <c r="K3053" s="276" t="str">
        <f t="shared" si="47"/>
        <v>110123</v>
      </c>
    </row>
    <row r="3054" spans="1:11" ht="10.9" customHeight="1">
      <c r="A3054" s="1157">
        <v>5126010001</v>
      </c>
      <c r="B3054" s="1219" t="s">
        <v>692</v>
      </c>
      <c r="C3054" s="1220"/>
      <c r="D3054" s="1221"/>
      <c r="E3054" s="1219" t="s">
        <v>7656</v>
      </c>
      <c r="F3054" s="1221"/>
      <c r="G3054" s="740">
        <v>4911.21</v>
      </c>
      <c r="H3054" s="1158">
        <v>0</v>
      </c>
      <c r="I3054" s="1158">
        <v>0</v>
      </c>
      <c r="J3054" s="740">
        <v>4911.21</v>
      </c>
      <c r="K3054" s="276" t="str">
        <f t="shared" si="47"/>
        <v>110123</v>
      </c>
    </row>
    <row r="3055" spans="1:11" ht="10.9" customHeight="1">
      <c r="A3055" s="1157">
        <v>5126010001</v>
      </c>
      <c r="B3055" s="1219" t="s">
        <v>692</v>
      </c>
      <c r="C3055" s="1220"/>
      <c r="D3055" s="1221"/>
      <c r="E3055" s="1219" t="s">
        <v>7657</v>
      </c>
      <c r="F3055" s="1221"/>
      <c r="G3055" s="740">
        <v>2439.61</v>
      </c>
      <c r="H3055" s="1158">
        <v>0</v>
      </c>
      <c r="I3055" s="1158">
        <v>0</v>
      </c>
      <c r="J3055" s="740">
        <v>2439.61</v>
      </c>
      <c r="K3055" s="276" t="str">
        <f t="shared" si="47"/>
        <v>110123</v>
      </c>
    </row>
    <row r="3056" spans="1:11" ht="10.9" customHeight="1">
      <c r="A3056" s="1157">
        <v>5126010001</v>
      </c>
      <c r="B3056" s="1219" t="s">
        <v>692</v>
      </c>
      <c r="C3056" s="1220"/>
      <c r="D3056" s="1221"/>
      <c r="E3056" s="1219" t="s">
        <v>7658</v>
      </c>
      <c r="F3056" s="1221"/>
      <c r="G3056" s="1158">
        <v>688.91</v>
      </c>
      <c r="H3056" s="740">
        <v>1586.96</v>
      </c>
      <c r="I3056" s="1158">
        <v>0</v>
      </c>
      <c r="J3056" s="740">
        <v>2275.87</v>
      </c>
      <c r="K3056" s="276" t="str">
        <f t="shared" si="47"/>
        <v>151223</v>
      </c>
    </row>
    <row r="3057" spans="1:11" ht="10.9" customHeight="1">
      <c r="A3057" s="1157">
        <v>5126010001</v>
      </c>
      <c r="B3057" s="1219" t="s">
        <v>692</v>
      </c>
      <c r="C3057" s="1220"/>
      <c r="D3057" s="1221"/>
      <c r="E3057" s="1219" t="s">
        <v>7659</v>
      </c>
      <c r="F3057" s="1221"/>
      <c r="G3057" s="740">
        <v>13213.09</v>
      </c>
      <c r="H3057" s="740">
        <v>29376.37</v>
      </c>
      <c r="I3057" s="1158">
        <v>0</v>
      </c>
      <c r="J3057" s="740">
        <v>42589.46</v>
      </c>
      <c r="K3057" s="276" t="str">
        <f t="shared" si="47"/>
        <v>151223</v>
      </c>
    </row>
    <row r="3058" spans="1:11" ht="10.9" customHeight="1">
      <c r="A3058" s="1157">
        <v>5126010001</v>
      </c>
      <c r="B3058" s="1219" t="s">
        <v>692</v>
      </c>
      <c r="C3058" s="1220"/>
      <c r="D3058" s="1221"/>
      <c r="E3058" s="1219" t="s">
        <v>7660</v>
      </c>
      <c r="F3058" s="1221"/>
      <c r="G3058" s="1158">
        <v>0</v>
      </c>
      <c r="H3058" s="740">
        <v>1199.01</v>
      </c>
      <c r="I3058" s="1158">
        <v>0</v>
      </c>
      <c r="J3058" s="740">
        <v>1199.01</v>
      </c>
      <c r="K3058" s="276" t="str">
        <f t="shared" si="47"/>
        <v>151223</v>
      </c>
    </row>
    <row r="3059" spans="1:11" ht="10.9" customHeight="1">
      <c r="A3059" s="1157">
        <v>5126010001</v>
      </c>
      <c r="B3059" s="1219" t="s">
        <v>692</v>
      </c>
      <c r="C3059" s="1220"/>
      <c r="D3059" s="1221"/>
      <c r="E3059" s="1219" t="s">
        <v>7661</v>
      </c>
      <c r="F3059" s="1221"/>
      <c r="G3059" s="740">
        <v>20187.93</v>
      </c>
      <c r="H3059" s="740">
        <v>3613.36</v>
      </c>
      <c r="I3059" s="1158">
        <v>0</v>
      </c>
      <c r="J3059" s="740">
        <v>23801.29</v>
      </c>
      <c r="K3059" s="276" t="str">
        <f t="shared" si="47"/>
        <v>151223</v>
      </c>
    </row>
    <row r="3060" spans="1:11" ht="10.9" customHeight="1">
      <c r="A3060" s="1157">
        <v>5126010001</v>
      </c>
      <c r="B3060" s="1219" t="s">
        <v>692</v>
      </c>
      <c r="C3060" s="1220"/>
      <c r="D3060" s="1221"/>
      <c r="E3060" s="1219" t="s">
        <v>7662</v>
      </c>
      <c r="F3060" s="1221"/>
      <c r="G3060" s="740">
        <v>8536.4</v>
      </c>
      <c r="H3060" s="740">
        <v>2940.88</v>
      </c>
      <c r="I3060" s="1158">
        <v>0</v>
      </c>
      <c r="J3060" s="740">
        <v>11477.28</v>
      </c>
      <c r="K3060" s="276" t="str">
        <f t="shared" si="47"/>
        <v>151223</v>
      </c>
    </row>
    <row r="3061" spans="1:11" ht="10.9" customHeight="1">
      <c r="A3061" s="1157">
        <v>5126010001</v>
      </c>
      <c r="B3061" s="1219" t="s">
        <v>692</v>
      </c>
      <c r="C3061" s="1220"/>
      <c r="D3061" s="1221"/>
      <c r="E3061" s="1219" t="s">
        <v>7663</v>
      </c>
      <c r="F3061" s="1221"/>
      <c r="G3061" s="740">
        <v>49572.14</v>
      </c>
      <c r="H3061" s="740">
        <v>32830.33</v>
      </c>
      <c r="I3061" s="1158">
        <v>0</v>
      </c>
      <c r="J3061" s="740">
        <v>82402.47</v>
      </c>
      <c r="K3061" s="276" t="str">
        <f t="shared" si="47"/>
        <v>151223</v>
      </c>
    </row>
    <row r="3062" spans="1:11" ht="10.9" customHeight="1">
      <c r="A3062" s="1157">
        <v>5126010001</v>
      </c>
      <c r="B3062" s="1219" t="s">
        <v>692</v>
      </c>
      <c r="C3062" s="1220"/>
      <c r="D3062" s="1221"/>
      <c r="E3062" s="1219" t="s">
        <v>7664</v>
      </c>
      <c r="F3062" s="1221"/>
      <c r="G3062" s="740">
        <v>12424.59</v>
      </c>
      <c r="H3062" s="740">
        <v>3094.83</v>
      </c>
      <c r="I3062" s="1158">
        <v>0</v>
      </c>
      <c r="J3062" s="740">
        <v>15519.42</v>
      </c>
      <c r="K3062" s="276" t="str">
        <f t="shared" si="47"/>
        <v>151223</v>
      </c>
    </row>
    <row r="3063" spans="1:11" ht="10.9" customHeight="1">
      <c r="A3063" s="1157">
        <v>5126010001</v>
      </c>
      <c r="B3063" s="1219" t="s">
        <v>692</v>
      </c>
      <c r="C3063" s="1220"/>
      <c r="D3063" s="1221"/>
      <c r="E3063" s="1219" t="s">
        <v>7665</v>
      </c>
      <c r="F3063" s="1221"/>
      <c r="G3063" s="740">
        <v>8830.84</v>
      </c>
      <c r="H3063" s="740">
        <v>34796.339999999997</v>
      </c>
      <c r="I3063" s="1158">
        <v>0</v>
      </c>
      <c r="J3063" s="740">
        <v>43627.18</v>
      </c>
      <c r="K3063" s="276" t="str">
        <f t="shared" si="47"/>
        <v>151223</v>
      </c>
    </row>
    <row r="3064" spans="1:11" ht="10.9" customHeight="1">
      <c r="A3064" s="1157">
        <v>5126010001</v>
      </c>
      <c r="B3064" s="1219" t="s">
        <v>692</v>
      </c>
      <c r="C3064" s="1220"/>
      <c r="D3064" s="1221"/>
      <c r="E3064" s="1219" t="s">
        <v>7666</v>
      </c>
      <c r="F3064" s="1221"/>
      <c r="G3064" s="740">
        <v>3492.44</v>
      </c>
      <c r="H3064" s="1158">
        <v>361.44</v>
      </c>
      <c r="I3064" s="1158">
        <v>0</v>
      </c>
      <c r="J3064" s="740">
        <v>3853.88</v>
      </c>
      <c r="K3064" s="276" t="str">
        <f t="shared" si="47"/>
        <v>151223</v>
      </c>
    </row>
    <row r="3065" spans="1:11" ht="10.9" customHeight="1">
      <c r="A3065" s="1157">
        <v>5126010001</v>
      </c>
      <c r="B3065" s="1219" t="s">
        <v>692</v>
      </c>
      <c r="C3065" s="1220"/>
      <c r="D3065" s="1221"/>
      <c r="E3065" s="1219" t="s">
        <v>7667</v>
      </c>
      <c r="F3065" s="1221"/>
      <c r="G3065" s="740">
        <v>10643.09</v>
      </c>
      <c r="H3065" s="740">
        <v>2255.7199999999998</v>
      </c>
      <c r="I3065" s="1158">
        <v>0</v>
      </c>
      <c r="J3065" s="740">
        <v>12898.81</v>
      </c>
      <c r="K3065" s="276" t="str">
        <f t="shared" si="47"/>
        <v>151223</v>
      </c>
    </row>
    <row r="3066" spans="1:11" ht="10.9" customHeight="1">
      <c r="A3066" s="1157">
        <v>5126010001</v>
      </c>
      <c r="B3066" s="1219" t="s">
        <v>692</v>
      </c>
      <c r="C3066" s="1220"/>
      <c r="D3066" s="1221"/>
      <c r="E3066" s="1219" t="s">
        <v>7668</v>
      </c>
      <c r="F3066" s="1221"/>
      <c r="G3066" s="740">
        <v>5930.29</v>
      </c>
      <c r="H3066" s="740">
        <v>1687.36</v>
      </c>
      <c r="I3066" s="1158">
        <v>0</v>
      </c>
      <c r="J3066" s="740">
        <v>7617.65</v>
      </c>
      <c r="K3066" s="276" t="str">
        <f t="shared" si="47"/>
        <v>151223</v>
      </c>
    </row>
    <row r="3067" spans="1:11" ht="10.9" customHeight="1">
      <c r="A3067" s="1157">
        <v>5126010001</v>
      </c>
      <c r="B3067" s="1219" t="s">
        <v>692</v>
      </c>
      <c r="C3067" s="1220"/>
      <c r="D3067" s="1221"/>
      <c r="E3067" s="1219" t="s">
        <v>7669</v>
      </c>
      <c r="F3067" s="1221"/>
      <c r="G3067" s="740">
        <v>9765.24</v>
      </c>
      <c r="H3067" s="740">
        <v>5534.55</v>
      </c>
      <c r="I3067" s="1158">
        <v>0</v>
      </c>
      <c r="J3067" s="740">
        <v>15299.79</v>
      </c>
      <c r="K3067" s="276" t="str">
        <f t="shared" si="47"/>
        <v>151223</v>
      </c>
    </row>
    <row r="3068" spans="1:11" ht="10.9" customHeight="1">
      <c r="A3068" s="1157">
        <v>5126010001</v>
      </c>
      <c r="B3068" s="1219" t="s">
        <v>692</v>
      </c>
      <c r="C3068" s="1220"/>
      <c r="D3068" s="1221"/>
      <c r="E3068" s="1219" t="s">
        <v>7670</v>
      </c>
      <c r="F3068" s="1221"/>
      <c r="G3068" s="740">
        <v>17825.27</v>
      </c>
      <c r="H3068" s="740">
        <v>18043.189999999999</v>
      </c>
      <c r="I3068" s="1158">
        <v>0</v>
      </c>
      <c r="J3068" s="740">
        <v>35868.46</v>
      </c>
      <c r="K3068" s="276" t="str">
        <f t="shared" si="47"/>
        <v>151223</v>
      </c>
    </row>
    <row r="3069" spans="1:11" ht="10.9" customHeight="1">
      <c r="A3069" s="1157">
        <v>5126010001</v>
      </c>
      <c r="B3069" s="1219" t="s">
        <v>692</v>
      </c>
      <c r="C3069" s="1220"/>
      <c r="D3069" s="1221"/>
      <c r="E3069" s="1219" t="s">
        <v>7671</v>
      </c>
      <c r="F3069" s="1221"/>
      <c r="G3069" s="740">
        <v>24330.66</v>
      </c>
      <c r="H3069" s="740">
        <v>8662</v>
      </c>
      <c r="I3069" s="1158">
        <v>0</v>
      </c>
      <c r="J3069" s="740">
        <v>32992.660000000003</v>
      </c>
      <c r="K3069" s="276" t="str">
        <f t="shared" si="47"/>
        <v>151223</v>
      </c>
    </row>
    <row r="3070" spans="1:11" ht="10.9" customHeight="1">
      <c r="A3070" s="1157">
        <v>5126010001</v>
      </c>
      <c r="B3070" s="1219" t="s">
        <v>692</v>
      </c>
      <c r="C3070" s="1220"/>
      <c r="D3070" s="1221"/>
      <c r="E3070" s="1219" t="s">
        <v>7672</v>
      </c>
      <c r="F3070" s="1221"/>
      <c r="G3070" s="1158">
        <v>344.85</v>
      </c>
      <c r="H3070" s="1158">
        <v>0</v>
      </c>
      <c r="I3070" s="1158">
        <v>0</v>
      </c>
      <c r="J3070" s="1158">
        <v>344.85</v>
      </c>
      <c r="K3070" s="276" t="str">
        <f t="shared" si="47"/>
        <v>110123</v>
      </c>
    </row>
    <row r="3071" spans="1:11" ht="10.9" customHeight="1">
      <c r="A3071" s="1157">
        <v>5126010001</v>
      </c>
      <c r="B3071" s="1219" t="s">
        <v>692</v>
      </c>
      <c r="C3071" s="1220"/>
      <c r="D3071" s="1221"/>
      <c r="E3071" s="1219" t="s">
        <v>7673</v>
      </c>
      <c r="F3071" s="1221"/>
      <c r="G3071" s="740">
        <v>22508.67</v>
      </c>
      <c r="H3071" s="740">
        <v>4388.83</v>
      </c>
      <c r="I3071" s="1158">
        <v>0</v>
      </c>
      <c r="J3071" s="740">
        <v>26897.5</v>
      </c>
      <c r="K3071" s="276" t="str">
        <f t="shared" si="47"/>
        <v>151223</v>
      </c>
    </row>
    <row r="3072" spans="1:11" ht="10.9" customHeight="1">
      <c r="A3072" s="1157">
        <v>5126010001</v>
      </c>
      <c r="B3072" s="1219" t="s">
        <v>692</v>
      </c>
      <c r="C3072" s="1220"/>
      <c r="D3072" s="1221"/>
      <c r="E3072" s="1219" t="s">
        <v>7674</v>
      </c>
      <c r="F3072" s="1221"/>
      <c r="G3072" s="740">
        <v>19486.169999999998</v>
      </c>
      <c r="H3072" s="740">
        <v>1341.33</v>
      </c>
      <c r="I3072" s="1158">
        <v>0</v>
      </c>
      <c r="J3072" s="740">
        <v>20827.5</v>
      </c>
      <c r="K3072" s="276" t="str">
        <f t="shared" si="47"/>
        <v>151223</v>
      </c>
    </row>
    <row r="3073" spans="1:11" ht="10.9" customHeight="1">
      <c r="A3073" s="1157">
        <v>5126010001</v>
      </c>
      <c r="B3073" s="1219" t="s">
        <v>692</v>
      </c>
      <c r="C3073" s="1220"/>
      <c r="D3073" s="1221"/>
      <c r="E3073" s="1219" t="s">
        <v>7675</v>
      </c>
      <c r="F3073" s="1221"/>
      <c r="G3073" s="740">
        <v>46113.36</v>
      </c>
      <c r="H3073" s="740">
        <v>16138.81</v>
      </c>
      <c r="I3073" s="1158">
        <v>0</v>
      </c>
      <c r="J3073" s="740">
        <v>62252.17</v>
      </c>
      <c r="K3073" s="276" t="str">
        <f t="shared" si="47"/>
        <v>151223</v>
      </c>
    </row>
    <row r="3074" spans="1:11" ht="10.9" customHeight="1">
      <c r="A3074" s="1157">
        <v>5126010001</v>
      </c>
      <c r="B3074" s="1219" t="s">
        <v>692</v>
      </c>
      <c r="C3074" s="1220"/>
      <c r="D3074" s="1221"/>
      <c r="E3074" s="1219" t="s">
        <v>7676</v>
      </c>
      <c r="F3074" s="1221"/>
      <c r="G3074" s="740">
        <v>10336.81</v>
      </c>
      <c r="H3074" s="740">
        <v>1038.22</v>
      </c>
      <c r="I3074" s="1158">
        <v>0</v>
      </c>
      <c r="J3074" s="740">
        <v>11375.03</v>
      </c>
      <c r="K3074" s="276" t="str">
        <f t="shared" si="47"/>
        <v>151223</v>
      </c>
    </row>
    <row r="3075" spans="1:11" ht="10.9" customHeight="1">
      <c r="A3075" s="1157">
        <v>5126010001</v>
      </c>
      <c r="B3075" s="1219" t="s">
        <v>692</v>
      </c>
      <c r="C3075" s="1220"/>
      <c r="D3075" s="1221"/>
      <c r="E3075" s="1219" t="s">
        <v>7677</v>
      </c>
      <c r="F3075" s="1221"/>
      <c r="G3075" s="740">
        <v>3242887.69</v>
      </c>
      <c r="H3075" s="740">
        <v>6135874.2400000002</v>
      </c>
      <c r="I3075" s="1158">
        <v>0</v>
      </c>
      <c r="J3075" s="740">
        <v>9378761.9299999997</v>
      </c>
      <c r="K3075" s="276" t="str">
        <f t="shared" si="47"/>
        <v>250423</v>
      </c>
    </row>
    <row r="3076" spans="1:11" ht="10.9" customHeight="1">
      <c r="A3076" s="1157">
        <v>5126010001</v>
      </c>
      <c r="B3076" s="1219" t="s">
        <v>692</v>
      </c>
      <c r="C3076" s="1220"/>
      <c r="D3076" s="1221"/>
      <c r="E3076" s="1219" t="s">
        <v>7678</v>
      </c>
      <c r="F3076" s="1221"/>
      <c r="G3076" s="740">
        <v>4915038.1399999997</v>
      </c>
      <c r="H3076" s="1158">
        <v>0</v>
      </c>
      <c r="I3076" s="1158">
        <v>0</v>
      </c>
      <c r="J3076" s="740">
        <v>4915038.1399999997</v>
      </c>
      <c r="K3076" s="276" t="str">
        <f t="shared" si="47"/>
        <v>110123</v>
      </c>
    </row>
    <row r="3077" spans="1:11" ht="10.9" customHeight="1">
      <c r="A3077" s="1157">
        <v>5126010001</v>
      </c>
      <c r="B3077" s="1219" t="s">
        <v>692</v>
      </c>
      <c r="C3077" s="1220"/>
      <c r="D3077" s="1221"/>
      <c r="E3077" s="1219" t="s">
        <v>7679</v>
      </c>
      <c r="F3077" s="1221"/>
      <c r="G3077" s="740">
        <v>208237.56</v>
      </c>
      <c r="H3077" s="740">
        <v>3374.71</v>
      </c>
      <c r="I3077" s="1158">
        <v>0</v>
      </c>
      <c r="J3077" s="740">
        <v>211612.27</v>
      </c>
      <c r="K3077" s="276" t="str">
        <f t="shared" si="47"/>
        <v>151223</v>
      </c>
    </row>
    <row r="3078" spans="1:11" ht="10.9" customHeight="1">
      <c r="A3078" s="1157">
        <v>5126010001</v>
      </c>
      <c r="B3078" s="1219" t="s">
        <v>692</v>
      </c>
      <c r="C3078" s="1220"/>
      <c r="D3078" s="1221"/>
      <c r="E3078" s="1219" t="s">
        <v>7680</v>
      </c>
      <c r="F3078" s="1221"/>
      <c r="G3078" s="740">
        <v>97787.54</v>
      </c>
      <c r="H3078" s="740">
        <v>25547.03</v>
      </c>
      <c r="I3078" s="1158">
        <v>0</v>
      </c>
      <c r="J3078" s="740">
        <v>123334.57</v>
      </c>
      <c r="K3078" s="276" t="str">
        <f t="shared" si="47"/>
        <v>151223</v>
      </c>
    </row>
    <row r="3079" spans="1:11" ht="10.9" customHeight="1">
      <c r="A3079" s="1157">
        <v>5126010001</v>
      </c>
      <c r="B3079" s="1219" t="s">
        <v>692</v>
      </c>
      <c r="C3079" s="1220"/>
      <c r="D3079" s="1221"/>
      <c r="E3079" s="1219" t="s">
        <v>7681</v>
      </c>
      <c r="F3079" s="1221"/>
      <c r="G3079" s="740">
        <v>29326.97</v>
      </c>
      <c r="H3079" s="740">
        <v>13428.78</v>
      </c>
      <c r="I3079" s="1158">
        <v>0</v>
      </c>
      <c r="J3079" s="740">
        <v>42755.75</v>
      </c>
      <c r="K3079" s="276" t="str">
        <f t="shared" si="47"/>
        <v>151223</v>
      </c>
    </row>
    <row r="3080" spans="1:11" ht="10.9" customHeight="1">
      <c r="A3080" s="1157">
        <v>5126010001</v>
      </c>
      <c r="B3080" s="1219" t="s">
        <v>692</v>
      </c>
      <c r="C3080" s="1220"/>
      <c r="D3080" s="1221"/>
      <c r="E3080" s="1219" t="s">
        <v>7682</v>
      </c>
      <c r="F3080" s="1221"/>
      <c r="G3080" s="740">
        <v>21770.06</v>
      </c>
      <c r="H3080" s="740">
        <v>10750.8</v>
      </c>
      <c r="I3080" s="1158">
        <v>0</v>
      </c>
      <c r="J3080" s="740">
        <v>32520.86</v>
      </c>
      <c r="K3080" s="276" t="str">
        <f t="shared" si="47"/>
        <v>110123</v>
      </c>
    </row>
    <row r="3081" spans="1:11" ht="10.9" customHeight="1">
      <c r="A3081" s="1157">
        <v>5126010001</v>
      </c>
      <c r="B3081" s="1219" t="s">
        <v>692</v>
      </c>
      <c r="C3081" s="1220"/>
      <c r="D3081" s="1221"/>
      <c r="E3081" s="1219" t="s">
        <v>7683</v>
      </c>
      <c r="F3081" s="1221"/>
      <c r="G3081" s="740">
        <v>41372.959999999999</v>
      </c>
      <c r="H3081" s="740">
        <v>19528.37</v>
      </c>
      <c r="I3081" s="1158">
        <v>0</v>
      </c>
      <c r="J3081" s="740">
        <v>60901.33</v>
      </c>
      <c r="K3081" s="276" t="str">
        <f t="shared" si="47"/>
        <v>151223</v>
      </c>
    </row>
    <row r="3082" spans="1:11" ht="10.9" customHeight="1">
      <c r="A3082" s="1157">
        <v>5126010001</v>
      </c>
      <c r="B3082" s="1219" t="s">
        <v>692</v>
      </c>
      <c r="C3082" s="1220"/>
      <c r="D3082" s="1221"/>
      <c r="E3082" s="1219" t="s">
        <v>7684</v>
      </c>
      <c r="F3082" s="1221"/>
      <c r="G3082" s="740">
        <v>36805.339999999997</v>
      </c>
      <c r="H3082" s="740">
        <v>8981.2199999999993</v>
      </c>
      <c r="I3082" s="1158">
        <v>0</v>
      </c>
      <c r="J3082" s="740">
        <v>45786.559999999998</v>
      </c>
      <c r="K3082" s="276" t="str">
        <f t="shared" si="47"/>
        <v>151223</v>
      </c>
    </row>
    <row r="3083" spans="1:11" ht="10.9" customHeight="1">
      <c r="A3083" s="1157">
        <v>5126010001</v>
      </c>
      <c r="B3083" s="1219" t="s">
        <v>692</v>
      </c>
      <c r="C3083" s="1220"/>
      <c r="D3083" s="1221"/>
      <c r="E3083" s="1219" t="s">
        <v>7685</v>
      </c>
      <c r="F3083" s="1221"/>
      <c r="G3083" s="740">
        <v>25826.3</v>
      </c>
      <c r="H3083" s="740">
        <v>7047.73</v>
      </c>
      <c r="I3083" s="1158">
        <v>0</v>
      </c>
      <c r="J3083" s="740">
        <v>32874.03</v>
      </c>
      <c r="K3083" s="276" t="str">
        <f t="shared" si="47"/>
        <v>151223</v>
      </c>
    </row>
    <row r="3084" spans="1:11" ht="10.9" customHeight="1">
      <c r="A3084" s="1157">
        <v>5126010001</v>
      </c>
      <c r="B3084" s="1219" t="s">
        <v>692</v>
      </c>
      <c r="C3084" s="1220"/>
      <c r="D3084" s="1221"/>
      <c r="E3084" s="1219" t="s">
        <v>7686</v>
      </c>
      <c r="F3084" s="1221"/>
      <c r="G3084" s="740">
        <v>19689.3</v>
      </c>
      <c r="H3084" s="740">
        <v>7070.41</v>
      </c>
      <c r="I3084" s="1158">
        <v>0</v>
      </c>
      <c r="J3084" s="740">
        <v>26759.71</v>
      </c>
      <c r="K3084" s="276" t="str">
        <f t="shared" si="47"/>
        <v>151223</v>
      </c>
    </row>
    <row r="3085" spans="1:11" ht="10.9" customHeight="1">
      <c r="A3085" s="1157">
        <v>5126010001</v>
      </c>
      <c r="B3085" s="1219" t="s">
        <v>692</v>
      </c>
      <c r="C3085" s="1220"/>
      <c r="D3085" s="1221"/>
      <c r="E3085" s="1219" t="s">
        <v>7687</v>
      </c>
      <c r="F3085" s="1221"/>
      <c r="G3085" s="740">
        <v>18019.73</v>
      </c>
      <c r="H3085" s="740">
        <v>8114.24</v>
      </c>
      <c r="I3085" s="1158">
        <v>0</v>
      </c>
      <c r="J3085" s="740">
        <v>26133.97</v>
      </c>
      <c r="K3085" s="276" t="str">
        <f t="shared" ref="K3085:K3148" si="48">MID(E3085,58,6)</f>
        <v>110123</v>
      </c>
    </row>
    <row r="3086" spans="1:11" ht="10.9" customHeight="1">
      <c r="A3086" s="1157">
        <v>5126010001</v>
      </c>
      <c r="B3086" s="1219" t="s">
        <v>692</v>
      </c>
      <c r="C3086" s="1220"/>
      <c r="D3086" s="1221"/>
      <c r="E3086" s="1219" t="s">
        <v>7688</v>
      </c>
      <c r="F3086" s="1221"/>
      <c r="G3086" s="740">
        <v>49174.48</v>
      </c>
      <c r="H3086" s="740">
        <v>23337.48</v>
      </c>
      <c r="I3086" s="1158">
        <v>0</v>
      </c>
      <c r="J3086" s="740">
        <v>72511.960000000006</v>
      </c>
      <c r="K3086" s="276" t="str">
        <f t="shared" si="48"/>
        <v>110123</v>
      </c>
    </row>
    <row r="3087" spans="1:11" ht="10.9" customHeight="1">
      <c r="A3087" s="1157">
        <v>5126010001</v>
      </c>
      <c r="B3087" s="1219" t="s">
        <v>692</v>
      </c>
      <c r="C3087" s="1220"/>
      <c r="D3087" s="1221"/>
      <c r="E3087" s="1219" t="s">
        <v>7689</v>
      </c>
      <c r="F3087" s="1221"/>
      <c r="G3087" s="740">
        <v>156056.47</v>
      </c>
      <c r="H3087" s="740">
        <v>60165.05</v>
      </c>
      <c r="I3087" s="1158">
        <v>0</v>
      </c>
      <c r="J3087" s="740">
        <v>216221.52</v>
      </c>
      <c r="K3087" s="276" t="str">
        <f t="shared" si="48"/>
        <v>110123</v>
      </c>
    </row>
    <row r="3088" spans="1:11" ht="10.9" customHeight="1">
      <c r="A3088" s="1157">
        <v>5126010001</v>
      </c>
      <c r="B3088" s="1219" t="s">
        <v>692</v>
      </c>
      <c r="C3088" s="1220"/>
      <c r="D3088" s="1221"/>
      <c r="E3088" s="1219" t="s">
        <v>7690</v>
      </c>
      <c r="F3088" s="1221"/>
      <c r="G3088" s="740">
        <v>5354.86</v>
      </c>
      <c r="H3088" s="740">
        <v>19287.43</v>
      </c>
      <c r="I3088" s="1158">
        <v>0</v>
      </c>
      <c r="J3088" s="740">
        <v>24642.29</v>
      </c>
      <c r="K3088" s="276" t="str">
        <f t="shared" si="48"/>
        <v>110123</v>
      </c>
    </row>
    <row r="3089" spans="1:11" ht="10.9" customHeight="1">
      <c r="A3089" s="1157">
        <v>5126010001</v>
      </c>
      <c r="B3089" s="1219" t="s">
        <v>692</v>
      </c>
      <c r="C3089" s="1220"/>
      <c r="D3089" s="1221"/>
      <c r="E3089" s="1219" t="s">
        <v>7691</v>
      </c>
      <c r="F3089" s="1221"/>
      <c r="G3089" s="740">
        <v>3625.5</v>
      </c>
      <c r="H3089" s="1158">
        <v>0</v>
      </c>
      <c r="I3089" s="1158">
        <v>0</v>
      </c>
      <c r="J3089" s="740">
        <v>3625.5</v>
      </c>
      <c r="K3089" s="276" t="str">
        <f t="shared" si="48"/>
        <v>110123</v>
      </c>
    </row>
    <row r="3090" spans="1:11" ht="10.9" customHeight="1">
      <c r="A3090" s="1157">
        <v>5126010001</v>
      </c>
      <c r="B3090" s="1219" t="s">
        <v>692</v>
      </c>
      <c r="C3090" s="1220"/>
      <c r="D3090" s="1221"/>
      <c r="E3090" s="1219" t="s">
        <v>7692</v>
      </c>
      <c r="F3090" s="1221"/>
      <c r="G3090" s="740">
        <v>14952.83</v>
      </c>
      <c r="H3090" s="740">
        <v>1608.48</v>
      </c>
      <c r="I3090" s="1158">
        <v>0</v>
      </c>
      <c r="J3090" s="740">
        <v>16561.310000000001</v>
      </c>
      <c r="K3090" s="276" t="str">
        <f t="shared" si="48"/>
        <v>110123</v>
      </c>
    </row>
    <row r="3091" spans="1:11" ht="10.9" customHeight="1">
      <c r="A3091" s="1157">
        <v>5126010001</v>
      </c>
      <c r="B3091" s="1219" t="s">
        <v>692</v>
      </c>
      <c r="C3091" s="1220"/>
      <c r="D3091" s="1221"/>
      <c r="E3091" s="1219" t="s">
        <v>7693</v>
      </c>
      <c r="F3091" s="1221"/>
      <c r="G3091" s="740">
        <v>16871.72</v>
      </c>
      <c r="H3091" s="740">
        <v>11521.4</v>
      </c>
      <c r="I3091" s="1158">
        <v>0</v>
      </c>
      <c r="J3091" s="740">
        <v>28393.119999999999</v>
      </c>
      <c r="K3091" s="276" t="str">
        <f t="shared" si="48"/>
        <v>110123</v>
      </c>
    </row>
    <row r="3092" spans="1:11" ht="10.9" customHeight="1">
      <c r="A3092" s="1157">
        <v>5126010001</v>
      </c>
      <c r="B3092" s="1219" t="s">
        <v>692</v>
      </c>
      <c r="C3092" s="1220"/>
      <c r="D3092" s="1221"/>
      <c r="E3092" s="1219" t="s">
        <v>7694</v>
      </c>
      <c r="F3092" s="1221"/>
      <c r="G3092" s="740">
        <v>26537.25</v>
      </c>
      <c r="H3092" s="740">
        <v>8778.5400000000009</v>
      </c>
      <c r="I3092" s="1158">
        <v>0</v>
      </c>
      <c r="J3092" s="740">
        <v>35315.79</v>
      </c>
      <c r="K3092" s="276" t="str">
        <f t="shared" si="48"/>
        <v>151223</v>
      </c>
    </row>
    <row r="3093" spans="1:11" ht="10.9" customHeight="1">
      <c r="A3093" s="1157">
        <v>5126010001</v>
      </c>
      <c r="B3093" s="1219" t="s">
        <v>692</v>
      </c>
      <c r="C3093" s="1220"/>
      <c r="D3093" s="1221"/>
      <c r="E3093" s="1219" t="s">
        <v>7695</v>
      </c>
      <c r="F3093" s="1221"/>
      <c r="G3093" s="740">
        <v>16163.67</v>
      </c>
      <c r="H3093" s="740">
        <v>8519.67</v>
      </c>
      <c r="I3093" s="1158">
        <v>0</v>
      </c>
      <c r="J3093" s="740">
        <v>24683.34</v>
      </c>
      <c r="K3093" s="276" t="str">
        <f t="shared" si="48"/>
        <v>110123</v>
      </c>
    </row>
    <row r="3094" spans="1:11" ht="10.9" customHeight="1">
      <c r="A3094" s="1157">
        <v>5126010001</v>
      </c>
      <c r="B3094" s="1219" t="s">
        <v>692</v>
      </c>
      <c r="C3094" s="1220"/>
      <c r="D3094" s="1221"/>
      <c r="E3094" s="1219" t="s">
        <v>7696</v>
      </c>
      <c r="F3094" s="1221"/>
      <c r="G3094" s="740">
        <v>7438.82</v>
      </c>
      <c r="H3094" s="740">
        <v>2948.93</v>
      </c>
      <c r="I3094" s="1158">
        <v>0</v>
      </c>
      <c r="J3094" s="740">
        <v>10387.75</v>
      </c>
      <c r="K3094" s="276" t="str">
        <f t="shared" si="48"/>
        <v>110123</v>
      </c>
    </row>
    <row r="3095" spans="1:11" ht="10.9" customHeight="1">
      <c r="A3095" s="1157">
        <v>5126010001</v>
      </c>
      <c r="B3095" s="1219" t="s">
        <v>692</v>
      </c>
      <c r="C3095" s="1220"/>
      <c r="D3095" s="1221"/>
      <c r="E3095" s="1219" t="s">
        <v>7697</v>
      </c>
      <c r="F3095" s="1221"/>
      <c r="G3095" s="740">
        <v>4860.8</v>
      </c>
      <c r="H3095" s="740">
        <v>2548.2800000000002</v>
      </c>
      <c r="I3095" s="1158">
        <v>0</v>
      </c>
      <c r="J3095" s="740">
        <v>7409.08</v>
      </c>
      <c r="K3095" s="276" t="str">
        <f t="shared" si="48"/>
        <v>110123</v>
      </c>
    </row>
    <row r="3096" spans="1:11" ht="10.9" customHeight="1">
      <c r="A3096" s="1157">
        <v>5126010001</v>
      </c>
      <c r="B3096" s="1219" t="s">
        <v>692</v>
      </c>
      <c r="C3096" s="1220"/>
      <c r="D3096" s="1221"/>
      <c r="E3096" s="1219" t="s">
        <v>7698</v>
      </c>
      <c r="F3096" s="1221"/>
      <c r="G3096" s="740">
        <v>4563.34</v>
      </c>
      <c r="H3096" s="1158">
        <v>0</v>
      </c>
      <c r="I3096" s="1158">
        <v>0</v>
      </c>
      <c r="J3096" s="740">
        <v>4563.34</v>
      </c>
      <c r="K3096" s="276" t="str">
        <f t="shared" si="48"/>
        <v>151223</v>
      </c>
    </row>
    <row r="3097" spans="1:11" ht="10.9" customHeight="1">
      <c r="A3097" s="1157">
        <v>5126010001</v>
      </c>
      <c r="B3097" s="1219" t="s">
        <v>692</v>
      </c>
      <c r="C3097" s="1220"/>
      <c r="D3097" s="1221"/>
      <c r="E3097" s="1219" t="s">
        <v>7699</v>
      </c>
      <c r="F3097" s="1221"/>
      <c r="G3097" s="740">
        <v>3231.09</v>
      </c>
      <c r="H3097" s="1158">
        <v>0</v>
      </c>
      <c r="I3097" s="1158">
        <v>0</v>
      </c>
      <c r="J3097" s="740">
        <v>3231.09</v>
      </c>
      <c r="K3097" s="276" t="str">
        <f t="shared" si="48"/>
        <v>151223</v>
      </c>
    </row>
    <row r="3098" spans="1:11" ht="10.9" customHeight="1">
      <c r="A3098" s="1157">
        <v>5126010001</v>
      </c>
      <c r="B3098" s="1219" t="s">
        <v>692</v>
      </c>
      <c r="C3098" s="1220"/>
      <c r="D3098" s="1221"/>
      <c r="E3098" s="1219" t="s">
        <v>7700</v>
      </c>
      <c r="F3098" s="1221"/>
      <c r="G3098" s="740">
        <v>5247.46</v>
      </c>
      <c r="H3098" s="740">
        <v>5459.09</v>
      </c>
      <c r="I3098" s="1158">
        <v>0</v>
      </c>
      <c r="J3098" s="740">
        <v>10706.55</v>
      </c>
      <c r="K3098" s="276" t="str">
        <f t="shared" si="48"/>
        <v>151223</v>
      </c>
    </row>
    <row r="3099" spans="1:11" ht="10.9" customHeight="1">
      <c r="A3099" s="1157">
        <v>5126010001</v>
      </c>
      <c r="B3099" s="1219" t="s">
        <v>692</v>
      </c>
      <c r="C3099" s="1220"/>
      <c r="D3099" s="1221"/>
      <c r="E3099" s="1219" t="s">
        <v>7701</v>
      </c>
      <c r="F3099" s="1221"/>
      <c r="G3099" s="740">
        <v>4573.75</v>
      </c>
      <c r="H3099" s="740">
        <v>2010.6</v>
      </c>
      <c r="I3099" s="1158">
        <v>0</v>
      </c>
      <c r="J3099" s="740">
        <v>6584.35</v>
      </c>
      <c r="K3099" s="276" t="str">
        <f t="shared" si="48"/>
        <v>151223</v>
      </c>
    </row>
    <row r="3100" spans="1:11" ht="10.9" customHeight="1">
      <c r="A3100" s="1157">
        <v>5126010001</v>
      </c>
      <c r="B3100" s="1219" t="s">
        <v>692</v>
      </c>
      <c r="C3100" s="1220"/>
      <c r="D3100" s="1221"/>
      <c r="E3100" s="1219" t="s">
        <v>7702</v>
      </c>
      <c r="F3100" s="1221"/>
      <c r="G3100" s="740">
        <v>8636.0400000000009</v>
      </c>
      <c r="H3100" s="740">
        <v>3255.05</v>
      </c>
      <c r="I3100" s="1158">
        <v>0</v>
      </c>
      <c r="J3100" s="740">
        <v>11891.09</v>
      </c>
      <c r="K3100" s="276" t="str">
        <f t="shared" si="48"/>
        <v>110123</v>
      </c>
    </row>
    <row r="3101" spans="1:11" ht="10.9" customHeight="1">
      <c r="A3101" s="1157">
        <v>5126010001</v>
      </c>
      <c r="B3101" s="1219" t="s">
        <v>692</v>
      </c>
      <c r="C3101" s="1220"/>
      <c r="D3101" s="1221"/>
      <c r="E3101" s="1219" t="s">
        <v>7703</v>
      </c>
      <c r="F3101" s="1221"/>
      <c r="G3101" s="740">
        <v>1558.51</v>
      </c>
      <c r="H3101" s="740">
        <v>3418.39</v>
      </c>
      <c r="I3101" s="1158">
        <v>0</v>
      </c>
      <c r="J3101" s="740">
        <v>4976.8999999999996</v>
      </c>
      <c r="K3101" s="276" t="str">
        <f t="shared" si="48"/>
        <v>151223</v>
      </c>
    </row>
    <row r="3102" spans="1:11" ht="10.9" customHeight="1">
      <c r="A3102" s="1157">
        <v>5126010001</v>
      </c>
      <c r="B3102" s="1219" t="s">
        <v>692</v>
      </c>
      <c r="C3102" s="1220"/>
      <c r="D3102" s="1221"/>
      <c r="E3102" s="1219" t="s">
        <v>7704</v>
      </c>
      <c r="F3102" s="1221"/>
      <c r="G3102" s="740">
        <v>4502.72</v>
      </c>
      <c r="H3102" s="740">
        <v>1097.76</v>
      </c>
      <c r="I3102" s="1158">
        <v>0</v>
      </c>
      <c r="J3102" s="740">
        <v>5600.48</v>
      </c>
      <c r="K3102" s="276" t="str">
        <f t="shared" si="48"/>
        <v>151223</v>
      </c>
    </row>
    <row r="3103" spans="1:11" ht="10.9" customHeight="1">
      <c r="A3103" s="1157">
        <v>5126010001</v>
      </c>
      <c r="B3103" s="1219" t="s">
        <v>692</v>
      </c>
      <c r="C3103" s="1220"/>
      <c r="D3103" s="1221"/>
      <c r="E3103" s="1219" t="s">
        <v>7705</v>
      </c>
      <c r="F3103" s="1221"/>
      <c r="G3103" s="740">
        <v>2860.12</v>
      </c>
      <c r="H3103" s="740">
        <v>2457.4</v>
      </c>
      <c r="I3103" s="1158">
        <v>0</v>
      </c>
      <c r="J3103" s="740">
        <v>5317.52</v>
      </c>
      <c r="K3103" s="276" t="str">
        <f t="shared" si="48"/>
        <v>151223</v>
      </c>
    </row>
    <row r="3104" spans="1:11" ht="10.9" customHeight="1">
      <c r="A3104" s="1157">
        <v>5126010001</v>
      </c>
      <c r="B3104" s="1219" t="s">
        <v>692</v>
      </c>
      <c r="C3104" s="1220"/>
      <c r="D3104" s="1221"/>
      <c r="E3104" s="1219" t="s">
        <v>7706</v>
      </c>
      <c r="F3104" s="1221"/>
      <c r="G3104" s="740">
        <v>2904.72</v>
      </c>
      <c r="H3104" s="1158">
        <v>765.18</v>
      </c>
      <c r="I3104" s="1158">
        <v>0</v>
      </c>
      <c r="J3104" s="740">
        <v>3669.9</v>
      </c>
      <c r="K3104" s="276" t="str">
        <f t="shared" si="48"/>
        <v>151223</v>
      </c>
    </row>
    <row r="3105" spans="1:11" ht="10.9" customHeight="1">
      <c r="A3105" s="1157">
        <v>5126010001</v>
      </c>
      <c r="B3105" s="1219" t="s">
        <v>692</v>
      </c>
      <c r="C3105" s="1220"/>
      <c r="D3105" s="1221"/>
      <c r="E3105" s="1219" t="s">
        <v>7707</v>
      </c>
      <c r="F3105" s="1221"/>
      <c r="G3105" s="740">
        <v>2900.94</v>
      </c>
      <c r="H3105" s="1158">
        <v>0</v>
      </c>
      <c r="I3105" s="1158">
        <v>0</v>
      </c>
      <c r="J3105" s="740">
        <v>2900.94</v>
      </c>
      <c r="K3105" s="276" t="str">
        <f t="shared" si="48"/>
        <v>151223</v>
      </c>
    </row>
    <row r="3106" spans="1:11" ht="10.9" customHeight="1">
      <c r="A3106" s="1157">
        <v>5126010001</v>
      </c>
      <c r="B3106" s="1219" t="s">
        <v>692</v>
      </c>
      <c r="C3106" s="1220"/>
      <c r="D3106" s="1221"/>
      <c r="E3106" s="1219" t="s">
        <v>7708</v>
      </c>
      <c r="F3106" s="1221"/>
      <c r="G3106" s="740">
        <v>2349.85</v>
      </c>
      <c r="H3106" s="740">
        <v>3331.14</v>
      </c>
      <c r="I3106" s="1158">
        <v>0</v>
      </c>
      <c r="J3106" s="740">
        <v>5680.99</v>
      </c>
      <c r="K3106" s="276" t="str">
        <f t="shared" si="48"/>
        <v>151223</v>
      </c>
    </row>
    <row r="3107" spans="1:11" ht="10.9" customHeight="1">
      <c r="A3107" s="1157">
        <v>5126010001</v>
      </c>
      <c r="B3107" s="1219" t="s">
        <v>692</v>
      </c>
      <c r="C3107" s="1220"/>
      <c r="D3107" s="1221"/>
      <c r="E3107" s="1219" t="s">
        <v>7709</v>
      </c>
      <c r="F3107" s="1221"/>
      <c r="G3107" s="740">
        <v>33080.68</v>
      </c>
      <c r="H3107" s="740">
        <v>2709.26</v>
      </c>
      <c r="I3107" s="1158">
        <v>0</v>
      </c>
      <c r="J3107" s="740">
        <v>35789.94</v>
      </c>
      <c r="K3107" s="276" t="str">
        <f t="shared" si="48"/>
        <v>151223</v>
      </c>
    </row>
    <row r="3108" spans="1:11" ht="10.9" customHeight="1">
      <c r="A3108" s="1157">
        <v>5126010001</v>
      </c>
      <c r="B3108" s="1219" t="s">
        <v>692</v>
      </c>
      <c r="C3108" s="1220"/>
      <c r="D3108" s="1221"/>
      <c r="E3108" s="1219" t="s">
        <v>7710</v>
      </c>
      <c r="F3108" s="1221"/>
      <c r="G3108" s="740">
        <v>15118.35</v>
      </c>
      <c r="H3108" s="1158">
        <v>787.15</v>
      </c>
      <c r="I3108" s="1158">
        <v>0</v>
      </c>
      <c r="J3108" s="740">
        <v>15905.5</v>
      </c>
      <c r="K3108" s="276" t="str">
        <f t="shared" si="48"/>
        <v>151223</v>
      </c>
    </row>
    <row r="3109" spans="1:11" ht="10.9" customHeight="1">
      <c r="A3109" s="1157">
        <v>5126010001</v>
      </c>
      <c r="B3109" s="1219" t="s">
        <v>692</v>
      </c>
      <c r="C3109" s="1220"/>
      <c r="D3109" s="1221"/>
      <c r="E3109" s="1219" t="s">
        <v>7711</v>
      </c>
      <c r="F3109" s="1221"/>
      <c r="G3109" s="740">
        <v>13798.8</v>
      </c>
      <c r="H3109" s="740">
        <v>6643.46</v>
      </c>
      <c r="I3109" s="1158">
        <v>0</v>
      </c>
      <c r="J3109" s="740">
        <v>20442.259999999998</v>
      </c>
      <c r="K3109" s="276" t="str">
        <f t="shared" si="48"/>
        <v>110123</v>
      </c>
    </row>
    <row r="3110" spans="1:11" ht="10.9" customHeight="1">
      <c r="A3110" s="1157">
        <v>5126010002</v>
      </c>
      <c r="B3110" s="1219" t="s">
        <v>693</v>
      </c>
      <c r="C3110" s="1220"/>
      <c r="D3110" s="1221"/>
      <c r="E3110" s="1219" t="s">
        <v>7712</v>
      </c>
      <c r="F3110" s="1221"/>
      <c r="G3110" s="740">
        <v>4778</v>
      </c>
      <c r="H3110" s="1158">
        <v>0</v>
      </c>
      <c r="I3110" s="1158">
        <v>0</v>
      </c>
      <c r="J3110" s="740">
        <v>4778</v>
      </c>
      <c r="K3110" s="276" t="str">
        <f t="shared" si="48"/>
        <v>110123</v>
      </c>
    </row>
    <row r="3111" spans="1:11" ht="10.9" customHeight="1">
      <c r="A3111" s="1157">
        <v>5126010002</v>
      </c>
      <c r="B3111" s="1219" t="s">
        <v>693</v>
      </c>
      <c r="C3111" s="1220"/>
      <c r="D3111" s="1221"/>
      <c r="E3111" s="1219" t="s">
        <v>7713</v>
      </c>
      <c r="F3111" s="1221"/>
      <c r="G3111" s="1158">
        <v>238</v>
      </c>
      <c r="H3111" s="1158">
        <v>0</v>
      </c>
      <c r="I3111" s="1158">
        <v>0</v>
      </c>
      <c r="J3111" s="1158">
        <v>238</v>
      </c>
      <c r="K3111" s="276" t="str">
        <f t="shared" si="48"/>
        <v>110123</v>
      </c>
    </row>
    <row r="3112" spans="1:11" ht="10.9" customHeight="1">
      <c r="A3112" s="1157">
        <v>5126010002</v>
      </c>
      <c r="B3112" s="1219" t="s">
        <v>693</v>
      </c>
      <c r="C3112" s="1220"/>
      <c r="D3112" s="1221"/>
      <c r="E3112" s="1219" t="s">
        <v>7714</v>
      </c>
      <c r="F3112" s="1221"/>
      <c r="G3112" s="740">
        <v>846908.39</v>
      </c>
      <c r="H3112" s="740">
        <v>370898.38</v>
      </c>
      <c r="I3112" s="1158">
        <v>0</v>
      </c>
      <c r="J3112" s="740">
        <v>1217806.77</v>
      </c>
      <c r="K3112" s="276" t="str">
        <f t="shared" si="48"/>
        <v>151223</v>
      </c>
    </row>
    <row r="3113" spans="1:11" ht="10.9" customHeight="1">
      <c r="A3113" s="1157">
        <v>5126010002</v>
      </c>
      <c r="B3113" s="1219" t="s">
        <v>693</v>
      </c>
      <c r="C3113" s="1220"/>
      <c r="D3113" s="1221"/>
      <c r="E3113" s="1219" t="s">
        <v>7715</v>
      </c>
      <c r="F3113" s="1221"/>
      <c r="G3113" s="740">
        <v>133286.82</v>
      </c>
      <c r="H3113" s="740">
        <v>106222.19</v>
      </c>
      <c r="I3113" s="1158">
        <v>0</v>
      </c>
      <c r="J3113" s="740">
        <v>239509.01</v>
      </c>
      <c r="K3113" s="276" t="str">
        <f t="shared" si="48"/>
        <v>151223</v>
      </c>
    </row>
    <row r="3114" spans="1:11" ht="10.9" customHeight="1">
      <c r="A3114" s="1157">
        <v>5126010002</v>
      </c>
      <c r="B3114" s="1219" t="s">
        <v>693</v>
      </c>
      <c r="C3114" s="1220"/>
      <c r="D3114" s="1221"/>
      <c r="E3114" s="1219" t="s">
        <v>7716</v>
      </c>
      <c r="F3114" s="1221"/>
      <c r="G3114" s="740">
        <v>258151.67</v>
      </c>
      <c r="H3114" s="740">
        <v>176799.87</v>
      </c>
      <c r="I3114" s="1158">
        <v>0</v>
      </c>
      <c r="J3114" s="740">
        <v>434951.54</v>
      </c>
      <c r="K3114" s="276" t="str">
        <f t="shared" si="48"/>
        <v>151223</v>
      </c>
    </row>
    <row r="3115" spans="1:11" ht="10.9" customHeight="1">
      <c r="A3115" s="1157">
        <v>5126010002</v>
      </c>
      <c r="B3115" s="1219" t="s">
        <v>693</v>
      </c>
      <c r="C3115" s="1220"/>
      <c r="D3115" s="1221"/>
      <c r="E3115" s="1219" t="s">
        <v>7717</v>
      </c>
      <c r="F3115" s="1221"/>
      <c r="G3115" s="740">
        <v>854323.85</v>
      </c>
      <c r="H3115" s="740">
        <v>332678.76</v>
      </c>
      <c r="I3115" s="1158">
        <v>0</v>
      </c>
      <c r="J3115" s="740">
        <v>1187002.6100000001</v>
      </c>
      <c r="K3115" s="276" t="str">
        <f t="shared" si="48"/>
        <v>151223</v>
      </c>
    </row>
    <row r="3116" spans="1:11" ht="10.9" customHeight="1">
      <c r="A3116" s="1157">
        <v>5126010002</v>
      </c>
      <c r="B3116" s="1219" t="s">
        <v>693</v>
      </c>
      <c r="C3116" s="1220"/>
      <c r="D3116" s="1221"/>
      <c r="E3116" s="1219" t="s">
        <v>7718</v>
      </c>
      <c r="F3116" s="1221"/>
      <c r="G3116" s="740">
        <v>140119.72</v>
      </c>
      <c r="H3116" s="740">
        <v>172379.54</v>
      </c>
      <c r="I3116" s="1158">
        <v>0</v>
      </c>
      <c r="J3116" s="740">
        <v>312499.26</v>
      </c>
      <c r="K3116" s="276" t="str">
        <f t="shared" si="48"/>
        <v>151223</v>
      </c>
    </row>
    <row r="3117" spans="1:11" ht="10.9" customHeight="1">
      <c r="A3117" s="1157">
        <v>5126010002</v>
      </c>
      <c r="B3117" s="1219" t="s">
        <v>693</v>
      </c>
      <c r="C3117" s="1220"/>
      <c r="D3117" s="1221"/>
      <c r="E3117" s="1219" t="s">
        <v>7719</v>
      </c>
      <c r="F3117" s="1221"/>
      <c r="G3117" s="740">
        <v>483212.08</v>
      </c>
      <c r="H3117" s="740">
        <v>305216.09999999998</v>
      </c>
      <c r="I3117" s="1158">
        <v>0</v>
      </c>
      <c r="J3117" s="740">
        <v>788428.18</v>
      </c>
      <c r="K3117" s="276" t="str">
        <f t="shared" si="48"/>
        <v>151223</v>
      </c>
    </row>
    <row r="3118" spans="1:11" ht="10.9" customHeight="1">
      <c r="A3118" s="1157">
        <v>5126010002</v>
      </c>
      <c r="B3118" s="1219" t="s">
        <v>693</v>
      </c>
      <c r="C3118" s="1220"/>
      <c r="D3118" s="1221"/>
      <c r="E3118" s="1219" t="s">
        <v>7720</v>
      </c>
      <c r="F3118" s="1221"/>
      <c r="G3118" s="740">
        <v>16166.99</v>
      </c>
      <c r="H3118" s="1158">
        <v>0</v>
      </c>
      <c r="I3118" s="1158">
        <v>0</v>
      </c>
      <c r="J3118" s="740">
        <v>16166.99</v>
      </c>
      <c r="K3118" s="276" t="str">
        <f t="shared" si="48"/>
        <v>151223</v>
      </c>
    </row>
    <row r="3119" spans="1:11" ht="10.9" customHeight="1">
      <c r="A3119" s="1157">
        <v>5126010002</v>
      </c>
      <c r="B3119" s="1219" t="s">
        <v>693</v>
      </c>
      <c r="C3119" s="1220"/>
      <c r="D3119" s="1221"/>
      <c r="E3119" s="1219" t="s">
        <v>7721</v>
      </c>
      <c r="F3119" s="1221"/>
      <c r="G3119" s="740">
        <v>14331</v>
      </c>
      <c r="H3119" s="740">
        <v>7127</v>
      </c>
      <c r="I3119" s="1158">
        <v>0</v>
      </c>
      <c r="J3119" s="740">
        <v>21458</v>
      </c>
      <c r="K3119" s="276" t="str">
        <f t="shared" si="48"/>
        <v>151223</v>
      </c>
    </row>
    <row r="3120" spans="1:11" ht="10.9" customHeight="1">
      <c r="A3120" s="1157">
        <v>5126010002</v>
      </c>
      <c r="B3120" s="1219" t="s">
        <v>693</v>
      </c>
      <c r="C3120" s="1220"/>
      <c r="D3120" s="1221"/>
      <c r="E3120" s="1219" t="s">
        <v>7722</v>
      </c>
      <c r="F3120" s="1221"/>
      <c r="G3120" s="740">
        <v>5233</v>
      </c>
      <c r="H3120" s="1158">
        <v>0</v>
      </c>
      <c r="I3120" s="1158">
        <v>0</v>
      </c>
      <c r="J3120" s="740">
        <v>5233</v>
      </c>
      <c r="K3120" s="276" t="str">
        <f t="shared" si="48"/>
        <v>151223</v>
      </c>
    </row>
    <row r="3121" spans="1:11" ht="10.9" customHeight="1">
      <c r="A3121" s="1157">
        <v>5126010002</v>
      </c>
      <c r="B3121" s="1219" t="s">
        <v>693</v>
      </c>
      <c r="C3121" s="1220"/>
      <c r="D3121" s="1221"/>
      <c r="E3121" s="1219" t="s">
        <v>7723</v>
      </c>
      <c r="F3121" s="1221"/>
      <c r="G3121" s="740">
        <v>70869.38</v>
      </c>
      <c r="H3121" s="740">
        <v>22128.5</v>
      </c>
      <c r="I3121" s="1158">
        <v>0</v>
      </c>
      <c r="J3121" s="740">
        <v>92997.88</v>
      </c>
      <c r="K3121" s="276" t="str">
        <f t="shared" si="48"/>
        <v>151223</v>
      </c>
    </row>
    <row r="3122" spans="1:11" ht="10.9" customHeight="1">
      <c r="A3122" s="1157">
        <v>5126010002</v>
      </c>
      <c r="B3122" s="1219" t="s">
        <v>693</v>
      </c>
      <c r="C3122" s="1220"/>
      <c r="D3122" s="1221"/>
      <c r="E3122" s="1219" t="s">
        <v>7724</v>
      </c>
      <c r="F3122" s="1221"/>
      <c r="G3122" s="1158">
        <v>473.8</v>
      </c>
      <c r="H3122" s="1158">
        <v>0</v>
      </c>
      <c r="I3122" s="1158">
        <v>0</v>
      </c>
      <c r="J3122" s="1158">
        <v>473.8</v>
      </c>
      <c r="K3122" s="276" t="str">
        <f t="shared" si="48"/>
        <v>110123</v>
      </c>
    </row>
    <row r="3123" spans="1:11" ht="10.9" customHeight="1">
      <c r="A3123" s="1157">
        <v>5126010002</v>
      </c>
      <c r="B3123" s="1219" t="s">
        <v>693</v>
      </c>
      <c r="C3123" s="1220"/>
      <c r="D3123" s="1221"/>
      <c r="E3123" s="1219" t="s">
        <v>7725</v>
      </c>
      <c r="F3123" s="1221"/>
      <c r="G3123" s="740">
        <v>94811.13</v>
      </c>
      <c r="H3123" s="740">
        <v>50293.73</v>
      </c>
      <c r="I3123" s="1158">
        <v>0</v>
      </c>
      <c r="J3123" s="740">
        <v>145104.85999999999</v>
      </c>
      <c r="K3123" s="276" t="str">
        <f t="shared" si="48"/>
        <v>110123</v>
      </c>
    </row>
    <row r="3124" spans="1:11" ht="10.9" customHeight="1">
      <c r="A3124" s="1157">
        <v>5126010003</v>
      </c>
      <c r="B3124" s="1219" t="s">
        <v>2241</v>
      </c>
      <c r="C3124" s="1220"/>
      <c r="D3124" s="1221"/>
      <c r="E3124" s="1219" t="s">
        <v>7726</v>
      </c>
      <c r="F3124" s="1221"/>
      <c r="G3124" s="1158">
        <v>800.07</v>
      </c>
      <c r="H3124" s="1158">
        <v>0</v>
      </c>
      <c r="I3124" s="1158">
        <v>0</v>
      </c>
      <c r="J3124" s="1158">
        <v>800.07</v>
      </c>
      <c r="K3124" s="276" t="str">
        <f t="shared" si="48"/>
        <v>110123</v>
      </c>
    </row>
    <row r="3125" spans="1:11" ht="10.9" customHeight="1">
      <c r="A3125" s="1157">
        <v>5126010003</v>
      </c>
      <c r="B3125" s="1219" t="s">
        <v>2241</v>
      </c>
      <c r="C3125" s="1220"/>
      <c r="D3125" s="1221"/>
      <c r="E3125" s="1219" t="s">
        <v>7727</v>
      </c>
      <c r="F3125" s="1221"/>
      <c r="G3125" s="1158">
        <v>0</v>
      </c>
      <c r="H3125" s="1158">
        <v>800.05</v>
      </c>
      <c r="I3125" s="1158">
        <v>0</v>
      </c>
      <c r="J3125" s="1158">
        <v>800.05</v>
      </c>
      <c r="K3125" s="276" t="str">
        <f t="shared" si="48"/>
        <v>110123</v>
      </c>
    </row>
    <row r="3126" spans="1:11" ht="10.9" customHeight="1">
      <c r="A3126" s="1157">
        <v>5126010003</v>
      </c>
      <c r="B3126" s="1219" t="s">
        <v>2241</v>
      </c>
      <c r="C3126" s="1220"/>
      <c r="D3126" s="1221"/>
      <c r="E3126" s="1219" t="s">
        <v>7728</v>
      </c>
      <c r="F3126" s="1221"/>
      <c r="G3126" s="1158">
        <v>120</v>
      </c>
      <c r="H3126" s="1158">
        <v>800.01</v>
      </c>
      <c r="I3126" s="1158">
        <v>0</v>
      </c>
      <c r="J3126" s="1158">
        <v>920.01</v>
      </c>
      <c r="K3126" s="276" t="str">
        <f t="shared" si="48"/>
        <v>110123</v>
      </c>
    </row>
    <row r="3127" spans="1:11" ht="10.9" customHeight="1">
      <c r="A3127" s="1157">
        <v>5126010003</v>
      </c>
      <c r="B3127" s="1219" t="s">
        <v>2241</v>
      </c>
      <c r="C3127" s="1220"/>
      <c r="D3127" s="1221"/>
      <c r="E3127" s="1219" t="s">
        <v>7729</v>
      </c>
      <c r="F3127" s="1221"/>
      <c r="G3127" s="740">
        <v>33064.870000000003</v>
      </c>
      <c r="H3127" s="1158">
        <v>0</v>
      </c>
      <c r="I3127" s="1158">
        <v>0</v>
      </c>
      <c r="J3127" s="740">
        <v>33064.870000000003</v>
      </c>
      <c r="K3127" s="276" t="str">
        <f t="shared" si="48"/>
        <v>110123</v>
      </c>
    </row>
    <row r="3128" spans="1:11" ht="10.9" customHeight="1">
      <c r="A3128" s="1157">
        <v>5126010003</v>
      </c>
      <c r="B3128" s="1219" t="s">
        <v>2241</v>
      </c>
      <c r="C3128" s="1220"/>
      <c r="D3128" s="1221"/>
      <c r="E3128" s="1219" t="s">
        <v>7730</v>
      </c>
      <c r="F3128" s="1221"/>
      <c r="G3128" s="1158">
        <v>766.41</v>
      </c>
      <c r="H3128" s="1158">
        <v>349.62</v>
      </c>
      <c r="I3128" s="1158">
        <v>0</v>
      </c>
      <c r="J3128" s="740">
        <v>1116.03</v>
      </c>
      <c r="K3128" s="276" t="str">
        <f t="shared" si="48"/>
        <v>110123</v>
      </c>
    </row>
    <row r="3129" spans="1:11" ht="10.9" customHeight="1">
      <c r="A3129" s="1157">
        <v>5126010003</v>
      </c>
      <c r="B3129" s="1219" t="s">
        <v>2241</v>
      </c>
      <c r="C3129" s="1220"/>
      <c r="D3129" s="1221"/>
      <c r="E3129" s="1219" t="s">
        <v>7731</v>
      </c>
      <c r="F3129" s="1221"/>
      <c r="G3129" s="740">
        <v>102059.36</v>
      </c>
      <c r="H3129" s="740">
        <v>5690.04</v>
      </c>
      <c r="I3129" s="1158">
        <v>0</v>
      </c>
      <c r="J3129" s="740">
        <v>107749.4</v>
      </c>
      <c r="K3129" s="276" t="str">
        <f t="shared" si="48"/>
        <v>110123</v>
      </c>
    </row>
    <row r="3130" spans="1:11" ht="10.9" customHeight="1">
      <c r="A3130" s="1157">
        <v>5126010003</v>
      </c>
      <c r="B3130" s="1219" t="s">
        <v>2241</v>
      </c>
      <c r="C3130" s="1220"/>
      <c r="D3130" s="1221"/>
      <c r="E3130" s="1219" t="s">
        <v>7732</v>
      </c>
      <c r="F3130" s="1221"/>
      <c r="G3130" s="740">
        <v>73180.3</v>
      </c>
      <c r="H3130" s="1158">
        <v>0</v>
      </c>
      <c r="I3130" s="1158">
        <v>0</v>
      </c>
      <c r="J3130" s="740">
        <v>73180.3</v>
      </c>
      <c r="K3130" s="276" t="str">
        <f t="shared" si="48"/>
        <v>110123</v>
      </c>
    </row>
    <row r="3131" spans="1:11" ht="10.9" customHeight="1">
      <c r="A3131" s="1157">
        <v>5126010003</v>
      </c>
      <c r="B3131" s="1219" t="s">
        <v>2241</v>
      </c>
      <c r="C3131" s="1220"/>
      <c r="D3131" s="1221"/>
      <c r="E3131" s="1219" t="s">
        <v>7733</v>
      </c>
      <c r="F3131" s="1221"/>
      <c r="G3131" s="1158">
        <v>120</v>
      </c>
      <c r="H3131" s="1158">
        <v>400</v>
      </c>
      <c r="I3131" s="1158">
        <v>0</v>
      </c>
      <c r="J3131" s="1158">
        <v>520</v>
      </c>
      <c r="K3131" s="276" t="str">
        <f t="shared" si="48"/>
        <v>110123</v>
      </c>
    </row>
    <row r="3132" spans="1:11" ht="10.9" customHeight="1">
      <c r="A3132" s="1157">
        <v>5126010003</v>
      </c>
      <c r="B3132" s="1219" t="s">
        <v>2241</v>
      </c>
      <c r="C3132" s="1220"/>
      <c r="D3132" s="1221"/>
      <c r="E3132" s="1219" t="s">
        <v>7734</v>
      </c>
      <c r="F3132" s="1221"/>
      <c r="G3132" s="1158">
        <v>287.45999999999998</v>
      </c>
      <c r="H3132" s="1158">
        <v>0</v>
      </c>
      <c r="I3132" s="1158">
        <v>0</v>
      </c>
      <c r="J3132" s="1158">
        <v>287.45999999999998</v>
      </c>
      <c r="K3132" s="276" t="str">
        <f t="shared" si="48"/>
        <v>110123</v>
      </c>
    </row>
    <row r="3133" spans="1:11" ht="10.9" customHeight="1">
      <c r="A3133" s="1157">
        <v>5126010003</v>
      </c>
      <c r="B3133" s="1219" t="s">
        <v>2241</v>
      </c>
      <c r="C3133" s="1220"/>
      <c r="D3133" s="1221"/>
      <c r="E3133" s="1219" t="s">
        <v>7735</v>
      </c>
      <c r="F3133" s="1221"/>
      <c r="G3133" s="740">
        <v>3105.99</v>
      </c>
      <c r="H3133" s="1158">
        <v>0</v>
      </c>
      <c r="I3133" s="1158">
        <v>0</v>
      </c>
      <c r="J3133" s="740">
        <v>3105.99</v>
      </c>
      <c r="K3133" s="276" t="str">
        <f t="shared" si="48"/>
        <v>110123</v>
      </c>
    </row>
    <row r="3134" spans="1:11" ht="10.9" customHeight="1">
      <c r="A3134" s="1157">
        <v>5126010003</v>
      </c>
      <c r="B3134" s="1219" t="s">
        <v>2241</v>
      </c>
      <c r="C3134" s="1220"/>
      <c r="D3134" s="1221"/>
      <c r="E3134" s="1219" t="s">
        <v>7736</v>
      </c>
      <c r="F3134" s="1221"/>
      <c r="G3134" s="1158">
        <v>800.06</v>
      </c>
      <c r="H3134" s="1158">
        <v>0</v>
      </c>
      <c r="I3134" s="1158">
        <v>0</v>
      </c>
      <c r="J3134" s="1158">
        <v>800.06</v>
      </c>
      <c r="K3134" s="276" t="str">
        <f t="shared" si="48"/>
        <v>110123</v>
      </c>
    </row>
    <row r="3135" spans="1:11" ht="10.9" customHeight="1">
      <c r="A3135" s="1157">
        <v>5126010003</v>
      </c>
      <c r="B3135" s="1219" t="s">
        <v>2241</v>
      </c>
      <c r="C3135" s="1220"/>
      <c r="D3135" s="1221"/>
      <c r="E3135" s="1219" t="s">
        <v>7737</v>
      </c>
      <c r="F3135" s="1221"/>
      <c r="G3135" s="1158">
        <v>110</v>
      </c>
      <c r="H3135" s="1158">
        <v>0</v>
      </c>
      <c r="I3135" s="1158">
        <v>0</v>
      </c>
      <c r="J3135" s="1158">
        <v>110</v>
      </c>
      <c r="K3135" s="276" t="str">
        <f t="shared" si="48"/>
        <v>110123</v>
      </c>
    </row>
    <row r="3136" spans="1:11" ht="10.9" customHeight="1">
      <c r="A3136" s="1157">
        <v>5126010003</v>
      </c>
      <c r="B3136" s="1219" t="s">
        <v>2241</v>
      </c>
      <c r="C3136" s="1220"/>
      <c r="D3136" s="1221"/>
      <c r="E3136" s="1219" t="s">
        <v>7738</v>
      </c>
      <c r="F3136" s="1221"/>
      <c r="G3136" s="1158">
        <v>0</v>
      </c>
      <c r="H3136" s="740">
        <v>30239.71</v>
      </c>
      <c r="I3136" s="1158">
        <v>0</v>
      </c>
      <c r="J3136" s="740">
        <v>30239.71</v>
      </c>
      <c r="K3136" s="276" t="str">
        <f t="shared" si="48"/>
        <v>110123</v>
      </c>
    </row>
    <row r="3137" spans="1:11" ht="10.9" customHeight="1">
      <c r="A3137" s="1157">
        <v>5126010003</v>
      </c>
      <c r="B3137" s="1219" t="s">
        <v>2241</v>
      </c>
      <c r="C3137" s="1220"/>
      <c r="D3137" s="1221"/>
      <c r="E3137" s="1219" t="s">
        <v>7739</v>
      </c>
      <c r="F3137" s="1221"/>
      <c r="G3137" s="1158">
        <v>660</v>
      </c>
      <c r="H3137" s="1158">
        <v>400</v>
      </c>
      <c r="I3137" s="1158">
        <v>0</v>
      </c>
      <c r="J3137" s="740">
        <v>1060</v>
      </c>
      <c r="K3137" s="276" t="str">
        <f t="shared" si="48"/>
        <v>110123</v>
      </c>
    </row>
    <row r="3138" spans="1:11" ht="10.9" customHeight="1">
      <c r="A3138" s="1157">
        <v>5126010003</v>
      </c>
      <c r="B3138" s="1219" t="s">
        <v>2241</v>
      </c>
      <c r="C3138" s="1220"/>
      <c r="D3138" s="1221"/>
      <c r="E3138" s="1219" t="s">
        <v>7740</v>
      </c>
      <c r="F3138" s="1221"/>
      <c r="G3138" s="1158">
        <v>799.98</v>
      </c>
      <c r="H3138" s="1158">
        <v>0</v>
      </c>
      <c r="I3138" s="1158">
        <v>0</v>
      </c>
      <c r="J3138" s="1158">
        <v>799.98</v>
      </c>
      <c r="K3138" s="276" t="str">
        <f t="shared" si="48"/>
        <v>110123</v>
      </c>
    </row>
    <row r="3139" spans="1:11" ht="10.9" customHeight="1">
      <c r="A3139" s="1157">
        <v>5126010003</v>
      </c>
      <c r="B3139" s="1219" t="s">
        <v>2241</v>
      </c>
      <c r="C3139" s="1220"/>
      <c r="D3139" s="1221"/>
      <c r="E3139" s="1219" t="s">
        <v>7741</v>
      </c>
      <c r="F3139" s="1221"/>
      <c r="G3139" s="740">
        <v>3100</v>
      </c>
      <c r="H3139" s="1158">
        <v>0</v>
      </c>
      <c r="I3139" s="1158">
        <v>0</v>
      </c>
      <c r="J3139" s="740">
        <v>3100</v>
      </c>
      <c r="K3139" s="276" t="str">
        <f t="shared" si="48"/>
        <v>110123</v>
      </c>
    </row>
    <row r="3140" spans="1:11" ht="10.9" customHeight="1">
      <c r="A3140" s="1157">
        <v>5126010003</v>
      </c>
      <c r="B3140" s="1219" t="s">
        <v>2241</v>
      </c>
      <c r="C3140" s="1220"/>
      <c r="D3140" s="1221"/>
      <c r="E3140" s="1219" t="s">
        <v>7742</v>
      </c>
      <c r="F3140" s="1221"/>
      <c r="G3140" s="740">
        <v>2619.9499999999998</v>
      </c>
      <c r="H3140" s="1158">
        <v>0</v>
      </c>
      <c r="I3140" s="1158">
        <v>0</v>
      </c>
      <c r="J3140" s="740">
        <v>2619.9499999999998</v>
      </c>
      <c r="K3140" s="276" t="str">
        <f t="shared" si="48"/>
        <v>110123</v>
      </c>
    </row>
    <row r="3141" spans="1:11" ht="10.9" customHeight="1">
      <c r="A3141" s="1157">
        <v>5126010003</v>
      </c>
      <c r="B3141" s="1219" t="s">
        <v>2241</v>
      </c>
      <c r="C3141" s="1220"/>
      <c r="D3141" s="1221"/>
      <c r="E3141" s="1219" t="s">
        <v>7743</v>
      </c>
      <c r="F3141" s="1221"/>
      <c r="G3141" s="1158">
        <v>799.98</v>
      </c>
      <c r="H3141" s="1158">
        <v>0</v>
      </c>
      <c r="I3141" s="1158">
        <v>0</v>
      </c>
      <c r="J3141" s="1158">
        <v>799.98</v>
      </c>
      <c r="K3141" s="276" t="str">
        <f t="shared" si="48"/>
        <v>110123</v>
      </c>
    </row>
    <row r="3142" spans="1:11" ht="10.9" customHeight="1">
      <c r="A3142" s="1157">
        <v>5126010004</v>
      </c>
      <c r="B3142" s="1219" t="s">
        <v>1211</v>
      </c>
      <c r="C3142" s="1220"/>
      <c r="D3142" s="1221"/>
      <c r="E3142" s="1219" t="s">
        <v>7744</v>
      </c>
      <c r="F3142" s="1221"/>
      <c r="G3142" s="740">
        <v>7704.89</v>
      </c>
      <c r="H3142" s="740">
        <v>2788.62</v>
      </c>
      <c r="I3142" s="1158">
        <v>0</v>
      </c>
      <c r="J3142" s="740">
        <v>10493.51</v>
      </c>
      <c r="K3142" s="276" t="str">
        <f t="shared" si="48"/>
        <v>110123</v>
      </c>
    </row>
    <row r="3143" spans="1:11" ht="10.9" customHeight="1">
      <c r="A3143" s="1157">
        <v>5127010001</v>
      </c>
      <c r="B3143" s="1219" t="s">
        <v>2817</v>
      </c>
      <c r="C3143" s="1220"/>
      <c r="D3143" s="1221"/>
      <c r="E3143" s="1219" t="s">
        <v>7745</v>
      </c>
      <c r="F3143" s="1221"/>
      <c r="G3143" s="1158">
        <v>925.68</v>
      </c>
      <c r="H3143" s="740">
        <v>3032</v>
      </c>
      <c r="I3143" s="1158">
        <v>0</v>
      </c>
      <c r="J3143" s="740">
        <v>3957.68</v>
      </c>
      <c r="K3143" s="276" t="str">
        <f t="shared" si="48"/>
        <v>110123</v>
      </c>
    </row>
    <row r="3144" spans="1:11" ht="10.9" customHeight="1">
      <c r="A3144" s="1157">
        <v>5127010001</v>
      </c>
      <c r="B3144" s="1219" t="s">
        <v>2817</v>
      </c>
      <c r="C3144" s="1220"/>
      <c r="D3144" s="1221"/>
      <c r="E3144" s="1219" t="s">
        <v>7746</v>
      </c>
      <c r="F3144" s="1221"/>
      <c r="G3144" s="740">
        <v>22620</v>
      </c>
      <c r="H3144" s="1158">
        <v>0</v>
      </c>
      <c r="I3144" s="1158">
        <v>0</v>
      </c>
      <c r="J3144" s="740">
        <v>22620</v>
      </c>
      <c r="K3144" s="276" t="str">
        <f t="shared" si="48"/>
        <v>110123</v>
      </c>
    </row>
    <row r="3145" spans="1:11" ht="10.9" customHeight="1">
      <c r="A3145" s="1157">
        <v>5127010001</v>
      </c>
      <c r="B3145" s="1219" t="s">
        <v>2817</v>
      </c>
      <c r="C3145" s="1220"/>
      <c r="D3145" s="1221"/>
      <c r="E3145" s="1219" t="s">
        <v>7747</v>
      </c>
      <c r="F3145" s="1221"/>
      <c r="G3145" s="740">
        <v>5452</v>
      </c>
      <c r="H3145" s="1158">
        <v>0</v>
      </c>
      <c r="I3145" s="1158">
        <v>0</v>
      </c>
      <c r="J3145" s="740">
        <v>5452</v>
      </c>
      <c r="K3145" s="276" t="str">
        <f t="shared" si="48"/>
        <v>110123</v>
      </c>
    </row>
    <row r="3146" spans="1:11" ht="10.9" customHeight="1">
      <c r="A3146" s="1157">
        <v>5127010001</v>
      </c>
      <c r="B3146" s="1219" t="s">
        <v>2817</v>
      </c>
      <c r="C3146" s="1220"/>
      <c r="D3146" s="1221"/>
      <c r="E3146" s="1219" t="s">
        <v>7748</v>
      </c>
      <c r="F3146" s="1221"/>
      <c r="G3146" s="740">
        <v>6960</v>
      </c>
      <c r="H3146" s="1158">
        <v>0</v>
      </c>
      <c r="I3146" s="1158">
        <v>0</v>
      </c>
      <c r="J3146" s="740">
        <v>6960</v>
      </c>
      <c r="K3146" s="276" t="str">
        <f t="shared" si="48"/>
        <v>110123</v>
      </c>
    </row>
    <row r="3147" spans="1:11" ht="10.9" customHeight="1">
      <c r="A3147" s="1157">
        <v>5127010001</v>
      </c>
      <c r="B3147" s="1219" t="s">
        <v>2817</v>
      </c>
      <c r="C3147" s="1220"/>
      <c r="D3147" s="1221"/>
      <c r="E3147" s="1219" t="s">
        <v>7749</v>
      </c>
      <c r="F3147" s="1221"/>
      <c r="G3147" s="1158">
        <v>0</v>
      </c>
      <c r="H3147" s="740">
        <v>7267.43</v>
      </c>
      <c r="I3147" s="1158">
        <v>0</v>
      </c>
      <c r="J3147" s="740">
        <v>7267.43</v>
      </c>
      <c r="K3147" s="276" t="str">
        <f t="shared" si="48"/>
        <v>110123</v>
      </c>
    </row>
    <row r="3148" spans="1:11" ht="10.9" customHeight="1">
      <c r="A3148" s="1157">
        <v>5127010001</v>
      </c>
      <c r="B3148" s="1219" t="s">
        <v>2817</v>
      </c>
      <c r="C3148" s="1220"/>
      <c r="D3148" s="1221"/>
      <c r="E3148" s="1219" t="s">
        <v>7750</v>
      </c>
      <c r="F3148" s="1221"/>
      <c r="G3148" s="740">
        <v>3000</v>
      </c>
      <c r="H3148" s="740">
        <v>68079.710000000006</v>
      </c>
      <c r="I3148" s="1158">
        <v>0</v>
      </c>
      <c r="J3148" s="740">
        <v>71079.710000000006</v>
      </c>
      <c r="K3148" s="276" t="str">
        <f t="shared" si="48"/>
        <v>110123</v>
      </c>
    </row>
    <row r="3149" spans="1:11" ht="10.9" customHeight="1">
      <c r="A3149" s="1157">
        <v>5127010001</v>
      </c>
      <c r="B3149" s="1219" t="s">
        <v>2817</v>
      </c>
      <c r="C3149" s="1220"/>
      <c r="D3149" s="1221"/>
      <c r="E3149" s="1219" t="s">
        <v>7751</v>
      </c>
      <c r="F3149" s="1221"/>
      <c r="G3149" s="740">
        <v>62100</v>
      </c>
      <c r="H3149" s="1158">
        <v>0</v>
      </c>
      <c r="I3149" s="1158">
        <v>0</v>
      </c>
      <c r="J3149" s="740">
        <v>62100</v>
      </c>
      <c r="K3149" s="276" t="str">
        <f t="shared" ref="K3149:K3212" si="49">MID(E3149,58,6)</f>
        <v>110123</v>
      </c>
    </row>
    <row r="3150" spans="1:11" ht="10.9" customHeight="1">
      <c r="A3150" s="1157">
        <v>5127020001</v>
      </c>
      <c r="B3150" s="1219" t="s">
        <v>2601</v>
      </c>
      <c r="C3150" s="1220"/>
      <c r="D3150" s="1221"/>
      <c r="E3150" s="1219" t="s">
        <v>7752</v>
      </c>
      <c r="F3150" s="1221"/>
      <c r="G3150" s="740">
        <v>2250.0100000000002</v>
      </c>
      <c r="H3150" s="1158">
        <v>0</v>
      </c>
      <c r="I3150" s="1158">
        <v>0</v>
      </c>
      <c r="J3150" s="740">
        <v>2250.0100000000002</v>
      </c>
      <c r="K3150" s="276" t="str">
        <f t="shared" si="49"/>
        <v>110123</v>
      </c>
    </row>
    <row r="3151" spans="1:11" ht="10.9" customHeight="1">
      <c r="A3151" s="1157">
        <v>5127020001</v>
      </c>
      <c r="B3151" s="1219" t="s">
        <v>2601</v>
      </c>
      <c r="C3151" s="1220"/>
      <c r="D3151" s="1221"/>
      <c r="E3151" s="1219" t="s">
        <v>7753</v>
      </c>
      <c r="F3151" s="1221"/>
      <c r="G3151" s="1158">
        <v>0</v>
      </c>
      <c r="H3151" s="740">
        <v>27260</v>
      </c>
      <c r="I3151" s="1158">
        <v>0</v>
      </c>
      <c r="J3151" s="740">
        <v>27260</v>
      </c>
      <c r="K3151" s="276" t="str">
        <f t="shared" si="49"/>
        <v>110123</v>
      </c>
    </row>
    <row r="3152" spans="1:11" ht="10.9" customHeight="1">
      <c r="A3152" s="1157">
        <v>5127020001</v>
      </c>
      <c r="B3152" s="1219" t="s">
        <v>2601</v>
      </c>
      <c r="C3152" s="1220"/>
      <c r="D3152" s="1221"/>
      <c r="E3152" s="1219" t="s">
        <v>7754</v>
      </c>
      <c r="F3152" s="1221"/>
      <c r="G3152" s="1158">
        <v>0</v>
      </c>
      <c r="H3152" s="740">
        <v>4530</v>
      </c>
      <c r="I3152" s="1158">
        <v>0</v>
      </c>
      <c r="J3152" s="740">
        <v>4530</v>
      </c>
      <c r="K3152" s="276" t="str">
        <f t="shared" si="49"/>
        <v>110123</v>
      </c>
    </row>
    <row r="3153" spans="1:11" ht="10.9" customHeight="1">
      <c r="A3153" s="1157">
        <v>5127020001</v>
      </c>
      <c r="B3153" s="1219" t="s">
        <v>2601</v>
      </c>
      <c r="C3153" s="1220"/>
      <c r="D3153" s="1221"/>
      <c r="E3153" s="1219" t="s">
        <v>7755</v>
      </c>
      <c r="F3153" s="1221"/>
      <c r="G3153" s="740">
        <v>17700</v>
      </c>
      <c r="H3153" s="1158">
        <v>0</v>
      </c>
      <c r="I3153" s="1158">
        <v>0</v>
      </c>
      <c r="J3153" s="740">
        <v>17700</v>
      </c>
      <c r="K3153" s="276" t="str">
        <f t="shared" si="49"/>
        <v>110123</v>
      </c>
    </row>
    <row r="3154" spans="1:11" ht="10.9" customHeight="1">
      <c r="A3154" s="1157">
        <v>5127020001</v>
      </c>
      <c r="B3154" s="1219" t="s">
        <v>2601</v>
      </c>
      <c r="C3154" s="1220"/>
      <c r="D3154" s="1221"/>
      <c r="E3154" s="1219" t="s">
        <v>7756</v>
      </c>
      <c r="F3154" s="1221"/>
      <c r="G3154" s="1158">
        <v>0</v>
      </c>
      <c r="H3154" s="740">
        <v>142350.12</v>
      </c>
      <c r="I3154" s="1158">
        <v>0</v>
      </c>
      <c r="J3154" s="740">
        <v>142350.12</v>
      </c>
      <c r="K3154" s="276" t="str">
        <f t="shared" si="49"/>
        <v>250723</v>
      </c>
    </row>
    <row r="3155" spans="1:11" ht="10.9" customHeight="1">
      <c r="A3155" s="1157">
        <v>5127020002</v>
      </c>
      <c r="B3155" s="1219" t="s">
        <v>2818</v>
      </c>
      <c r="C3155" s="1220"/>
      <c r="D3155" s="1221"/>
      <c r="E3155" s="1219" t="s">
        <v>7757</v>
      </c>
      <c r="F3155" s="1221"/>
      <c r="G3155" s="1158">
        <v>0</v>
      </c>
      <c r="H3155" s="740">
        <v>23625</v>
      </c>
      <c r="I3155" s="1158">
        <v>0</v>
      </c>
      <c r="J3155" s="740">
        <v>23625</v>
      </c>
      <c r="K3155" s="276" t="str">
        <f t="shared" si="49"/>
        <v>110123</v>
      </c>
    </row>
    <row r="3156" spans="1:11" ht="10.9" customHeight="1">
      <c r="A3156" s="1157">
        <v>5127030001</v>
      </c>
      <c r="B3156" s="1219" t="s">
        <v>2819</v>
      </c>
      <c r="C3156" s="1220"/>
      <c r="D3156" s="1221"/>
      <c r="E3156" s="1219" t="s">
        <v>7758</v>
      </c>
      <c r="F3156" s="1221"/>
      <c r="G3156" s="740">
        <v>54706.400000000001</v>
      </c>
      <c r="H3156" s="1158">
        <v>0</v>
      </c>
      <c r="I3156" s="1158">
        <v>0</v>
      </c>
      <c r="J3156" s="740">
        <v>54706.400000000001</v>
      </c>
      <c r="K3156" s="276" t="str">
        <f t="shared" si="49"/>
        <v>110123</v>
      </c>
    </row>
    <row r="3157" spans="1:11" ht="10.9" customHeight="1">
      <c r="A3157" s="1157">
        <v>5129010001</v>
      </c>
      <c r="B3157" s="1219" t="s">
        <v>2605</v>
      </c>
      <c r="C3157" s="1220"/>
      <c r="D3157" s="1221"/>
      <c r="E3157" s="1219" t="s">
        <v>7759</v>
      </c>
      <c r="F3157" s="1221"/>
      <c r="G3157" s="740">
        <v>2585</v>
      </c>
      <c r="H3157" s="1158">
        <v>0</v>
      </c>
      <c r="I3157" s="1158">
        <v>0</v>
      </c>
      <c r="J3157" s="740">
        <v>2585</v>
      </c>
      <c r="K3157" s="276" t="str">
        <f t="shared" si="49"/>
        <v>110123</v>
      </c>
    </row>
    <row r="3158" spans="1:11" ht="10.9" customHeight="1">
      <c r="A3158" s="1157">
        <v>5129010001</v>
      </c>
      <c r="B3158" s="1219" t="s">
        <v>2605</v>
      </c>
      <c r="C3158" s="1220"/>
      <c r="D3158" s="1221"/>
      <c r="E3158" s="1219" t="s">
        <v>7760</v>
      </c>
      <c r="F3158" s="1221"/>
      <c r="G3158" s="740">
        <v>27600</v>
      </c>
      <c r="H3158" s="740">
        <v>4600</v>
      </c>
      <c r="I3158" s="1158">
        <v>0</v>
      </c>
      <c r="J3158" s="740">
        <v>32200</v>
      </c>
      <c r="K3158" s="276" t="str">
        <f t="shared" si="49"/>
        <v>110123</v>
      </c>
    </row>
    <row r="3159" spans="1:11" ht="10.9" customHeight="1">
      <c r="A3159" s="1157">
        <v>5129010001</v>
      </c>
      <c r="B3159" s="1219" t="s">
        <v>2605</v>
      </c>
      <c r="C3159" s="1220"/>
      <c r="D3159" s="1221"/>
      <c r="E3159" s="1219" t="s">
        <v>7761</v>
      </c>
      <c r="F3159" s="1221"/>
      <c r="G3159" s="1158">
        <v>0</v>
      </c>
      <c r="H3159" s="740">
        <v>1129.51</v>
      </c>
      <c r="I3159" s="1158">
        <v>0</v>
      </c>
      <c r="J3159" s="740">
        <v>1129.51</v>
      </c>
      <c r="K3159" s="276" t="str">
        <f t="shared" si="49"/>
        <v>110123</v>
      </c>
    </row>
    <row r="3160" spans="1:11" ht="10.9" customHeight="1">
      <c r="A3160" s="1157">
        <v>5129010001</v>
      </c>
      <c r="B3160" s="1219" t="s">
        <v>2605</v>
      </c>
      <c r="C3160" s="1220"/>
      <c r="D3160" s="1221"/>
      <c r="E3160" s="1219" t="s">
        <v>7762</v>
      </c>
      <c r="F3160" s="1221"/>
      <c r="G3160" s="1158">
        <v>0</v>
      </c>
      <c r="H3160" s="1158">
        <v>15.14</v>
      </c>
      <c r="I3160" s="1158">
        <v>0</v>
      </c>
      <c r="J3160" s="1158">
        <v>15.14</v>
      </c>
      <c r="K3160" s="276" t="str">
        <f t="shared" si="49"/>
        <v>110123</v>
      </c>
    </row>
    <row r="3161" spans="1:11" ht="10.9" customHeight="1">
      <c r="A3161" s="1157">
        <v>5129010001</v>
      </c>
      <c r="B3161" s="1219" t="s">
        <v>2605</v>
      </c>
      <c r="C3161" s="1220"/>
      <c r="D3161" s="1221"/>
      <c r="E3161" s="1219" t="s">
        <v>7763</v>
      </c>
      <c r="F3161" s="1221"/>
      <c r="G3161" s="1158">
        <v>0</v>
      </c>
      <c r="H3161" s="740">
        <v>138105.04</v>
      </c>
      <c r="I3161" s="1158">
        <v>0</v>
      </c>
      <c r="J3161" s="740">
        <v>138105.04</v>
      </c>
      <c r="K3161" s="276" t="str">
        <f t="shared" si="49"/>
        <v>250723</v>
      </c>
    </row>
    <row r="3162" spans="1:11" ht="10.9" customHeight="1">
      <c r="A3162" s="1157">
        <v>5129020001</v>
      </c>
      <c r="B3162" s="1219" t="s">
        <v>2254</v>
      </c>
      <c r="C3162" s="1220"/>
      <c r="D3162" s="1221"/>
      <c r="E3162" s="1219" t="s">
        <v>7764</v>
      </c>
      <c r="F3162" s="1221"/>
      <c r="G3162" s="740">
        <v>6485</v>
      </c>
      <c r="H3162" s="1158">
        <v>224.99</v>
      </c>
      <c r="I3162" s="1158">
        <v>0</v>
      </c>
      <c r="J3162" s="740">
        <v>6709.99</v>
      </c>
      <c r="K3162" s="276" t="str">
        <f t="shared" si="49"/>
        <v>110123</v>
      </c>
    </row>
    <row r="3163" spans="1:11" ht="10.9" customHeight="1">
      <c r="A3163" s="1157">
        <v>5129020001</v>
      </c>
      <c r="B3163" s="1219" t="s">
        <v>2254</v>
      </c>
      <c r="C3163" s="1220"/>
      <c r="D3163" s="1221"/>
      <c r="E3163" s="1219" t="s">
        <v>7765</v>
      </c>
      <c r="F3163" s="1221"/>
      <c r="G3163" s="740">
        <v>2440</v>
      </c>
      <c r="H3163" s="1158">
        <v>0</v>
      </c>
      <c r="I3163" s="1158">
        <v>0</v>
      </c>
      <c r="J3163" s="740">
        <v>2440</v>
      </c>
      <c r="K3163" s="276" t="str">
        <f t="shared" si="49"/>
        <v>110123</v>
      </c>
    </row>
    <row r="3164" spans="1:11" ht="10.9" customHeight="1">
      <c r="A3164" s="1157">
        <v>5129020001</v>
      </c>
      <c r="B3164" s="1219" t="s">
        <v>2254</v>
      </c>
      <c r="C3164" s="1220"/>
      <c r="D3164" s="1221"/>
      <c r="E3164" s="1219" t="s">
        <v>7766</v>
      </c>
      <c r="F3164" s="1221"/>
      <c r="G3164" s="740">
        <v>1005</v>
      </c>
      <c r="H3164" s="1158">
        <v>0</v>
      </c>
      <c r="I3164" s="1158">
        <v>0</v>
      </c>
      <c r="J3164" s="740">
        <v>1005</v>
      </c>
      <c r="K3164" s="276" t="str">
        <f t="shared" si="49"/>
        <v>110123</v>
      </c>
    </row>
    <row r="3165" spans="1:11" ht="10.9" customHeight="1">
      <c r="A3165" s="1157">
        <v>5129020001</v>
      </c>
      <c r="B3165" s="1219" t="s">
        <v>2254</v>
      </c>
      <c r="C3165" s="1220"/>
      <c r="D3165" s="1221"/>
      <c r="E3165" s="1219" t="s">
        <v>7767</v>
      </c>
      <c r="F3165" s="1221"/>
      <c r="G3165" s="1158">
        <v>465</v>
      </c>
      <c r="H3165" s="1158">
        <v>0</v>
      </c>
      <c r="I3165" s="1158">
        <v>0</v>
      </c>
      <c r="J3165" s="1158">
        <v>465</v>
      </c>
      <c r="K3165" s="276" t="str">
        <f t="shared" si="49"/>
        <v>110123</v>
      </c>
    </row>
    <row r="3166" spans="1:11" ht="10.9" customHeight="1">
      <c r="A3166" s="1157">
        <v>5129020001</v>
      </c>
      <c r="B3166" s="1219" t="s">
        <v>2254</v>
      </c>
      <c r="C3166" s="1220"/>
      <c r="D3166" s="1221"/>
      <c r="E3166" s="1219" t="s">
        <v>7768</v>
      </c>
      <c r="F3166" s="1221"/>
      <c r="G3166" s="1158">
        <v>0</v>
      </c>
      <c r="H3166" s="1158">
        <v>135</v>
      </c>
      <c r="I3166" s="1158">
        <v>0</v>
      </c>
      <c r="J3166" s="1158">
        <v>135</v>
      </c>
      <c r="K3166" s="276" t="str">
        <f t="shared" si="49"/>
        <v>110123</v>
      </c>
    </row>
    <row r="3167" spans="1:11" ht="10.9" customHeight="1">
      <c r="A3167" s="1157">
        <v>5129020001</v>
      </c>
      <c r="B3167" s="1219" t="s">
        <v>2254</v>
      </c>
      <c r="C3167" s="1220"/>
      <c r="D3167" s="1221"/>
      <c r="E3167" s="1219" t="s">
        <v>7769</v>
      </c>
      <c r="F3167" s="1221"/>
      <c r="G3167" s="1158">
        <v>0</v>
      </c>
      <c r="H3167" s="1158">
        <v>710</v>
      </c>
      <c r="I3167" s="1158">
        <v>0</v>
      </c>
      <c r="J3167" s="1158">
        <v>710</v>
      </c>
      <c r="K3167" s="276" t="str">
        <f t="shared" si="49"/>
        <v>110123</v>
      </c>
    </row>
    <row r="3168" spans="1:11" ht="10.9" customHeight="1">
      <c r="A3168" s="1157">
        <v>5129020001</v>
      </c>
      <c r="B3168" s="1219" t="s">
        <v>2254</v>
      </c>
      <c r="C3168" s="1220"/>
      <c r="D3168" s="1221"/>
      <c r="E3168" s="1219" t="s">
        <v>7770</v>
      </c>
      <c r="F3168" s="1221"/>
      <c r="G3168" s="1158">
        <v>0</v>
      </c>
      <c r="H3168" s="740">
        <v>10414.98</v>
      </c>
      <c r="I3168" s="1158">
        <v>0</v>
      </c>
      <c r="J3168" s="740">
        <v>10414.98</v>
      </c>
      <c r="K3168" s="276" t="str">
        <f t="shared" si="49"/>
        <v>110123</v>
      </c>
    </row>
    <row r="3169" spans="1:11" ht="10.9" customHeight="1">
      <c r="A3169" s="1157">
        <v>5129020001</v>
      </c>
      <c r="B3169" s="1219" t="s">
        <v>2254</v>
      </c>
      <c r="C3169" s="1220"/>
      <c r="D3169" s="1221"/>
      <c r="E3169" s="1219" t="s">
        <v>7771</v>
      </c>
      <c r="F3169" s="1221"/>
      <c r="G3169" s="1158">
        <v>848</v>
      </c>
      <c r="H3169" s="1158">
        <v>0</v>
      </c>
      <c r="I3169" s="1158">
        <v>0</v>
      </c>
      <c r="J3169" s="1158">
        <v>848</v>
      </c>
      <c r="K3169" s="276" t="str">
        <f t="shared" si="49"/>
        <v>110123</v>
      </c>
    </row>
    <row r="3170" spans="1:11" ht="10.9" customHeight="1">
      <c r="A3170" s="1157">
        <v>5129020001</v>
      </c>
      <c r="B3170" s="1219" t="s">
        <v>2254</v>
      </c>
      <c r="C3170" s="1220"/>
      <c r="D3170" s="1221"/>
      <c r="E3170" s="1219" t="s">
        <v>7772</v>
      </c>
      <c r="F3170" s="1221"/>
      <c r="G3170" s="740">
        <v>3154.99</v>
      </c>
      <c r="H3170" s="740">
        <v>1165</v>
      </c>
      <c r="I3170" s="1158">
        <v>0</v>
      </c>
      <c r="J3170" s="740">
        <v>4319.99</v>
      </c>
      <c r="K3170" s="276" t="str">
        <f t="shared" si="49"/>
        <v>110123</v>
      </c>
    </row>
    <row r="3171" spans="1:11" ht="10.9" customHeight="1">
      <c r="A3171" s="1157">
        <v>5129020001</v>
      </c>
      <c r="B3171" s="1219" t="s">
        <v>2254</v>
      </c>
      <c r="C3171" s="1220"/>
      <c r="D3171" s="1221"/>
      <c r="E3171" s="1219" t="s">
        <v>7773</v>
      </c>
      <c r="F3171" s="1221"/>
      <c r="G3171" s="1158">
        <v>0</v>
      </c>
      <c r="H3171" s="1158">
        <v>433.59</v>
      </c>
      <c r="I3171" s="1158">
        <v>0</v>
      </c>
      <c r="J3171" s="1158">
        <v>433.59</v>
      </c>
      <c r="K3171" s="276" t="str">
        <f t="shared" si="49"/>
        <v>110123</v>
      </c>
    </row>
    <row r="3172" spans="1:11" ht="10.9" customHeight="1">
      <c r="A3172" s="1157">
        <v>5129020001</v>
      </c>
      <c r="B3172" s="1219" t="s">
        <v>2254</v>
      </c>
      <c r="C3172" s="1220"/>
      <c r="D3172" s="1221"/>
      <c r="E3172" s="1219" t="s">
        <v>7774</v>
      </c>
      <c r="F3172" s="1221"/>
      <c r="G3172" s="740">
        <v>3842.15</v>
      </c>
      <c r="H3172" s="1158">
        <v>0</v>
      </c>
      <c r="I3172" s="1158">
        <v>0</v>
      </c>
      <c r="J3172" s="740">
        <v>3842.15</v>
      </c>
      <c r="K3172" s="276" t="str">
        <f t="shared" si="49"/>
        <v>110123</v>
      </c>
    </row>
    <row r="3173" spans="1:11" ht="10.9" customHeight="1">
      <c r="A3173" s="1157">
        <v>5129020001</v>
      </c>
      <c r="B3173" s="1219" t="s">
        <v>2254</v>
      </c>
      <c r="C3173" s="1220"/>
      <c r="D3173" s="1221"/>
      <c r="E3173" s="1219" t="s">
        <v>7775</v>
      </c>
      <c r="F3173" s="1221"/>
      <c r="G3173" s="1158">
        <v>0</v>
      </c>
      <c r="H3173" s="740">
        <v>1837</v>
      </c>
      <c r="I3173" s="1158">
        <v>0</v>
      </c>
      <c r="J3173" s="740">
        <v>1837</v>
      </c>
      <c r="K3173" s="276" t="str">
        <f t="shared" si="49"/>
        <v>110123</v>
      </c>
    </row>
    <row r="3174" spans="1:11" ht="10.9" customHeight="1">
      <c r="A3174" s="1157">
        <v>5129020001</v>
      </c>
      <c r="B3174" s="1219" t="s">
        <v>2254</v>
      </c>
      <c r="C3174" s="1220"/>
      <c r="D3174" s="1221"/>
      <c r="E3174" s="1219" t="s">
        <v>7776</v>
      </c>
      <c r="F3174" s="1221"/>
      <c r="G3174" s="1158">
        <v>0</v>
      </c>
      <c r="H3174" s="740">
        <v>15396</v>
      </c>
      <c r="I3174" s="1158">
        <v>0</v>
      </c>
      <c r="J3174" s="740">
        <v>15396</v>
      </c>
      <c r="K3174" s="276" t="str">
        <f t="shared" si="49"/>
        <v>110123</v>
      </c>
    </row>
    <row r="3175" spans="1:11" ht="10.9" customHeight="1">
      <c r="A3175" s="1157">
        <v>5129020001</v>
      </c>
      <c r="B3175" s="1219" t="s">
        <v>2254</v>
      </c>
      <c r="C3175" s="1220"/>
      <c r="D3175" s="1221"/>
      <c r="E3175" s="1219" t="s">
        <v>7777</v>
      </c>
      <c r="F3175" s="1221"/>
      <c r="G3175" s="1158">
        <v>521.79999999999995</v>
      </c>
      <c r="H3175" s="1158">
        <v>0</v>
      </c>
      <c r="I3175" s="1158">
        <v>0</v>
      </c>
      <c r="J3175" s="1158">
        <v>521.79999999999995</v>
      </c>
      <c r="K3175" s="276" t="str">
        <f t="shared" si="49"/>
        <v>110123</v>
      </c>
    </row>
    <row r="3176" spans="1:11" ht="10.9" customHeight="1">
      <c r="A3176" s="1157">
        <v>5129030001</v>
      </c>
      <c r="B3176" s="1219" t="s">
        <v>2611</v>
      </c>
      <c r="C3176" s="1220"/>
      <c r="D3176" s="1221"/>
      <c r="E3176" s="1219" t="s">
        <v>7778</v>
      </c>
      <c r="F3176" s="1221"/>
      <c r="G3176" s="740">
        <v>5738.01</v>
      </c>
      <c r="H3176" s="1158">
        <v>0</v>
      </c>
      <c r="I3176" s="1158">
        <v>0</v>
      </c>
      <c r="J3176" s="740">
        <v>5738.01</v>
      </c>
      <c r="K3176" s="276" t="str">
        <f t="shared" si="49"/>
        <v>110123</v>
      </c>
    </row>
    <row r="3177" spans="1:11" ht="10.9" customHeight="1">
      <c r="A3177" s="1157">
        <v>5129040001</v>
      </c>
      <c r="B3177" s="1219" t="s">
        <v>694</v>
      </c>
      <c r="C3177" s="1220"/>
      <c r="D3177" s="1221"/>
      <c r="E3177" s="1219" t="s">
        <v>7779</v>
      </c>
      <c r="F3177" s="1221"/>
      <c r="G3177" s="740">
        <v>4950</v>
      </c>
      <c r="H3177" s="1158">
        <v>0</v>
      </c>
      <c r="I3177" s="1158">
        <v>0</v>
      </c>
      <c r="J3177" s="740">
        <v>4950</v>
      </c>
      <c r="K3177" s="276" t="str">
        <f t="shared" si="49"/>
        <v>110123</v>
      </c>
    </row>
    <row r="3178" spans="1:11" ht="10.9" customHeight="1">
      <c r="A3178" s="1157">
        <v>5129040001</v>
      </c>
      <c r="B3178" s="1219" t="s">
        <v>694</v>
      </c>
      <c r="C3178" s="1220"/>
      <c r="D3178" s="1221"/>
      <c r="E3178" s="1219" t="s">
        <v>7780</v>
      </c>
      <c r="F3178" s="1221"/>
      <c r="G3178" s="740">
        <v>1339.8</v>
      </c>
      <c r="H3178" s="740">
        <v>1590</v>
      </c>
      <c r="I3178" s="1158">
        <v>0</v>
      </c>
      <c r="J3178" s="740">
        <v>2929.8</v>
      </c>
      <c r="K3178" s="276" t="str">
        <f t="shared" si="49"/>
        <v>110123</v>
      </c>
    </row>
    <row r="3179" spans="1:11" ht="10.9" customHeight="1">
      <c r="A3179" s="1157">
        <v>5129040001</v>
      </c>
      <c r="B3179" s="1219" t="s">
        <v>694</v>
      </c>
      <c r="C3179" s="1220"/>
      <c r="D3179" s="1221"/>
      <c r="E3179" s="1219" t="s">
        <v>7781</v>
      </c>
      <c r="F3179" s="1221"/>
      <c r="G3179" s="740">
        <v>3224.8</v>
      </c>
      <c r="H3179" s="1158">
        <v>0</v>
      </c>
      <c r="I3179" s="1158">
        <v>0</v>
      </c>
      <c r="J3179" s="740">
        <v>3224.8</v>
      </c>
      <c r="K3179" s="276" t="str">
        <f t="shared" si="49"/>
        <v>110123</v>
      </c>
    </row>
    <row r="3180" spans="1:11" ht="10.9" customHeight="1">
      <c r="A3180" s="1157">
        <v>5129040001</v>
      </c>
      <c r="B3180" s="1219" t="s">
        <v>694</v>
      </c>
      <c r="C3180" s="1220"/>
      <c r="D3180" s="1221"/>
      <c r="E3180" s="1219" t="s">
        <v>7782</v>
      </c>
      <c r="F3180" s="1221"/>
      <c r="G3180" s="1158">
        <v>214.5</v>
      </c>
      <c r="H3180" s="1158">
        <v>0</v>
      </c>
      <c r="I3180" s="1158">
        <v>0</v>
      </c>
      <c r="J3180" s="1158">
        <v>214.5</v>
      </c>
      <c r="K3180" s="276" t="str">
        <f t="shared" si="49"/>
        <v>110123</v>
      </c>
    </row>
    <row r="3181" spans="1:11" ht="10.9" customHeight="1">
      <c r="A3181" s="1157">
        <v>5129040001</v>
      </c>
      <c r="B3181" s="1219" t="s">
        <v>694</v>
      </c>
      <c r="C3181" s="1220"/>
      <c r="D3181" s="1221"/>
      <c r="E3181" s="1219" t="s">
        <v>7783</v>
      </c>
      <c r="F3181" s="1221"/>
      <c r="G3181" s="740">
        <v>1188.68</v>
      </c>
      <c r="H3181" s="1158">
        <v>0</v>
      </c>
      <c r="I3181" s="1158">
        <v>0</v>
      </c>
      <c r="J3181" s="740">
        <v>1188.68</v>
      </c>
      <c r="K3181" s="276" t="str">
        <f t="shared" si="49"/>
        <v>110123</v>
      </c>
    </row>
    <row r="3182" spans="1:11" ht="10.9" customHeight="1">
      <c r="A3182" s="1157">
        <v>5129040001</v>
      </c>
      <c r="B3182" s="1219" t="s">
        <v>694</v>
      </c>
      <c r="C3182" s="1220"/>
      <c r="D3182" s="1221"/>
      <c r="E3182" s="1219" t="s">
        <v>7784</v>
      </c>
      <c r="F3182" s="1221"/>
      <c r="G3182" s="740">
        <v>1183.2</v>
      </c>
      <c r="H3182" s="1158">
        <v>0</v>
      </c>
      <c r="I3182" s="1158">
        <v>0</v>
      </c>
      <c r="J3182" s="740">
        <v>1183.2</v>
      </c>
      <c r="K3182" s="276" t="str">
        <f t="shared" si="49"/>
        <v>110123</v>
      </c>
    </row>
    <row r="3183" spans="1:11" ht="10.9" customHeight="1">
      <c r="A3183" s="1157">
        <v>5129040001</v>
      </c>
      <c r="B3183" s="1219" t="s">
        <v>694</v>
      </c>
      <c r="C3183" s="1220"/>
      <c r="D3183" s="1221"/>
      <c r="E3183" s="1219" t="s">
        <v>7785</v>
      </c>
      <c r="F3183" s="1221"/>
      <c r="G3183" s="740">
        <v>4790.8</v>
      </c>
      <c r="H3183" s="1158">
        <v>0</v>
      </c>
      <c r="I3183" s="1158">
        <v>0</v>
      </c>
      <c r="J3183" s="740">
        <v>4790.8</v>
      </c>
      <c r="K3183" s="276" t="str">
        <f t="shared" si="49"/>
        <v>110123</v>
      </c>
    </row>
    <row r="3184" spans="1:11" ht="10.9" customHeight="1">
      <c r="A3184" s="1157">
        <v>5129040001</v>
      </c>
      <c r="B3184" s="1219" t="s">
        <v>694</v>
      </c>
      <c r="C3184" s="1220"/>
      <c r="D3184" s="1221"/>
      <c r="E3184" s="1219" t="s">
        <v>7786</v>
      </c>
      <c r="F3184" s="1221"/>
      <c r="G3184" s="740">
        <v>1777.12</v>
      </c>
      <c r="H3184" s="1158">
        <v>0</v>
      </c>
      <c r="I3184" s="1158">
        <v>0</v>
      </c>
      <c r="J3184" s="740">
        <v>1777.12</v>
      </c>
      <c r="K3184" s="276" t="str">
        <f t="shared" si="49"/>
        <v>110123</v>
      </c>
    </row>
    <row r="3185" spans="1:11" ht="10.9" customHeight="1">
      <c r="A3185" s="1157">
        <v>5129040001</v>
      </c>
      <c r="B3185" s="1219" t="s">
        <v>694</v>
      </c>
      <c r="C3185" s="1220"/>
      <c r="D3185" s="1221"/>
      <c r="E3185" s="1219" t="s">
        <v>7787</v>
      </c>
      <c r="F3185" s="1221"/>
      <c r="G3185" s="1158">
        <v>0</v>
      </c>
      <c r="H3185" s="1158">
        <v>450.02</v>
      </c>
      <c r="I3185" s="1158">
        <v>0</v>
      </c>
      <c r="J3185" s="1158">
        <v>450.02</v>
      </c>
      <c r="K3185" s="276" t="str">
        <f t="shared" si="49"/>
        <v>110123</v>
      </c>
    </row>
    <row r="3186" spans="1:11" ht="10.9" customHeight="1">
      <c r="A3186" s="1157">
        <v>5129040001</v>
      </c>
      <c r="B3186" s="1219" t="s">
        <v>694</v>
      </c>
      <c r="C3186" s="1220"/>
      <c r="D3186" s="1221"/>
      <c r="E3186" s="1219" t="s">
        <v>7788</v>
      </c>
      <c r="F3186" s="1221"/>
      <c r="G3186" s="1158">
        <v>272.60000000000002</v>
      </c>
      <c r="H3186" s="1158">
        <v>0</v>
      </c>
      <c r="I3186" s="1158">
        <v>0</v>
      </c>
      <c r="J3186" s="1158">
        <v>272.60000000000002</v>
      </c>
      <c r="K3186" s="276" t="str">
        <f t="shared" si="49"/>
        <v>110123</v>
      </c>
    </row>
    <row r="3187" spans="1:11" ht="10.9" customHeight="1">
      <c r="A3187" s="1157">
        <v>5129040001</v>
      </c>
      <c r="B3187" s="1219" t="s">
        <v>694</v>
      </c>
      <c r="C3187" s="1220"/>
      <c r="D3187" s="1221"/>
      <c r="E3187" s="1219" t="s">
        <v>7789</v>
      </c>
      <c r="F3187" s="1221"/>
      <c r="G3187" s="740">
        <v>2686.56</v>
      </c>
      <c r="H3187" s="1158">
        <v>0</v>
      </c>
      <c r="I3187" s="1158">
        <v>0</v>
      </c>
      <c r="J3187" s="740">
        <v>2686.56</v>
      </c>
      <c r="K3187" s="276" t="str">
        <f t="shared" si="49"/>
        <v>110123</v>
      </c>
    </row>
    <row r="3188" spans="1:11" ht="10.9" customHeight="1">
      <c r="A3188" s="1157">
        <v>5129040001</v>
      </c>
      <c r="B3188" s="1219" t="s">
        <v>694</v>
      </c>
      <c r="C3188" s="1220"/>
      <c r="D3188" s="1221"/>
      <c r="E3188" s="1219" t="s">
        <v>7790</v>
      </c>
      <c r="F3188" s="1221"/>
      <c r="G3188" s="1158">
        <v>600</v>
      </c>
      <c r="H3188" s="1158">
        <v>0</v>
      </c>
      <c r="I3188" s="1158">
        <v>0</v>
      </c>
      <c r="J3188" s="1158">
        <v>600</v>
      </c>
      <c r="K3188" s="276" t="str">
        <f t="shared" si="49"/>
        <v>110123</v>
      </c>
    </row>
    <row r="3189" spans="1:11" ht="10.9" customHeight="1">
      <c r="A3189" s="1157">
        <v>5129050001</v>
      </c>
      <c r="B3189" s="1219" t="s">
        <v>2620</v>
      </c>
      <c r="C3189" s="1220"/>
      <c r="D3189" s="1221"/>
      <c r="E3189" s="1219" t="s">
        <v>7791</v>
      </c>
      <c r="F3189" s="1221"/>
      <c r="G3189" s="740">
        <v>1832.92</v>
      </c>
      <c r="H3189" s="1158">
        <v>0</v>
      </c>
      <c r="I3189" s="1158">
        <v>0</v>
      </c>
      <c r="J3189" s="740">
        <v>1832.92</v>
      </c>
      <c r="K3189" s="276" t="str">
        <f t="shared" si="49"/>
        <v>110123</v>
      </c>
    </row>
    <row r="3190" spans="1:11" ht="10.9" customHeight="1">
      <c r="A3190" s="1157">
        <v>5129050001</v>
      </c>
      <c r="B3190" s="1219" t="s">
        <v>2620</v>
      </c>
      <c r="C3190" s="1220"/>
      <c r="D3190" s="1221"/>
      <c r="E3190" s="1219" t="s">
        <v>7792</v>
      </c>
      <c r="F3190" s="1221"/>
      <c r="G3190" s="1158">
        <v>0</v>
      </c>
      <c r="H3190" s="740">
        <v>6090</v>
      </c>
      <c r="I3190" s="1158">
        <v>0</v>
      </c>
      <c r="J3190" s="740">
        <v>6090</v>
      </c>
      <c r="K3190" s="276" t="str">
        <f t="shared" si="49"/>
        <v>110123</v>
      </c>
    </row>
    <row r="3191" spans="1:11" ht="10.9" customHeight="1">
      <c r="A3191" s="1157">
        <v>5129060001</v>
      </c>
      <c r="B3191" s="1219" t="s">
        <v>695</v>
      </c>
      <c r="C3191" s="1220"/>
      <c r="D3191" s="1221"/>
      <c r="E3191" s="1219" t="s">
        <v>7793</v>
      </c>
      <c r="F3191" s="1221"/>
      <c r="G3191" s="1158">
        <v>750</v>
      </c>
      <c r="H3191" s="1158">
        <v>380</v>
      </c>
      <c r="I3191" s="1158">
        <v>0</v>
      </c>
      <c r="J3191" s="740">
        <v>1130</v>
      </c>
      <c r="K3191" s="276" t="str">
        <f t="shared" si="49"/>
        <v>110123</v>
      </c>
    </row>
    <row r="3192" spans="1:11" ht="10.9" customHeight="1">
      <c r="A3192" s="1157">
        <v>5129060001</v>
      </c>
      <c r="B3192" s="1219" t="s">
        <v>695</v>
      </c>
      <c r="C3192" s="1220"/>
      <c r="D3192" s="1221"/>
      <c r="E3192" s="1219" t="s">
        <v>7794</v>
      </c>
      <c r="F3192" s="1221"/>
      <c r="G3192" s="740">
        <v>3700.01</v>
      </c>
      <c r="H3192" s="740">
        <v>1090</v>
      </c>
      <c r="I3192" s="1158">
        <v>0</v>
      </c>
      <c r="J3192" s="740">
        <v>4790.01</v>
      </c>
      <c r="K3192" s="276" t="str">
        <f t="shared" si="49"/>
        <v>110123</v>
      </c>
    </row>
    <row r="3193" spans="1:11" ht="10.9" customHeight="1">
      <c r="A3193" s="1157">
        <v>5129060001</v>
      </c>
      <c r="B3193" s="1219" t="s">
        <v>695</v>
      </c>
      <c r="C3193" s="1220"/>
      <c r="D3193" s="1221"/>
      <c r="E3193" s="1219" t="s">
        <v>7795</v>
      </c>
      <c r="F3193" s="1221"/>
      <c r="G3193" s="1158">
        <v>840</v>
      </c>
      <c r="H3193" s="740">
        <v>5620.01</v>
      </c>
      <c r="I3193" s="1158">
        <v>0</v>
      </c>
      <c r="J3193" s="740">
        <v>6460.01</v>
      </c>
      <c r="K3193" s="276" t="str">
        <f t="shared" si="49"/>
        <v>110123</v>
      </c>
    </row>
    <row r="3194" spans="1:11" ht="10.9" customHeight="1">
      <c r="A3194" s="1157">
        <v>5129060001</v>
      </c>
      <c r="B3194" s="1219" t="s">
        <v>695</v>
      </c>
      <c r="C3194" s="1220"/>
      <c r="D3194" s="1221"/>
      <c r="E3194" s="1219" t="s">
        <v>7796</v>
      </c>
      <c r="F3194" s="1221"/>
      <c r="G3194" s="1158">
        <v>0</v>
      </c>
      <c r="H3194" s="740">
        <v>1590</v>
      </c>
      <c r="I3194" s="1158">
        <v>0</v>
      </c>
      <c r="J3194" s="740">
        <v>1590</v>
      </c>
      <c r="K3194" s="276" t="str">
        <f t="shared" si="49"/>
        <v>110123</v>
      </c>
    </row>
    <row r="3195" spans="1:11" ht="10.9" customHeight="1">
      <c r="A3195" s="1157">
        <v>5129060001</v>
      </c>
      <c r="B3195" s="1219" t="s">
        <v>695</v>
      </c>
      <c r="C3195" s="1220"/>
      <c r="D3195" s="1221"/>
      <c r="E3195" s="1219" t="s">
        <v>7797</v>
      </c>
      <c r="F3195" s="1221"/>
      <c r="G3195" s="1158">
        <v>0</v>
      </c>
      <c r="H3195" s="1158">
        <v>460</v>
      </c>
      <c r="I3195" s="1158">
        <v>0</v>
      </c>
      <c r="J3195" s="1158">
        <v>460</v>
      </c>
      <c r="K3195" s="276" t="str">
        <f t="shared" si="49"/>
        <v>110123</v>
      </c>
    </row>
    <row r="3196" spans="1:11" ht="10.9" customHeight="1">
      <c r="A3196" s="1157">
        <v>5129060001</v>
      </c>
      <c r="B3196" s="1219" t="s">
        <v>695</v>
      </c>
      <c r="C3196" s="1220"/>
      <c r="D3196" s="1221"/>
      <c r="E3196" s="1219" t="s">
        <v>7798</v>
      </c>
      <c r="F3196" s="1221"/>
      <c r="G3196" s="1158">
        <v>0</v>
      </c>
      <c r="H3196" s="1158">
        <v>928</v>
      </c>
      <c r="I3196" s="1158">
        <v>0</v>
      </c>
      <c r="J3196" s="1158">
        <v>928</v>
      </c>
      <c r="K3196" s="276" t="str">
        <f t="shared" si="49"/>
        <v>110123</v>
      </c>
    </row>
    <row r="3197" spans="1:11" ht="10.9" customHeight="1">
      <c r="A3197" s="1157">
        <v>5129060001</v>
      </c>
      <c r="B3197" s="1219" t="s">
        <v>695</v>
      </c>
      <c r="C3197" s="1220"/>
      <c r="D3197" s="1221"/>
      <c r="E3197" s="1219" t="s">
        <v>7799</v>
      </c>
      <c r="F3197" s="1221"/>
      <c r="G3197" s="740">
        <v>3456</v>
      </c>
      <c r="H3197" s="1158">
        <v>0</v>
      </c>
      <c r="I3197" s="1158">
        <v>0</v>
      </c>
      <c r="J3197" s="740">
        <v>3456</v>
      </c>
      <c r="K3197" s="276" t="str">
        <f t="shared" si="49"/>
        <v>110123</v>
      </c>
    </row>
    <row r="3198" spans="1:11" ht="10.9" customHeight="1">
      <c r="A3198" s="1157">
        <v>5129060001</v>
      </c>
      <c r="B3198" s="1219" t="s">
        <v>695</v>
      </c>
      <c r="C3198" s="1220"/>
      <c r="D3198" s="1221"/>
      <c r="E3198" s="1219" t="s">
        <v>7800</v>
      </c>
      <c r="F3198" s="1221"/>
      <c r="G3198" s="740">
        <v>2200</v>
      </c>
      <c r="H3198" s="1158">
        <v>0</v>
      </c>
      <c r="I3198" s="1158">
        <v>0</v>
      </c>
      <c r="J3198" s="740">
        <v>2200</v>
      </c>
      <c r="K3198" s="276" t="str">
        <f t="shared" si="49"/>
        <v>110123</v>
      </c>
    </row>
    <row r="3199" spans="1:11" ht="10.9" customHeight="1">
      <c r="A3199" s="1157">
        <v>5129060001</v>
      </c>
      <c r="B3199" s="1219" t="s">
        <v>695</v>
      </c>
      <c r="C3199" s="1220"/>
      <c r="D3199" s="1221"/>
      <c r="E3199" s="1219" t="s">
        <v>7801</v>
      </c>
      <c r="F3199" s="1221"/>
      <c r="G3199" s="740">
        <v>6251.95</v>
      </c>
      <c r="H3199" s="740">
        <v>7372.15</v>
      </c>
      <c r="I3199" s="1158">
        <v>0</v>
      </c>
      <c r="J3199" s="740">
        <v>13624.1</v>
      </c>
      <c r="K3199" s="276" t="str">
        <f t="shared" si="49"/>
        <v>110123</v>
      </c>
    </row>
    <row r="3200" spans="1:11" ht="10.9" customHeight="1">
      <c r="A3200" s="1157">
        <v>5129060001</v>
      </c>
      <c r="B3200" s="1219" t="s">
        <v>695</v>
      </c>
      <c r="C3200" s="1220"/>
      <c r="D3200" s="1221"/>
      <c r="E3200" s="1219" t="s">
        <v>7802</v>
      </c>
      <c r="F3200" s="1221"/>
      <c r="G3200" s="740">
        <v>1510</v>
      </c>
      <c r="H3200" s="1158">
        <v>0</v>
      </c>
      <c r="I3200" s="1158">
        <v>0</v>
      </c>
      <c r="J3200" s="740">
        <v>1510</v>
      </c>
      <c r="K3200" s="276" t="str">
        <f t="shared" si="49"/>
        <v>110123</v>
      </c>
    </row>
    <row r="3201" spans="1:11" ht="10.9" customHeight="1">
      <c r="A3201" s="1157">
        <v>5129060001</v>
      </c>
      <c r="B3201" s="1219" t="s">
        <v>695</v>
      </c>
      <c r="C3201" s="1220"/>
      <c r="D3201" s="1221"/>
      <c r="E3201" s="1219" t="s">
        <v>7803</v>
      </c>
      <c r="F3201" s="1221"/>
      <c r="G3201" s="740">
        <v>17457.86</v>
      </c>
      <c r="H3201" s="740">
        <v>23978.04</v>
      </c>
      <c r="I3201" s="1158">
        <v>0</v>
      </c>
      <c r="J3201" s="740">
        <v>41435.9</v>
      </c>
      <c r="K3201" s="276" t="str">
        <f t="shared" si="49"/>
        <v>110123</v>
      </c>
    </row>
    <row r="3202" spans="1:11" ht="10.9" customHeight="1">
      <c r="A3202" s="1157">
        <v>5129060001</v>
      </c>
      <c r="B3202" s="1219" t="s">
        <v>695</v>
      </c>
      <c r="C3202" s="1220"/>
      <c r="D3202" s="1221"/>
      <c r="E3202" s="1219" t="s">
        <v>7804</v>
      </c>
      <c r="F3202" s="1221"/>
      <c r="G3202" s="1158">
        <v>0</v>
      </c>
      <c r="H3202" s="1158">
        <v>203.58</v>
      </c>
      <c r="I3202" s="1158">
        <v>0</v>
      </c>
      <c r="J3202" s="1158">
        <v>203.58</v>
      </c>
      <c r="K3202" s="276" t="str">
        <f t="shared" si="49"/>
        <v>110123</v>
      </c>
    </row>
    <row r="3203" spans="1:11" ht="10.9" customHeight="1">
      <c r="A3203" s="1157">
        <v>5129060001</v>
      </c>
      <c r="B3203" s="1219" t="s">
        <v>695</v>
      </c>
      <c r="C3203" s="1220"/>
      <c r="D3203" s="1221"/>
      <c r="E3203" s="1219" t="s">
        <v>7805</v>
      </c>
      <c r="F3203" s="1221"/>
      <c r="G3203" s="740">
        <v>7926.66</v>
      </c>
      <c r="H3203" s="1158">
        <v>0</v>
      </c>
      <c r="I3203" s="1158">
        <v>0</v>
      </c>
      <c r="J3203" s="740">
        <v>7926.66</v>
      </c>
      <c r="K3203" s="276" t="str">
        <f t="shared" si="49"/>
        <v>110123</v>
      </c>
    </row>
    <row r="3204" spans="1:11" ht="10.9" customHeight="1">
      <c r="A3204" s="1157">
        <v>5129060001</v>
      </c>
      <c r="B3204" s="1219" t="s">
        <v>695</v>
      </c>
      <c r="C3204" s="1220"/>
      <c r="D3204" s="1221"/>
      <c r="E3204" s="1219" t="s">
        <v>7806</v>
      </c>
      <c r="F3204" s="1221"/>
      <c r="G3204" s="740">
        <v>3993.95</v>
      </c>
      <c r="H3204" s="1158">
        <v>806.2</v>
      </c>
      <c r="I3204" s="1158">
        <v>0</v>
      </c>
      <c r="J3204" s="740">
        <v>4800.1499999999996</v>
      </c>
      <c r="K3204" s="276" t="str">
        <f t="shared" si="49"/>
        <v>110123</v>
      </c>
    </row>
    <row r="3205" spans="1:11" ht="10.9" customHeight="1">
      <c r="A3205" s="1157">
        <v>5129060001</v>
      </c>
      <c r="B3205" s="1219" t="s">
        <v>695</v>
      </c>
      <c r="C3205" s="1220"/>
      <c r="D3205" s="1221"/>
      <c r="E3205" s="1219" t="s">
        <v>7807</v>
      </c>
      <c r="F3205" s="1221"/>
      <c r="G3205" s="1158">
        <v>535.01</v>
      </c>
      <c r="H3205" s="1158">
        <v>0</v>
      </c>
      <c r="I3205" s="1158">
        <v>0</v>
      </c>
      <c r="J3205" s="1158">
        <v>535.01</v>
      </c>
      <c r="K3205" s="276" t="str">
        <f t="shared" si="49"/>
        <v>110123</v>
      </c>
    </row>
    <row r="3206" spans="1:11" ht="10.9" customHeight="1">
      <c r="A3206" s="1157">
        <v>5129060001</v>
      </c>
      <c r="B3206" s="1219" t="s">
        <v>695</v>
      </c>
      <c r="C3206" s="1220"/>
      <c r="D3206" s="1221"/>
      <c r="E3206" s="1219" t="s">
        <v>7808</v>
      </c>
      <c r="F3206" s="1221"/>
      <c r="G3206" s="740">
        <v>29114.720000000001</v>
      </c>
      <c r="H3206" s="740">
        <v>27595.06</v>
      </c>
      <c r="I3206" s="1158">
        <v>0</v>
      </c>
      <c r="J3206" s="740">
        <v>56709.78</v>
      </c>
      <c r="K3206" s="276" t="str">
        <f t="shared" si="49"/>
        <v>110123</v>
      </c>
    </row>
    <row r="3207" spans="1:11" ht="10.9" customHeight="1">
      <c r="A3207" s="1157">
        <v>5129060001</v>
      </c>
      <c r="B3207" s="1219" t="s">
        <v>695</v>
      </c>
      <c r="C3207" s="1220"/>
      <c r="D3207" s="1221"/>
      <c r="E3207" s="1219" t="s">
        <v>7809</v>
      </c>
      <c r="F3207" s="1221"/>
      <c r="G3207" s="740">
        <v>14911.35</v>
      </c>
      <c r="H3207" s="740">
        <v>6262.4</v>
      </c>
      <c r="I3207" s="1158">
        <v>0</v>
      </c>
      <c r="J3207" s="740">
        <v>21173.75</v>
      </c>
      <c r="K3207" s="276" t="str">
        <f t="shared" si="49"/>
        <v>110123</v>
      </c>
    </row>
    <row r="3208" spans="1:11" ht="10.9" customHeight="1">
      <c r="A3208" s="1157">
        <v>5129060001</v>
      </c>
      <c r="B3208" s="1219" t="s">
        <v>695</v>
      </c>
      <c r="C3208" s="1220"/>
      <c r="D3208" s="1221"/>
      <c r="E3208" s="1219" t="s">
        <v>7810</v>
      </c>
      <c r="F3208" s="1221"/>
      <c r="G3208" s="740">
        <v>66958.91</v>
      </c>
      <c r="H3208" s="740">
        <v>22430.35</v>
      </c>
      <c r="I3208" s="1158">
        <v>0</v>
      </c>
      <c r="J3208" s="740">
        <v>89389.26</v>
      </c>
      <c r="K3208" s="276" t="str">
        <f t="shared" si="49"/>
        <v>110123</v>
      </c>
    </row>
    <row r="3209" spans="1:11" ht="10.9" customHeight="1">
      <c r="A3209" s="1157">
        <v>5129060001</v>
      </c>
      <c r="B3209" s="1219" t="s">
        <v>695</v>
      </c>
      <c r="C3209" s="1220"/>
      <c r="D3209" s="1221"/>
      <c r="E3209" s="1219" t="s">
        <v>7811</v>
      </c>
      <c r="F3209" s="1221"/>
      <c r="G3209" s="740">
        <v>4836.7</v>
      </c>
      <c r="H3209" s="740">
        <v>9020.01</v>
      </c>
      <c r="I3209" s="1158">
        <v>0</v>
      </c>
      <c r="J3209" s="740">
        <v>13856.71</v>
      </c>
      <c r="K3209" s="276" t="str">
        <f t="shared" si="49"/>
        <v>110123</v>
      </c>
    </row>
    <row r="3210" spans="1:11" ht="10.9" customHeight="1">
      <c r="A3210" s="1157">
        <v>5129060001</v>
      </c>
      <c r="B3210" s="1219" t="s">
        <v>695</v>
      </c>
      <c r="C3210" s="1220"/>
      <c r="D3210" s="1221"/>
      <c r="E3210" s="1219" t="s">
        <v>7812</v>
      </c>
      <c r="F3210" s="1221"/>
      <c r="G3210" s="740">
        <v>1199.99</v>
      </c>
      <c r="H3210" s="740">
        <v>2140</v>
      </c>
      <c r="I3210" s="1158">
        <v>0</v>
      </c>
      <c r="J3210" s="740">
        <v>3339.99</v>
      </c>
      <c r="K3210" s="276" t="str">
        <f t="shared" si="49"/>
        <v>110123</v>
      </c>
    </row>
    <row r="3211" spans="1:11" ht="10.9" customHeight="1">
      <c r="A3211" s="1157">
        <v>5129060001</v>
      </c>
      <c r="B3211" s="1219" t="s">
        <v>695</v>
      </c>
      <c r="C3211" s="1220"/>
      <c r="D3211" s="1221"/>
      <c r="E3211" s="1219" t="s">
        <v>7813</v>
      </c>
      <c r="F3211" s="1221"/>
      <c r="G3211" s="740">
        <v>11010.55</v>
      </c>
      <c r="H3211" s="1158">
        <v>0</v>
      </c>
      <c r="I3211" s="1158">
        <v>0</v>
      </c>
      <c r="J3211" s="740">
        <v>11010.55</v>
      </c>
      <c r="K3211" s="276" t="str">
        <f t="shared" si="49"/>
        <v>110123</v>
      </c>
    </row>
    <row r="3212" spans="1:11" ht="10.9" customHeight="1">
      <c r="A3212" s="1157">
        <v>5129060001</v>
      </c>
      <c r="B3212" s="1219" t="s">
        <v>695</v>
      </c>
      <c r="C3212" s="1220"/>
      <c r="D3212" s="1221"/>
      <c r="E3212" s="1219" t="s">
        <v>7814</v>
      </c>
      <c r="F3212" s="1221"/>
      <c r="G3212" s="740">
        <v>6293</v>
      </c>
      <c r="H3212" s="1158">
        <v>0</v>
      </c>
      <c r="I3212" s="1158">
        <v>0</v>
      </c>
      <c r="J3212" s="740">
        <v>6293</v>
      </c>
      <c r="K3212" s="276" t="str">
        <f t="shared" si="49"/>
        <v>110123</v>
      </c>
    </row>
    <row r="3213" spans="1:11" ht="10.9" customHeight="1">
      <c r="A3213" s="1157">
        <v>5129060001</v>
      </c>
      <c r="B3213" s="1219" t="s">
        <v>695</v>
      </c>
      <c r="C3213" s="1220"/>
      <c r="D3213" s="1221"/>
      <c r="E3213" s="1219" t="s">
        <v>7815</v>
      </c>
      <c r="F3213" s="1221"/>
      <c r="G3213" s="740">
        <v>11200</v>
      </c>
      <c r="H3213" s="1158">
        <v>0</v>
      </c>
      <c r="I3213" s="1158">
        <v>0</v>
      </c>
      <c r="J3213" s="740">
        <v>11200</v>
      </c>
      <c r="K3213" s="276" t="str">
        <f t="shared" ref="K3213:K3276" si="50">MID(E3213,58,6)</f>
        <v>110123</v>
      </c>
    </row>
    <row r="3214" spans="1:11" ht="10.9" customHeight="1">
      <c r="A3214" s="1157">
        <v>5129060001</v>
      </c>
      <c r="B3214" s="1219" t="s">
        <v>695</v>
      </c>
      <c r="C3214" s="1220"/>
      <c r="D3214" s="1221"/>
      <c r="E3214" s="1219" t="s">
        <v>7816</v>
      </c>
      <c r="F3214" s="1221"/>
      <c r="G3214" s="1158">
        <v>0</v>
      </c>
      <c r="H3214" s="1158">
        <v>680.01</v>
      </c>
      <c r="I3214" s="1158">
        <v>0</v>
      </c>
      <c r="J3214" s="1158">
        <v>680.01</v>
      </c>
      <c r="K3214" s="276" t="str">
        <f t="shared" si="50"/>
        <v>110123</v>
      </c>
    </row>
    <row r="3215" spans="1:11" ht="10.9" customHeight="1">
      <c r="A3215" s="1157">
        <v>5129060001</v>
      </c>
      <c r="B3215" s="1219" t="s">
        <v>695</v>
      </c>
      <c r="C3215" s="1220"/>
      <c r="D3215" s="1221"/>
      <c r="E3215" s="1219" t="s">
        <v>7817</v>
      </c>
      <c r="F3215" s="1221"/>
      <c r="G3215" s="740">
        <v>5355.01</v>
      </c>
      <c r="H3215" s="1158">
        <v>0</v>
      </c>
      <c r="I3215" s="1158">
        <v>0</v>
      </c>
      <c r="J3215" s="740">
        <v>5355.01</v>
      </c>
      <c r="K3215" s="276" t="str">
        <f t="shared" si="50"/>
        <v>110123</v>
      </c>
    </row>
    <row r="3216" spans="1:11" ht="10.9" customHeight="1">
      <c r="A3216" s="1157">
        <v>5129060001</v>
      </c>
      <c r="B3216" s="1219" t="s">
        <v>695</v>
      </c>
      <c r="C3216" s="1220"/>
      <c r="D3216" s="1221"/>
      <c r="E3216" s="1219" t="s">
        <v>7818</v>
      </c>
      <c r="F3216" s="1221"/>
      <c r="G3216" s="1158">
        <v>0</v>
      </c>
      <c r="H3216" s="1158">
        <v>812</v>
      </c>
      <c r="I3216" s="1158">
        <v>0</v>
      </c>
      <c r="J3216" s="1158">
        <v>812</v>
      </c>
      <c r="K3216" s="276" t="str">
        <f t="shared" si="50"/>
        <v>110123</v>
      </c>
    </row>
    <row r="3217" spans="1:11" ht="10.9" customHeight="1">
      <c r="A3217" s="1157">
        <v>5129060001</v>
      </c>
      <c r="B3217" s="1219" t="s">
        <v>695</v>
      </c>
      <c r="C3217" s="1220"/>
      <c r="D3217" s="1221"/>
      <c r="E3217" s="1219" t="s">
        <v>7819</v>
      </c>
      <c r="F3217" s="1221"/>
      <c r="G3217" s="740">
        <v>1400.01</v>
      </c>
      <c r="H3217" s="1158">
        <v>0</v>
      </c>
      <c r="I3217" s="1158">
        <v>0</v>
      </c>
      <c r="J3217" s="740">
        <v>1400.01</v>
      </c>
      <c r="K3217" s="276" t="str">
        <f t="shared" si="50"/>
        <v>110123</v>
      </c>
    </row>
    <row r="3218" spans="1:11" ht="10.9" customHeight="1">
      <c r="A3218" s="1157">
        <v>5129060001</v>
      </c>
      <c r="B3218" s="1219" t="s">
        <v>695</v>
      </c>
      <c r="C3218" s="1220"/>
      <c r="D3218" s="1221"/>
      <c r="E3218" s="1219" t="s">
        <v>7820</v>
      </c>
      <c r="F3218" s="1221"/>
      <c r="G3218" s="740">
        <v>5760.01</v>
      </c>
      <c r="H3218" s="1158">
        <v>0</v>
      </c>
      <c r="I3218" s="1158">
        <v>0</v>
      </c>
      <c r="J3218" s="740">
        <v>5760.01</v>
      </c>
      <c r="K3218" s="276" t="str">
        <f t="shared" si="50"/>
        <v>110123</v>
      </c>
    </row>
    <row r="3219" spans="1:11" ht="10.9" customHeight="1">
      <c r="A3219" s="1157">
        <v>5129060001</v>
      </c>
      <c r="B3219" s="1219" t="s">
        <v>695</v>
      </c>
      <c r="C3219" s="1220"/>
      <c r="D3219" s="1221"/>
      <c r="E3219" s="1219" t="s">
        <v>7821</v>
      </c>
      <c r="F3219" s="1221"/>
      <c r="G3219" s="740">
        <v>1049.99</v>
      </c>
      <c r="H3219" s="1158">
        <v>0</v>
      </c>
      <c r="I3219" s="1158">
        <v>0</v>
      </c>
      <c r="J3219" s="740">
        <v>1049.99</v>
      </c>
      <c r="K3219" s="276" t="str">
        <f t="shared" si="50"/>
        <v>110123</v>
      </c>
    </row>
    <row r="3220" spans="1:11" ht="10.9" customHeight="1">
      <c r="A3220" s="1157">
        <v>5129060001</v>
      </c>
      <c r="B3220" s="1219" t="s">
        <v>695</v>
      </c>
      <c r="C3220" s="1220"/>
      <c r="D3220" s="1221"/>
      <c r="E3220" s="1219" t="s">
        <v>7822</v>
      </c>
      <c r="F3220" s="1221"/>
      <c r="G3220" s="740">
        <v>2200</v>
      </c>
      <c r="H3220" s="1158">
        <v>0</v>
      </c>
      <c r="I3220" s="1158">
        <v>0</v>
      </c>
      <c r="J3220" s="740">
        <v>2200</v>
      </c>
      <c r="K3220" s="276" t="str">
        <f t="shared" si="50"/>
        <v>110123</v>
      </c>
    </row>
    <row r="3221" spans="1:11" ht="10.9" customHeight="1">
      <c r="A3221" s="1157">
        <v>5129060001</v>
      </c>
      <c r="B3221" s="1219" t="s">
        <v>695</v>
      </c>
      <c r="C3221" s="1220"/>
      <c r="D3221" s="1221"/>
      <c r="E3221" s="1219" t="s">
        <v>7823</v>
      </c>
      <c r="F3221" s="1221"/>
      <c r="G3221" s="740">
        <v>23535.21</v>
      </c>
      <c r="H3221" s="740">
        <v>41628.03</v>
      </c>
      <c r="I3221" s="1158">
        <v>0</v>
      </c>
      <c r="J3221" s="740">
        <v>65163.24</v>
      </c>
      <c r="K3221" s="276" t="str">
        <f t="shared" si="50"/>
        <v>110123</v>
      </c>
    </row>
    <row r="3222" spans="1:11" ht="10.9" customHeight="1">
      <c r="A3222" s="1157">
        <v>5129060001</v>
      </c>
      <c r="B3222" s="1219" t="s">
        <v>695</v>
      </c>
      <c r="C3222" s="1220"/>
      <c r="D3222" s="1221"/>
      <c r="E3222" s="1219" t="s">
        <v>7824</v>
      </c>
      <c r="F3222" s="1221"/>
      <c r="G3222" s="1158">
        <v>540</v>
      </c>
      <c r="H3222" s="1158">
        <v>769.99</v>
      </c>
      <c r="I3222" s="1158">
        <v>0</v>
      </c>
      <c r="J3222" s="740">
        <v>1309.99</v>
      </c>
      <c r="K3222" s="276" t="str">
        <f t="shared" si="50"/>
        <v>110123</v>
      </c>
    </row>
    <row r="3223" spans="1:11" ht="10.9" customHeight="1">
      <c r="A3223" s="1157">
        <v>5129060001</v>
      </c>
      <c r="B3223" s="1219" t="s">
        <v>695</v>
      </c>
      <c r="C3223" s="1220"/>
      <c r="D3223" s="1221"/>
      <c r="E3223" s="1219" t="s">
        <v>7825</v>
      </c>
      <c r="F3223" s="1221"/>
      <c r="G3223" s="1158">
        <v>680</v>
      </c>
      <c r="H3223" s="1158">
        <v>0</v>
      </c>
      <c r="I3223" s="1158">
        <v>0</v>
      </c>
      <c r="J3223" s="1158">
        <v>680</v>
      </c>
      <c r="K3223" s="276" t="str">
        <f t="shared" si="50"/>
        <v>110123</v>
      </c>
    </row>
    <row r="3224" spans="1:11" ht="10.9" customHeight="1">
      <c r="A3224" s="1157">
        <v>5129060001</v>
      </c>
      <c r="B3224" s="1219" t="s">
        <v>695</v>
      </c>
      <c r="C3224" s="1220"/>
      <c r="D3224" s="1221"/>
      <c r="E3224" s="1219" t="s">
        <v>7826</v>
      </c>
      <c r="F3224" s="1221"/>
      <c r="G3224" s="740">
        <v>4495</v>
      </c>
      <c r="H3224" s="740">
        <v>1801.18</v>
      </c>
      <c r="I3224" s="1158">
        <v>0</v>
      </c>
      <c r="J3224" s="740">
        <v>6296.18</v>
      </c>
      <c r="K3224" s="276" t="str">
        <f t="shared" si="50"/>
        <v>110123</v>
      </c>
    </row>
    <row r="3225" spans="1:11" ht="10.9" customHeight="1">
      <c r="A3225" s="1157">
        <v>5129060001</v>
      </c>
      <c r="B3225" s="1219" t="s">
        <v>695</v>
      </c>
      <c r="C3225" s="1220"/>
      <c r="D3225" s="1221"/>
      <c r="E3225" s="1219" t="s">
        <v>7827</v>
      </c>
      <c r="F3225" s="1221"/>
      <c r="G3225" s="1158">
        <v>0</v>
      </c>
      <c r="H3225" s="1158">
        <v>970.01</v>
      </c>
      <c r="I3225" s="1158">
        <v>0</v>
      </c>
      <c r="J3225" s="1158">
        <v>970.01</v>
      </c>
      <c r="K3225" s="276" t="str">
        <f t="shared" si="50"/>
        <v>110123</v>
      </c>
    </row>
    <row r="3226" spans="1:11" ht="10.9" customHeight="1">
      <c r="A3226" s="1157">
        <v>5129060001</v>
      </c>
      <c r="B3226" s="1219" t="s">
        <v>695</v>
      </c>
      <c r="C3226" s="1220"/>
      <c r="D3226" s="1221"/>
      <c r="E3226" s="1219" t="s">
        <v>7828</v>
      </c>
      <c r="F3226" s="1221"/>
      <c r="G3226" s="740">
        <v>4040.01</v>
      </c>
      <c r="H3226" s="1158">
        <v>0</v>
      </c>
      <c r="I3226" s="1158">
        <v>0</v>
      </c>
      <c r="J3226" s="740">
        <v>4040.01</v>
      </c>
      <c r="K3226" s="276" t="str">
        <f t="shared" si="50"/>
        <v>110123</v>
      </c>
    </row>
    <row r="3227" spans="1:11" ht="10.9" customHeight="1">
      <c r="A3227" s="1157">
        <v>5129060001</v>
      </c>
      <c r="B3227" s="1219" t="s">
        <v>695</v>
      </c>
      <c r="C3227" s="1220"/>
      <c r="D3227" s="1221"/>
      <c r="E3227" s="1219" t="s">
        <v>7829</v>
      </c>
      <c r="F3227" s="1221"/>
      <c r="G3227" s="740">
        <v>6560.02</v>
      </c>
      <c r="H3227" s="1158">
        <v>450</v>
      </c>
      <c r="I3227" s="1158">
        <v>0</v>
      </c>
      <c r="J3227" s="740">
        <v>7010.02</v>
      </c>
      <c r="K3227" s="276" t="str">
        <f t="shared" si="50"/>
        <v>110123</v>
      </c>
    </row>
    <row r="3228" spans="1:11" ht="10.9" customHeight="1">
      <c r="A3228" s="1157">
        <v>5129060001</v>
      </c>
      <c r="B3228" s="1219" t="s">
        <v>695</v>
      </c>
      <c r="C3228" s="1220"/>
      <c r="D3228" s="1221"/>
      <c r="E3228" s="1219" t="s">
        <v>7830</v>
      </c>
      <c r="F3228" s="1221"/>
      <c r="G3228" s="740">
        <v>1710</v>
      </c>
      <c r="H3228" s="1158">
        <v>0</v>
      </c>
      <c r="I3228" s="1158">
        <v>0</v>
      </c>
      <c r="J3228" s="740">
        <v>1710</v>
      </c>
      <c r="K3228" s="276" t="str">
        <f t="shared" si="50"/>
        <v>110123</v>
      </c>
    </row>
    <row r="3229" spans="1:11" ht="10.9" customHeight="1">
      <c r="A3229" s="1157">
        <v>5129060001</v>
      </c>
      <c r="B3229" s="1219" t="s">
        <v>695</v>
      </c>
      <c r="C3229" s="1220"/>
      <c r="D3229" s="1221"/>
      <c r="E3229" s="1219" t="s">
        <v>7831</v>
      </c>
      <c r="F3229" s="1221"/>
      <c r="G3229" s="1158">
        <v>400</v>
      </c>
      <c r="H3229" s="1158">
        <v>0</v>
      </c>
      <c r="I3229" s="1158">
        <v>0</v>
      </c>
      <c r="J3229" s="1158">
        <v>400</v>
      </c>
      <c r="K3229" s="276" t="str">
        <f t="shared" si="50"/>
        <v>110123</v>
      </c>
    </row>
    <row r="3230" spans="1:11" ht="10.9" customHeight="1">
      <c r="A3230" s="1157">
        <v>5129060001</v>
      </c>
      <c r="B3230" s="1219" t="s">
        <v>695</v>
      </c>
      <c r="C3230" s="1220"/>
      <c r="D3230" s="1221"/>
      <c r="E3230" s="1219" t="s">
        <v>7832</v>
      </c>
      <c r="F3230" s="1221"/>
      <c r="G3230" s="740">
        <v>1180</v>
      </c>
      <c r="H3230" s="1158">
        <v>0</v>
      </c>
      <c r="I3230" s="1158">
        <v>0</v>
      </c>
      <c r="J3230" s="740">
        <v>1180</v>
      </c>
      <c r="K3230" s="276" t="str">
        <f t="shared" si="50"/>
        <v>110123</v>
      </c>
    </row>
    <row r="3231" spans="1:11" ht="10.9" customHeight="1">
      <c r="A3231" s="1157">
        <v>5129060001</v>
      </c>
      <c r="B3231" s="1219" t="s">
        <v>695</v>
      </c>
      <c r="C3231" s="1220"/>
      <c r="D3231" s="1221"/>
      <c r="E3231" s="1219" t="s">
        <v>7833</v>
      </c>
      <c r="F3231" s="1221"/>
      <c r="G3231" s="740">
        <v>2000</v>
      </c>
      <c r="H3231" s="1158">
        <v>0</v>
      </c>
      <c r="I3231" s="1158">
        <v>0</v>
      </c>
      <c r="J3231" s="740">
        <v>2000</v>
      </c>
      <c r="K3231" s="276" t="str">
        <f t="shared" si="50"/>
        <v>110123</v>
      </c>
    </row>
    <row r="3232" spans="1:11" ht="10.9" customHeight="1">
      <c r="A3232" s="1157">
        <v>5129060001</v>
      </c>
      <c r="B3232" s="1219" t="s">
        <v>695</v>
      </c>
      <c r="C3232" s="1220"/>
      <c r="D3232" s="1221"/>
      <c r="E3232" s="1219" t="s">
        <v>7834</v>
      </c>
      <c r="F3232" s="1221"/>
      <c r="G3232" s="1158">
        <v>0</v>
      </c>
      <c r="H3232" s="1158">
        <v>400</v>
      </c>
      <c r="I3232" s="1158">
        <v>0</v>
      </c>
      <c r="J3232" s="1158">
        <v>400</v>
      </c>
      <c r="K3232" s="276" t="str">
        <f t="shared" si="50"/>
        <v>110123</v>
      </c>
    </row>
    <row r="3233" spans="1:11" ht="10.9" customHeight="1">
      <c r="A3233" s="1157">
        <v>5129060001</v>
      </c>
      <c r="B3233" s="1219" t="s">
        <v>695</v>
      </c>
      <c r="C3233" s="1220"/>
      <c r="D3233" s="1221"/>
      <c r="E3233" s="1219" t="s">
        <v>7835</v>
      </c>
      <c r="F3233" s="1221"/>
      <c r="G3233" s="1158">
        <v>680</v>
      </c>
      <c r="H3233" s="1158">
        <v>0</v>
      </c>
      <c r="I3233" s="1158">
        <v>0</v>
      </c>
      <c r="J3233" s="1158">
        <v>680</v>
      </c>
      <c r="K3233" s="276" t="str">
        <f t="shared" si="50"/>
        <v>110123</v>
      </c>
    </row>
    <row r="3234" spans="1:11" ht="10.9" customHeight="1">
      <c r="A3234" s="1157">
        <v>5129060001</v>
      </c>
      <c r="B3234" s="1219" t="s">
        <v>695</v>
      </c>
      <c r="C3234" s="1220"/>
      <c r="D3234" s="1221"/>
      <c r="E3234" s="1219" t="s">
        <v>7836</v>
      </c>
      <c r="F3234" s="1221"/>
      <c r="G3234" s="740">
        <v>3256.61</v>
      </c>
      <c r="H3234" s="1158">
        <v>0</v>
      </c>
      <c r="I3234" s="1158">
        <v>0</v>
      </c>
      <c r="J3234" s="740">
        <v>3256.61</v>
      </c>
      <c r="K3234" s="276" t="str">
        <f t="shared" si="50"/>
        <v>110123</v>
      </c>
    </row>
    <row r="3235" spans="1:11" ht="10.9" customHeight="1">
      <c r="A3235" s="1157">
        <v>5129060001</v>
      </c>
      <c r="B3235" s="1219" t="s">
        <v>695</v>
      </c>
      <c r="C3235" s="1220"/>
      <c r="D3235" s="1221"/>
      <c r="E3235" s="1219" t="s">
        <v>7837</v>
      </c>
      <c r="F3235" s="1221"/>
      <c r="G3235" s="740">
        <v>2355.02</v>
      </c>
      <c r="H3235" s="1158">
        <v>0</v>
      </c>
      <c r="I3235" s="1158">
        <v>0</v>
      </c>
      <c r="J3235" s="740">
        <v>2355.02</v>
      </c>
      <c r="K3235" s="276" t="str">
        <f t="shared" si="50"/>
        <v>110123</v>
      </c>
    </row>
    <row r="3236" spans="1:11" ht="10.9" customHeight="1">
      <c r="A3236" s="1157">
        <v>5129080001</v>
      </c>
      <c r="B3236" s="1219" t="s">
        <v>2275</v>
      </c>
      <c r="C3236" s="1220"/>
      <c r="D3236" s="1221"/>
      <c r="E3236" s="1219" t="s">
        <v>7838</v>
      </c>
      <c r="F3236" s="1221"/>
      <c r="G3236" s="740">
        <v>83068.320000000007</v>
      </c>
      <c r="H3236" s="740">
        <v>4841.66</v>
      </c>
      <c r="I3236" s="1158">
        <v>0</v>
      </c>
      <c r="J3236" s="740">
        <v>87909.98</v>
      </c>
      <c r="K3236" s="276" t="str">
        <f t="shared" si="50"/>
        <v>110123</v>
      </c>
    </row>
    <row r="3237" spans="1:11" ht="10.9" customHeight="1">
      <c r="A3237" s="1157">
        <v>5129080001</v>
      </c>
      <c r="B3237" s="1219" t="s">
        <v>2275</v>
      </c>
      <c r="C3237" s="1220"/>
      <c r="D3237" s="1221"/>
      <c r="E3237" s="1219" t="s">
        <v>7839</v>
      </c>
      <c r="F3237" s="1221"/>
      <c r="G3237" s="740">
        <v>4360.72</v>
      </c>
      <c r="H3237" s="740">
        <v>2203.54</v>
      </c>
      <c r="I3237" s="1158">
        <v>0</v>
      </c>
      <c r="J3237" s="740">
        <v>6564.26</v>
      </c>
      <c r="K3237" s="276" t="str">
        <f t="shared" si="50"/>
        <v>110123</v>
      </c>
    </row>
    <row r="3238" spans="1:11" ht="10.9" customHeight="1">
      <c r="A3238" s="1157">
        <v>5129080001</v>
      </c>
      <c r="B3238" s="1219" t="s">
        <v>2275</v>
      </c>
      <c r="C3238" s="1220"/>
      <c r="D3238" s="1221"/>
      <c r="E3238" s="1219" t="s">
        <v>7840</v>
      </c>
      <c r="F3238" s="1221"/>
      <c r="G3238" s="740">
        <v>6875.67</v>
      </c>
      <c r="H3238" s="740">
        <v>46385.440000000002</v>
      </c>
      <c r="I3238" s="1158">
        <v>0</v>
      </c>
      <c r="J3238" s="740">
        <v>53261.11</v>
      </c>
      <c r="K3238" s="276" t="str">
        <f t="shared" si="50"/>
        <v>110123</v>
      </c>
    </row>
    <row r="3239" spans="1:11" ht="10.9" customHeight="1">
      <c r="A3239" s="1157">
        <v>5129080001</v>
      </c>
      <c r="B3239" s="1219" t="s">
        <v>2275</v>
      </c>
      <c r="C3239" s="1220"/>
      <c r="D3239" s="1221"/>
      <c r="E3239" s="1219" t="s">
        <v>7841</v>
      </c>
      <c r="F3239" s="1221"/>
      <c r="G3239" s="740">
        <v>9828.4500000000007</v>
      </c>
      <c r="H3239" s="1158">
        <v>0</v>
      </c>
      <c r="I3239" s="1158">
        <v>0</v>
      </c>
      <c r="J3239" s="740">
        <v>9828.4500000000007</v>
      </c>
      <c r="K3239" s="276" t="str">
        <f t="shared" si="50"/>
        <v>110123</v>
      </c>
    </row>
    <row r="3240" spans="1:11" ht="10.9" customHeight="1">
      <c r="A3240" s="1157">
        <v>5129090001</v>
      </c>
      <c r="B3240" s="1219" t="s">
        <v>2645</v>
      </c>
      <c r="C3240" s="1220"/>
      <c r="D3240" s="1221"/>
      <c r="E3240" s="1219" t="s">
        <v>7842</v>
      </c>
      <c r="F3240" s="1221"/>
      <c r="G3240" s="1158">
        <v>0</v>
      </c>
      <c r="H3240" s="740">
        <v>4380</v>
      </c>
      <c r="I3240" s="1158">
        <v>0</v>
      </c>
      <c r="J3240" s="740">
        <v>4380</v>
      </c>
      <c r="K3240" s="276" t="str">
        <f t="shared" si="50"/>
        <v>110123</v>
      </c>
    </row>
    <row r="3241" spans="1:11" ht="10.9" customHeight="1">
      <c r="A3241" s="1157">
        <v>5129090001</v>
      </c>
      <c r="B3241" s="1219" t="s">
        <v>2645</v>
      </c>
      <c r="C3241" s="1220"/>
      <c r="D3241" s="1221"/>
      <c r="E3241" s="1219" t="s">
        <v>7843</v>
      </c>
      <c r="F3241" s="1221"/>
      <c r="G3241" s="1158">
        <v>0</v>
      </c>
      <c r="H3241" s="1158">
        <v>290</v>
      </c>
      <c r="I3241" s="1158">
        <v>0</v>
      </c>
      <c r="J3241" s="1158">
        <v>290</v>
      </c>
      <c r="K3241" s="276" t="str">
        <f t="shared" si="50"/>
        <v>110123</v>
      </c>
    </row>
    <row r="3242" spans="1:11" ht="10.9" customHeight="1">
      <c r="A3242" s="1157">
        <v>5129090002</v>
      </c>
      <c r="B3242" s="1219" t="s">
        <v>2820</v>
      </c>
      <c r="C3242" s="1220"/>
      <c r="D3242" s="1221"/>
      <c r="E3242" s="1219" t="s">
        <v>7844</v>
      </c>
      <c r="F3242" s="1221"/>
      <c r="G3242" s="740">
        <v>26477</v>
      </c>
      <c r="H3242" s="1158">
        <v>0</v>
      </c>
      <c r="I3242" s="1158">
        <v>0</v>
      </c>
      <c r="J3242" s="740">
        <v>26477</v>
      </c>
      <c r="K3242" s="276" t="str">
        <f t="shared" si="50"/>
        <v>110123</v>
      </c>
    </row>
    <row r="3243" spans="1:11" ht="10.9" customHeight="1">
      <c r="A3243" s="1157">
        <v>5131010001</v>
      </c>
      <c r="B3243" s="1219" t="s">
        <v>696</v>
      </c>
      <c r="C3243" s="1220"/>
      <c r="D3243" s="1221"/>
      <c r="E3243" s="1219" t="s">
        <v>7845</v>
      </c>
      <c r="F3243" s="1221"/>
      <c r="G3243" s="740">
        <v>8838</v>
      </c>
      <c r="H3243" s="740">
        <v>8302</v>
      </c>
      <c r="I3243" s="1158">
        <v>0</v>
      </c>
      <c r="J3243" s="740">
        <v>17140</v>
      </c>
      <c r="K3243" s="276" t="str">
        <f t="shared" si="50"/>
        <v>151223</v>
      </c>
    </row>
    <row r="3244" spans="1:11" ht="10.9" customHeight="1">
      <c r="A3244" s="1157">
        <v>5131010001</v>
      </c>
      <c r="B3244" s="1219" t="s">
        <v>696</v>
      </c>
      <c r="C3244" s="1220"/>
      <c r="D3244" s="1221"/>
      <c r="E3244" s="1219" t="s">
        <v>7846</v>
      </c>
      <c r="F3244" s="1221"/>
      <c r="G3244" s="740">
        <v>8204</v>
      </c>
      <c r="H3244" s="740">
        <v>3342</v>
      </c>
      <c r="I3244" s="1158">
        <v>0</v>
      </c>
      <c r="J3244" s="740">
        <v>11546</v>
      </c>
      <c r="K3244" s="276" t="str">
        <f t="shared" si="50"/>
        <v>151223</v>
      </c>
    </row>
    <row r="3245" spans="1:11" ht="10.9" customHeight="1">
      <c r="A3245" s="1157">
        <v>5131010001</v>
      </c>
      <c r="B3245" s="1219" t="s">
        <v>696</v>
      </c>
      <c r="C3245" s="1220"/>
      <c r="D3245" s="1221"/>
      <c r="E3245" s="1219" t="s">
        <v>7847</v>
      </c>
      <c r="F3245" s="1221"/>
      <c r="G3245" s="740">
        <v>420498</v>
      </c>
      <c r="H3245" s="740">
        <v>246175</v>
      </c>
      <c r="I3245" s="1158">
        <v>0</v>
      </c>
      <c r="J3245" s="740">
        <v>666673</v>
      </c>
      <c r="K3245" s="276" t="str">
        <f t="shared" si="50"/>
        <v>151223</v>
      </c>
    </row>
    <row r="3246" spans="1:11" ht="10.9" customHeight="1">
      <c r="A3246" s="1157">
        <v>5131010001</v>
      </c>
      <c r="B3246" s="1219" t="s">
        <v>696</v>
      </c>
      <c r="C3246" s="1220"/>
      <c r="D3246" s="1221"/>
      <c r="E3246" s="1219" t="s">
        <v>7848</v>
      </c>
      <c r="F3246" s="1221"/>
      <c r="G3246" s="1158">
        <v>215</v>
      </c>
      <c r="H3246" s="1158">
        <v>0</v>
      </c>
      <c r="I3246" s="1158">
        <v>0</v>
      </c>
      <c r="J3246" s="1158">
        <v>215</v>
      </c>
      <c r="K3246" s="276" t="str">
        <f t="shared" si="50"/>
        <v>151223</v>
      </c>
    </row>
    <row r="3247" spans="1:11" ht="10.9" customHeight="1">
      <c r="A3247" s="1157">
        <v>5131010001</v>
      </c>
      <c r="B3247" s="1219" t="s">
        <v>696</v>
      </c>
      <c r="C3247" s="1220"/>
      <c r="D3247" s="1221"/>
      <c r="E3247" s="1219" t="s">
        <v>7849</v>
      </c>
      <c r="F3247" s="1221"/>
      <c r="G3247" s="740">
        <v>30160</v>
      </c>
      <c r="H3247" s="740">
        <v>33113</v>
      </c>
      <c r="I3247" s="1158">
        <v>0</v>
      </c>
      <c r="J3247" s="740">
        <v>63273</v>
      </c>
      <c r="K3247" s="276" t="str">
        <f t="shared" si="50"/>
        <v>151223</v>
      </c>
    </row>
    <row r="3248" spans="1:11" ht="10.9" customHeight="1">
      <c r="A3248" s="1157">
        <v>5131010001</v>
      </c>
      <c r="B3248" s="1219" t="s">
        <v>696</v>
      </c>
      <c r="C3248" s="1220"/>
      <c r="D3248" s="1221"/>
      <c r="E3248" s="1219" t="s">
        <v>7850</v>
      </c>
      <c r="F3248" s="1221"/>
      <c r="G3248" s="740">
        <v>300517</v>
      </c>
      <c r="H3248" s="740">
        <v>259783</v>
      </c>
      <c r="I3248" s="1158">
        <v>0</v>
      </c>
      <c r="J3248" s="740">
        <v>560300</v>
      </c>
      <c r="K3248" s="276" t="str">
        <f t="shared" si="50"/>
        <v>151223</v>
      </c>
    </row>
    <row r="3249" spans="1:11" ht="10.9" customHeight="1">
      <c r="A3249" s="1157">
        <v>5131010001</v>
      </c>
      <c r="B3249" s="1219" t="s">
        <v>696</v>
      </c>
      <c r="C3249" s="1220"/>
      <c r="D3249" s="1221"/>
      <c r="E3249" s="1219" t="s">
        <v>7851</v>
      </c>
      <c r="F3249" s="1221"/>
      <c r="G3249" s="740">
        <v>8220</v>
      </c>
      <c r="H3249" s="740">
        <v>1757</v>
      </c>
      <c r="I3249" s="1158">
        <v>0</v>
      </c>
      <c r="J3249" s="740">
        <v>9977</v>
      </c>
      <c r="K3249" s="276" t="str">
        <f t="shared" si="50"/>
        <v>151223</v>
      </c>
    </row>
    <row r="3250" spans="1:11" ht="10.9" customHeight="1">
      <c r="A3250" s="1157">
        <v>5131010001</v>
      </c>
      <c r="B3250" s="1219" t="s">
        <v>696</v>
      </c>
      <c r="C3250" s="1220"/>
      <c r="D3250" s="1221"/>
      <c r="E3250" s="1219" t="s">
        <v>7852</v>
      </c>
      <c r="F3250" s="1221"/>
      <c r="G3250" s="740">
        <v>42800</v>
      </c>
      <c r="H3250" s="740">
        <v>21417</v>
      </c>
      <c r="I3250" s="1158">
        <v>0</v>
      </c>
      <c r="J3250" s="740">
        <v>64217</v>
      </c>
      <c r="K3250" s="276" t="str">
        <f t="shared" si="50"/>
        <v>151223</v>
      </c>
    </row>
    <row r="3251" spans="1:11" ht="10.9" customHeight="1">
      <c r="A3251" s="1157">
        <v>5131010001</v>
      </c>
      <c r="B3251" s="1219" t="s">
        <v>696</v>
      </c>
      <c r="C3251" s="1220"/>
      <c r="D3251" s="1221"/>
      <c r="E3251" s="1219" t="s">
        <v>7853</v>
      </c>
      <c r="F3251" s="1221"/>
      <c r="G3251" s="740">
        <v>24611</v>
      </c>
      <c r="H3251" s="740">
        <v>15278</v>
      </c>
      <c r="I3251" s="1158">
        <v>0</v>
      </c>
      <c r="J3251" s="740">
        <v>39889</v>
      </c>
      <c r="K3251" s="276" t="str">
        <f t="shared" si="50"/>
        <v>151223</v>
      </c>
    </row>
    <row r="3252" spans="1:11" ht="10.9" customHeight="1">
      <c r="A3252" s="1157">
        <v>5131010001</v>
      </c>
      <c r="B3252" s="1219" t="s">
        <v>696</v>
      </c>
      <c r="C3252" s="1220"/>
      <c r="D3252" s="1221"/>
      <c r="E3252" s="1219" t="s">
        <v>7854</v>
      </c>
      <c r="F3252" s="1221"/>
      <c r="G3252" s="740">
        <v>930518</v>
      </c>
      <c r="H3252" s="740">
        <v>531819</v>
      </c>
      <c r="I3252" s="1158">
        <v>0</v>
      </c>
      <c r="J3252" s="740">
        <v>1462337</v>
      </c>
      <c r="K3252" s="276" t="str">
        <f t="shared" si="50"/>
        <v>151223</v>
      </c>
    </row>
    <row r="3253" spans="1:11" ht="10.9" customHeight="1">
      <c r="A3253" s="1157">
        <v>5131010001</v>
      </c>
      <c r="B3253" s="1219" t="s">
        <v>696</v>
      </c>
      <c r="C3253" s="1220"/>
      <c r="D3253" s="1221"/>
      <c r="E3253" s="1219" t="s">
        <v>7855</v>
      </c>
      <c r="F3253" s="1221"/>
      <c r="G3253" s="740">
        <v>35336</v>
      </c>
      <c r="H3253" s="740">
        <v>14663</v>
      </c>
      <c r="I3253" s="1158">
        <v>0</v>
      </c>
      <c r="J3253" s="740">
        <v>49999</v>
      </c>
      <c r="K3253" s="276" t="str">
        <f t="shared" si="50"/>
        <v>151223</v>
      </c>
    </row>
    <row r="3254" spans="1:11" ht="10.9" customHeight="1">
      <c r="A3254" s="1157">
        <v>5131010001</v>
      </c>
      <c r="B3254" s="1219" t="s">
        <v>696</v>
      </c>
      <c r="C3254" s="1220"/>
      <c r="D3254" s="1221"/>
      <c r="E3254" s="1219" t="s">
        <v>7856</v>
      </c>
      <c r="F3254" s="1221"/>
      <c r="G3254" s="740">
        <v>1741</v>
      </c>
      <c r="H3254" s="740">
        <v>2363</v>
      </c>
      <c r="I3254" s="1158">
        <v>0</v>
      </c>
      <c r="J3254" s="740">
        <v>4104</v>
      </c>
      <c r="K3254" s="276" t="str">
        <f t="shared" si="50"/>
        <v>151223</v>
      </c>
    </row>
    <row r="3255" spans="1:11" ht="10.9" customHeight="1">
      <c r="A3255" s="1157">
        <v>5131010001</v>
      </c>
      <c r="B3255" s="1219" t="s">
        <v>696</v>
      </c>
      <c r="C3255" s="1220"/>
      <c r="D3255" s="1221"/>
      <c r="E3255" s="1219" t="s">
        <v>7857</v>
      </c>
      <c r="F3255" s="1221"/>
      <c r="G3255" s="740">
        <v>5849</v>
      </c>
      <c r="H3255" s="740">
        <v>6111</v>
      </c>
      <c r="I3255" s="1158">
        <v>0</v>
      </c>
      <c r="J3255" s="740">
        <v>11960</v>
      </c>
      <c r="K3255" s="276" t="str">
        <f t="shared" si="50"/>
        <v>151223</v>
      </c>
    </row>
    <row r="3256" spans="1:11" ht="10.9" customHeight="1">
      <c r="A3256" s="1157">
        <v>5131010001</v>
      </c>
      <c r="B3256" s="1219" t="s">
        <v>696</v>
      </c>
      <c r="C3256" s="1220"/>
      <c r="D3256" s="1221"/>
      <c r="E3256" s="1219" t="s">
        <v>7858</v>
      </c>
      <c r="F3256" s="1221"/>
      <c r="G3256" s="740">
        <v>15776</v>
      </c>
      <c r="H3256" s="740">
        <v>17271</v>
      </c>
      <c r="I3256" s="1158">
        <v>0</v>
      </c>
      <c r="J3256" s="740">
        <v>33047</v>
      </c>
      <c r="K3256" s="276" t="str">
        <f t="shared" si="50"/>
        <v>151223</v>
      </c>
    </row>
    <row r="3257" spans="1:11" ht="10.9" customHeight="1">
      <c r="A3257" s="1157">
        <v>5131010001</v>
      </c>
      <c r="B3257" s="1219" t="s">
        <v>696</v>
      </c>
      <c r="C3257" s="1220"/>
      <c r="D3257" s="1221"/>
      <c r="E3257" s="1219" t="s">
        <v>7859</v>
      </c>
      <c r="F3257" s="1221"/>
      <c r="G3257" s="740">
        <v>6404</v>
      </c>
      <c r="H3257" s="740">
        <v>6815</v>
      </c>
      <c r="I3257" s="1158">
        <v>0</v>
      </c>
      <c r="J3257" s="740">
        <v>13219</v>
      </c>
      <c r="K3257" s="276" t="str">
        <f t="shared" si="50"/>
        <v>151223</v>
      </c>
    </row>
    <row r="3258" spans="1:11" ht="10.9" customHeight="1">
      <c r="A3258" s="1157">
        <v>5131010001</v>
      </c>
      <c r="B3258" s="1219" t="s">
        <v>696</v>
      </c>
      <c r="C3258" s="1220"/>
      <c r="D3258" s="1221"/>
      <c r="E3258" s="1219" t="s">
        <v>7860</v>
      </c>
      <c r="F3258" s="1221"/>
      <c r="G3258" s="740">
        <v>2409</v>
      </c>
      <c r="H3258" s="1158">
        <v>0</v>
      </c>
      <c r="I3258" s="1158">
        <v>0</v>
      </c>
      <c r="J3258" s="740">
        <v>2409</v>
      </c>
      <c r="K3258" s="276" t="str">
        <f t="shared" si="50"/>
        <v>151223</v>
      </c>
    </row>
    <row r="3259" spans="1:11" ht="10.9" customHeight="1">
      <c r="A3259" s="1157">
        <v>5131010001</v>
      </c>
      <c r="B3259" s="1219" t="s">
        <v>696</v>
      </c>
      <c r="C3259" s="1220"/>
      <c r="D3259" s="1221"/>
      <c r="E3259" s="1219" t="s">
        <v>7861</v>
      </c>
      <c r="F3259" s="1221"/>
      <c r="G3259" s="740">
        <v>20548</v>
      </c>
      <c r="H3259" s="740">
        <v>25621</v>
      </c>
      <c r="I3259" s="1158">
        <v>0</v>
      </c>
      <c r="J3259" s="740">
        <v>46169</v>
      </c>
      <c r="K3259" s="276" t="str">
        <f t="shared" si="50"/>
        <v>151223</v>
      </c>
    </row>
    <row r="3260" spans="1:11" ht="10.9" customHeight="1">
      <c r="A3260" s="1157">
        <v>5131010001</v>
      </c>
      <c r="B3260" s="1219" t="s">
        <v>696</v>
      </c>
      <c r="C3260" s="1220"/>
      <c r="D3260" s="1221"/>
      <c r="E3260" s="1219" t="s">
        <v>7862</v>
      </c>
      <c r="F3260" s="1221"/>
      <c r="G3260" s="740">
        <v>757892</v>
      </c>
      <c r="H3260" s="740">
        <v>412783</v>
      </c>
      <c r="I3260" s="1158">
        <v>0</v>
      </c>
      <c r="J3260" s="740">
        <v>1170675</v>
      </c>
      <c r="K3260" s="276" t="str">
        <f t="shared" si="50"/>
        <v>151223</v>
      </c>
    </row>
    <row r="3261" spans="1:11" ht="10.9" customHeight="1">
      <c r="A3261" s="1157">
        <v>5131010001</v>
      </c>
      <c r="B3261" s="1219" t="s">
        <v>696</v>
      </c>
      <c r="C3261" s="1220"/>
      <c r="D3261" s="1221"/>
      <c r="E3261" s="1219" t="s">
        <v>7863</v>
      </c>
      <c r="F3261" s="1221"/>
      <c r="G3261" s="740">
        <v>8888</v>
      </c>
      <c r="H3261" s="740">
        <v>4420</v>
      </c>
      <c r="I3261" s="1158">
        <v>0</v>
      </c>
      <c r="J3261" s="740">
        <v>13308</v>
      </c>
      <c r="K3261" s="276" t="str">
        <f t="shared" si="50"/>
        <v>151223</v>
      </c>
    </row>
    <row r="3262" spans="1:11" ht="10.9" customHeight="1">
      <c r="A3262" s="1157">
        <v>5131010001</v>
      </c>
      <c r="B3262" s="1219" t="s">
        <v>696</v>
      </c>
      <c r="C3262" s="1220"/>
      <c r="D3262" s="1221"/>
      <c r="E3262" s="1219" t="s">
        <v>7864</v>
      </c>
      <c r="F3262" s="1221"/>
      <c r="G3262" s="740">
        <v>7993</v>
      </c>
      <c r="H3262" s="1158">
        <v>0</v>
      </c>
      <c r="I3262" s="1158">
        <v>0</v>
      </c>
      <c r="J3262" s="740">
        <v>7993</v>
      </c>
      <c r="K3262" s="276" t="str">
        <f t="shared" si="50"/>
        <v>151223</v>
      </c>
    </row>
    <row r="3263" spans="1:11" ht="10.9" customHeight="1">
      <c r="A3263" s="1157">
        <v>5131010001</v>
      </c>
      <c r="B3263" s="1219" t="s">
        <v>696</v>
      </c>
      <c r="C3263" s="1220"/>
      <c r="D3263" s="1221"/>
      <c r="E3263" s="1219" t="s">
        <v>7865</v>
      </c>
      <c r="F3263" s="1221"/>
      <c r="G3263" s="740">
        <v>9067</v>
      </c>
      <c r="H3263" s="740">
        <v>9458</v>
      </c>
      <c r="I3263" s="1158">
        <v>0</v>
      </c>
      <c r="J3263" s="740">
        <v>18525</v>
      </c>
      <c r="K3263" s="276" t="str">
        <f t="shared" si="50"/>
        <v>151223</v>
      </c>
    </row>
    <row r="3264" spans="1:11" ht="10.9" customHeight="1">
      <c r="A3264" s="1157">
        <v>5131010001</v>
      </c>
      <c r="B3264" s="1219" t="s">
        <v>696</v>
      </c>
      <c r="C3264" s="1220"/>
      <c r="D3264" s="1221"/>
      <c r="E3264" s="1219" t="s">
        <v>7866</v>
      </c>
      <c r="F3264" s="1221"/>
      <c r="G3264" s="740">
        <v>14401</v>
      </c>
      <c r="H3264" s="740">
        <v>12472</v>
      </c>
      <c r="I3264" s="1158">
        <v>0</v>
      </c>
      <c r="J3264" s="740">
        <v>26873</v>
      </c>
      <c r="K3264" s="276" t="str">
        <f t="shared" si="50"/>
        <v>151223</v>
      </c>
    </row>
    <row r="3265" spans="1:11" ht="10.9" customHeight="1">
      <c r="A3265" s="1157">
        <v>5131010001</v>
      </c>
      <c r="B3265" s="1219" t="s">
        <v>696</v>
      </c>
      <c r="C3265" s="1220"/>
      <c r="D3265" s="1221"/>
      <c r="E3265" s="1219" t="s">
        <v>7867</v>
      </c>
      <c r="F3265" s="1221"/>
      <c r="G3265" s="740">
        <v>7505</v>
      </c>
      <c r="H3265" s="1158">
        <v>0</v>
      </c>
      <c r="I3265" s="1158">
        <v>0</v>
      </c>
      <c r="J3265" s="740">
        <v>7505</v>
      </c>
      <c r="K3265" s="276" t="str">
        <f t="shared" si="50"/>
        <v>151223</v>
      </c>
    </row>
    <row r="3266" spans="1:11" ht="10.9" customHeight="1">
      <c r="A3266" s="1157">
        <v>5131010001</v>
      </c>
      <c r="B3266" s="1219" t="s">
        <v>696</v>
      </c>
      <c r="C3266" s="1220"/>
      <c r="D3266" s="1221"/>
      <c r="E3266" s="1219" t="s">
        <v>7868</v>
      </c>
      <c r="F3266" s="1221"/>
      <c r="G3266" s="1158">
        <v>215</v>
      </c>
      <c r="H3266" s="1158">
        <v>0</v>
      </c>
      <c r="I3266" s="1158">
        <v>0</v>
      </c>
      <c r="J3266" s="1158">
        <v>215</v>
      </c>
      <c r="K3266" s="276" t="str">
        <f t="shared" si="50"/>
        <v>151223</v>
      </c>
    </row>
    <row r="3267" spans="1:11" ht="10.9" customHeight="1">
      <c r="A3267" s="1157">
        <v>5131010001</v>
      </c>
      <c r="B3267" s="1219" t="s">
        <v>696</v>
      </c>
      <c r="C3267" s="1220"/>
      <c r="D3267" s="1221"/>
      <c r="E3267" s="1219" t="s">
        <v>7869</v>
      </c>
      <c r="F3267" s="1221"/>
      <c r="G3267" s="1158">
        <v>303</v>
      </c>
      <c r="H3267" s="740">
        <v>2150</v>
      </c>
      <c r="I3267" s="1158">
        <v>0</v>
      </c>
      <c r="J3267" s="740">
        <v>2453</v>
      </c>
      <c r="K3267" s="276" t="str">
        <f t="shared" si="50"/>
        <v>151223</v>
      </c>
    </row>
    <row r="3268" spans="1:11" ht="10.9" customHeight="1">
      <c r="A3268" s="1157">
        <v>5131010002</v>
      </c>
      <c r="B3268" s="1219" t="s">
        <v>697</v>
      </c>
      <c r="C3268" s="1220"/>
      <c r="D3268" s="1221"/>
      <c r="E3268" s="1219" t="s">
        <v>7870</v>
      </c>
      <c r="F3268" s="1221"/>
      <c r="G3268" s="740">
        <v>12754337</v>
      </c>
      <c r="H3268" s="740">
        <v>5896687</v>
      </c>
      <c r="I3268" s="1158">
        <v>0</v>
      </c>
      <c r="J3268" s="740">
        <v>18651024</v>
      </c>
      <c r="K3268" s="276" t="str">
        <f t="shared" si="50"/>
        <v>151223</v>
      </c>
    </row>
    <row r="3269" spans="1:11" ht="10.9" customHeight="1">
      <c r="A3269" s="1157">
        <v>5131020001</v>
      </c>
      <c r="B3269" s="1219" t="s">
        <v>698</v>
      </c>
      <c r="C3269" s="1220"/>
      <c r="D3269" s="1221"/>
      <c r="E3269" s="1219" t="s">
        <v>7871</v>
      </c>
      <c r="F3269" s="1221"/>
      <c r="G3269" s="740">
        <v>3107.7</v>
      </c>
      <c r="H3269" s="1158">
        <v>0</v>
      </c>
      <c r="I3269" s="1158">
        <v>0</v>
      </c>
      <c r="J3269" s="740">
        <v>3107.7</v>
      </c>
      <c r="K3269" s="276" t="str">
        <f t="shared" si="50"/>
        <v>110123</v>
      </c>
    </row>
    <row r="3270" spans="1:11" ht="10.9" customHeight="1">
      <c r="A3270" s="1157">
        <v>5131020001</v>
      </c>
      <c r="B3270" s="1219" t="s">
        <v>698</v>
      </c>
      <c r="C3270" s="1220"/>
      <c r="D3270" s="1221"/>
      <c r="E3270" s="1219" t="s">
        <v>7872</v>
      </c>
      <c r="F3270" s="1221"/>
      <c r="G3270" s="1158">
        <v>633.04999999999995</v>
      </c>
      <c r="H3270" s="1158">
        <v>0</v>
      </c>
      <c r="I3270" s="1158">
        <v>0</v>
      </c>
      <c r="J3270" s="1158">
        <v>633.04999999999995</v>
      </c>
      <c r="K3270" s="276" t="str">
        <f t="shared" si="50"/>
        <v>110123</v>
      </c>
    </row>
    <row r="3271" spans="1:11" ht="10.9" customHeight="1">
      <c r="A3271" s="1157">
        <v>5131020001</v>
      </c>
      <c r="B3271" s="1219" t="s">
        <v>698</v>
      </c>
      <c r="C3271" s="1220"/>
      <c r="D3271" s="1221"/>
      <c r="E3271" s="1219" t="s">
        <v>7873</v>
      </c>
      <c r="F3271" s="1221"/>
      <c r="G3271" s="740">
        <v>10566.77</v>
      </c>
      <c r="H3271" s="740">
        <v>4494.9799999999996</v>
      </c>
      <c r="I3271" s="1158">
        <v>0</v>
      </c>
      <c r="J3271" s="740">
        <v>15061.75</v>
      </c>
      <c r="K3271" s="276" t="str">
        <f t="shared" si="50"/>
        <v>110123</v>
      </c>
    </row>
    <row r="3272" spans="1:11" ht="10.9" customHeight="1">
      <c r="A3272" s="1157">
        <v>5131020001</v>
      </c>
      <c r="B3272" s="1219" t="s">
        <v>698</v>
      </c>
      <c r="C3272" s="1220"/>
      <c r="D3272" s="1221"/>
      <c r="E3272" s="1219" t="s">
        <v>7874</v>
      </c>
      <c r="F3272" s="1221"/>
      <c r="G3272" s="1158">
        <v>0</v>
      </c>
      <c r="H3272" s="1158">
        <v>75.099999999999994</v>
      </c>
      <c r="I3272" s="1158">
        <v>0</v>
      </c>
      <c r="J3272" s="1158">
        <v>75.099999999999994</v>
      </c>
      <c r="K3272" s="276" t="str">
        <f t="shared" si="50"/>
        <v>110123</v>
      </c>
    </row>
    <row r="3273" spans="1:11" ht="10.9" customHeight="1">
      <c r="A3273" s="1157">
        <v>5131020001</v>
      </c>
      <c r="B3273" s="1219" t="s">
        <v>698</v>
      </c>
      <c r="C3273" s="1220"/>
      <c r="D3273" s="1221"/>
      <c r="E3273" s="1219" t="s">
        <v>7875</v>
      </c>
      <c r="F3273" s="1221"/>
      <c r="G3273" s="740">
        <v>29866.5</v>
      </c>
      <c r="H3273" s="740">
        <v>5103</v>
      </c>
      <c r="I3273" s="1158">
        <v>0</v>
      </c>
      <c r="J3273" s="740">
        <v>34969.5</v>
      </c>
      <c r="K3273" s="276" t="str">
        <f t="shared" si="50"/>
        <v>110123</v>
      </c>
    </row>
    <row r="3274" spans="1:11" ht="10.9" customHeight="1">
      <c r="A3274" s="1157">
        <v>5131020001</v>
      </c>
      <c r="B3274" s="1219" t="s">
        <v>698</v>
      </c>
      <c r="C3274" s="1220"/>
      <c r="D3274" s="1221"/>
      <c r="E3274" s="1219" t="s">
        <v>7876</v>
      </c>
      <c r="F3274" s="1221"/>
      <c r="G3274" s="740">
        <v>3615.58</v>
      </c>
      <c r="H3274" s="740">
        <v>1488.22</v>
      </c>
      <c r="I3274" s="1158">
        <v>0</v>
      </c>
      <c r="J3274" s="740">
        <v>5103.8</v>
      </c>
      <c r="K3274" s="276" t="str">
        <f t="shared" si="50"/>
        <v>110123</v>
      </c>
    </row>
    <row r="3275" spans="1:11" ht="10.9" customHeight="1">
      <c r="A3275" s="1157">
        <v>5131020001</v>
      </c>
      <c r="B3275" s="1219" t="s">
        <v>698</v>
      </c>
      <c r="C3275" s="1220"/>
      <c r="D3275" s="1221"/>
      <c r="E3275" s="1219" t="s">
        <v>7877</v>
      </c>
      <c r="F3275" s="1221"/>
      <c r="G3275" s="740">
        <v>15870.97</v>
      </c>
      <c r="H3275" s="740">
        <v>5170.12</v>
      </c>
      <c r="I3275" s="1158">
        <v>0</v>
      </c>
      <c r="J3275" s="740">
        <v>21041.09</v>
      </c>
      <c r="K3275" s="276" t="str">
        <f t="shared" si="50"/>
        <v>110123</v>
      </c>
    </row>
    <row r="3276" spans="1:11" ht="10.9" customHeight="1">
      <c r="A3276" s="1157">
        <v>5131020001</v>
      </c>
      <c r="B3276" s="1219" t="s">
        <v>698</v>
      </c>
      <c r="C3276" s="1220"/>
      <c r="D3276" s="1221"/>
      <c r="E3276" s="1219" t="s">
        <v>7878</v>
      </c>
      <c r="F3276" s="1221"/>
      <c r="G3276" s="740">
        <v>937476.63</v>
      </c>
      <c r="H3276" s="740">
        <v>403717.05</v>
      </c>
      <c r="I3276" s="1158">
        <v>0</v>
      </c>
      <c r="J3276" s="740">
        <v>1341193.68</v>
      </c>
      <c r="K3276" s="276" t="str">
        <f t="shared" si="50"/>
        <v>110123</v>
      </c>
    </row>
    <row r="3277" spans="1:11" ht="10.9" customHeight="1">
      <c r="A3277" s="1157">
        <v>5131030001</v>
      </c>
      <c r="B3277" s="1219" t="s">
        <v>519</v>
      </c>
      <c r="C3277" s="1220"/>
      <c r="D3277" s="1221"/>
      <c r="E3277" s="1219" t="s">
        <v>7879</v>
      </c>
      <c r="F3277" s="1221"/>
      <c r="G3277" s="740">
        <v>1044.44</v>
      </c>
      <c r="H3277" s="1158">
        <v>0</v>
      </c>
      <c r="I3277" s="1158">
        <v>0</v>
      </c>
      <c r="J3277" s="740">
        <v>1044.44</v>
      </c>
      <c r="K3277" s="276" t="str">
        <f t="shared" ref="K3277:K3340" si="51">MID(E3277,58,6)</f>
        <v>110123</v>
      </c>
    </row>
    <row r="3278" spans="1:11" ht="10.9" customHeight="1">
      <c r="A3278" s="1157">
        <v>5131030001</v>
      </c>
      <c r="B3278" s="1219" t="s">
        <v>519</v>
      </c>
      <c r="C3278" s="1220"/>
      <c r="D3278" s="1221"/>
      <c r="E3278" s="1219" t="s">
        <v>7880</v>
      </c>
      <c r="F3278" s="1221"/>
      <c r="G3278" s="740">
        <v>11290.09</v>
      </c>
      <c r="H3278" s="1158">
        <v>0</v>
      </c>
      <c r="I3278" s="1158">
        <v>0</v>
      </c>
      <c r="J3278" s="740">
        <v>11290.09</v>
      </c>
      <c r="K3278" s="276" t="str">
        <f t="shared" si="51"/>
        <v>110123</v>
      </c>
    </row>
    <row r="3279" spans="1:11" ht="10.9" customHeight="1">
      <c r="A3279" s="1157">
        <v>5131030001</v>
      </c>
      <c r="B3279" s="1219" t="s">
        <v>519</v>
      </c>
      <c r="C3279" s="1220"/>
      <c r="D3279" s="1221"/>
      <c r="E3279" s="1219" t="s">
        <v>7881</v>
      </c>
      <c r="F3279" s="1221"/>
      <c r="G3279" s="1158">
        <v>526.26</v>
      </c>
      <c r="H3279" s="1158">
        <v>0</v>
      </c>
      <c r="I3279" s="1158">
        <v>0</v>
      </c>
      <c r="J3279" s="1158">
        <v>526.26</v>
      </c>
      <c r="K3279" s="276" t="str">
        <f t="shared" si="51"/>
        <v>110123</v>
      </c>
    </row>
    <row r="3280" spans="1:11" ht="10.9" customHeight="1">
      <c r="A3280" s="1157">
        <v>5131030001</v>
      </c>
      <c r="B3280" s="1219" t="s">
        <v>519</v>
      </c>
      <c r="C3280" s="1220"/>
      <c r="D3280" s="1221"/>
      <c r="E3280" s="1219" t="s">
        <v>7882</v>
      </c>
      <c r="F3280" s="1221"/>
      <c r="G3280" s="740">
        <v>7784.11</v>
      </c>
      <c r="H3280" s="1158">
        <v>0</v>
      </c>
      <c r="I3280" s="1158">
        <v>0</v>
      </c>
      <c r="J3280" s="740">
        <v>7784.11</v>
      </c>
      <c r="K3280" s="276" t="str">
        <f t="shared" si="51"/>
        <v>110123</v>
      </c>
    </row>
    <row r="3281" spans="1:11" ht="10.9" customHeight="1">
      <c r="A3281" s="1157">
        <v>5131030001</v>
      </c>
      <c r="B3281" s="1219" t="s">
        <v>519</v>
      </c>
      <c r="C3281" s="1220"/>
      <c r="D3281" s="1221"/>
      <c r="E3281" s="1219" t="s">
        <v>7883</v>
      </c>
      <c r="F3281" s="1221"/>
      <c r="G3281" s="740">
        <v>341262.63</v>
      </c>
      <c r="H3281" s="1158">
        <v>0</v>
      </c>
      <c r="I3281" s="1158">
        <v>0</v>
      </c>
      <c r="J3281" s="740">
        <v>341262.63</v>
      </c>
      <c r="K3281" s="276" t="str">
        <f t="shared" si="51"/>
        <v>110123</v>
      </c>
    </row>
    <row r="3282" spans="1:11" ht="10.9" customHeight="1">
      <c r="A3282" s="1157">
        <v>5131030001</v>
      </c>
      <c r="B3282" s="1219" t="s">
        <v>519</v>
      </c>
      <c r="C3282" s="1220"/>
      <c r="D3282" s="1221"/>
      <c r="E3282" s="1219" t="s">
        <v>7884</v>
      </c>
      <c r="F3282" s="1221"/>
      <c r="G3282" s="740">
        <v>2684.53</v>
      </c>
      <c r="H3282" s="1158">
        <v>0</v>
      </c>
      <c r="I3282" s="1158">
        <v>0</v>
      </c>
      <c r="J3282" s="740">
        <v>2684.53</v>
      </c>
      <c r="K3282" s="276" t="str">
        <f t="shared" si="51"/>
        <v>110123</v>
      </c>
    </row>
    <row r="3283" spans="1:11" ht="10.9" customHeight="1">
      <c r="A3283" s="1157">
        <v>5131030001</v>
      </c>
      <c r="B3283" s="1219" t="s">
        <v>519</v>
      </c>
      <c r="C3283" s="1220"/>
      <c r="D3283" s="1221"/>
      <c r="E3283" s="1219" t="s">
        <v>7885</v>
      </c>
      <c r="F3283" s="1221"/>
      <c r="G3283" s="740">
        <v>70032.33</v>
      </c>
      <c r="H3283" s="1158">
        <v>0</v>
      </c>
      <c r="I3283" s="1158">
        <v>0</v>
      </c>
      <c r="J3283" s="740">
        <v>70032.33</v>
      </c>
      <c r="K3283" s="276" t="str">
        <f t="shared" si="51"/>
        <v>110123</v>
      </c>
    </row>
    <row r="3284" spans="1:11" ht="10.9" customHeight="1">
      <c r="A3284" s="1157">
        <v>5131030001</v>
      </c>
      <c r="B3284" s="1219" t="s">
        <v>519</v>
      </c>
      <c r="C3284" s="1220"/>
      <c r="D3284" s="1221"/>
      <c r="E3284" s="1219" t="s">
        <v>7886</v>
      </c>
      <c r="F3284" s="1221"/>
      <c r="G3284" s="740">
        <v>1621.51</v>
      </c>
      <c r="H3284" s="1158">
        <v>0</v>
      </c>
      <c r="I3284" s="1158">
        <v>0</v>
      </c>
      <c r="J3284" s="740">
        <v>1621.51</v>
      </c>
      <c r="K3284" s="276" t="str">
        <f t="shared" si="51"/>
        <v>110123</v>
      </c>
    </row>
    <row r="3285" spans="1:11" ht="10.9" customHeight="1">
      <c r="A3285" s="1157">
        <v>5131030001</v>
      </c>
      <c r="B3285" s="1219" t="s">
        <v>519</v>
      </c>
      <c r="C3285" s="1220"/>
      <c r="D3285" s="1221"/>
      <c r="E3285" s="1219" t="s">
        <v>7887</v>
      </c>
      <c r="F3285" s="1221"/>
      <c r="G3285" s="740">
        <v>181767</v>
      </c>
      <c r="H3285" s="1158">
        <v>0</v>
      </c>
      <c r="I3285" s="1158">
        <v>0</v>
      </c>
      <c r="J3285" s="740">
        <v>181767</v>
      </c>
      <c r="K3285" s="276" t="str">
        <f t="shared" si="51"/>
        <v>110123</v>
      </c>
    </row>
    <row r="3286" spans="1:11" ht="10.9" customHeight="1">
      <c r="A3286" s="1157">
        <v>5131030001</v>
      </c>
      <c r="B3286" s="1219" t="s">
        <v>519</v>
      </c>
      <c r="C3286" s="1220"/>
      <c r="D3286" s="1221"/>
      <c r="E3286" s="1219" t="s">
        <v>7888</v>
      </c>
      <c r="F3286" s="1221"/>
      <c r="G3286" s="740">
        <v>14289.84</v>
      </c>
      <c r="H3286" s="1158">
        <v>0</v>
      </c>
      <c r="I3286" s="1158">
        <v>0</v>
      </c>
      <c r="J3286" s="740">
        <v>14289.84</v>
      </c>
      <c r="K3286" s="276" t="str">
        <f t="shared" si="51"/>
        <v>110123</v>
      </c>
    </row>
    <row r="3287" spans="1:11" ht="10.9" customHeight="1">
      <c r="A3287" s="1157">
        <v>5131030001</v>
      </c>
      <c r="B3287" s="1219" t="s">
        <v>519</v>
      </c>
      <c r="C3287" s="1220"/>
      <c r="D3287" s="1221"/>
      <c r="E3287" s="1219" t="s">
        <v>7889</v>
      </c>
      <c r="F3287" s="1221"/>
      <c r="G3287" s="740">
        <v>1071.73</v>
      </c>
      <c r="H3287" s="1158">
        <v>0</v>
      </c>
      <c r="I3287" s="1158">
        <v>0</v>
      </c>
      <c r="J3287" s="740">
        <v>1071.73</v>
      </c>
      <c r="K3287" s="276" t="str">
        <f t="shared" si="51"/>
        <v>110123</v>
      </c>
    </row>
    <row r="3288" spans="1:11" ht="10.9" customHeight="1">
      <c r="A3288" s="1157">
        <v>5131030001</v>
      </c>
      <c r="B3288" s="1219" t="s">
        <v>519</v>
      </c>
      <c r="C3288" s="1220"/>
      <c r="D3288" s="1221"/>
      <c r="E3288" s="1219" t="s">
        <v>7890</v>
      </c>
      <c r="F3288" s="1221"/>
      <c r="G3288" s="1158">
        <v>633.99</v>
      </c>
      <c r="H3288" s="1158">
        <v>0</v>
      </c>
      <c r="I3288" s="1158">
        <v>0</v>
      </c>
      <c r="J3288" s="1158">
        <v>633.99</v>
      </c>
      <c r="K3288" s="276" t="str">
        <f t="shared" si="51"/>
        <v>110123</v>
      </c>
    </row>
    <row r="3289" spans="1:11" ht="10.9" customHeight="1">
      <c r="A3289" s="1157">
        <v>5131030001</v>
      </c>
      <c r="B3289" s="1219" t="s">
        <v>519</v>
      </c>
      <c r="C3289" s="1220"/>
      <c r="D3289" s="1221"/>
      <c r="E3289" s="1219" t="s">
        <v>7891</v>
      </c>
      <c r="F3289" s="1221"/>
      <c r="G3289" s="740">
        <v>235898.04</v>
      </c>
      <c r="H3289" s="1158">
        <v>0</v>
      </c>
      <c r="I3289" s="1158">
        <v>0</v>
      </c>
      <c r="J3289" s="740">
        <v>235898.04</v>
      </c>
      <c r="K3289" s="276" t="str">
        <f t="shared" si="51"/>
        <v>110123</v>
      </c>
    </row>
    <row r="3290" spans="1:11" ht="10.9" customHeight="1">
      <c r="A3290" s="1157">
        <v>5131030001</v>
      </c>
      <c r="B3290" s="1219" t="s">
        <v>519</v>
      </c>
      <c r="C3290" s="1220"/>
      <c r="D3290" s="1221"/>
      <c r="E3290" s="1219" t="s">
        <v>7892</v>
      </c>
      <c r="F3290" s="1221"/>
      <c r="G3290" s="1158">
        <v>526.58000000000004</v>
      </c>
      <c r="H3290" s="1158">
        <v>0</v>
      </c>
      <c r="I3290" s="1158">
        <v>0</v>
      </c>
      <c r="J3290" s="1158">
        <v>526.58000000000004</v>
      </c>
      <c r="K3290" s="276" t="str">
        <f t="shared" si="51"/>
        <v>110123</v>
      </c>
    </row>
    <row r="3291" spans="1:11" ht="10.9" customHeight="1">
      <c r="A3291" s="1157">
        <v>5131030001</v>
      </c>
      <c r="B3291" s="1219" t="s">
        <v>519</v>
      </c>
      <c r="C3291" s="1220"/>
      <c r="D3291" s="1221"/>
      <c r="E3291" s="1219" t="s">
        <v>7893</v>
      </c>
      <c r="F3291" s="1221"/>
      <c r="G3291" s="1158">
        <v>658.97</v>
      </c>
      <c r="H3291" s="1158">
        <v>0</v>
      </c>
      <c r="I3291" s="1158">
        <v>0</v>
      </c>
      <c r="J3291" s="1158">
        <v>658.97</v>
      </c>
      <c r="K3291" s="276" t="str">
        <f t="shared" si="51"/>
        <v>110123</v>
      </c>
    </row>
    <row r="3292" spans="1:11" ht="10.9" customHeight="1">
      <c r="A3292" s="1157">
        <v>5131030001</v>
      </c>
      <c r="B3292" s="1219" t="s">
        <v>519</v>
      </c>
      <c r="C3292" s="1220"/>
      <c r="D3292" s="1221"/>
      <c r="E3292" s="1219" t="s">
        <v>7894</v>
      </c>
      <c r="F3292" s="1221"/>
      <c r="G3292" s="740">
        <v>1835.89</v>
      </c>
      <c r="H3292" s="1158">
        <v>0</v>
      </c>
      <c r="I3292" s="1158">
        <v>0</v>
      </c>
      <c r="J3292" s="740">
        <v>1835.89</v>
      </c>
      <c r="K3292" s="276" t="str">
        <f t="shared" si="51"/>
        <v>110123</v>
      </c>
    </row>
    <row r="3293" spans="1:11" ht="10.9" customHeight="1">
      <c r="A3293" s="1157">
        <v>5131030001</v>
      </c>
      <c r="B3293" s="1219" t="s">
        <v>519</v>
      </c>
      <c r="C3293" s="1220"/>
      <c r="D3293" s="1221"/>
      <c r="E3293" s="1219" t="s">
        <v>7895</v>
      </c>
      <c r="F3293" s="1221"/>
      <c r="G3293" s="740">
        <v>152380.49</v>
      </c>
      <c r="H3293" s="1158">
        <v>0</v>
      </c>
      <c r="I3293" s="1158">
        <v>0</v>
      </c>
      <c r="J3293" s="740">
        <v>152380.49</v>
      </c>
      <c r="K3293" s="276" t="str">
        <f t="shared" si="51"/>
        <v>110123</v>
      </c>
    </row>
    <row r="3294" spans="1:11" ht="10.9" customHeight="1">
      <c r="A3294" s="1157">
        <v>5131030001</v>
      </c>
      <c r="B3294" s="1219" t="s">
        <v>519</v>
      </c>
      <c r="C3294" s="1220"/>
      <c r="D3294" s="1221"/>
      <c r="E3294" s="1219" t="s">
        <v>7896</v>
      </c>
      <c r="F3294" s="1221"/>
      <c r="G3294" s="740">
        <v>1154.2</v>
      </c>
      <c r="H3294" s="1158">
        <v>0</v>
      </c>
      <c r="I3294" s="1158">
        <v>0</v>
      </c>
      <c r="J3294" s="740">
        <v>1154.2</v>
      </c>
      <c r="K3294" s="276" t="str">
        <f t="shared" si="51"/>
        <v>110123</v>
      </c>
    </row>
    <row r="3295" spans="1:11" ht="10.9" customHeight="1">
      <c r="A3295" s="1157">
        <v>5131030001</v>
      </c>
      <c r="B3295" s="1219" t="s">
        <v>519</v>
      </c>
      <c r="C3295" s="1220"/>
      <c r="D3295" s="1221"/>
      <c r="E3295" s="1219" t="s">
        <v>7897</v>
      </c>
      <c r="F3295" s="1221"/>
      <c r="G3295" s="740">
        <v>8508.5400000000009</v>
      </c>
      <c r="H3295" s="1158">
        <v>0</v>
      </c>
      <c r="I3295" s="1158">
        <v>0</v>
      </c>
      <c r="J3295" s="740">
        <v>8508.5400000000009</v>
      </c>
      <c r="K3295" s="276" t="str">
        <f t="shared" si="51"/>
        <v>110123</v>
      </c>
    </row>
    <row r="3296" spans="1:11" ht="10.9" customHeight="1">
      <c r="A3296" s="1157">
        <v>5131030001</v>
      </c>
      <c r="B3296" s="1219" t="s">
        <v>519</v>
      </c>
      <c r="C3296" s="1220"/>
      <c r="D3296" s="1221"/>
      <c r="E3296" s="1219" t="s">
        <v>7898</v>
      </c>
      <c r="F3296" s="1221"/>
      <c r="G3296" s="740">
        <v>18636.560000000001</v>
      </c>
      <c r="H3296" s="1158">
        <v>0</v>
      </c>
      <c r="I3296" s="1158">
        <v>0</v>
      </c>
      <c r="J3296" s="740">
        <v>18636.560000000001</v>
      </c>
      <c r="K3296" s="276" t="str">
        <f t="shared" si="51"/>
        <v>110123</v>
      </c>
    </row>
    <row r="3297" spans="1:11" ht="10.9" customHeight="1">
      <c r="A3297" s="1157">
        <v>5131030001</v>
      </c>
      <c r="B3297" s="1219" t="s">
        <v>519</v>
      </c>
      <c r="C3297" s="1220"/>
      <c r="D3297" s="1221"/>
      <c r="E3297" s="1219" t="s">
        <v>7899</v>
      </c>
      <c r="F3297" s="1221"/>
      <c r="G3297" s="740">
        <v>1072.76</v>
      </c>
      <c r="H3297" s="1158">
        <v>0</v>
      </c>
      <c r="I3297" s="1158">
        <v>0</v>
      </c>
      <c r="J3297" s="740">
        <v>1072.76</v>
      </c>
      <c r="K3297" s="276" t="str">
        <f t="shared" si="51"/>
        <v>110123</v>
      </c>
    </row>
    <row r="3298" spans="1:11" ht="10.9" customHeight="1">
      <c r="A3298" s="1157">
        <v>5131030001</v>
      </c>
      <c r="B3298" s="1219" t="s">
        <v>519</v>
      </c>
      <c r="C3298" s="1220"/>
      <c r="D3298" s="1221"/>
      <c r="E3298" s="1219" t="s">
        <v>7900</v>
      </c>
      <c r="F3298" s="1221"/>
      <c r="G3298" s="1158">
        <v>634.79999999999995</v>
      </c>
      <c r="H3298" s="1158">
        <v>0</v>
      </c>
      <c r="I3298" s="1158">
        <v>0</v>
      </c>
      <c r="J3298" s="1158">
        <v>634.79999999999995</v>
      </c>
      <c r="K3298" s="276" t="str">
        <f t="shared" si="51"/>
        <v>110123</v>
      </c>
    </row>
    <row r="3299" spans="1:11" ht="10.9" customHeight="1">
      <c r="A3299" s="1157">
        <v>5131040001</v>
      </c>
      <c r="B3299" s="1219" t="s">
        <v>699</v>
      </c>
      <c r="C3299" s="1220"/>
      <c r="D3299" s="1221"/>
      <c r="E3299" s="1219" t="s">
        <v>7901</v>
      </c>
      <c r="F3299" s="1221"/>
      <c r="G3299" s="1158">
        <v>0</v>
      </c>
      <c r="H3299" s="740">
        <v>1698.61</v>
      </c>
      <c r="I3299" s="1158">
        <v>0</v>
      </c>
      <c r="J3299" s="740">
        <v>1698.61</v>
      </c>
      <c r="K3299" s="276" t="str">
        <f t="shared" si="51"/>
        <v>110123</v>
      </c>
    </row>
    <row r="3300" spans="1:11" ht="10.9" customHeight="1">
      <c r="A3300" s="1157">
        <v>5131040001</v>
      </c>
      <c r="B3300" s="1219" t="s">
        <v>699</v>
      </c>
      <c r="C3300" s="1220"/>
      <c r="D3300" s="1221"/>
      <c r="E3300" s="1219" t="s">
        <v>7902</v>
      </c>
      <c r="F3300" s="1221"/>
      <c r="G3300" s="740">
        <v>1921.14</v>
      </c>
      <c r="H3300" s="1158">
        <v>960.57</v>
      </c>
      <c r="I3300" s="1158">
        <v>0</v>
      </c>
      <c r="J3300" s="740">
        <v>2881.71</v>
      </c>
      <c r="K3300" s="276" t="str">
        <f t="shared" si="51"/>
        <v>110123</v>
      </c>
    </row>
    <row r="3301" spans="1:11" ht="10.9" customHeight="1">
      <c r="A3301" s="1157">
        <v>5131040001</v>
      </c>
      <c r="B3301" s="1219" t="s">
        <v>699</v>
      </c>
      <c r="C3301" s="1220"/>
      <c r="D3301" s="1221"/>
      <c r="E3301" s="1219" t="s">
        <v>7903</v>
      </c>
      <c r="F3301" s="1221"/>
      <c r="G3301" s="740">
        <v>30588.63</v>
      </c>
      <c r="H3301" s="740">
        <v>15128.98</v>
      </c>
      <c r="I3301" s="1158">
        <v>0</v>
      </c>
      <c r="J3301" s="740">
        <v>45717.61</v>
      </c>
      <c r="K3301" s="276" t="str">
        <f t="shared" si="51"/>
        <v>110123</v>
      </c>
    </row>
    <row r="3302" spans="1:11" ht="10.9" customHeight="1">
      <c r="A3302" s="1157">
        <v>5131040001</v>
      </c>
      <c r="B3302" s="1219" t="s">
        <v>699</v>
      </c>
      <c r="C3302" s="1220"/>
      <c r="D3302" s="1221"/>
      <c r="E3302" s="1219" t="s">
        <v>7904</v>
      </c>
      <c r="F3302" s="1221"/>
      <c r="G3302" s="1158">
        <v>0</v>
      </c>
      <c r="H3302" s="740">
        <v>208805.8</v>
      </c>
      <c r="I3302" s="1158">
        <v>0</v>
      </c>
      <c r="J3302" s="740">
        <v>208805.8</v>
      </c>
      <c r="K3302" s="276" t="str">
        <f t="shared" si="51"/>
        <v>110123</v>
      </c>
    </row>
    <row r="3303" spans="1:11" ht="10.9" customHeight="1">
      <c r="A3303" s="1157">
        <v>5131040001</v>
      </c>
      <c r="B3303" s="1219" t="s">
        <v>699</v>
      </c>
      <c r="C3303" s="1220"/>
      <c r="D3303" s="1221"/>
      <c r="E3303" s="1219" t="s">
        <v>7905</v>
      </c>
      <c r="F3303" s="1221"/>
      <c r="G3303" s="740">
        <v>39241.03</v>
      </c>
      <c r="H3303" s="740">
        <v>19643.650000000001</v>
      </c>
      <c r="I3303" s="1158">
        <v>0</v>
      </c>
      <c r="J3303" s="740">
        <v>58884.68</v>
      </c>
      <c r="K3303" s="276" t="str">
        <f t="shared" si="51"/>
        <v>110123</v>
      </c>
    </row>
    <row r="3304" spans="1:11" ht="10.9" customHeight="1">
      <c r="A3304" s="1157">
        <v>5131040001</v>
      </c>
      <c r="B3304" s="1219" t="s">
        <v>699</v>
      </c>
      <c r="C3304" s="1220"/>
      <c r="D3304" s="1221"/>
      <c r="E3304" s="1219" t="s">
        <v>7906</v>
      </c>
      <c r="F3304" s="1221"/>
      <c r="G3304" s="1158">
        <v>508.98</v>
      </c>
      <c r="H3304" s="1158">
        <v>254.49</v>
      </c>
      <c r="I3304" s="1158">
        <v>0</v>
      </c>
      <c r="J3304" s="1158">
        <v>763.47</v>
      </c>
      <c r="K3304" s="276" t="str">
        <f t="shared" si="51"/>
        <v>110123</v>
      </c>
    </row>
    <row r="3305" spans="1:11" ht="10.9" customHeight="1">
      <c r="A3305" s="1157">
        <v>5131040001</v>
      </c>
      <c r="B3305" s="1219" t="s">
        <v>699</v>
      </c>
      <c r="C3305" s="1220"/>
      <c r="D3305" s="1221"/>
      <c r="E3305" s="1219" t="s">
        <v>7907</v>
      </c>
      <c r="F3305" s="1221"/>
      <c r="G3305" s="1158">
        <v>568.72</v>
      </c>
      <c r="H3305" s="1158">
        <v>284.36</v>
      </c>
      <c r="I3305" s="1158">
        <v>0</v>
      </c>
      <c r="J3305" s="1158">
        <v>853.08</v>
      </c>
      <c r="K3305" s="276" t="str">
        <f t="shared" si="51"/>
        <v>110123</v>
      </c>
    </row>
    <row r="3306" spans="1:11" ht="10.9" customHeight="1">
      <c r="A3306" s="1157">
        <v>5131040001</v>
      </c>
      <c r="B3306" s="1219" t="s">
        <v>699</v>
      </c>
      <c r="C3306" s="1220"/>
      <c r="D3306" s="1221"/>
      <c r="E3306" s="1219" t="s">
        <v>7908</v>
      </c>
      <c r="F3306" s="1221"/>
      <c r="G3306" s="1158">
        <v>874.12</v>
      </c>
      <c r="H3306" s="1158">
        <v>637.94000000000005</v>
      </c>
      <c r="I3306" s="1158">
        <v>0</v>
      </c>
      <c r="J3306" s="740">
        <v>1512.06</v>
      </c>
      <c r="K3306" s="276" t="str">
        <f t="shared" si="51"/>
        <v>110123</v>
      </c>
    </row>
    <row r="3307" spans="1:11" ht="10.9" customHeight="1">
      <c r="A3307" s="1157">
        <v>5131040001</v>
      </c>
      <c r="B3307" s="1219" t="s">
        <v>699</v>
      </c>
      <c r="C3307" s="1220"/>
      <c r="D3307" s="1221"/>
      <c r="E3307" s="1219" t="s">
        <v>7909</v>
      </c>
      <c r="F3307" s="1221"/>
      <c r="G3307" s="1158">
        <v>508.98</v>
      </c>
      <c r="H3307" s="1158">
        <v>254.49</v>
      </c>
      <c r="I3307" s="1158">
        <v>0</v>
      </c>
      <c r="J3307" s="1158">
        <v>763.47</v>
      </c>
      <c r="K3307" s="276" t="str">
        <f t="shared" si="51"/>
        <v>110123</v>
      </c>
    </row>
    <row r="3308" spans="1:11" ht="10.9" customHeight="1">
      <c r="A3308" s="1157">
        <v>5131040001</v>
      </c>
      <c r="B3308" s="1219" t="s">
        <v>699</v>
      </c>
      <c r="C3308" s="1220"/>
      <c r="D3308" s="1221"/>
      <c r="E3308" s="1219" t="s">
        <v>7910</v>
      </c>
      <c r="F3308" s="1221"/>
      <c r="G3308" s="1158">
        <v>568.72</v>
      </c>
      <c r="H3308" s="1158">
        <v>284.36</v>
      </c>
      <c r="I3308" s="1158">
        <v>0</v>
      </c>
      <c r="J3308" s="1158">
        <v>853.08</v>
      </c>
      <c r="K3308" s="276" t="str">
        <f t="shared" si="51"/>
        <v>110123</v>
      </c>
    </row>
    <row r="3309" spans="1:11" ht="10.9" customHeight="1">
      <c r="A3309" s="1157">
        <v>5131050001</v>
      </c>
      <c r="B3309" s="1219" t="s">
        <v>2290</v>
      </c>
      <c r="C3309" s="1220"/>
      <c r="D3309" s="1221"/>
      <c r="E3309" s="1219" t="s">
        <v>7911</v>
      </c>
      <c r="F3309" s="1221"/>
      <c r="G3309" s="740">
        <v>1349</v>
      </c>
      <c r="H3309" s="740">
        <v>2698</v>
      </c>
      <c r="I3309" s="1158">
        <v>0</v>
      </c>
      <c r="J3309" s="740">
        <v>4047</v>
      </c>
      <c r="K3309" s="276" t="str">
        <f t="shared" si="51"/>
        <v>110123</v>
      </c>
    </row>
    <row r="3310" spans="1:11" ht="10.9" customHeight="1">
      <c r="A3310" s="1157">
        <v>5131050001</v>
      </c>
      <c r="B3310" s="1219" t="s">
        <v>2290</v>
      </c>
      <c r="C3310" s="1220"/>
      <c r="D3310" s="1221"/>
      <c r="E3310" s="1219" t="s">
        <v>7912</v>
      </c>
      <c r="F3310" s="1221"/>
      <c r="G3310" s="1158">
        <v>85</v>
      </c>
      <c r="H3310" s="1158">
        <v>0</v>
      </c>
      <c r="I3310" s="1158">
        <v>0</v>
      </c>
      <c r="J3310" s="1158">
        <v>85</v>
      </c>
      <c r="K3310" s="276" t="str">
        <f t="shared" si="51"/>
        <v>110123</v>
      </c>
    </row>
    <row r="3311" spans="1:11" ht="10.9" customHeight="1">
      <c r="A3311" s="1157">
        <v>5131050001</v>
      </c>
      <c r="B3311" s="1219" t="s">
        <v>2290</v>
      </c>
      <c r="C3311" s="1220"/>
      <c r="D3311" s="1221"/>
      <c r="E3311" s="1219" t="s">
        <v>7913</v>
      </c>
      <c r="F3311" s="1221"/>
      <c r="G3311" s="740">
        <v>3454</v>
      </c>
      <c r="H3311" s="740">
        <v>2127</v>
      </c>
      <c r="I3311" s="1158">
        <v>0</v>
      </c>
      <c r="J3311" s="740">
        <v>5581</v>
      </c>
      <c r="K3311" s="276" t="str">
        <f t="shared" si="51"/>
        <v>110123</v>
      </c>
    </row>
    <row r="3312" spans="1:11" ht="10.9" customHeight="1">
      <c r="A3312" s="1157">
        <v>5131070001</v>
      </c>
      <c r="B3312" s="1219" t="s">
        <v>2294</v>
      </c>
      <c r="C3312" s="1220"/>
      <c r="D3312" s="1221"/>
      <c r="E3312" s="1219" t="s">
        <v>7914</v>
      </c>
      <c r="F3312" s="1221"/>
      <c r="G3312" s="740">
        <v>4648</v>
      </c>
      <c r="H3312" s="740">
        <v>219240</v>
      </c>
      <c r="I3312" s="1158">
        <v>0</v>
      </c>
      <c r="J3312" s="740">
        <v>223888</v>
      </c>
      <c r="K3312" s="276" t="str">
        <f t="shared" si="51"/>
        <v>110123</v>
      </c>
    </row>
    <row r="3313" spans="1:11" ht="10.9" customHeight="1">
      <c r="A3313" s="1157">
        <v>5131070001</v>
      </c>
      <c r="B3313" s="1219" t="s">
        <v>2294</v>
      </c>
      <c r="C3313" s="1220"/>
      <c r="D3313" s="1221"/>
      <c r="E3313" s="1219" t="s">
        <v>7915</v>
      </c>
      <c r="F3313" s="1221"/>
      <c r="G3313" s="740">
        <v>48720</v>
      </c>
      <c r="H3313" s="1158">
        <v>0</v>
      </c>
      <c r="I3313" s="1158">
        <v>0</v>
      </c>
      <c r="J3313" s="740">
        <v>48720</v>
      </c>
      <c r="K3313" s="276" t="str">
        <f t="shared" si="51"/>
        <v>151223</v>
      </c>
    </row>
    <row r="3314" spans="1:11" ht="10.9" customHeight="1">
      <c r="A3314" s="1157">
        <v>5131070001</v>
      </c>
      <c r="B3314" s="1219" t="s">
        <v>2294</v>
      </c>
      <c r="C3314" s="1220"/>
      <c r="D3314" s="1221"/>
      <c r="E3314" s="1219" t="s">
        <v>7916</v>
      </c>
      <c r="F3314" s="1221"/>
      <c r="G3314" s="740">
        <v>48273.71</v>
      </c>
      <c r="H3314" s="1158">
        <v>0</v>
      </c>
      <c r="I3314" s="1158">
        <v>0</v>
      </c>
      <c r="J3314" s="740">
        <v>48273.71</v>
      </c>
      <c r="K3314" s="276" t="str">
        <f t="shared" si="51"/>
        <v>151223</v>
      </c>
    </row>
    <row r="3315" spans="1:11" ht="10.9" customHeight="1">
      <c r="A3315" s="1157">
        <v>5131080001</v>
      </c>
      <c r="B3315" s="1219" t="s">
        <v>2296</v>
      </c>
      <c r="C3315" s="1220"/>
      <c r="D3315" s="1221"/>
      <c r="E3315" s="1219" t="s">
        <v>7917</v>
      </c>
      <c r="F3315" s="1221"/>
      <c r="G3315" s="1158">
        <v>681.7</v>
      </c>
      <c r="H3315" s="1158">
        <v>0</v>
      </c>
      <c r="I3315" s="1158">
        <v>0</v>
      </c>
      <c r="J3315" s="1158">
        <v>681.7</v>
      </c>
      <c r="K3315" s="276" t="str">
        <f t="shared" si="51"/>
        <v>110123</v>
      </c>
    </row>
    <row r="3316" spans="1:11" ht="10.9" customHeight="1">
      <c r="A3316" s="1157">
        <v>5131080002</v>
      </c>
      <c r="B3316" s="1219" t="s">
        <v>2298</v>
      </c>
      <c r="C3316" s="1220"/>
      <c r="D3316" s="1221"/>
      <c r="E3316" s="1219" t="s">
        <v>7918</v>
      </c>
      <c r="F3316" s="1221"/>
      <c r="G3316" s="1158">
        <v>0</v>
      </c>
      <c r="H3316" s="1158">
        <v>773.12</v>
      </c>
      <c r="I3316" s="1158">
        <v>0</v>
      </c>
      <c r="J3316" s="1158">
        <v>773.12</v>
      </c>
      <c r="K3316" s="276" t="str">
        <f t="shared" si="51"/>
        <v>110123</v>
      </c>
    </row>
    <row r="3317" spans="1:11" ht="10.9" customHeight="1">
      <c r="A3317" s="1157">
        <v>5131080002</v>
      </c>
      <c r="B3317" s="1219" t="s">
        <v>2298</v>
      </c>
      <c r="C3317" s="1220"/>
      <c r="D3317" s="1221"/>
      <c r="E3317" s="1219" t="s">
        <v>7919</v>
      </c>
      <c r="F3317" s="1221"/>
      <c r="G3317" s="1158">
        <v>460.88</v>
      </c>
      <c r="H3317" s="1158">
        <v>0</v>
      </c>
      <c r="I3317" s="1158">
        <v>0</v>
      </c>
      <c r="J3317" s="1158">
        <v>460.88</v>
      </c>
      <c r="K3317" s="276" t="str">
        <f t="shared" si="51"/>
        <v>110123</v>
      </c>
    </row>
    <row r="3318" spans="1:11" ht="10.9" customHeight="1">
      <c r="A3318" s="1157">
        <v>5131080002</v>
      </c>
      <c r="B3318" s="1219" t="s">
        <v>2298</v>
      </c>
      <c r="C3318" s="1220"/>
      <c r="D3318" s="1221"/>
      <c r="E3318" s="1219" t="s">
        <v>7920</v>
      </c>
      <c r="F3318" s="1221"/>
      <c r="G3318" s="1158">
        <v>0</v>
      </c>
      <c r="H3318" s="1158">
        <v>366.36</v>
      </c>
      <c r="I3318" s="1158">
        <v>0</v>
      </c>
      <c r="J3318" s="1158">
        <v>366.36</v>
      </c>
      <c r="K3318" s="276" t="str">
        <f t="shared" si="51"/>
        <v>110123</v>
      </c>
    </row>
    <row r="3319" spans="1:11" ht="10.9" customHeight="1">
      <c r="A3319" s="1157">
        <v>5132020001</v>
      </c>
      <c r="B3319" s="1219" t="s">
        <v>700</v>
      </c>
      <c r="C3319" s="1220"/>
      <c r="D3319" s="1221"/>
      <c r="E3319" s="1219" t="s">
        <v>7921</v>
      </c>
      <c r="F3319" s="1221"/>
      <c r="G3319" s="1158">
        <v>0</v>
      </c>
      <c r="H3319" s="740">
        <v>175256.9</v>
      </c>
      <c r="I3319" s="1158">
        <v>0</v>
      </c>
      <c r="J3319" s="740">
        <v>175256.9</v>
      </c>
      <c r="K3319" s="276" t="str">
        <f t="shared" si="51"/>
        <v>110123</v>
      </c>
    </row>
    <row r="3320" spans="1:11" ht="10.9" customHeight="1">
      <c r="A3320" s="1157">
        <v>5132020001</v>
      </c>
      <c r="B3320" s="1219" t="s">
        <v>700</v>
      </c>
      <c r="C3320" s="1220"/>
      <c r="D3320" s="1221"/>
      <c r="E3320" s="1219" t="s">
        <v>7922</v>
      </c>
      <c r="F3320" s="1221"/>
      <c r="G3320" s="740">
        <v>15209.78</v>
      </c>
      <c r="H3320" s="1158">
        <v>0</v>
      </c>
      <c r="I3320" s="1158">
        <v>0</v>
      </c>
      <c r="J3320" s="740">
        <v>15209.78</v>
      </c>
      <c r="K3320" s="276" t="str">
        <f t="shared" si="51"/>
        <v>110123</v>
      </c>
    </row>
    <row r="3321" spans="1:11" ht="10.9" customHeight="1">
      <c r="A3321" s="1157">
        <v>5132020001</v>
      </c>
      <c r="B3321" s="1219" t="s">
        <v>700</v>
      </c>
      <c r="C3321" s="1220"/>
      <c r="D3321" s="1221"/>
      <c r="E3321" s="1219" t="s">
        <v>7923</v>
      </c>
      <c r="F3321" s="1221"/>
      <c r="G3321" s="1158">
        <v>0</v>
      </c>
      <c r="H3321" s="740">
        <v>110759.91</v>
      </c>
      <c r="I3321" s="1158">
        <v>0</v>
      </c>
      <c r="J3321" s="740">
        <v>110759.91</v>
      </c>
      <c r="K3321" s="276" t="str">
        <f t="shared" si="51"/>
        <v>110123</v>
      </c>
    </row>
    <row r="3322" spans="1:11" ht="10.9" customHeight="1">
      <c r="A3322" s="1157">
        <v>5132020001</v>
      </c>
      <c r="B3322" s="1219" t="s">
        <v>700</v>
      </c>
      <c r="C3322" s="1220"/>
      <c r="D3322" s="1221"/>
      <c r="E3322" s="1219" t="s">
        <v>7924</v>
      </c>
      <c r="F3322" s="1221"/>
      <c r="G3322" s="740">
        <v>114303.1</v>
      </c>
      <c r="H3322" s="740">
        <v>-57151.55</v>
      </c>
      <c r="I3322" s="1158">
        <v>0</v>
      </c>
      <c r="J3322" s="740">
        <v>57151.55</v>
      </c>
      <c r="K3322" s="276" t="str">
        <f t="shared" si="51"/>
        <v>110123</v>
      </c>
    </row>
    <row r="3323" spans="1:11" ht="10.9" customHeight="1">
      <c r="A3323" s="1157">
        <v>5132020001</v>
      </c>
      <c r="B3323" s="1219" t="s">
        <v>700</v>
      </c>
      <c r="C3323" s="1220"/>
      <c r="D3323" s="1221"/>
      <c r="E3323" s="1219" t="s">
        <v>7925</v>
      </c>
      <c r="F3323" s="1221"/>
      <c r="G3323" s="1158">
        <v>0</v>
      </c>
      <c r="H3323" s="740">
        <v>192056.69</v>
      </c>
      <c r="I3323" s="1158">
        <v>0</v>
      </c>
      <c r="J3323" s="740">
        <v>192056.69</v>
      </c>
      <c r="K3323" s="276" t="str">
        <f t="shared" si="51"/>
        <v>110123</v>
      </c>
    </row>
    <row r="3324" spans="1:11" ht="10.9" customHeight="1">
      <c r="A3324" s="1157">
        <v>5132020001</v>
      </c>
      <c r="B3324" s="1219" t="s">
        <v>700</v>
      </c>
      <c r="C3324" s="1220"/>
      <c r="D3324" s="1221"/>
      <c r="E3324" s="1219" t="s">
        <v>7926</v>
      </c>
      <c r="F3324" s="1221"/>
      <c r="G3324" s="1158">
        <v>0</v>
      </c>
      <c r="H3324" s="740">
        <v>609883.77</v>
      </c>
      <c r="I3324" s="1158">
        <v>0</v>
      </c>
      <c r="J3324" s="740">
        <v>609883.77</v>
      </c>
      <c r="K3324" s="276" t="str">
        <f t="shared" si="51"/>
        <v>110123</v>
      </c>
    </row>
    <row r="3325" spans="1:11" ht="10.9" customHeight="1">
      <c r="A3325" s="1157">
        <v>5132020001</v>
      </c>
      <c r="B3325" s="1219" t="s">
        <v>700</v>
      </c>
      <c r="C3325" s="1220"/>
      <c r="D3325" s="1221"/>
      <c r="E3325" s="1219" t="s">
        <v>7927</v>
      </c>
      <c r="F3325" s="1221"/>
      <c r="G3325" s="740">
        <v>64697.16</v>
      </c>
      <c r="H3325" s="740">
        <v>-32348.58</v>
      </c>
      <c r="I3325" s="1158">
        <v>0</v>
      </c>
      <c r="J3325" s="740">
        <v>32348.58</v>
      </c>
      <c r="K3325" s="276" t="str">
        <f t="shared" si="51"/>
        <v>110123</v>
      </c>
    </row>
    <row r="3326" spans="1:11" ht="10.9" customHeight="1">
      <c r="A3326" s="1157">
        <v>5132020001</v>
      </c>
      <c r="B3326" s="1219" t="s">
        <v>700</v>
      </c>
      <c r="C3326" s="1220"/>
      <c r="D3326" s="1221"/>
      <c r="E3326" s="1219" t="s">
        <v>7928</v>
      </c>
      <c r="F3326" s="1221"/>
      <c r="G3326" s="740">
        <v>67447.990000000005</v>
      </c>
      <c r="H3326" s="740">
        <v>-33724</v>
      </c>
      <c r="I3326" s="1158">
        <v>0</v>
      </c>
      <c r="J3326" s="740">
        <v>33723.99</v>
      </c>
      <c r="K3326" s="276" t="str">
        <f t="shared" si="51"/>
        <v>110123</v>
      </c>
    </row>
    <row r="3327" spans="1:11" ht="10.9" customHeight="1">
      <c r="A3327" s="1157">
        <v>5132020001</v>
      </c>
      <c r="B3327" s="1219" t="s">
        <v>700</v>
      </c>
      <c r="C3327" s="1220"/>
      <c r="D3327" s="1221"/>
      <c r="E3327" s="1219" t="s">
        <v>7929</v>
      </c>
      <c r="F3327" s="1221"/>
      <c r="G3327" s="1158">
        <v>0</v>
      </c>
      <c r="H3327" s="740">
        <v>76560</v>
      </c>
      <c r="I3327" s="1158">
        <v>0</v>
      </c>
      <c r="J3327" s="740">
        <v>76560</v>
      </c>
      <c r="K3327" s="276" t="str">
        <f t="shared" si="51"/>
        <v>110123</v>
      </c>
    </row>
    <row r="3328" spans="1:11" ht="10.9" customHeight="1">
      <c r="A3328" s="1157">
        <v>5132020001</v>
      </c>
      <c r="B3328" s="1219" t="s">
        <v>700</v>
      </c>
      <c r="C3328" s="1220"/>
      <c r="D3328" s="1221"/>
      <c r="E3328" s="1219" t="s">
        <v>7930</v>
      </c>
      <c r="F3328" s="1221"/>
      <c r="G3328" s="740">
        <v>38665.120000000003</v>
      </c>
      <c r="H3328" s="740">
        <v>96028.28</v>
      </c>
      <c r="I3328" s="1158">
        <v>0</v>
      </c>
      <c r="J3328" s="740">
        <v>134693.4</v>
      </c>
      <c r="K3328" s="276" t="str">
        <f t="shared" si="51"/>
        <v>110123</v>
      </c>
    </row>
    <row r="3329" spans="1:11" ht="10.9" customHeight="1">
      <c r="A3329" s="1157">
        <v>5132020001</v>
      </c>
      <c r="B3329" s="1219" t="s">
        <v>700</v>
      </c>
      <c r="C3329" s="1220"/>
      <c r="D3329" s="1221"/>
      <c r="E3329" s="1219" t="s">
        <v>7931</v>
      </c>
      <c r="F3329" s="1221"/>
      <c r="G3329" s="740">
        <v>74240</v>
      </c>
      <c r="H3329" s="740">
        <v>37120</v>
      </c>
      <c r="I3329" s="1158">
        <v>0</v>
      </c>
      <c r="J3329" s="740">
        <v>111360</v>
      </c>
      <c r="K3329" s="276" t="str">
        <f t="shared" si="51"/>
        <v>110123</v>
      </c>
    </row>
    <row r="3330" spans="1:11" ht="10.9" customHeight="1">
      <c r="A3330" s="1157">
        <v>5132020001</v>
      </c>
      <c r="B3330" s="1219" t="s">
        <v>700</v>
      </c>
      <c r="C3330" s="1220"/>
      <c r="D3330" s="1221"/>
      <c r="E3330" s="1219" t="s">
        <v>7932</v>
      </c>
      <c r="F3330" s="1221"/>
      <c r="G3330" s="1158">
        <v>0</v>
      </c>
      <c r="H3330" s="740">
        <v>32009.41</v>
      </c>
      <c r="I3330" s="1158">
        <v>0</v>
      </c>
      <c r="J3330" s="740">
        <v>32009.41</v>
      </c>
      <c r="K3330" s="276" t="str">
        <f t="shared" si="51"/>
        <v>110123</v>
      </c>
    </row>
    <row r="3331" spans="1:11" ht="10.9" customHeight="1">
      <c r="A3331" s="1157">
        <v>5132020001</v>
      </c>
      <c r="B3331" s="1219" t="s">
        <v>700</v>
      </c>
      <c r="C3331" s="1220"/>
      <c r="D3331" s="1221"/>
      <c r="E3331" s="1219" t="s">
        <v>7933</v>
      </c>
      <c r="F3331" s="1221"/>
      <c r="G3331" s="740">
        <v>32618.04</v>
      </c>
      <c r="H3331" s="740">
        <v>46400</v>
      </c>
      <c r="I3331" s="1158">
        <v>0</v>
      </c>
      <c r="J3331" s="740">
        <v>79018.039999999994</v>
      </c>
      <c r="K3331" s="276" t="str">
        <f t="shared" si="51"/>
        <v>110123</v>
      </c>
    </row>
    <row r="3332" spans="1:11" ht="10.9" customHeight="1">
      <c r="A3332" s="1157">
        <v>5132020001</v>
      </c>
      <c r="B3332" s="1219" t="s">
        <v>700</v>
      </c>
      <c r="C3332" s="1220"/>
      <c r="D3332" s="1221"/>
      <c r="E3332" s="1219" t="s">
        <v>7934</v>
      </c>
      <c r="F3332" s="1221"/>
      <c r="G3332" s="740">
        <v>34800</v>
      </c>
      <c r="H3332" s="740">
        <v>96028.23</v>
      </c>
      <c r="I3332" s="1158">
        <v>0</v>
      </c>
      <c r="J3332" s="740">
        <v>130828.23</v>
      </c>
      <c r="K3332" s="276" t="str">
        <f t="shared" si="51"/>
        <v>110123</v>
      </c>
    </row>
    <row r="3333" spans="1:11" ht="10.9" customHeight="1">
      <c r="A3333" s="1157">
        <v>5132030003</v>
      </c>
      <c r="B3333" s="1219" t="s">
        <v>2305</v>
      </c>
      <c r="C3333" s="1220"/>
      <c r="D3333" s="1221"/>
      <c r="E3333" s="1219" t="s">
        <v>7935</v>
      </c>
      <c r="F3333" s="1221"/>
      <c r="G3333" s="1158">
        <v>0</v>
      </c>
      <c r="H3333" s="740">
        <v>122496</v>
      </c>
      <c r="I3333" s="1158">
        <v>0</v>
      </c>
      <c r="J3333" s="740">
        <v>122496</v>
      </c>
      <c r="K3333" s="276" t="str">
        <f t="shared" si="51"/>
        <v>110123</v>
      </c>
    </row>
    <row r="3334" spans="1:11" ht="10.9" customHeight="1">
      <c r="A3334" s="1157">
        <v>5132030003</v>
      </c>
      <c r="B3334" s="1219" t="s">
        <v>2305</v>
      </c>
      <c r="C3334" s="1220"/>
      <c r="D3334" s="1221"/>
      <c r="E3334" s="1219" t="s">
        <v>7936</v>
      </c>
      <c r="F3334" s="1221"/>
      <c r="G3334" s="1158">
        <v>0</v>
      </c>
      <c r="H3334" s="740">
        <v>9570</v>
      </c>
      <c r="I3334" s="1158">
        <v>0</v>
      </c>
      <c r="J3334" s="740">
        <v>9570</v>
      </c>
      <c r="K3334" s="276" t="str">
        <f t="shared" si="51"/>
        <v>110123</v>
      </c>
    </row>
    <row r="3335" spans="1:11" ht="10.9" customHeight="1">
      <c r="A3335" s="1157">
        <v>5132030003</v>
      </c>
      <c r="B3335" s="1219" t="s">
        <v>2305</v>
      </c>
      <c r="C3335" s="1220"/>
      <c r="D3335" s="1221"/>
      <c r="E3335" s="1219" t="s">
        <v>7937</v>
      </c>
      <c r="F3335" s="1221"/>
      <c r="G3335" s="1158">
        <v>0</v>
      </c>
      <c r="H3335" s="1158">
        <v>140.33000000000001</v>
      </c>
      <c r="I3335" s="1158">
        <v>0</v>
      </c>
      <c r="J3335" s="1158">
        <v>140.33000000000001</v>
      </c>
      <c r="K3335" s="276" t="str">
        <f t="shared" si="51"/>
        <v>110123</v>
      </c>
    </row>
    <row r="3336" spans="1:11" ht="10.9" customHeight="1">
      <c r="A3336" s="1157">
        <v>5132050001</v>
      </c>
      <c r="B3336" s="1219" t="s">
        <v>2308</v>
      </c>
      <c r="C3336" s="1220"/>
      <c r="D3336" s="1221"/>
      <c r="E3336" s="1219" t="s">
        <v>7938</v>
      </c>
      <c r="F3336" s="1221"/>
      <c r="G3336" s="740">
        <v>46400</v>
      </c>
      <c r="H3336" s="740">
        <v>23200</v>
      </c>
      <c r="I3336" s="1158">
        <v>0</v>
      </c>
      <c r="J3336" s="740">
        <v>69600</v>
      </c>
      <c r="K3336" s="276" t="str">
        <f t="shared" si="51"/>
        <v>110123</v>
      </c>
    </row>
    <row r="3337" spans="1:11" ht="10.9" customHeight="1">
      <c r="A3337" s="1157">
        <v>5132050001</v>
      </c>
      <c r="B3337" s="1219" t="s">
        <v>2308</v>
      </c>
      <c r="C3337" s="1220"/>
      <c r="D3337" s="1221"/>
      <c r="E3337" s="1219" t="s">
        <v>7939</v>
      </c>
      <c r="F3337" s="1221"/>
      <c r="G3337" s="740">
        <v>4060</v>
      </c>
      <c r="H3337" s="1158">
        <v>0</v>
      </c>
      <c r="I3337" s="1158">
        <v>0</v>
      </c>
      <c r="J3337" s="740">
        <v>4060</v>
      </c>
      <c r="K3337" s="276" t="str">
        <f t="shared" si="51"/>
        <v>110123</v>
      </c>
    </row>
    <row r="3338" spans="1:11" ht="10.9" customHeight="1">
      <c r="A3338" s="1157">
        <v>5132050001</v>
      </c>
      <c r="B3338" s="1219" t="s">
        <v>2308</v>
      </c>
      <c r="C3338" s="1220"/>
      <c r="D3338" s="1221"/>
      <c r="E3338" s="1219" t="s">
        <v>7940</v>
      </c>
      <c r="F3338" s="1221"/>
      <c r="G3338" s="1158">
        <v>0</v>
      </c>
      <c r="H3338" s="740">
        <v>28000</v>
      </c>
      <c r="I3338" s="1158">
        <v>0</v>
      </c>
      <c r="J3338" s="740">
        <v>28000</v>
      </c>
      <c r="K3338" s="276" t="str">
        <f t="shared" si="51"/>
        <v>250723</v>
      </c>
    </row>
    <row r="3339" spans="1:11" ht="10.9" customHeight="1">
      <c r="A3339" s="1157">
        <v>5132050002</v>
      </c>
      <c r="B3339" s="1219" t="s">
        <v>701</v>
      </c>
      <c r="C3339" s="1220"/>
      <c r="D3339" s="1221"/>
      <c r="E3339" s="1219" t="s">
        <v>7941</v>
      </c>
      <c r="F3339" s="1221"/>
      <c r="G3339" s="740">
        <v>1054409.6100000001</v>
      </c>
      <c r="H3339" s="740">
        <v>3520552.88</v>
      </c>
      <c r="I3339" s="1158">
        <v>0</v>
      </c>
      <c r="J3339" s="740">
        <v>4574962.49</v>
      </c>
      <c r="K3339" s="276" t="str">
        <f t="shared" si="51"/>
        <v>250423</v>
      </c>
    </row>
    <row r="3340" spans="1:11" ht="10.9" customHeight="1">
      <c r="A3340" s="1157">
        <v>5132060001</v>
      </c>
      <c r="B3340" s="1219" t="s">
        <v>2660</v>
      </c>
      <c r="C3340" s="1220"/>
      <c r="D3340" s="1221"/>
      <c r="E3340" s="1219" t="s">
        <v>7942</v>
      </c>
      <c r="F3340" s="1221"/>
      <c r="G3340" s="1158">
        <v>0</v>
      </c>
      <c r="H3340" s="740">
        <v>922200</v>
      </c>
      <c r="I3340" s="1158">
        <v>0</v>
      </c>
      <c r="J3340" s="740">
        <v>922200</v>
      </c>
      <c r="K3340" s="276" t="str">
        <f t="shared" si="51"/>
        <v>110123</v>
      </c>
    </row>
    <row r="3341" spans="1:11" ht="10.9" customHeight="1">
      <c r="A3341" s="1157">
        <v>5132060001</v>
      </c>
      <c r="B3341" s="1219" t="s">
        <v>2660</v>
      </c>
      <c r="C3341" s="1220"/>
      <c r="D3341" s="1221"/>
      <c r="E3341" s="1219" t="s">
        <v>7943</v>
      </c>
      <c r="F3341" s="1221"/>
      <c r="G3341" s="740">
        <v>1856</v>
      </c>
      <c r="H3341" s="740">
        <v>46400</v>
      </c>
      <c r="I3341" s="1158">
        <v>0</v>
      </c>
      <c r="J3341" s="740">
        <v>48256</v>
      </c>
      <c r="K3341" s="276" t="str">
        <f t="shared" ref="K3341:K3404" si="52">MID(E3341,58,6)</f>
        <v>110123</v>
      </c>
    </row>
    <row r="3342" spans="1:11" ht="10.9" customHeight="1">
      <c r="A3342" s="1157">
        <v>5132070001</v>
      </c>
      <c r="B3342" s="1219" t="s">
        <v>2663</v>
      </c>
      <c r="C3342" s="1220"/>
      <c r="D3342" s="1221"/>
      <c r="E3342" s="1219" t="s">
        <v>7944</v>
      </c>
      <c r="F3342" s="1221"/>
      <c r="G3342" s="1158">
        <v>0</v>
      </c>
      <c r="H3342" s="740">
        <v>448168.32</v>
      </c>
      <c r="I3342" s="1158">
        <v>0</v>
      </c>
      <c r="J3342" s="740">
        <v>448168.32</v>
      </c>
      <c r="K3342" s="276" t="str">
        <f t="shared" si="52"/>
        <v>151223</v>
      </c>
    </row>
    <row r="3343" spans="1:11" ht="10.9" customHeight="1">
      <c r="A3343" s="1157">
        <v>5132900002</v>
      </c>
      <c r="B3343" s="1219" t="s">
        <v>2310</v>
      </c>
      <c r="C3343" s="1220"/>
      <c r="D3343" s="1221"/>
      <c r="E3343" s="1219" t="s">
        <v>7945</v>
      </c>
      <c r="F3343" s="1221"/>
      <c r="G3343" s="1158">
        <v>0</v>
      </c>
      <c r="H3343" s="740">
        <v>734209.93</v>
      </c>
      <c r="I3343" s="1158">
        <v>0</v>
      </c>
      <c r="J3343" s="740">
        <v>734209.93</v>
      </c>
      <c r="K3343" s="276" t="str">
        <f t="shared" si="52"/>
        <v>151223</v>
      </c>
    </row>
    <row r="3344" spans="1:11" ht="10.9" customHeight="1">
      <c r="A3344" s="1157">
        <v>5133010001</v>
      </c>
      <c r="B3344" s="1219" t="s">
        <v>1465</v>
      </c>
      <c r="C3344" s="1220"/>
      <c r="D3344" s="1221"/>
      <c r="E3344" s="1219" t="s">
        <v>7946</v>
      </c>
      <c r="F3344" s="1221"/>
      <c r="G3344" s="740">
        <v>23200</v>
      </c>
      <c r="H3344" s="740">
        <v>4758.32</v>
      </c>
      <c r="I3344" s="1158">
        <v>0</v>
      </c>
      <c r="J3344" s="740">
        <v>27958.32</v>
      </c>
      <c r="K3344" s="276" t="str">
        <f t="shared" si="52"/>
        <v>110123</v>
      </c>
    </row>
    <row r="3345" spans="1:11" ht="10.9" customHeight="1">
      <c r="A3345" s="1157">
        <v>5133010001</v>
      </c>
      <c r="B3345" s="1219" t="s">
        <v>1465</v>
      </c>
      <c r="C3345" s="1220"/>
      <c r="D3345" s="1221"/>
      <c r="E3345" s="1219" t="s">
        <v>7947</v>
      </c>
      <c r="F3345" s="1221"/>
      <c r="G3345" s="1158">
        <v>0</v>
      </c>
      <c r="H3345" s="740">
        <v>208800</v>
      </c>
      <c r="I3345" s="1158">
        <v>0</v>
      </c>
      <c r="J3345" s="740">
        <v>208800</v>
      </c>
      <c r="K3345" s="276" t="str">
        <f t="shared" si="52"/>
        <v>110123</v>
      </c>
    </row>
    <row r="3346" spans="1:11" ht="10.9" customHeight="1">
      <c r="A3346" s="1157">
        <v>5133030001</v>
      </c>
      <c r="B3346" s="1219" t="s">
        <v>2666</v>
      </c>
      <c r="C3346" s="1220"/>
      <c r="D3346" s="1221"/>
      <c r="E3346" s="1219" t="s">
        <v>7948</v>
      </c>
      <c r="F3346" s="1221"/>
      <c r="G3346" s="740">
        <v>6728</v>
      </c>
      <c r="H3346" s="1158">
        <v>0</v>
      </c>
      <c r="I3346" s="1158">
        <v>0</v>
      </c>
      <c r="J3346" s="740">
        <v>6728</v>
      </c>
      <c r="K3346" s="276" t="str">
        <f t="shared" si="52"/>
        <v>151223</v>
      </c>
    </row>
    <row r="3347" spans="1:11" ht="10.9" customHeight="1">
      <c r="A3347" s="1157">
        <v>5133030001</v>
      </c>
      <c r="B3347" s="1219" t="s">
        <v>2666</v>
      </c>
      <c r="C3347" s="1220"/>
      <c r="D3347" s="1221"/>
      <c r="E3347" s="1219" t="s">
        <v>7949</v>
      </c>
      <c r="F3347" s="1221"/>
      <c r="G3347" s="1158">
        <v>0</v>
      </c>
      <c r="H3347" s="740">
        <v>582000</v>
      </c>
      <c r="I3347" s="1158">
        <v>0</v>
      </c>
      <c r="J3347" s="740">
        <v>582000</v>
      </c>
      <c r="K3347" s="276" t="str">
        <f t="shared" si="52"/>
        <v>151223</v>
      </c>
    </row>
    <row r="3348" spans="1:11" ht="10.9" customHeight="1">
      <c r="A3348" s="1157">
        <v>5133030001</v>
      </c>
      <c r="B3348" s="1219" t="s">
        <v>2666</v>
      </c>
      <c r="C3348" s="1220"/>
      <c r="D3348" s="1221"/>
      <c r="E3348" s="1219" t="s">
        <v>7950</v>
      </c>
      <c r="F3348" s="1221"/>
      <c r="G3348" s="1158">
        <v>0</v>
      </c>
      <c r="H3348" s="740">
        <v>264480</v>
      </c>
      <c r="I3348" s="1158">
        <v>0</v>
      </c>
      <c r="J3348" s="740">
        <v>264480</v>
      </c>
      <c r="K3348" s="276" t="str">
        <f t="shared" si="52"/>
        <v>110123</v>
      </c>
    </row>
    <row r="3349" spans="1:11" ht="10.9" customHeight="1">
      <c r="A3349" s="1157">
        <v>5133030002</v>
      </c>
      <c r="B3349" s="1219" t="s">
        <v>2313</v>
      </c>
      <c r="C3349" s="1220"/>
      <c r="D3349" s="1221"/>
      <c r="E3349" s="1219" t="s">
        <v>7951</v>
      </c>
      <c r="F3349" s="1221"/>
      <c r="G3349" s="740">
        <v>14494.2</v>
      </c>
      <c r="H3349" s="1158">
        <v>0</v>
      </c>
      <c r="I3349" s="1158">
        <v>0</v>
      </c>
      <c r="J3349" s="740">
        <v>14494.2</v>
      </c>
      <c r="K3349" s="276" t="str">
        <f t="shared" si="52"/>
        <v>151223</v>
      </c>
    </row>
    <row r="3350" spans="1:11" ht="10.9" customHeight="1">
      <c r="A3350" s="1157">
        <v>5133030002</v>
      </c>
      <c r="B3350" s="1219" t="s">
        <v>2313</v>
      </c>
      <c r="C3350" s="1220"/>
      <c r="D3350" s="1221"/>
      <c r="E3350" s="1219" t="s">
        <v>7952</v>
      </c>
      <c r="F3350" s="1221"/>
      <c r="G3350" s="740">
        <v>48140</v>
      </c>
      <c r="H3350" s="1158">
        <v>0</v>
      </c>
      <c r="I3350" s="1158">
        <v>0</v>
      </c>
      <c r="J3350" s="740">
        <v>48140</v>
      </c>
      <c r="K3350" s="276" t="str">
        <f t="shared" si="52"/>
        <v>151223</v>
      </c>
    </row>
    <row r="3351" spans="1:11" ht="10.9" customHeight="1">
      <c r="A3351" s="1157">
        <v>5133040003</v>
      </c>
      <c r="B3351" s="1219" t="s">
        <v>2669</v>
      </c>
      <c r="C3351" s="1220"/>
      <c r="D3351" s="1221"/>
      <c r="E3351" s="1219" t="s">
        <v>7953</v>
      </c>
      <c r="F3351" s="1221"/>
      <c r="G3351" s="1158">
        <v>0</v>
      </c>
      <c r="H3351" s="740">
        <v>18000</v>
      </c>
      <c r="I3351" s="1158">
        <v>0</v>
      </c>
      <c r="J3351" s="740">
        <v>18000</v>
      </c>
      <c r="K3351" s="276" t="str">
        <f t="shared" si="52"/>
        <v>110123</v>
      </c>
    </row>
    <row r="3352" spans="1:11" ht="10.9" customHeight="1">
      <c r="A3352" s="1157">
        <v>5133040003</v>
      </c>
      <c r="B3352" s="1219" t="s">
        <v>2669</v>
      </c>
      <c r="C3352" s="1220"/>
      <c r="D3352" s="1221"/>
      <c r="E3352" s="1219" t="s">
        <v>7954</v>
      </c>
      <c r="F3352" s="1221"/>
      <c r="G3352" s="1158">
        <v>0</v>
      </c>
      <c r="H3352" s="740">
        <v>87000</v>
      </c>
      <c r="I3352" s="1158">
        <v>0</v>
      </c>
      <c r="J3352" s="740">
        <v>87000</v>
      </c>
      <c r="K3352" s="276" t="str">
        <f t="shared" si="52"/>
        <v>110123</v>
      </c>
    </row>
    <row r="3353" spans="1:11" ht="10.9" customHeight="1">
      <c r="A3353" s="1157">
        <v>5133060001</v>
      </c>
      <c r="B3353" s="1219" t="s">
        <v>702</v>
      </c>
      <c r="C3353" s="1220"/>
      <c r="D3353" s="1221"/>
      <c r="E3353" s="1219" t="s">
        <v>7955</v>
      </c>
      <c r="F3353" s="1221"/>
      <c r="G3353" s="740">
        <v>3214.71</v>
      </c>
      <c r="H3353" s="740">
        <v>2151.12</v>
      </c>
      <c r="I3353" s="1158">
        <v>0</v>
      </c>
      <c r="J3353" s="740">
        <v>5365.83</v>
      </c>
      <c r="K3353" s="276" t="str">
        <f t="shared" si="52"/>
        <v>110123</v>
      </c>
    </row>
    <row r="3354" spans="1:11" ht="10.9" customHeight="1">
      <c r="A3354" s="1157">
        <v>5133060001</v>
      </c>
      <c r="B3354" s="1219" t="s">
        <v>702</v>
      </c>
      <c r="C3354" s="1220"/>
      <c r="D3354" s="1221"/>
      <c r="E3354" s="1219" t="s">
        <v>7956</v>
      </c>
      <c r="F3354" s="1221"/>
      <c r="G3354" s="740">
        <v>9093.52</v>
      </c>
      <c r="H3354" s="740">
        <v>5250.11</v>
      </c>
      <c r="I3354" s="1158">
        <v>0</v>
      </c>
      <c r="J3354" s="740">
        <v>14343.63</v>
      </c>
      <c r="K3354" s="276" t="str">
        <f t="shared" si="52"/>
        <v>110123</v>
      </c>
    </row>
    <row r="3355" spans="1:11" ht="10.9" customHeight="1">
      <c r="A3355" s="1157">
        <v>5133060001</v>
      </c>
      <c r="B3355" s="1219" t="s">
        <v>702</v>
      </c>
      <c r="C3355" s="1220"/>
      <c r="D3355" s="1221"/>
      <c r="E3355" s="1219" t="s">
        <v>7957</v>
      </c>
      <c r="F3355" s="1221"/>
      <c r="G3355" s="740">
        <v>5267.08</v>
      </c>
      <c r="H3355" s="740">
        <v>6187.5</v>
      </c>
      <c r="I3355" s="1158">
        <v>0</v>
      </c>
      <c r="J3355" s="740">
        <v>11454.58</v>
      </c>
      <c r="K3355" s="276" t="str">
        <f t="shared" si="52"/>
        <v>110123</v>
      </c>
    </row>
    <row r="3356" spans="1:11" ht="10.9" customHeight="1">
      <c r="A3356" s="1157">
        <v>5133060001</v>
      </c>
      <c r="B3356" s="1219" t="s">
        <v>702</v>
      </c>
      <c r="C3356" s="1220"/>
      <c r="D3356" s="1221"/>
      <c r="E3356" s="1219" t="s">
        <v>7958</v>
      </c>
      <c r="F3356" s="1221"/>
      <c r="G3356" s="740">
        <v>1652.93</v>
      </c>
      <c r="H3356" s="1158">
        <v>755.82</v>
      </c>
      <c r="I3356" s="1158">
        <v>0</v>
      </c>
      <c r="J3356" s="740">
        <v>2408.75</v>
      </c>
      <c r="K3356" s="276" t="str">
        <f t="shared" si="52"/>
        <v>110123</v>
      </c>
    </row>
    <row r="3357" spans="1:11" ht="10.9" customHeight="1">
      <c r="A3357" s="1157">
        <v>5133060001</v>
      </c>
      <c r="B3357" s="1219" t="s">
        <v>702</v>
      </c>
      <c r="C3357" s="1220"/>
      <c r="D3357" s="1221"/>
      <c r="E3357" s="1219" t="s">
        <v>7959</v>
      </c>
      <c r="F3357" s="1221"/>
      <c r="G3357" s="740">
        <v>1090.07</v>
      </c>
      <c r="H3357" s="1158">
        <v>313.77</v>
      </c>
      <c r="I3357" s="1158">
        <v>0</v>
      </c>
      <c r="J3357" s="740">
        <v>1403.84</v>
      </c>
      <c r="K3357" s="276" t="str">
        <f t="shared" si="52"/>
        <v>110123</v>
      </c>
    </row>
    <row r="3358" spans="1:11" ht="10.9" customHeight="1">
      <c r="A3358" s="1157">
        <v>5133060001</v>
      </c>
      <c r="B3358" s="1219" t="s">
        <v>702</v>
      </c>
      <c r="C3358" s="1220"/>
      <c r="D3358" s="1221"/>
      <c r="E3358" s="1219" t="s">
        <v>7960</v>
      </c>
      <c r="F3358" s="1221"/>
      <c r="G3358" s="1158">
        <v>319.61</v>
      </c>
      <c r="H3358" s="1158">
        <v>385.55</v>
      </c>
      <c r="I3358" s="1158">
        <v>0</v>
      </c>
      <c r="J3358" s="1158">
        <v>705.16</v>
      </c>
      <c r="K3358" s="276" t="str">
        <f t="shared" si="52"/>
        <v>110123</v>
      </c>
    </row>
    <row r="3359" spans="1:11" ht="10.9" customHeight="1">
      <c r="A3359" s="1157">
        <v>5133060001</v>
      </c>
      <c r="B3359" s="1219" t="s">
        <v>702</v>
      </c>
      <c r="C3359" s="1220"/>
      <c r="D3359" s="1221"/>
      <c r="E3359" s="1219" t="s">
        <v>7961</v>
      </c>
      <c r="F3359" s="1221"/>
      <c r="G3359" s="740">
        <v>6450.55</v>
      </c>
      <c r="H3359" s="740">
        <v>3233.4</v>
      </c>
      <c r="I3359" s="1158">
        <v>0</v>
      </c>
      <c r="J3359" s="740">
        <v>9683.9500000000007</v>
      </c>
      <c r="K3359" s="276" t="str">
        <f t="shared" si="52"/>
        <v>110123</v>
      </c>
    </row>
    <row r="3360" spans="1:11" ht="10.9" customHeight="1">
      <c r="A3360" s="1157">
        <v>5133060001</v>
      </c>
      <c r="B3360" s="1219" t="s">
        <v>702</v>
      </c>
      <c r="C3360" s="1220"/>
      <c r="D3360" s="1221"/>
      <c r="E3360" s="1219" t="s">
        <v>7962</v>
      </c>
      <c r="F3360" s="1221"/>
      <c r="G3360" s="1158">
        <v>111.74</v>
      </c>
      <c r="H3360" s="1158">
        <v>446.61</v>
      </c>
      <c r="I3360" s="1158">
        <v>0</v>
      </c>
      <c r="J3360" s="1158">
        <v>558.35</v>
      </c>
      <c r="K3360" s="276" t="str">
        <f t="shared" si="52"/>
        <v>110123</v>
      </c>
    </row>
    <row r="3361" spans="1:11" ht="10.9" customHeight="1">
      <c r="A3361" s="1157">
        <v>5133060001</v>
      </c>
      <c r="B3361" s="1219" t="s">
        <v>702</v>
      </c>
      <c r="C3361" s="1220"/>
      <c r="D3361" s="1221"/>
      <c r="E3361" s="1219" t="s">
        <v>7963</v>
      </c>
      <c r="F3361" s="1221"/>
      <c r="G3361" s="1158">
        <v>0</v>
      </c>
      <c r="H3361" s="1158">
        <v>996.18</v>
      </c>
      <c r="I3361" s="1158">
        <v>0</v>
      </c>
      <c r="J3361" s="1158">
        <v>996.18</v>
      </c>
      <c r="K3361" s="276" t="str">
        <f t="shared" si="52"/>
        <v>110123</v>
      </c>
    </row>
    <row r="3362" spans="1:11" ht="10.9" customHeight="1">
      <c r="A3362" s="1157">
        <v>5133060001</v>
      </c>
      <c r="B3362" s="1219" t="s">
        <v>702</v>
      </c>
      <c r="C3362" s="1220"/>
      <c r="D3362" s="1221"/>
      <c r="E3362" s="1219" t="s">
        <v>7964</v>
      </c>
      <c r="F3362" s="1221"/>
      <c r="G3362" s="740">
        <v>1402.18</v>
      </c>
      <c r="H3362" s="740">
        <v>1302.78</v>
      </c>
      <c r="I3362" s="1158">
        <v>0</v>
      </c>
      <c r="J3362" s="740">
        <v>2704.96</v>
      </c>
      <c r="K3362" s="276" t="str">
        <f t="shared" si="52"/>
        <v>110123</v>
      </c>
    </row>
    <row r="3363" spans="1:11" ht="10.9" customHeight="1">
      <c r="A3363" s="1157">
        <v>5133060001</v>
      </c>
      <c r="B3363" s="1219" t="s">
        <v>702</v>
      </c>
      <c r="C3363" s="1220"/>
      <c r="D3363" s="1221"/>
      <c r="E3363" s="1219" t="s">
        <v>7965</v>
      </c>
      <c r="F3363" s="1221"/>
      <c r="G3363" s="740">
        <v>1186.8699999999999</v>
      </c>
      <c r="H3363" s="740">
        <v>1621.75</v>
      </c>
      <c r="I3363" s="1158">
        <v>0</v>
      </c>
      <c r="J3363" s="740">
        <v>2808.62</v>
      </c>
      <c r="K3363" s="276" t="str">
        <f t="shared" si="52"/>
        <v>110123</v>
      </c>
    </row>
    <row r="3364" spans="1:11" ht="10.9" customHeight="1">
      <c r="A3364" s="1157">
        <v>5133060001</v>
      </c>
      <c r="B3364" s="1219" t="s">
        <v>702</v>
      </c>
      <c r="C3364" s="1220"/>
      <c r="D3364" s="1221"/>
      <c r="E3364" s="1219" t="s">
        <v>7966</v>
      </c>
      <c r="F3364" s="1221"/>
      <c r="G3364" s="740">
        <v>1897.18</v>
      </c>
      <c r="H3364" s="740">
        <v>1159.22</v>
      </c>
      <c r="I3364" s="1158">
        <v>0</v>
      </c>
      <c r="J3364" s="740">
        <v>3056.4</v>
      </c>
      <c r="K3364" s="276" t="str">
        <f t="shared" si="52"/>
        <v>110123</v>
      </c>
    </row>
    <row r="3365" spans="1:11" ht="10.9" customHeight="1">
      <c r="A3365" s="1157">
        <v>5133060001</v>
      </c>
      <c r="B3365" s="1219" t="s">
        <v>702</v>
      </c>
      <c r="C3365" s="1220"/>
      <c r="D3365" s="1221"/>
      <c r="E3365" s="1219" t="s">
        <v>7967</v>
      </c>
      <c r="F3365" s="1221"/>
      <c r="G3365" s="1158">
        <v>15.93</v>
      </c>
      <c r="H3365" s="1158">
        <v>320.58999999999997</v>
      </c>
      <c r="I3365" s="1158">
        <v>0</v>
      </c>
      <c r="J3365" s="1158">
        <v>336.52</v>
      </c>
      <c r="K3365" s="276" t="str">
        <f t="shared" si="52"/>
        <v>110123</v>
      </c>
    </row>
    <row r="3366" spans="1:11" ht="10.9" customHeight="1">
      <c r="A3366" s="1157">
        <v>5133060001</v>
      </c>
      <c r="B3366" s="1219" t="s">
        <v>702</v>
      </c>
      <c r="C3366" s="1220"/>
      <c r="D3366" s="1221"/>
      <c r="E3366" s="1219" t="s">
        <v>7968</v>
      </c>
      <c r="F3366" s="1221"/>
      <c r="G3366" s="740">
        <v>2942.12</v>
      </c>
      <c r="H3366" s="740">
        <v>2696.85</v>
      </c>
      <c r="I3366" s="1158">
        <v>0</v>
      </c>
      <c r="J3366" s="740">
        <v>5638.97</v>
      </c>
      <c r="K3366" s="276" t="str">
        <f t="shared" si="52"/>
        <v>110123</v>
      </c>
    </row>
    <row r="3367" spans="1:11" ht="10.9" customHeight="1">
      <c r="A3367" s="1157">
        <v>5133060001</v>
      </c>
      <c r="B3367" s="1219" t="s">
        <v>702</v>
      </c>
      <c r="C3367" s="1220"/>
      <c r="D3367" s="1221"/>
      <c r="E3367" s="1219" t="s">
        <v>7969</v>
      </c>
      <c r="F3367" s="1221"/>
      <c r="G3367" s="1158">
        <v>680.15</v>
      </c>
      <c r="H3367" s="1158">
        <v>246.53</v>
      </c>
      <c r="I3367" s="1158">
        <v>0</v>
      </c>
      <c r="J3367" s="1158">
        <v>926.68</v>
      </c>
      <c r="K3367" s="276" t="str">
        <f t="shared" si="52"/>
        <v>110123</v>
      </c>
    </row>
    <row r="3368" spans="1:11" ht="10.9" customHeight="1">
      <c r="A3368" s="1157">
        <v>5133060001</v>
      </c>
      <c r="B3368" s="1219" t="s">
        <v>702</v>
      </c>
      <c r="C3368" s="1220"/>
      <c r="D3368" s="1221"/>
      <c r="E3368" s="1219" t="s">
        <v>7970</v>
      </c>
      <c r="F3368" s="1221"/>
      <c r="G3368" s="740">
        <v>1234.26</v>
      </c>
      <c r="H3368" s="1158">
        <v>709.37</v>
      </c>
      <c r="I3368" s="1158">
        <v>0</v>
      </c>
      <c r="J3368" s="740">
        <v>1943.63</v>
      </c>
      <c r="K3368" s="276" t="str">
        <f t="shared" si="52"/>
        <v>110123</v>
      </c>
    </row>
    <row r="3369" spans="1:11" ht="10.9" customHeight="1">
      <c r="A3369" s="1157">
        <v>5133060001</v>
      </c>
      <c r="B3369" s="1219" t="s">
        <v>702</v>
      </c>
      <c r="C3369" s="1220"/>
      <c r="D3369" s="1221"/>
      <c r="E3369" s="1219" t="s">
        <v>7971</v>
      </c>
      <c r="F3369" s="1221"/>
      <c r="G3369" s="740">
        <v>2055.73</v>
      </c>
      <c r="H3369" s="740">
        <v>2556.54</v>
      </c>
      <c r="I3369" s="1158">
        <v>0</v>
      </c>
      <c r="J3369" s="740">
        <v>4612.2700000000004</v>
      </c>
      <c r="K3369" s="276" t="str">
        <f t="shared" si="52"/>
        <v>110123</v>
      </c>
    </row>
    <row r="3370" spans="1:11" ht="10.9" customHeight="1">
      <c r="A3370" s="1157">
        <v>5133060001</v>
      </c>
      <c r="B3370" s="1219" t="s">
        <v>702</v>
      </c>
      <c r="C3370" s="1220"/>
      <c r="D3370" s="1221"/>
      <c r="E3370" s="1219" t="s">
        <v>7972</v>
      </c>
      <c r="F3370" s="1221"/>
      <c r="G3370" s="1158">
        <v>0</v>
      </c>
      <c r="H3370" s="740">
        <v>4764.26</v>
      </c>
      <c r="I3370" s="1158">
        <v>0</v>
      </c>
      <c r="J3370" s="740">
        <v>4764.26</v>
      </c>
      <c r="K3370" s="276" t="str">
        <f t="shared" si="52"/>
        <v>110123</v>
      </c>
    </row>
    <row r="3371" spans="1:11" ht="10.9" customHeight="1">
      <c r="A3371" s="1157">
        <v>5133060001</v>
      </c>
      <c r="B3371" s="1219" t="s">
        <v>702</v>
      </c>
      <c r="C3371" s="1220"/>
      <c r="D3371" s="1221"/>
      <c r="E3371" s="1219" t="s">
        <v>7973</v>
      </c>
      <c r="F3371" s="1221"/>
      <c r="G3371" s="740">
        <v>5651.38</v>
      </c>
      <c r="H3371" s="1158">
        <v>0</v>
      </c>
      <c r="I3371" s="1158">
        <v>0</v>
      </c>
      <c r="J3371" s="740">
        <v>5651.38</v>
      </c>
      <c r="K3371" s="276" t="str">
        <f t="shared" si="52"/>
        <v>110123</v>
      </c>
    </row>
    <row r="3372" spans="1:11" ht="10.9" customHeight="1">
      <c r="A3372" s="1157">
        <v>5133060001</v>
      </c>
      <c r="B3372" s="1219" t="s">
        <v>702</v>
      </c>
      <c r="C3372" s="1220"/>
      <c r="D3372" s="1221"/>
      <c r="E3372" s="1219" t="s">
        <v>7974</v>
      </c>
      <c r="F3372" s="1221"/>
      <c r="G3372" s="740">
        <v>21995.65</v>
      </c>
      <c r="H3372" s="740">
        <v>14041.82</v>
      </c>
      <c r="I3372" s="1158">
        <v>0</v>
      </c>
      <c r="J3372" s="740">
        <v>36037.47</v>
      </c>
      <c r="K3372" s="276" t="str">
        <f t="shared" si="52"/>
        <v>110123</v>
      </c>
    </row>
    <row r="3373" spans="1:11" ht="10.9" customHeight="1">
      <c r="A3373" s="1157">
        <v>5133060001</v>
      </c>
      <c r="B3373" s="1219" t="s">
        <v>702</v>
      </c>
      <c r="C3373" s="1220"/>
      <c r="D3373" s="1221"/>
      <c r="E3373" s="1219" t="s">
        <v>7975</v>
      </c>
      <c r="F3373" s="1221"/>
      <c r="G3373" s="740">
        <v>3929.15</v>
      </c>
      <c r="H3373" s="740">
        <v>13066.8</v>
      </c>
      <c r="I3373" s="1158">
        <v>0</v>
      </c>
      <c r="J3373" s="740">
        <v>16995.95</v>
      </c>
      <c r="K3373" s="276" t="str">
        <f t="shared" si="52"/>
        <v>110123</v>
      </c>
    </row>
    <row r="3374" spans="1:11" ht="10.9" customHeight="1">
      <c r="A3374" s="1157">
        <v>5133060001</v>
      </c>
      <c r="B3374" s="1219" t="s">
        <v>702</v>
      </c>
      <c r="C3374" s="1220"/>
      <c r="D3374" s="1221"/>
      <c r="E3374" s="1219" t="s">
        <v>7976</v>
      </c>
      <c r="F3374" s="1221"/>
      <c r="G3374" s="1158">
        <v>0</v>
      </c>
      <c r="H3374" s="740">
        <v>2755.3</v>
      </c>
      <c r="I3374" s="1158">
        <v>0</v>
      </c>
      <c r="J3374" s="740">
        <v>2755.3</v>
      </c>
      <c r="K3374" s="276" t="str">
        <f t="shared" si="52"/>
        <v>110123</v>
      </c>
    </row>
    <row r="3375" spans="1:11" ht="10.9" customHeight="1">
      <c r="A3375" s="1157">
        <v>5133060001</v>
      </c>
      <c r="B3375" s="1219" t="s">
        <v>702</v>
      </c>
      <c r="C3375" s="1220"/>
      <c r="D3375" s="1221"/>
      <c r="E3375" s="1219" t="s">
        <v>7977</v>
      </c>
      <c r="F3375" s="1221"/>
      <c r="G3375" s="740">
        <v>3960.66</v>
      </c>
      <c r="H3375" s="740">
        <v>1735.75</v>
      </c>
      <c r="I3375" s="1158">
        <v>0</v>
      </c>
      <c r="J3375" s="740">
        <v>5696.41</v>
      </c>
      <c r="K3375" s="276" t="str">
        <f t="shared" si="52"/>
        <v>110123</v>
      </c>
    </row>
    <row r="3376" spans="1:11" ht="10.9" customHeight="1">
      <c r="A3376" s="1157">
        <v>5133060001</v>
      </c>
      <c r="B3376" s="1219" t="s">
        <v>702</v>
      </c>
      <c r="C3376" s="1220"/>
      <c r="D3376" s="1221"/>
      <c r="E3376" s="1219" t="s">
        <v>7978</v>
      </c>
      <c r="F3376" s="1221"/>
      <c r="G3376" s="1158">
        <v>0</v>
      </c>
      <c r="H3376" s="740">
        <v>26821.06</v>
      </c>
      <c r="I3376" s="1158">
        <v>0</v>
      </c>
      <c r="J3376" s="740">
        <v>26821.06</v>
      </c>
      <c r="K3376" s="276" t="str">
        <f t="shared" si="52"/>
        <v>110123</v>
      </c>
    </row>
    <row r="3377" spans="1:11" ht="10.9" customHeight="1">
      <c r="A3377" s="1157">
        <v>5133060001</v>
      </c>
      <c r="B3377" s="1219" t="s">
        <v>702</v>
      </c>
      <c r="C3377" s="1220"/>
      <c r="D3377" s="1221"/>
      <c r="E3377" s="1219" t="s">
        <v>7979</v>
      </c>
      <c r="F3377" s="1221"/>
      <c r="G3377" s="1158">
        <v>0</v>
      </c>
      <c r="H3377" s="740">
        <v>3533.56</v>
      </c>
      <c r="I3377" s="1158">
        <v>0</v>
      </c>
      <c r="J3377" s="740">
        <v>3533.56</v>
      </c>
      <c r="K3377" s="276" t="str">
        <f t="shared" si="52"/>
        <v>110123</v>
      </c>
    </row>
    <row r="3378" spans="1:11" ht="10.9" customHeight="1">
      <c r="A3378" s="1157">
        <v>5133060001</v>
      </c>
      <c r="B3378" s="1219" t="s">
        <v>702</v>
      </c>
      <c r="C3378" s="1220"/>
      <c r="D3378" s="1221"/>
      <c r="E3378" s="1219" t="s">
        <v>7980</v>
      </c>
      <c r="F3378" s="1221"/>
      <c r="G3378" s="1158">
        <v>323.19</v>
      </c>
      <c r="H3378" s="1158">
        <v>0</v>
      </c>
      <c r="I3378" s="1158">
        <v>0</v>
      </c>
      <c r="J3378" s="1158">
        <v>323.19</v>
      </c>
      <c r="K3378" s="276" t="str">
        <f t="shared" si="52"/>
        <v>110123</v>
      </c>
    </row>
    <row r="3379" spans="1:11" ht="10.9" customHeight="1">
      <c r="A3379" s="1157">
        <v>5133060001</v>
      </c>
      <c r="B3379" s="1219" t="s">
        <v>702</v>
      </c>
      <c r="C3379" s="1220"/>
      <c r="D3379" s="1221"/>
      <c r="E3379" s="1219" t="s">
        <v>7981</v>
      </c>
      <c r="F3379" s="1221"/>
      <c r="G3379" s="740">
        <v>1469.08</v>
      </c>
      <c r="H3379" s="1158">
        <v>0</v>
      </c>
      <c r="I3379" s="1158">
        <v>0</v>
      </c>
      <c r="J3379" s="740">
        <v>1469.08</v>
      </c>
      <c r="K3379" s="276" t="str">
        <f t="shared" si="52"/>
        <v>110123</v>
      </c>
    </row>
    <row r="3380" spans="1:11" ht="10.9" customHeight="1">
      <c r="A3380" s="1157">
        <v>5133060001</v>
      </c>
      <c r="B3380" s="1219" t="s">
        <v>702</v>
      </c>
      <c r="C3380" s="1220"/>
      <c r="D3380" s="1221"/>
      <c r="E3380" s="1219" t="s">
        <v>7982</v>
      </c>
      <c r="F3380" s="1221"/>
      <c r="G3380" s="1158">
        <v>0</v>
      </c>
      <c r="H3380" s="740">
        <v>2133</v>
      </c>
      <c r="I3380" s="1158">
        <v>0</v>
      </c>
      <c r="J3380" s="740">
        <v>2133</v>
      </c>
      <c r="K3380" s="276" t="str">
        <f t="shared" si="52"/>
        <v>110123</v>
      </c>
    </row>
    <row r="3381" spans="1:11" ht="10.9" customHeight="1">
      <c r="A3381" s="1157">
        <v>5133060001</v>
      </c>
      <c r="B3381" s="1219" t="s">
        <v>702</v>
      </c>
      <c r="C3381" s="1220"/>
      <c r="D3381" s="1221"/>
      <c r="E3381" s="1219" t="s">
        <v>7983</v>
      </c>
      <c r="F3381" s="1221"/>
      <c r="G3381" s="740">
        <v>2037.52</v>
      </c>
      <c r="H3381" s="1158">
        <v>0</v>
      </c>
      <c r="I3381" s="1158">
        <v>0</v>
      </c>
      <c r="J3381" s="740">
        <v>2037.52</v>
      </c>
      <c r="K3381" s="276" t="str">
        <f t="shared" si="52"/>
        <v>110123</v>
      </c>
    </row>
    <row r="3382" spans="1:11" ht="10.9" customHeight="1">
      <c r="A3382" s="1157">
        <v>5133060001</v>
      </c>
      <c r="B3382" s="1219" t="s">
        <v>702</v>
      </c>
      <c r="C3382" s="1220"/>
      <c r="D3382" s="1221"/>
      <c r="E3382" s="1219" t="s">
        <v>7984</v>
      </c>
      <c r="F3382" s="1221"/>
      <c r="G3382" s="740">
        <v>5793.64</v>
      </c>
      <c r="H3382" s="740">
        <v>3747.96</v>
      </c>
      <c r="I3382" s="1158">
        <v>0</v>
      </c>
      <c r="J3382" s="740">
        <v>9541.6</v>
      </c>
      <c r="K3382" s="276" t="str">
        <f t="shared" si="52"/>
        <v>110123</v>
      </c>
    </row>
    <row r="3383" spans="1:11" ht="10.9" customHeight="1">
      <c r="A3383" s="1157">
        <v>5133060001</v>
      </c>
      <c r="B3383" s="1219" t="s">
        <v>702</v>
      </c>
      <c r="C3383" s="1220"/>
      <c r="D3383" s="1221"/>
      <c r="E3383" s="1219" t="s">
        <v>7985</v>
      </c>
      <c r="F3383" s="1221"/>
      <c r="G3383" s="740">
        <v>10174.790000000001</v>
      </c>
      <c r="H3383" s="740">
        <v>5105.16</v>
      </c>
      <c r="I3383" s="1158">
        <v>0</v>
      </c>
      <c r="J3383" s="740">
        <v>15279.95</v>
      </c>
      <c r="K3383" s="276" t="str">
        <f t="shared" si="52"/>
        <v>110123</v>
      </c>
    </row>
    <row r="3384" spans="1:11" ht="10.9" customHeight="1">
      <c r="A3384" s="1157">
        <v>5133060001</v>
      </c>
      <c r="B3384" s="1219" t="s">
        <v>702</v>
      </c>
      <c r="C3384" s="1220"/>
      <c r="D3384" s="1221"/>
      <c r="E3384" s="1219" t="s">
        <v>7986</v>
      </c>
      <c r="F3384" s="1221"/>
      <c r="G3384" s="1158">
        <v>0</v>
      </c>
      <c r="H3384" s="1158">
        <v>183.54</v>
      </c>
      <c r="I3384" s="1158">
        <v>0</v>
      </c>
      <c r="J3384" s="1158">
        <v>183.54</v>
      </c>
      <c r="K3384" s="276" t="str">
        <f t="shared" si="52"/>
        <v>110123</v>
      </c>
    </row>
    <row r="3385" spans="1:11" ht="10.9" customHeight="1">
      <c r="A3385" s="1157">
        <v>5133060001</v>
      </c>
      <c r="B3385" s="1219" t="s">
        <v>702</v>
      </c>
      <c r="C3385" s="1220"/>
      <c r="D3385" s="1221"/>
      <c r="E3385" s="1219" t="s">
        <v>7987</v>
      </c>
      <c r="F3385" s="1221"/>
      <c r="G3385" s="1158">
        <v>0</v>
      </c>
      <c r="H3385" s="1158">
        <v>363.79</v>
      </c>
      <c r="I3385" s="1158">
        <v>0</v>
      </c>
      <c r="J3385" s="1158">
        <v>363.79</v>
      </c>
      <c r="K3385" s="276" t="str">
        <f t="shared" si="52"/>
        <v>110123</v>
      </c>
    </row>
    <row r="3386" spans="1:11" ht="10.9" customHeight="1">
      <c r="A3386" s="1157">
        <v>5133060001</v>
      </c>
      <c r="B3386" s="1219" t="s">
        <v>702</v>
      </c>
      <c r="C3386" s="1220"/>
      <c r="D3386" s="1221"/>
      <c r="E3386" s="1219" t="s">
        <v>7988</v>
      </c>
      <c r="F3386" s="1221"/>
      <c r="G3386" s="1158">
        <v>0</v>
      </c>
      <c r="H3386" s="740">
        <v>4909.13</v>
      </c>
      <c r="I3386" s="1158">
        <v>0</v>
      </c>
      <c r="J3386" s="740">
        <v>4909.13</v>
      </c>
      <c r="K3386" s="276" t="str">
        <f t="shared" si="52"/>
        <v>110123</v>
      </c>
    </row>
    <row r="3387" spans="1:11" ht="10.9" customHeight="1">
      <c r="A3387" s="1157">
        <v>5133060001</v>
      </c>
      <c r="B3387" s="1219" t="s">
        <v>702</v>
      </c>
      <c r="C3387" s="1220"/>
      <c r="D3387" s="1221"/>
      <c r="E3387" s="1219" t="s">
        <v>7989</v>
      </c>
      <c r="F3387" s="1221"/>
      <c r="G3387" s="740">
        <v>8620.91</v>
      </c>
      <c r="H3387" s="1158">
        <v>0</v>
      </c>
      <c r="I3387" s="1158">
        <v>0</v>
      </c>
      <c r="J3387" s="740">
        <v>8620.91</v>
      </c>
      <c r="K3387" s="276" t="str">
        <f t="shared" si="52"/>
        <v>110123</v>
      </c>
    </row>
    <row r="3388" spans="1:11" ht="10.9" customHeight="1">
      <c r="A3388" s="1157">
        <v>5133060001</v>
      </c>
      <c r="B3388" s="1219" t="s">
        <v>702</v>
      </c>
      <c r="C3388" s="1220"/>
      <c r="D3388" s="1221"/>
      <c r="E3388" s="1219" t="s">
        <v>7990</v>
      </c>
      <c r="F3388" s="1221"/>
      <c r="G3388" s="1158">
        <v>0</v>
      </c>
      <c r="H3388" s="740">
        <v>2521.67</v>
      </c>
      <c r="I3388" s="1158">
        <v>0</v>
      </c>
      <c r="J3388" s="740">
        <v>2521.67</v>
      </c>
      <c r="K3388" s="276" t="str">
        <f t="shared" si="52"/>
        <v>110123</v>
      </c>
    </row>
    <row r="3389" spans="1:11" ht="10.9" customHeight="1">
      <c r="A3389" s="1157">
        <v>5133060001</v>
      </c>
      <c r="B3389" s="1219" t="s">
        <v>702</v>
      </c>
      <c r="C3389" s="1220"/>
      <c r="D3389" s="1221"/>
      <c r="E3389" s="1219" t="s">
        <v>7991</v>
      </c>
      <c r="F3389" s="1221"/>
      <c r="G3389" s="1158">
        <v>0</v>
      </c>
      <c r="H3389" s="740">
        <v>7674.45</v>
      </c>
      <c r="I3389" s="1158">
        <v>0</v>
      </c>
      <c r="J3389" s="740">
        <v>7674.45</v>
      </c>
      <c r="K3389" s="276" t="str">
        <f t="shared" si="52"/>
        <v>110123</v>
      </c>
    </row>
    <row r="3390" spans="1:11" ht="10.9" customHeight="1">
      <c r="A3390" s="1157">
        <v>5133060001</v>
      </c>
      <c r="B3390" s="1219" t="s">
        <v>702</v>
      </c>
      <c r="C3390" s="1220"/>
      <c r="D3390" s="1221"/>
      <c r="E3390" s="1219" t="s">
        <v>7992</v>
      </c>
      <c r="F3390" s="1221"/>
      <c r="G3390" s="1158">
        <v>0</v>
      </c>
      <c r="H3390" s="740">
        <v>3854.6</v>
      </c>
      <c r="I3390" s="1158">
        <v>0</v>
      </c>
      <c r="J3390" s="740">
        <v>3854.6</v>
      </c>
      <c r="K3390" s="276" t="str">
        <f t="shared" si="52"/>
        <v>110123</v>
      </c>
    </row>
    <row r="3391" spans="1:11" ht="10.9" customHeight="1">
      <c r="A3391" s="1157">
        <v>5133060001</v>
      </c>
      <c r="B3391" s="1219" t="s">
        <v>702</v>
      </c>
      <c r="C3391" s="1220"/>
      <c r="D3391" s="1221"/>
      <c r="E3391" s="1219" t="s">
        <v>7993</v>
      </c>
      <c r="F3391" s="1221"/>
      <c r="G3391" s="1158">
        <v>0</v>
      </c>
      <c r="H3391" s="740">
        <v>1735.11</v>
      </c>
      <c r="I3391" s="1158">
        <v>0</v>
      </c>
      <c r="J3391" s="740">
        <v>1735.11</v>
      </c>
      <c r="K3391" s="276" t="str">
        <f t="shared" si="52"/>
        <v>110123</v>
      </c>
    </row>
    <row r="3392" spans="1:11" ht="10.9" customHeight="1">
      <c r="A3392" s="1157">
        <v>5133060001</v>
      </c>
      <c r="B3392" s="1219" t="s">
        <v>702</v>
      </c>
      <c r="C3392" s="1220"/>
      <c r="D3392" s="1221"/>
      <c r="E3392" s="1219" t="s">
        <v>7994</v>
      </c>
      <c r="F3392" s="1221"/>
      <c r="G3392" s="1158">
        <v>0</v>
      </c>
      <c r="H3392" s="740">
        <v>3499.24</v>
      </c>
      <c r="I3392" s="1158">
        <v>0</v>
      </c>
      <c r="J3392" s="740">
        <v>3499.24</v>
      </c>
      <c r="K3392" s="276" t="str">
        <f t="shared" si="52"/>
        <v>110123</v>
      </c>
    </row>
    <row r="3393" spans="1:11" ht="10.9" customHeight="1">
      <c r="A3393" s="1157">
        <v>5133060001</v>
      </c>
      <c r="B3393" s="1219" t="s">
        <v>702</v>
      </c>
      <c r="C3393" s="1220"/>
      <c r="D3393" s="1221"/>
      <c r="E3393" s="1219" t="s">
        <v>7995</v>
      </c>
      <c r="F3393" s="1221"/>
      <c r="G3393" s="740">
        <v>3471.54</v>
      </c>
      <c r="H3393" s="1158">
        <v>0</v>
      </c>
      <c r="I3393" s="1158">
        <v>0</v>
      </c>
      <c r="J3393" s="740">
        <v>3471.54</v>
      </c>
      <c r="K3393" s="276" t="str">
        <f t="shared" si="52"/>
        <v>110123</v>
      </c>
    </row>
    <row r="3394" spans="1:11" ht="10.9" customHeight="1">
      <c r="A3394" s="1157">
        <v>5133090003</v>
      </c>
      <c r="B3394" s="1219" t="s">
        <v>2687</v>
      </c>
      <c r="C3394" s="1220"/>
      <c r="D3394" s="1221"/>
      <c r="E3394" s="1219" t="s">
        <v>7996</v>
      </c>
      <c r="F3394" s="1221"/>
      <c r="G3394" s="740">
        <v>4524000</v>
      </c>
      <c r="H3394" s="740">
        <v>3372043.44</v>
      </c>
      <c r="I3394" s="1158">
        <v>0</v>
      </c>
      <c r="J3394" s="740">
        <v>7896043.4400000004</v>
      </c>
      <c r="K3394" s="276" t="str">
        <f t="shared" si="52"/>
        <v>110123</v>
      </c>
    </row>
    <row r="3395" spans="1:11" ht="10.9" customHeight="1">
      <c r="A3395" s="1157">
        <v>5133090004</v>
      </c>
      <c r="B3395" s="1219" t="s">
        <v>703</v>
      </c>
      <c r="C3395" s="1220"/>
      <c r="D3395" s="1221"/>
      <c r="E3395" s="1219" t="s">
        <v>7997</v>
      </c>
      <c r="F3395" s="1221"/>
      <c r="G3395" s="740">
        <v>5712.45</v>
      </c>
      <c r="H3395" s="1158">
        <v>0</v>
      </c>
      <c r="I3395" s="1158">
        <v>0</v>
      </c>
      <c r="J3395" s="740">
        <v>5712.45</v>
      </c>
      <c r="K3395" s="276" t="str">
        <f t="shared" si="52"/>
        <v>110123</v>
      </c>
    </row>
    <row r="3396" spans="1:11" ht="10.9" customHeight="1">
      <c r="A3396" s="1157">
        <v>5133090004</v>
      </c>
      <c r="B3396" s="1219" t="s">
        <v>703</v>
      </c>
      <c r="C3396" s="1220"/>
      <c r="D3396" s="1221"/>
      <c r="E3396" s="1219" t="s">
        <v>7998</v>
      </c>
      <c r="F3396" s="1221"/>
      <c r="G3396" s="1158">
        <v>761.66</v>
      </c>
      <c r="H3396" s="1158">
        <v>0</v>
      </c>
      <c r="I3396" s="1158">
        <v>0</v>
      </c>
      <c r="J3396" s="1158">
        <v>761.66</v>
      </c>
      <c r="K3396" s="276" t="str">
        <f t="shared" si="52"/>
        <v>110123</v>
      </c>
    </row>
    <row r="3397" spans="1:11" ht="10.9" customHeight="1">
      <c r="A3397" s="1157">
        <v>5133090004</v>
      </c>
      <c r="B3397" s="1219" t="s">
        <v>703</v>
      </c>
      <c r="C3397" s="1220"/>
      <c r="D3397" s="1221"/>
      <c r="E3397" s="1219" t="s">
        <v>7999</v>
      </c>
      <c r="F3397" s="1221"/>
      <c r="G3397" s="740">
        <v>128565.54</v>
      </c>
      <c r="H3397" s="740">
        <v>242211.64</v>
      </c>
      <c r="I3397" s="1158">
        <v>0</v>
      </c>
      <c r="J3397" s="740">
        <v>370777.18</v>
      </c>
      <c r="K3397" s="276" t="str">
        <f t="shared" si="52"/>
        <v>110123</v>
      </c>
    </row>
    <row r="3398" spans="1:11" ht="10.9" customHeight="1">
      <c r="A3398" s="1157">
        <v>5133090004</v>
      </c>
      <c r="B3398" s="1219" t="s">
        <v>703</v>
      </c>
      <c r="C3398" s="1220"/>
      <c r="D3398" s="1221"/>
      <c r="E3398" s="1219" t="s">
        <v>8000</v>
      </c>
      <c r="F3398" s="1221"/>
      <c r="G3398" s="1158">
        <v>0</v>
      </c>
      <c r="H3398" s="740">
        <v>1015.55</v>
      </c>
      <c r="I3398" s="1158">
        <v>0</v>
      </c>
      <c r="J3398" s="740">
        <v>1015.55</v>
      </c>
      <c r="K3398" s="276" t="str">
        <f t="shared" si="52"/>
        <v>110123</v>
      </c>
    </row>
    <row r="3399" spans="1:11" ht="10.9" customHeight="1">
      <c r="A3399" s="1157">
        <v>5133090004</v>
      </c>
      <c r="B3399" s="1219" t="s">
        <v>703</v>
      </c>
      <c r="C3399" s="1220"/>
      <c r="D3399" s="1221"/>
      <c r="E3399" s="1219" t="s">
        <v>8001</v>
      </c>
      <c r="F3399" s="1221"/>
      <c r="G3399" s="740">
        <v>1160</v>
      </c>
      <c r="H3399" s="1158">
        <v>0</v>
      </c>
      <c r="I3399" s="1158">
        <v>0</v>
      </c>
      <c r="J3399" s="740">
        <v>1160</v>
      </c>
      <c r="K3399" s="276" t="str">
        <f t="shared" si="52"/>
        <v>110123</v>
      </c>
    </row>
    <row r="3400" spans="1:11" ht="10.9" customHeight="1">
      <c r="A3400" s="1157">
        <v>5133090004</v>
      </c>
      <c r="B3400" s="1219" t="s">
        <v>703</v>
      </c>
      <c r="C3400" s="1220"/>
      <c r="D3400" s="1221"/>
      <c r="E3400" s="1219" t="s">
        <v>8002</v>
      </c>
      <c r="F3400" s="1221"/>
      <c r="G3400" s="740">
        <v>3808.3</v>
      </c>
      <c r="H3400" s="740">
        <v>1904.15</v>
      </c>
      <c r="I3400" s="1158">
        <v>0</v>
      </c>
      <c r="J3400" s="740">
        <v>5712.45</v>
      </c>
      <c r="K3400" s="276" t="str">
        <f t="shared" si="52"/>
        <v>110123</v>
      </c>
    </row>
    <row r="3401" spans="1:11" ht="10.9" customHeight="1">
      <c r="A3401" s="1157">
        <v>5133090004</v>
      </c>
      <c r="B3401" s="1219" t="s">
        <v>703</v>
      </c>
      <c r="C3401" s="1220"/>
      <c r="D3401" s="1221"/>
      <c r="E3401" s="1219" t="s">
        <v>8003</v>
      </c>
      <c r="F3401" s="1221"/>
      <c r="G3401" s="1158">
        <v>0</v>
      </c>
      <c r="H3401" s="740">
        <v>3300.53</v>
      </c>
      <c r="I3401" s="1158">
        <v>0</v>
      </c>
      <c r="J3401" s="740">
        <v>3300.53</v>
      </c>
      <c r="K3401" s="276" t="str">
        <f t="shared" si="52"/>
        <v>110123</v>
      </c>
    </row>
    <row r="3402" spans="1:11" ht="10.9" customHeight="1">
      <c r="A3402" s="1157">
        <v>5133090004</v>
      </c>
      <c r="B3402" s="1219" t="s">
        <v>703</v>
      </c>
      <c r="C3402" s="1220"/>
      <c r="D3402" s="1221"/>
      <c r="E3402" s="1219" t="s">
        <v>8004</v>
      </c>
      <c r="F3402" s="1221"/>
      <c r="G3402" s="740">
        <v>1142.5</v>
      </c>
      <c r="H3402" s="1158">
        <v>0</v>
      </c>
      <c r="I3402" s="1158">
        <v>0</v>
      </c>
      <c r="J3402" s="740">
        <v>1142.5</v>
      </c>
      <c r="K3402" s="276" t="str">
        <f t="shared" si="52"/>
        <v>110123</v>
      </c>
    </row>
    <row r="3403" spans="1:11" ht="10.9" customHeight="1">
      <c r="A3403" s="1157">
        <v>5133090004</v>
      </c>
      <c r="B3403" s="1219" t="s">
        <v>703</v>
      </c>
      <c r="C3403" s="1220"/>
      <c r="D3403" s="1221"/>
      <c r="E3403" s="1219" t="s">
        <v>8005</v>
      </c>
      <c r="F3403" s="1221"/>
      <c r="G3403" s="740">
        <v>1160</v>
      </c>
      <c r="H3403" s="1158">
        <v>0</v>
      </c>
      <c r="I3403" s="1158">
        <v>0</v>
      </c>
      <c r="J3403" s="740">
        <v>1160</v>
      </c>
      <c r="K3403" s="276" t="str">
        <f t="shared" si="52"/>
        <v>110123</v>
      </c>
    </row>
    <row r="3404" spans="1:11" ht="10.9" customHeight="1">
      <c r="A3404" s="1157">
        <v>5133090004</v>
      </c>
      <c r="B3404" s="1219" t="s">
        <v>703</v>
      </c>
      <c r="C3404" s="1220"/>
      <c r="D3404" s="1221"/>
      <c r="E3404" s="1219" t="s">
        <v>8006</v>
      </c>
      <c r="F3404" s="1221"/>
      <c r="G3404" s="1158">
        <v>0</v>
      </c>
      <c r="H3404" s="740">
        <v>7235.77</v>
      </c>
      <c r="I3404" s="1158">
        <v>0</v>
      </c>
      <c r="J3404" s="740">
        <v>7235.77</v>
      </c>
      <c r="K3404" s="276" t="str">
        <f t="shared" si="52"/>
        <v>110123</v>
      </c>
    </row>
    <row r="3405" spans="1:11" ht="10.9" customHeight="1">
      <c r="A3405" s="1157">
        <v>5133090004</v>
      </c>
      <c r="B3405" s="1219" t="s">
        <v>703</v>
      </c>
      <c r="C3405" s="1220"/>
      <c r="D3405" s="1221"/>
      <c r="E3405" s="1219" t="s">
        <v>8007</v>
      </c>
      <c r="F3405" s="1221"/>
      <c r="G3405" s="1158">
        <v>0</v>
      </c>
      <c r="H3405" s="740">
        <v>1904.15</v>
      </c>
      <c r="I3405" s="1158">
        <v>0</v>
      </c>
      <c r="J3405" s="740">
        <v>1904.15</v>
      </c>
      <c r="K3405" s="276" t="str">
        <f t="shared" ref="K3405:K3468" si="53">MID(E3405,58,6)</f>
        <v>110123</v>
      </c>
    </row>
    <row r="3406" spans="1:11" ht="10.9" customHeight="1">
      <c r="A3406" s="1157">
        <v>5133090004</v>
      </c>
      <c r="B3406" s="1219" t="s">
        <v>703</v>
      </c>
      <c r="C3406" s="1220"/>
      <c r="D3406" s="1221"/>
      <c r="E3406" s="1219" t="s">
        <v>8008</v>
      </c>
      <c r="F3406" s="1221"/>
      <c r="G3406" s="1158">
        <v>0</v>
      </c>
      <c r="H3406" s="740">
        <v>3771.1</v>
      </c>
      <c r="I3406" s="1158">
        <v>0</v>
      </c>
      <c r="J3406" s="740">
        <v>3771.1</v>
      </c>
      <c r="K3406" s="276" t="str">
        <f t="shared" si="53"/>
        <v>110123</v>
      </c>
    </row>
    <row r="3407" spans="1:11" ht="10.9" customHeight="1">
      <c r="A3407" s="1157">
        <v>5133090004</v>
      </c>
      <c r="B3407" s="1219" t="s">
        <v>703</v>
      </c>
      <c r="C3407" s="1220"/>
      <c r="D3407" s="1221"/>
      <c r="E3407" s="1219" t="s">
        <v>8009</v>
      </c>
      <c r="F3407" s="1221"/>
      <c r="G3407" s="1158">
        <v>0</v>
      </c>
      <c r="H3407" s="740">
        <v>34373.120000000003</v>
      </c>
      <c r="I3407" s="1158">
        <v>0</v>
      </c>
      <c r="J3407" s="740">
        <v>34373.120000000003</v>
      </c>
      <c r="K3407" s="276" t="str">
        <f t="shared" si="53"/>
        <v>110123</v>
      </c>
    </row>
    <row r="3408" spans="1:11" ht="10.9" customHeight="1">
      <c r="A3408" s="1157">
        <v>5133090004</v>
      </c>
      <c r="B3408" s="1219" t="s">
        <v>703</v>
      </c>
      <c r="C3408" s="1220"/>
      <c r="D3408" s="1221"/>
      <c r="E3408" s="1219" t="s">
        <v>8010</v>
      </c>
      <c r="F3408" s="1221"/>
      <c r="G3408" s="1158">
        <v>0</v>
      </c>
      <c r="H3408" s="740">
        <v>3480</v>
      </c>
      <c r="I3408" s="1158">
        <v>0</v>
      </c>
      <c r="J3408" s="740">
        <v>3480</v>
      </c>
      <c r="K3408" s="276" t="str">
        <f t="shared" si="53"/>
        <v>110123</v>
      </c>
    </row>
    <row r="3409" spans="1:11" ht="10.9" customHeight="1">
      <c r="A3409" s="1157">
        <v>5134010001</v>
      </c>
      <c r="B3409" s="1219" t="s">
        <v>704</v>
      </c>
      <c r="C3409" s="1220"/>
      <c r="D3409" s="1221"/>
      <c r="E3409" s="1219" t="s">
        <v>8011</v>
      </c>
      <c r="F3409" s="1221"/>
      <c r="G3409" s="740">
        <v>3979734.54</v>
      </c>
      <c r="H3409" s="740">
        <v>513101.45</v>
      </c>
      <c r="I3409" s="1158">
        <v>0</v>
      </c>
      <c r="J3409" s="740">
        <v>4492835.99</v>
      </c>
      <c r="K3409" s="276" t="str">
        <f t="shared" si="53"/>
        <v>110123</v>
      </c>
    </row>
    <row r="3410" spans="1:11" ht="10.9" customHeight="1">
      <c r="A3410" s="1157">
        <v>5134010001</v>
      </c>
      <c r="B3410" s="1219" t="s">
        <v>704</v>
      </c>
      <c r="C3410" s="1220"/>
      <c r="D3410" s="1221"/>
      <c r="E3410" s="1219" t="s">
        <v>8012</v>
      </c>
      <c r="F3410" s="1221"/>
      <c r="G3410" s="1158">
        <v>101.01</v>
      </c>
      <c r="H3410" s="1158">
        <v>95.53</v>
      </c>
      <c r="I3410" s="1158">
        <v>0</v>
      </c>
      <c r="J3410" s="1158">
        <v>196.54</v>
      </c>
      <c r="K3410" s="276" t="str">
        <f t="shared" si="53"/>
        <v>151222</v>
      </c>
    </row>
    <row r="3411" spans="1:11" ht="10.9" customHeight="1">
      <c r="A3411" s="1157">
        <v>5134010001</v>
      </c>
      <c r="B3411" s="1219" t="s">
        <v>704</v>
      </c>
      <c r="C3411" s="1220"/>
      <c r="D3411" s="1221"/>
      <c r="E3411" s="1219" t="s">
        <v>8013</v>
      </c>
      <c r="F3411" s="1221"/>
      <c r="G3411" s="740">
        <v>69034.399999999994</v>
      </c>
      <c r="H3411" s="740">
        <v>26318.9</v>
      </c>
      <c r="I3411" s="1158">
        <v>0</v>
      </c>
      <c r="J3411" s="740">
        <v>95353.3</v>
      </c>
      <c r="K3411" s="276" t="str">
        <f t="shared" si="53"/>
        <v>151223</v>
      </c>
    </row>
    <row r="3412" spans="1:11" ht="10.9" customHeight="1">
      <c r="A3412" s="1157">
        <v>5134010001</v>
      </c>
      <c r="B3412" s="1219" t="s">
        <v>704</v>
      </c>
      <c r="C3412" s="1220"/>
      <c r="D3412" s="1221"/>
      <c r="E3412" s="1219" t="s">
        <v>8014</v>
      </c>
      <c r="F3412" s="1221"/>
      <c r="G3412" s="1158">
        <v>469.08</v>
      </c>
      <c r="H3412" s="1158">
        <v>0</v>
      </c>
      <c r="I3412" s="1158">
        <v>0</v>
      </c>
      <c r="J3412" s="1158">
        <v>469.08</v>
      </c>
      <c r="K3412" s="276" t="str">
        <f t="shared" si="53"/>
        <v>151222</v>
      </c>
    </row>
    <row r="3413" spans="1:11" ht="10.9" customHeight="1">
      <c r="A3413" s="1157">
        <v>5134030001</v>
      </c>
      <c r="B3413" s="1219" t="s">
        <v>705</v>
      </c>
      <c r="C3413" s="1220"/>
      <c r="D3413" s="1221"/>
      <c r="E3413" s="1219" t="s">
        <v>8015</v>
      </c>
      <c r="F3413" s="1221"/>
      <c r="G3413" s="740">
        <v>339557.48</v>
      </c>
      <c r="H3413" s="740">
        <v>477963.94</v>
      </c>
      <c r="I3413" s="1158">
        <v>0</v>
      </c>
      <c r="J3413" s="740">
        <v>817521.42</v>
      </c>
      <c r="K3413" s="276" t="str">
        <f t="shared" si="53"/>
        <v>110123</v>
      </c>
    </row>
    <row r="3414" spans="1:11" ht="10.9" customHeight="1">
      <c r="A3414" s="1157">
        <v>5134040001</v>
      </c>
      <c r="B3414" s="1219" t="s">
        <v>8016</v>
      </c>
      <c r="C3414" s="1220"/>
      <c r="D3414" s="1221"/>
      <c r="E3414" s="1219" t="s">
        <v>8017</v>
      </c>
      <c r="F3414" s="1221"/>
      <c r="G3414" s="1158">
        <v>0</v>
      </c>
      <c r="H3414" s="740">
        <v>16359.17</v>
      </c>
      <c r="I3414" s="1158">
        <v>0</v>
      </c>
      <c r="J3414" s="740">
        <v>16359.17</v>
      </c>
      <c r="K3414" s="276" t="str">
        <f t="shared" si="53"/>
        <v>110123</v>
      </c>
    </row>
    <row r="3415" spans="1:11" ht="10.9" customHeight="1">
      <c r="A3415" s="1157">
        <v>5135010001</v>
      </c>
      <c r="B3415" s="1219" t="s">
        <v>2355</v>
      </c>
      <c r="C3415" s="1220"/>
      <c r="D3415" s="1221"/>
      <c r="E3415" s="1219" t="s">
        <v>8018</v>
      </c>
      <c r="F3415" s="1221"/>
      <c r="G3415" s="740">
        <v>5359.2</v>
      </c>
      <c r="H3415" s="740">
        <v>24116.400000000001</v>
      </c>
      <c r="I3415" s="1158">
        <v>0</v>
      </c>
      <c r="J3415" s="740">
        <v>29475.599999999999</v>
      </c>
      <c r="K3415" s="276" t="str">
        <f t="shared" si="53"/>
        <v>110123</v>
      </c>
    </row>
    <row r="3416" spans="1:11" ht="10.9" customHeight="1">
      <c r="A3416" s="1157">
        <v>5135010001</v>
      </c>
      <c r="B3416" s="1219" t="s">
        <v>2355</v>
      </c>
      <c r="C3416" s="1220"/>
      <c r="D3416" s="1221"/>
      <c r="E3416" s="1219" t="s">
        <v>8019</v>
      </c>
      <c r="F3416" s="1221"/>
      <c r="G3416" s="1158">
        <v>0</v>
      </c>
      <c r="H3416" s="740">
        <v>361750</v>
      </c>
      <c r="I3416" s="1158">
        <v>0</v>
      </c>
      <c r="J3416" s="740">
        <v>361750</v>
      </c>
      <c r="K3416" s="276" t="str">
        <f t="shared" si="53"/>
        <v>110123</v>
      </c>
    </row>
    <row r="3417" spans="1:11" ht="10.9" customHeight="1">
      <c r="A3417" s="1157">
        <v>5135010001</v>
      </c>
      <c r="B3417" s="1219" t="s">
        <v>2355</v>
      </c>
      <c r="C3417" s="1220"/>
      <c r="D3417" s="1221"/>
      <c r="E3417" s="1219" t="s">
        <v>8020</v>
      </c>
      <c r="F3417" s="1221"/>
      <c r="G3417" s="1158">
        <v>0</v>
      </c>
      <c r="H3417" s="740">
        <v>12354</v>
      </c>
      <c r="I3417" s="1158">
        <v>0</v>
      </c>
      <c r="J3417" s="740">
        <v>12354</v>
      </c>
      <c r="K3417" s="276" t="str">
        <f t="shared" si="53"/>
        <v>110123</v>
      </c>
    </row>
    <row r="3418" spans="1:11" ht="10.9" customHeight="1">
      <c r="A3418" s="1157">
        <v>5135010001</v>
      </c>
      <c r="B3418" s="1219" t="s">
        <v>2355</v>
      </c>
      <c r="C3418" s="1220"/>
      <c r="D3418" s="1221"/>
      <c r="E3418" s="1219" t="s">
        <v>8021</v>
      </c>
      <c r="F3418" s="1221"/>
      <c r="G3418" s="1158">
        <v>0</v>
      </c>
      <c r="H3418" s="740">
        <v>144700</v>
      </c>
      <c r="I3418" s="1158">
        <v>0</v>
      </c>
      <c r="J3418" s="740">
        <v>144700</v>
      </c>
      <c r="K3418" s="276" t="str">
        <f t="shared" si="53"/>
        <v>110123</v>
      </c>
    </row>
    <row r="3419" spans="1:11" ht="10.9" customHeight="1">
      <c r="A3419" s="1157">
        <v>5135010001</v>
      </c>
      <c r="B3419" s="1219" t="s">
        <v>2355</v>
      </c>
      <c r="C3419" s="1220"/>
      <c r="D3419" s="1221"/>
      <c r="E3419" s="1219" t="s">
        <v>8022</v>
      </c>
      <c r="F3419" s="1221"/>
      <c r="G3419" s="740">
        <v>63904.4</v>
      </c>
      <c r="H3419" s="740">
        <v>8413.35</v>
      </c>
      <c r="I3419" s="1158">
        <v>0</v>
      </c>
      <c r="J3419" s="740">
        <v>72317.75</v>
      </c>
      <c r="K3419" s="276" t="str">
        <f t="shared" si="53"/>
        <v>110123</v>
      </c>
    </row>
    <row r="3420" spans="1:11" ht="10.9" customHeight="1">
      <c r="A3420" s="1157">
        <v>5135010001</v>
      </c>
      <c r="B3420" s="1219" t="s">
        <v>2355</v>
      </c>
      <c r="C3420" s="1220"/>
      <c r="D3420" s="1221"/>
      <c r="E3420" s="1219" t="s">
        <v>8023</v>
      </c>
      <c r="F3420" s="1221"/>
      <c r="G3420" s="1158">
        <v>0</v>
      </c>
      <c r="H3420" s="740">
        <v>3584.14</v>
      </c>
      <c r="I3420" s="1158">
        <v>0</v>
      </c>
      <c r="J3420" s="740">
        <v>3584.14</v>
      </c>
      <c r="K3420" s="276" t="str">
        <f t="shared" si="53"/>
        <v>110123</v>
      </c>
    </row>
    <row r="3421" spans="1:11" ht="10.9" customHeight="1">
      <c r="A3421" s="1157">
        <v>5135010001</v>
      </c>
      <c r="B3421" s="1219" t="s">
        <v>2355</v>
      </c>
      <c r="C3421" s="1220"/>
      <c r="D3421" s="1221"/>
      <c r="E3421" s="1219" t="s">
        <v>8024</v>
      </c>
      <c r="F3421" s="1221"/>
      <c r="G3421" s="1158">
        <v>0</v>
      </c>
      <c r="H3421" s="740">
        <v>434100</v>
      </c>
      <c r="I3421" s="1158">
        <v>0</v>
      </c>
      <c r="J3421" s="740">
        <v>434100</v>
      </c>
      <c r="K3421" s="276" t="str">
        <f t="shared" si="53"/>
        <v>110123</v>
      </c>
    </row>
    <row r="3422" spans="1:11" ht="10.9" customHeight="1">
      <c r="A3422" s="1157">
        <v>5135010001</v>
      </c>
      <c r="B3422" s="1219" t="s">
        <v>2355</v>
      </c>
      <c r="C3422" s="1220"/>
      <c r="D3422" s="1221"/>
      <c r="E3422" s="1219" t="s">
        <v>8025</v>
      </c>
      <c r="F3422" s="1221"/>
      <c r="G3422" s="740">
        <v>34208.400000000001</v>
      </c>
      <c r="H3422" s="1158">
        <v>0</v>
      </c>
      <c r="I3422" s="1158">
        <v>0</v>
      </c>
      <c r="J3422" s="740">
        <v>34208.400000000001</v>
      </c>
      <c r="K3422" s="276" t="str">
        <f t="shared" si="53"/>
        <v>110123</v>
      </c>
    </row>
    <row r="3423" spans="1:11" ht="10.9" customHeight="1">
      <c r="A3423" s="1157">
        <v>5135010001</v>
      </c>
      <c r="B3423" s="1219" t="s">
        <v>2355</v>
      </c>
      <c r="C3423" s="1220"/>
      <c r="D3423" s="1221"/>
      <c r="E3423" s="1219" t="s">
        <v>8026</v>
      </c>
      <c r="F3423" s="1221"/>
      <c r="G3423" s="1158">
        <v>0</v>
      </c>
      <c r="H3423" s="740">
        <v>13920</v>
      </c>
      <c r="I3423" s="1158">
        <v>0</v>
      </c>
      <c r="J3423" s="740">
        <v>13920</v>
      </c>
      <c r="K3423" s="276" t="str">
        <f t="shared" si="53"/>
        <v>110123</v>
      </c>
    </row>
    <row r="3424" spans="1:11" ht="10.9" customHeight="1">
      <c r="A3424" s="1157">
        <v>5135010001</v>
      </c>
      <c r="B3424" s="1219" t="s">
        <v>2355</v>
      </c>
      <c r="C3424" s="1220"/>
      <c r="D3424" s="1221"/>
      <c r="E3424" s="1219" t="s">
        <v>8027</v>
      </c>
      <c r="F3424" s="1221"/>
      <c r="G3424" s="740">
        <v>20300</v>
      </c>
      <c r="H3424" s="1158">
        <v>0</v>
      </c>
      <c r="I3424" s="1158">
        <v>0</v>
      </c>
      <c r="J3424" s="740">
        <v>20300</v>
      </c>
      <c r="K3424" s="276" t="str">
        <f t="shared" si="53"/>
        <v>110123</v>
      </c>
    </row>
    <row r="3425" spans="1:11" ht="10.9" customHeight="1">
      <c r="A3425" s="1157">
        <v>5135010001</v>
      </c>
      <c r="B3425" s="1219" t="s">
        <v>2355</v>
      </c>
      <c r="C3425" s="1220"/>
      <c r="D3425" s="1221"/>
      <c r="E3425" s="1219" t="s">
        <v>8028</v>
      </c>
      <c r="F3425" s="1221"/>
      <c r="G3425" s="740">
        <v>74008</v>
      </c>
      <c r="H3425" s="1158">
        <v>0</v>
      </c>
      <c r="I3425" s="1158">
        <v>0</v>
      </c>
      <c r="J3425" s="740">
        <v>74008</v>
      </c>
      <c r="K3425" s="276" t="str">
        <f t="shared" si="53"/>
        <v>110123</v>
      </c>
    </row>
    <row r="3426" spans="1:11" ht="10.9" customHeight="1">
      <c r="A3426" s="1157">
        <v>5135010001</v>
      </c>
      <c r="B3426" s="1219" t="s">
        <v>2355</v>
      </c>
      <c r="C3426" s="1220"/>
      <c r="D3426" s="1221"/>
      <c r="E3426" s="1219" t="s">
        <v>8029</v>
      </c>
      <c r="F3426" s="1221"/>
      <c r="G3426" s="1158">
        <v>0</v>
      </c>
      <c r="H3426" s="740">
        <v>217050</v>
      </c>
      <c r="I3426" s="1158">
        <v>0</v>
      </c>
      <c r="J3426" s="740">
        <v>217050</v>
      </c>
      <c r="K3426" s="276" t="str">
        <f t="shared" si="53"/>
        <v>110123</v>
      </c>
    </row>
    <row r="3427" spans="1:11" ht="10.9" customHeight="1">
      <c r="A3427" s="1157">
        <v>5135010001</v>
      </c>
      <c r="B3427" s="1219" t="s">
        <v>2355</v>
      </c>
      <c r="C3427" s="1220"/>
      <c r="D3427" s="1221"/>
      <c r="E3427" s="1219" t="s">
        <v>8030</v>
      </c>
      <c r="F3427" s="1221"/>
      <c r="G3427" s="1158">
        <v>0</v>
      </c>
      <c r="H3427" s="740">
        <v>72350</v>
      </c>
      <c r="I3427" s="1158">
        <v>0</v>
      </c>
      <c r="J3427" s="740">
        <v>72350</v>
      </c>
      <c r="K3427" s="276" t="str">
        <f t="shared" si="53"/>
        <v>110123</v>
      </c>
    </row>
    <row r="3428" spans="1:11" ht="10.9" customHeight="1">
      <c r="A3428" s="1157">
        <v>5135010001</v>
      </c>
      <c r="B3428" s="1219" t="s">
        <v>2355</v>
      </c>
      <c r="C3428" s="1220"/>
      <c r="D3428" s="1221"/>
      <c r="E3428" s="1219" t="s">
        <v>8031</v>
      </c>
      <c r="F3428" s="1221"/>
      <c r="G3428" s="1158">
        <v>0</v>
      </c>
      <c r="H3428" s="740">
        <v>217050</v>
      </c>
      <c r="I3428" s="1158">
        <v>0</v>
      </c>
      <c r="J3428" s="740">
        <v>217050</v>
      </c>
      <c r="K3428" s="276" t="str">
        <f t="shared" si="53"/>
        <v>110123</v>
      </c>
    </row>
    <row r="3429" spans="1:11" ht="10.9" customHeight="1">
      <c r="A3429" s="1157">
        <v>5135010002</v>
      </c>
      <c r="B3429" s="1219" t="s">
        <v>2824</v>
      </c>
      <c r="C3429" s="1220"/>
      <c r="D3429" s="1221"/>
      <c r="E3429" s="1219" t="s">
        <v>8032</v>
      </c>
      <c r="F3429" s="1221"/>
      <c r="G3429" s="1158">
        <v>0</v>
      </c>
      <c r="H3429" s="740">
        <v>3944</v>
      </c>
      <c r="I3429" s="1158">
        <v>0</v>
      </c>
      <c r="J3429" s="740">
        <v>3944</v>
      </c>
      <c r="K3429" s="276" t="str">
        <f t="shared" si="53"/>
        <v>110123</v>
      </c>
    </row>
    <row r="3430" spans="1:11" ht="10.9" customHeight="1">
      <c r="A3430" s="1157">
        <v>5135020001</v>
      </c>
      <c r="B3430" s="1219" t="s">
        <v>3348</v>
      </c>
      <c r="C3430" s="1220"/>
      <c r="D3430" s="1221"/>
      <c r="E3430" s="1219" t="s">
        <v>8033</v>
      </c>
      <c r="F3430" s="1221"/>
      <c r="G3430" s="1158">
        <v>788.8</v>
      </c>
      <c r="H3430" s="1158">
        <v>0</v>
      </c>
      <c r="I3430" s="1158">
        <v>0</v>
      </c>
      <c r="J3430" s="1158">
        <v>788.8</v>
      </c>
      <c r="K3430" s="276" t="str">
        <f t="shared" si="53"/>
        <v>110123</v>
      </c>
    </row>
    <row r="3431" spans="1:11" ht="10.9" customHeight="1">
      <c r="A3431" s="1157">
        <v>5135050001</v>
      </c>
      <c r="B3431" s="1219" t="s">
        <v>2360</v>
      </c>
      <c r="C3431" s="1220"/>
      <c r="D3431" s="1221"/>
      <c r="E3431" s="1219" t="s">
        <v>8034</v>
      </c>
      <c r="F3431" s="1221"/>
      <c r="G3431" s="740">
        <v>8388.98</v>
      </c>
      <c r="H3431" s="1158">
        <v>0</v>
      </c>
      <c r="I3431" s="1158">
        <v>0</v>
      </c>
      <c r="J3431" s="740">
        <v>8388.98</v>
      </c>
      <c r="K3431" s="276" t="str">
        <f t="shared" si="53"/>
        <v>110123</v>
      </c>
    </row>
    <row r="3432" spans="1:11" ht="10.9" customHeight="1">
      <c r="A3432" s="1157">
        <v>5135050001</v>
      </c>
      <c r="B3432" s="1219" t="s">
        <v>2360</v>
      </c>
      <c r="C3432" s="1220"/>
      <c r="D3432" s="1221"/>
      <c r="E3432" s="1219" t="s">
        <v>8035</v>
      </c>
      <c r="F3432" s="1221"/>
      <c r="G3432" s="740">
        <v>15932</v>
      </c>
      <c r="H3432" s="1158">
        <v>0</v>
      </c>
      <c r="I3432" s="1158">
        <v>0</v>
      </c>
      <c r="J3432" s="740">
        <v>15932</v>
      </c>
      <c r="K3432" s="276" t="str">
        <f t="shared" si="53"/>
        <v>110123</v>
      </c>
    </row>
    <row r="3433" spans="1:11" ht="10.9" customHeight="1">
      <c r="A3433" s="1157">
        <v>5135050001</v>
      </c>
      <c r="B3433" s="1219" t="s">
        <v>2360</v>
      </c>
      <c r="C3433" s="1220"/>
      <c r="D3433" s="1221"/>
      <c r="E3433" s="1219" t="s">
        <v>8036</v>
      </c>
      <c r="F3433" s="1221"/>
      <c r="G3433" s="1158">
        <v>0</v>
      </c>
      <c r="H3433" s="740">
        <v>2300.0100000000002</v>
      </c>
      <c r="I3433" s="1158">
        <v>0</v>
      </c>
      <c r="J3433" s="740">
        <v>2300.0100000000002</v>
      </c>
      <c r="K3433" s="276" t="str">
        <f t="shared" si="53"/>
        <v>110123</v>
      </c>
    </row>
    <row r="3434" spans="1:11" ht="10.9" customHeight="1">
      <c r="A3434" s="1157">
        <v>5135050001</v>
      </c>
      <c r="B3434" s="1219" t="s">
        <v>2360</v>
      </c>
      <c r="C3434" s="1220"/>
      <c r="D3434" s="1221"/>
      <c r="E3434" s="1219" t="s">
        <v>8037</v>
      </c>
      <c r="F3434" s="1221"/>
      <c r="G3434" s="1158">
        <v>0</v>
      </c>
      <c r="H3434" s="740">
        <v>3085</v>
      </c>
      <c r="I3434" s="1158">
        <v>0</v>
      </c>
      <c r="J3434" s="740">
        <v>3085</v>
      </c>
      <c r="K3434" s="276" t="str">
        <f t="shared" si="53"/>
        <v>110123</v>
      </c>
    </row>
    <row r="3435" spans="1:11" ht="10.9" customHeight="1">
      <c r="A3435" s="1157">
        <v>5135050001</v>
      </c>
      <c r="B3435" s="1219" t="s">
        <v>2360</v>
      </c>
      <c r="C3435" s="1220"/>
      <c r="D3435" s="1221"/>
      <c r="E3435" s="1219" t="s">
        <v>8038</v>
      </c>
      <c r="F3435" s="1221"/>
      <c r="G3435" s="740">
        <v>4666.01</v>
      </c>
      <c r="H3435" s="1158">
        <v>0</v>
      </c>
      <c r="I3435" s="1158">
        <v>0</v>
      </c>
      <c r="J3435" s="740">
        <v>4666.01</v>
      </c>
      <c r="K3435" s="276" t="str">
        <f t="shared" si="53"/>
        <v>110123</v>
      </c>
    </row>
    <row r="3436" spans="1:11" ht="10.9" customHeight="1">
      <c r="A3436" s="1157">
        <v>5135050001</v>
      </c>
      <c r="B3436" s="1219" t="s">
        <v>2360</v>
      </c>
      <c r="C3436" s="1220"/>
      <c r="D3436" s="1221"/>
      <c r="E3436" s="1219" t="s">
        <v>8039</v>
      </c>
      <c r="F3436" s="1221"/>
      <c r="G3436" s="1158">
        <v>0</v>
      </c>
      <c r="H3436" s="740">
        <v>2352.48</v>
      </c>
      <c r="I3436" s="1158">
        <v>0</v>
      </c>
      <c r="J3436" s="740">
        <v>2352.48</v>
      </c>
      <c r="K3436" s="276" t="str">
        <f t="shared" si="53"/>
        <v>110123</v>
      </c>
    </row>
    <row r="3437" spans="1:11" ht="10.9" customHeight="1">
      <c r="A3437" s="1157">
        <v>5135050001</v>
      </c>
      <c r="B3437" s="1219" t="s">
        <v>2360</v>
      </c>
      <c r="C3437" s="1220"/>
      <c r="D3437" s="1221"/>
      <c r="E3437" s="1219" t="s">
        <v>8040</v>
      </c>
      <c r="F3437" s="1221"/>
      <c r="G3437" s="1158">
        <v>0</v>
      </c>
      <c r="H3437" s="740">
        <v>18802</v>
      </c>
      <c r="I3437" s="1158">
        <v>0</v>
      </c>
      <c r="J3437" s="740">
        <v>18802</v>
      </c>
      <c r="K3437" s="276" t="str">
        <f t="shared" si="53"/>
        <v>110123</v>
      </c>
    </row>
    <row r="3438" spans="1:11" ht="10.9" customHeight="1">
      <c r="A3438" s="1157">
        <v>5135050001</v>
      </c>
      <c r="B3438" s="1219" t="s">
        <v>2360</v>
      </c>
      <c r="C3438" s="1220"/>
      <c r="D3438" s="1221"/>
      <c r="E3438" s="1219" t="s">
        <v>8041</v>
      </c>
      <c r="F3438" s="1221"/>
      <c r="G3438" s="740">
        <v>59555.6</v>
      </c>
      <c r="H3438" s="740">
        <v>23296.47</v>
      </c>
      <c r="I3438" s="1158">
        <v>0</v>
      </c>
      <c r="J3438" s="740">
        <v>82852.070000000007</v>
      </c>
      <c r="K3438" s="276" t="str">
        <f t="shared" si="53"/>
        <v>110123</v>
      </c>
    </row>
    <row r="3439" spans="1:11" ht="10.9" customHeight="1">
      <c r="A3439" s="1157">
        <v>5135050001</v>
      </c>
      <c r="B3439" s="1219" t="s">
        <v>2360</v>
      </c>
      <c r="C3439" s="1220"/>
      <c r="D3439" s="1221"/>
      <c r="E3439" s="1219" t="s">
        <v>8042</v>
      </c>
      <c r="F3439" s="1221"/>
      <c r="G3439" s="1158">
        <v>0</v>
      </c>
      <c r="H3439" s="740">
        <v>32000</v>
      </c>
      <c r="I3439" s="1158">
        <v>0</v>
      </c>
      <c r="J3439" s="740">
        <v>32000</v>
      </c>
      <c r="K3439" s="276" t="str">
        <f t="shared" si="53"/>
        <v>110123</v>
      </c>
    </row>
    <row r="3440" spans="1:11" ht="10.9" customHeight="1">
      <c r="A3440" s="1157">
        <v>5135050001</v>
      </c>
      <c r="B3440" s="1219" t="s">
        <v>2360</v>
      </c>
      <c r="C3440" s="1220"/>
      <c r="D3440" s="1221"/>
      <c r="E3440" s="1219" t="s">
        <v>8043</v>
      </c>
      <c r="F3440" s="1221"/>
      <c r="G3440" s="1158">
        <v>0</v>
      </c>
      <c r="H3440" s="740">
        <v>4509.91</v>
      </c>
      <c r="I3440" s="1158">
        <v>0</v>
      </c>
      <c r="J3440" s="740">
        <v>4509.91</v>
      </c>
      <c r="K3440" s="276" t="str">
        <f t="shared" si="53"/>
        <v>110123</v>
      </c>
    </row>
    <row r="3441" spans="1:11" ht="10.9" customHeight="1">
      <c r="A3441" s="1157">
        <v>5135050001</v>
      </c>
      <c r="B3441" s="1219" t="s">
        <v>2360</v>
      </c>
      <c r="C3441" s="1220"/>
      <c r="D3441" s="1221"/>
      <c r="E3441" s="1219" t="s">
        <v>8044</v>
      </c>
      <c r="F3441" s="1221"/>
      <c r="G3441" s="1158">
        <v>0</v>
      </c>
      <c r="H3441" s="740">
        <v>2910.44</v>
      </c>
      <c r="I3441" s="1158">
        <v>0</v>
      </c>
      <c r="J3441" s="740">
        <v>2910.44</v>
      </c>
      <c r="K3441" s="276" t="str">
        <f t="shared" si="53"/>
        <v>110123</v>
      </c>
    </row>
    <row r="3442" spans="1:11" ht="10.9" customHeight="1">
      <c r="A3442" s="1157">
        <v>5135050001</v>
      </c>
      <c r="B3442" s="1219" t="s">
        <v>2360</v>
      </c>
      <c r="C3442" s="1220"/>
      <c r="D3442" s="1221"/>
      <c r="E3442" s="1219" t="s">
        <v>8045</v>
      </c>
      <c r="F3442" s="1221"/>
      <c r="G3442" s="740">
        <v>22256.33</v>
      </c>
      <c r="H3442" s="740">
        <v>19932.509999999998</v>
      </c>
      <c r="I3442" s="1158">
        <v>0</v>
      </c>
      <c r="J3442" s="740">
        <v>42188.84</v>
      </c>
      <c r="K3442" s="276" t="str">
        <f t="shared" si="53"/>
        <v>110123</v>
      </c>
    </row>
    <row r="3443" spans="1:11" ht="10.9" customHeight="1">
      <c r="A3443" s="1157">
        <v>5135050001</v>
      </c>
      <c r="B3443" s="1219" t="s">
        <v>2360</v>
      </c>
      <c r="C3443" s="1220"/>
      <c r="D3443" s="1221"/>
      <c r="E3443" s="1219" t="s">
        <v>8046</v>
      </c>
      <c r="F3443" s="1221"/>
      <c r="G3443" s="740">
        <v>64694.53</v>
      </c>
      <c r="H3443" s="740">
        <v>35602</v>
      </c>
      <c r="I3443" s="1158">
        <v>0</v>
      </c>
      <c r="J3443" s="740">
        <v>100296.53</v>
      </c>
      <c r="K3443" s="276" t="str">
        <f t="shared" si="53"/>
        <v>110123</v>
      </c>
    </row>
    <row r="3444" spans="1:11" ht="10.9" customHeight="1">
      <c r="A3444" s="1157">
        <v>5135050001</v>
      </c>
      <c r="B3444" s="1219" t="s">
        <v>2360</v>
      </c>
      <c r="C3444" s="1220"/>
      <c r="D3444" s="1221"/>
      <c r="E3444" s="1219" t="s">
        <v>8047</v>
      </c>
      <c r="F3444" s="1221"/>
      <c r="G3444" s="740">
        <v>8340.4</v>
      </c>
      <c r="H3444" s="740">
        <v>6100</v>
      </c>
      <c r="I3444" s="1158">
        <v>0</v>
      </c>
      <c r="J3444" s="740">
        <v>14440.4</v>
      </c>
      <c r="K3444" s="276" t="str">
        <f t="shared" si="53"/>
        <v>110123</v>
      </c>
    </row>
    <row r="3445" spans="1:11" ht="10.9" customHeight="1">
      <c r="A3445" s="1157">
        <v>5135050001</v>
      </c>
      <c r="B3445" s="1219" t="s">
        <v>2360</v>
      </c>
      <c r="C3445" s="1220"/>
      <c r="D3445" s="1221"/>
      <c r="E3445" s="1219" t="s">
        <v>8048</v>
      </c>
      <c r="F3445" s="1221"/>
      <c r="G3445" s="740">
        <v>146619.54</v>
      </c>
      <c r="H3445" s="740">
        <v>70352.87</v>
      </c>
      <c r="I3445" s="1158">
        <v>0</v>
      </c>
      <c r="J3445" s="740">
        <v>216972.41</v>
      </c>
      <c r="K3445" s="276" t="str">
        <f t="shared" si="53"/>
        <v>110123</v>
      </c>
    </row>
    <row r="3446" spans="1:11" ht="10.9" customHeight="1">
      <c r="A3446" s="1157">
        <v>5135050001</v>
      </c>
      <c r="B3446" s="1219" t="s">
        <v>2360</v>
      </c>
      <c r="C3446" s="1220"/>
      <c r="D3446" s="1221"/>
      <c r="E3446" s="1219" t="s">
        <v>8049</v>
      </c>
      <c r="F3446" s="1221"/>
      <c r="G3446" s="740">
        <v>2873.32</v>
      </c>
      <c r="H3446" s="1158">
        <v>799.98</v>
      </c>
      <c r="I3446" s="1158">
        <v>0</v>
      </c>
      <c r="J3446" s="740">
        <v>3673.3</v>
      </c>
      <c r="K3446" s="276" t="str">
        <f t="shared" si="53"/>
        <v>110123</v>
      </c>
    </row>
    <row r="3447" spans="1:11" ht="10.9" customHeight="1">
      <c r="A3447" s="1157">
        <v>5135050001</v>
      </c>
      <c r="B3447" s="1219" t="s">
        <v>2360</v>
      </c>
      <c r="C3447" s="1220"/>
      <c r="D3447" s="1221"/>
      <c r="E3447" s="1219" t="s">
        <v>8050</v>
      </c>
      <c r="F3447" s="1221"/>
      <c r="G3447" s="1158">
        <v>0</v>
      </c>
      <c r="H3447" s="740">
        <v>10416.799999999999</v>
      </c>
      <c r="I3447" s="1158">
        <v>0</v>
      </c>
      <c r="J3447" s="740">
        <v>10416.799999999999</v>
      </c>
      <c r="K3447" s="276" t="str">
        <f t="shared" si="53"/>
        <v>110123</v>
      </c>
    </row>
    <row r="3448" spans="1:11" ht="10.9" customHeight="1">
      <c r="A3448" s="1157">
        <v>5135050001</v>
      </c>
      <c r="B3448" s="1219" t="s">
        <v>2360</v>
      </c>
      <c r="C3448" s="1220"/>
      <c r="D3448" s="1221"/>
      <c r="E3448" s="1219" t="s">
        <v>8051</v>
      </c>
      <c r="F3448" s="1221"/>
      <c r="G3448" s="740">
        <v>7570</v>
      </c>
      <c r="H3448" s="1158">
        <v>0</v>
      </c>
      <c r="I3448" s="1158">
        <v>0</v>
      </c>
      <c r="J3448" s="740">
        <v>7570</v>
      </c>
      <c r="K3448" s="276" t="str">
        <f t="shared" si="53"/>
        <v>110123</v>
      </c>
    </row>
    <row r="3449" spans="1:11" ht="10.9" customHeight="1">
      <c r="A3449" s="1157">
        <v>5135050001</v>
      </c>
      <c r="B3449" s="1219" t="s">
        <v>2360</v>
      </c>
      <c r="C3449" s="1220"/>
      <c r="D3449" s="1221"/>
      <c r="E3449" s="1219" t="s">
        <v>8052</v>
      </c>
      <c r="F3449" s="1221"/>
      <c r="G3449" s="740">
        <v>18000</v>
      </c>
      <c r="H3449" s="1158">
        <v>0</v>
      </c>
      <c r="I3449" s="1158">
        <v>0</v>
      </c>
      <c r="J3449" s="740">
        <v>18000</v>
      </c>
      <c r="K3449" s="276" t="str">
        <f t="shared" si="53"/>
        <v>110123</v>
      </c>
    </row>
    <row r="3450" spans="1:11" ht="10.9" customHeight="1">
      <c r="A3450" s="1157">
        <v>5135050001</v>
      </c>
      <c r="B3450" s="1219" t="s">
        <v>2360</v>
      </c>
      <c r="C3450" s="1220"/>
      <c r="D3450" s="1221"/>
      <c r="E3450" s="1219" t="s">
        <v>8053</v>
      </c>
      <c r="F3450" s="1221"/>
      <c r="G3450" s="1158">
        <v>209.99</v>
      </c>
      <c r="H3450" s="1158">
        <v>0</v>
      </c>
      <c r="I3450" s="1158">
        <v>0</v>
      </c>
      <c r="J3450" s="1158">
        <v>209.99</v>
      </c>
      <c r="K3450" s="276" t="str">
        <f t="shared" si="53"/>
        <v>110123</v>
      </c>
    </row>
    <row r="3451" spans="1:11" ht="10.9" customHeight="1">
      <c r="A3451" s="1157">
        <v>5135050001</v>
      </c>
      <c r="B3451" s="1219" t="s">
        <v>2360</v>
      </c>
      <c r="C3451" s="1220"/>
      <c r="D3451" s="1221"/>
      <c r="E3451" s="1219" t="s">
        <v>8054</v>
      </c>
      <c r="F3451" s="1221"/>
      <c r="G3451" s="740">
        <v>1600</v>
      </c>
      <c r="H3451" s="1158">
        <v>0</v>
      </c>
      <c r="I3451" s="1158">
        <v>0</v>
      </c>
      <c r="J3451" s="740">
        <v>1600</v>
      </c>
      <c r="K3451" s="276" t="str">
        <f t="shared" si="53"/>
        <v>110123</v>
      </c>
    </row>
    <row r="3452" spans="1:11" ht="10.9" customHeight="1">
      <c r="A3452" s="1157">
        <v>5135050001</v>
      </c>
      <c r="B3452" s="1219" t="s">
        <v>2360</v>
      </c>
      <c r="C3452" s="1220"/>
      <c r="D3452" s="1221"/>
      <c r="E3452" s="1219" t="s">
        <v>8055</v>
      </c>
      <c r="F3452" s="1221"/>
      <c r="G3452" s="1158">
        <v>400</v>
      </c>
      <c r="H3452" s="740">
        <v>4315.2</v>
      </c>
      <c r="I3452" s="1158">
        <v>0</v>
      </c>
      <c r="J3452" s="740">
        <v>4715.2</v>
      </c>
      <c r="K3452" s="276" t="str">
        <f t="shared" si="53"/>
        <v>110123</v>
      </c>
    </row>
    <row r="3453" spans="1:11" ht="10.9" customHeight="1">
      <c r="A3453" s="1157">
        <v>5135050001</v>
      </c>
      <c r="B3453" s="1219" t="s">
        <v>2360</v>
      </c>
      <c r="C3453" s="1220"/>
      <c r="D3453" s="1221"/>
      <c r="E3453" s="1219" t="s">
        <v>8056</v>
      </c>
      <c r="F3453" s="1221"/>
      <c r="G3453" s="1158">
        <v>300</v>
      </c>
      <c r="H3453" s="1158">
        <v>0</v>
      </c>
      <c r="I3453" s="1158">
        <v>0</v>
      </c>
      <c r="J3453" s="1158">
        <v>300</v>
      </c>
      <c r="K3453" s="276" t="str">
        <f t="shared" si="53"/>
        <v>110123</v>
      </c>
    </row>
    <row r="3454" spans="1:11" ht="10.9" customHeight="1">
      <c r="A3454" s="1157">
        <v>5135050001</v>
      </c>
      <c r="B3454" s="1219" t="s">
        <v>2360</v>
      </c>
      <c r="C3454" s="1220"/>
      <c r="D3454" s="1221"/>
      <c r="E3454" s="1219" t="s">
        <v>8057</v>
      </c>
      <c r="F3454" s="1221"/>
      <c r="G3454" s="1158">
        <v>0</v>
      </c>
      <c r="H3454" s="740">
        <v>19919.96</v>
      </c>
      <c r="I3454" s="1158">
        <v>0</v>
      </c>
      <c r="J3454" s="740">
        <v>19919.96</v>
      </c>
      <c r="K3454" s="276" t="str">
        <f t="shared" si="53"/>
        <v>110123</v>
      </c>
    </row>
    <row r="3455" spans="1:11" ht="10.9" customHeight="1">
      <c r="A3455" s="1157">
        <v>5135050001</v>
      </c>
      <c r="B3455" s="1219" t="s">
        <v>2360</v>
      </c>
      <c r="C3455" s="1220"/>
      <c r="D3455" s="1221"/>
      <c r="E3455" s="1219" t="s">
        <v>8058</v>
      </c>
      <c r="F3455" s="1221"/>
      <c r="G3455" s="740">
        <v>16282</v>
      </c>
      <c r="H3455" s="1158">
        <v>0</v>
      </c>
      <c r="I3455" s="1158">
        <v>0</v>
      </c>
      <c r="J3455" s="740">
        <v>16282</v>
      </c>
      <c r="K3455" s="276" t="str">
        <f t="shared" si="53"/>
        <v>110123</v>
      </c>
    </row>
    <row r="3456" spans="1:11" ht="10.9" customHeight="1">
      <c r="A3456" s="1157">
        <v>5135050001</v>
      </c>
      <c r="B3456" s="1219" t="s">
        <v>2360</v>
      </c>
      <c r="C3456" s="1220"/>
      <c r="D3456" s="1221"/>
      <c r="E3456" s="1219" t="s">
        <v>8059</v>
      </c>
      <c r="F3456" s="1221"/>
      <c r="G3456" s="740">
        <v>37022.019999999997</v>
      </c>
      <c r="H3456" s="740">
        <v>4800</v>
      </c>
      <c r="I3456" s="1158">
        <v>0</v>
      </c>
      <c r="J3456" s="740">
        <v>41822.019999999997</v>
      </c>
      <c r="K3456" s="276" t="str">
        <f t="shared" si="53"/>
        <v>110123</v>
      </c>
    </row>
    <row r="3457" spans="1:11" ht="10.9" customHeight="1">
      <c r="A3457" s="1157">
        <v>5135050001</v>
      </c>
      <c r="B3457" s="1219" t="s">
        <v>2360</v>
      </c>
      <c r="C3457" s="1220"/>
      <c r="D3457" s="1221"/>
      <c r="E3457" s="1219" t="s">
        <v>8060</v>
      </c>
      <c r="F3457" s="1221"/>
      <c r="G3457" s="740">
        <v>7676</v>
      </c>
      <c r="H3457" s="1158">
        <v>0</v>
      </c>
      <c r="I3457" s="1158">
        <v>0</v>
      </c>
      <c r="J3457" s="740">
        <v>7676</v>
      </c>
      <c r="K3457" s="276" t="str">
        <f t="shared" si="53"/>
        <v>110123</v>
      </c>
    </row>
    <row r="3458" spans="1:11" ht="10.9" customHeight="1">
      <c r="A3458" s="1157">
        <v>5135050001</v>
      </c>
      <c r="B3458" s="1219" t="s">
        <v>2360</v>
      </c>
      <c r="C3458" s="1220"/>
      <c r="D3458" s="1221"/>
      <c r="E3458" s="1219" t="s">
        <v>8061</v>
      </c>
      <c r="F3458" s="1221"/>
      <c r="G3458" s="740">
        <v>2400.0100000000002</v>
      </c>
      <c r="H3458" s="1158">
        <v>0</v>
      </c>
      <c r="I3458" s="1158">
        <v>0</v>
      </c>
      <c r="J3458" s="740">
        <v>2400.0100000000002</v>
      </c>
      <c r="K3458" s="276" t="str">
        <f t="shared" si="53"/>
        <v>110123</v>
      </c>
    </row>
    <row r="3459" spans="1:11" ht="10.9" customHeight="1">
      <c r="A3459" s="1157">
        <v>5135050001</v>
      </c>
      <c r="B3459" s="1219" t="s">
        <v>2360</v>
      </c>
      <c r="C3459" s="1220"/>
      <c r="D3459" s="1221"/>
      <c r="E3459" s="1219" t="s">
        <v>8062</v>
      </c>
      <c r="F3459" s="1221"/>
      <c r="G3459" s="740">
        <v>10889.99</v>
      </c>
      <c r="H3459" s="1158">
        <v>0</v>
      </c>
      <c r="I3459" s="1158">
        <v>0</v>
      </c>
      <c r="J3459" s="740">
        <v>10889.99</v>
      </c>
      <c r="K3459" s="276" t="str">
        <f t="shared" si="53"/>
        <v>110123</v>
      </c>
    </row>
    <row r="3460" spans="1:11" ht="10.9" customHeight="1">
      <c r="A3460" s="1157">
        <v>5135050001</v>
      </c>
      <c r="B3460" s="1219" t="s">
        <v>2360</v>
      </c>
      <c r="C3460" s="1220"/>
      <c r="D3460" s="1221"/>
      <c r="E3460" s="1219" t="s">
        <v>8063</v>
      </c>
      <c r="F3460" s="1221"/>
      <c r="G3460" s="1158">
        <v>0</v>
      </c>
      <c r="H3460" s="740">
        <v>10482</v>
      </c>
      <c r="I3460" s="1158">
        <v>0</v>
      </c>
      <c r="J3460" s="740">
        <v>10482</v>
      </c>
      <c r="K3460" s="276" t="str">
        <f t="shared" si="53"/>
        <v>110123</v>
      </c>
    </row>
    <row r="3461" spans="1:11" ht="10.9" customHeight="1">
      <c r="A3461" s="1157">
        <v>5135050001</v>
      </c>
      <c r="B3461" s="1219" t="s">
        <v>2360</v>
      </c>
      <c r="C3461" s="1220"/>
      <c r="D3461" s="1221"/>
      <c r="E3461" s="1219" t="s">
        <v>8064</v>
      </c>
      <c r="F3461" s="1221"/>
      <c r="G3461" s="1158">
        <v>0</v>
      </c>
      <c r="H3461" s="1158">
        <v>400.01</v>
      </c>
      <c r="I3461" s="1158">
        <v>0</v>
      </c>
      <c r="J3461" s="1158">
        <v>400.01</v>
      </c>
      <c r="K3461" s="276" t="str">
        <f t="shared" si="53"/>
        <v>110123</v>
      </c>
    </row>
    <row r="3462" spans="1:11" ht="10.9" customHeight="1">
      <c r="A3462" s="1157">
        <v>5135050001</v>
      </c>
      <c r="B3462" s="1219" t="s">
        <v>2360</v>
      </c>
      <c r="C3462" s="1220"/>
      <c r="D3462" s="1221"/>
      <c r="E3462" s="1219" t="s">
        <v>8065</v>
      </c>
      <c r="F3462" s="1221"/>
      <c r="G3462" s="740">
        <v>12500</v>
      </c>
      <c r="H3462" s="740">
        <v>5856.8</v>
      </c>
      <c r="I3462" s="1158">
        <v>0</v>
      </c>
      <c r="J3462" s="740">
        <v>18356.8</v>
      </c>
      <c r="K3462" s="276" t="str">
        <f t="shared" si="53"/>
        <v>110123</v>
      </c>
    </row>
    <row r="3463" spans="1:11" ht="10.9" customHeight="1">
      <c r="A3463" s="1157">
        <v>5135050001</v>
      </c>
      <c r="B3463" s="1219" t="s">
        <v>2360</v>
      </c>
      <c r="C3463" s="1220"/>
      <c r="D3463" s="1221"/>
      <c r="E3463" s="1219" t="s">
        <v>8066</v>
      </c>
      <c r="F3463" s="1221"/>
      <c r="G3463" s="1158">
        <v>300</v>
      </c>
      <c r="H3463" s="1158">
        <v>0</v>
      </c>
      <c r="I3463" s="1158">
        <v>0</v>
      </c>
      <c r="J3463" s="1158">
        <v>300</v>
      </c>
      <c r="K3463" s="276" t="str">
        <f t="shared" si="53"/>
        <v>110123</v>
      </c>
    </row>
    <row r="3464" spans="1:11" ht="10.9" customHeight="1">
      <c r="A3464" s="1157">
        <v>5135070001</v>
      </c>
      <c r="B3464" s="1219" t="s">
        <v>2826</v>
      </c>
      <c r="C3464" s="1220"/>
      <c r="D3464" s="1221"/>
      <c r="E3464" s="1219" t="s">
        <v>8067</v>
      </c>
      <c r="F3464" s="1221"/>
      <c r="G3464" s="740">
        <v>10440</v>
      </c>
      <c r="H3464" s="1158">
        <v>0</v>
      </c>
      <c r="I3464" s="1158">
        <v>0</v>
      </c>
      <c r="J3464" s="740">
        <v>10440</v>
      </c>
      <c r="K3464" s="276" t="str">
        <f t="shared" si="53"/>
        <v>110123</v>
      </c>
    </row>
    <row r="3465" spans="1:11" ht="10.9" customHeight="1">
      <c r="A3465" s="1157">
        <v>5135080001</v>
      </c>
      <c r="B3465" s="1219" t="s">
        <v>707</v>
      </c>
      <c r="C3465" s="1220"/>
      <c r="D3465" s="1221"/>
      <c r="E3465" s="1219" t="s">
        <v>8068</v>
      </c>
      <c r="F3465" s="1221"/>
      <c r="G3465" s="740">
        <v>96988.04</v>
      </c>
      <c r="H3465" s="1158">
        <v>0</v>
      </c>
      <c r="I3465" s="1158">
        <v>0</v>
      </c>
      <c r="J3465" s="740">
        <v>96988.04</v>
      </c>
      <c r="K3465" s="276" t="str">
        <f t="shared" si="53"/>
        <v>151223</v>
      </c>
    </row>
    <row r="3466" spans="1:11" ht="10.9" customHeight="1">
      <c r="A3466" s="1157">
        <v>5135080001</v>
      </c>
      <c r="B3466" s="1219" t="s">
        <v>707</v>
      </c>
      <c r="C3466" s="1220"/>
      <c r="D3466" s="1221"/>
      <c r="E3466" s="1219" t="s">
        <v>8069</v>
      </c>
      <c r="F3466" s="1221"/>
      <c r="G3466" s="740">
        <v>21787461.789999999</v>
      </c>
      <c r="H3466" s="740">
        <v>11174032.130000001</v>
      </c>
      <c r="I3466" s="1158">
        <v>0</v>
      </c>
      <c r="J3466" s="740">
        <v>32961493.920000002</v>
      </c>
      <c r="K3466" s="276" t="str">
        <f t="shared" si="53"/>
        <v>250423</v>
      </c>
    </row>
    <row r="3467" spans="1:11" ht="10.9" customHeight="1">
      <c r="A3467" s="1157">
        <v>5135080002</v>
      </c>
      <c r="B3467" s="1219" t="s">
        <v>2709</v>
      </c>
      <c r="C3467" s="1220"/>
      <c r="D3467" s="1221"/>
      <c r="E3467" s="1219" t="s">
        <v>8070</v>
      </c>
      <c r="F3467" s="1221"/>
      <c r="G3467" s="1158">
        <v>0</v>
      </c>
      <c r="H3467" s="1158">
        <v>287.27999999999997</v>
      </c>
      <c r="I3467" s="1158">
        <v>0</v>
      </c>
      <c r="J3467" s="1158">
        <v>287.27999999999997</v>
      </c>
      <c r="K3467" s="276" t="str">
        <f t="shared" si="53"/>
        <v>110123</v>
      </c>
    </row>
    <row r="3468" spans="1:11" ht="10.9" customHeight="1">
      <c r="A3468" s="1157">
        <v>5135080003</v>
      </c>
      <c r="B3468" s="1219" t="s">
        <v>2380</v>
      </c>
      <c r="C3468" s="1220"/>
      <c r="D3468" s="1221"/>
      <c r="E3468" s="1219" t="s">
        <v>8071</v>
      </c>
      <c r="F3468" s="1221"/>
      <c r="G3468" s="740">
        <v>1972</v>
      </c>
      <c r="H3468" s="1158">
        <v>0</v>
      </c>
      <c r="I3468" s="1158">
        <v>0</v>
      </c>
      <c r="J3468" s="740">
        <v>1972</v>
      </c>
      <c r="K3468" s="276" t="str">
        <f t="shared" si="53"/>
        <v>110123</v>
      </c>
    </row>
    <row r="3469" spans="1:11" ht="10.9" customHeight="1">
      <c r="A3469" s="1157">
        <v>5135080004</v>
      </c>
      <c r="B3469" s="1219" t="s">
        <v>4166</v>
      </c>
      <c r="C3469" s="1220"/>
      <c r="D3469" s="1221"/>
      <c r="E3469" s="1219" t="s">
        <v>8072</v>
      </c>
      <c r="F3469" s="1221"/>
      <c r="G3469" s="740">
        <v>184392.32000000001</v>
      </c>
      <c r="H3469" s="1158">
        <v>0</v>
      </c>
      <c r="I3469" s="1158">
        <v>0</v>
      </c>
      <c r="J3469" s="740">
        <v>184392.32000000001</v>
      </c>
      <c r="K3469" s="276" t="str">
        <f t="shared" ref="K3469:K3532" si="54">MID(E3469,58,6)</f>
        <v>151223</v>
      </c>
    </row>
    <row r="3470" spans="1:11" ht="10.9" customHeight="1">
      <c r="A3470" s="1157">
        <v>5135080004</v>
      </c>
      <c r="B3470" s="1219" t="s">
        <v>4166</v>
      </c>
      <c r="C3470" s="1220"/>
      <c r="D3470" s="1221"/>
      <c r="E3470" s="1219" t="s">
        <v>8073</v>
      </c>
      <c r="F3470" s="1221"/>
      <c r="G3470" s="740">
        <v>8176875.8600000003</v>
      </c>
      <c r="H3470" s="740">
        <v>4311998.66</v>
      </c>
      <c r="I3470" s="1158">
        <v>0</v>
      </c>
      <c r="J3470" s="740">
        <v>12488874.52</v>
      </c>
      <c r="K3470" s="276" t="str">
        <f t="shared" si="54"/>
        <v>250423</v>
      </c>
    </row>
    <row r="3471" spans="1:11" ht="10.9" customHeight="1">
      <c r="A3471" s="1157">
        <v>5135090001</v>
      </c>
      <c r="B3471" s="1219" t="s">
        <v>2382</v>
      </c>
      <c r="C3471" s="1220"/>
      <c r="D3471" s="1221"/>
      <c r="E3471" s="1219" t="s">
        <v>8074</v>
      </c>
      <c r="F3471" s="1221"/>
      <c r="G3471" s="1158">
        <v>406</v>
      </c>
      <c r="H3471" s="1158">
        <v>0</v>
      </c>
      <c r="I3471" s="1158">
        <v>0</v>
      </c>
      <c r="J3471" s="1158">
        <v>406</v>
      </c>
      <c r="K3471" s="276" t="str">
        <f t="shared" si="54"/>
        <v>110123</v>
      </c>
    </row>
    <row r="3472" spans="1:11" ht="10.9" customHeight="1">
      <c r="A3472" s="1157">
        <v>5136010001</v>
      </c>
      <c r="B3472" s="1219" t="s">
        <v>2384</v>
      </c>
      <c r="C3472" s="1220"/>
      <c r="D3472" s="1221"/>
      <c r="E3472" s="1219" t="s">
        <v>8075</v>
      </c>
      <c r="F3472" s="1221"/>
      <c r="G3472" s="740">
        <v>1949403.48</v>
      </c>
      <c r="H3472" s="740">
        <v>1484999.99</v>
      </c>
      <c r="I3472" s="1158">
        <v>0</v>
      </c>
      <c r="J3472" s="740">
        <v>3434403.47</v>
      </c>
      <c r="K3472" s="276" t="str">
        <f t="shared" si="54"/>
        <v>110123</v>
      </c>
    </row>
    <row r="3473" spans="1:11" ht="10.9" customHeight="1">
      <c r="A3473" s="1157">
        <v>5137010001</v>
      </c>
      <c r="B3473" s="1219" t="s">
        <v>2402</v>
      </c>
      <c r="C3473" s="1220"/>
      <c r="D3473" s="1221"/>
      <c r="E3473" s="1219" t="s">
        <v>8076</v>
      </c>
      <c r="F3473" s="1221"/>
      <c r="G3473" s="740">
        <v>121668</v>
      </c>
      <c r="H3473" s="740">
        <v>34229</v>
      </c>
      <c r="I3473" s="1158">
        <v>0</v>
      </c>
      <c r="J3473" s="740">
        <v>155897</v>
      </c>
      <c r="K3473" s="276" t="str">
        <f t="shared" si="54"/>
        <v>110123</v>
      </c>
    </row>
    <row r="3474" spans="1:11" ht="10.9" customHeight="1">
      <c r="A3474" s="1157">
        <v>5137010001</v>
      </c>
      <c r="B3474" s="1219" t="s">
        <v>2402</v>
      </c>
      <c r="C3474" s="1220"/>
      <c r="D3474" s="1221"/>
      <c r="E3474" s="1219" t="s">
        <v>8077</v>
      </c>
      <c r="F3474" s="1221"/>
      <c r="G3474" s="1158">
        <v>0</v>
      </c>
      <c r="H3474" s="740">
        <v>56805</v>
      </c>
      <c r="I3474" s="1158">
        <v>0</v>
      </c>
      <c r="J3474" s="740">
        <v>56805</v>
      </c>
      <c r="K3474" s="276" t="str">
        <f t="shared" si="54"/>
        <v>110123</v>
      </c>
    </row>
    <row r="3475" spans="1:11" ht="10.9" customHeight="1">
      <c r="A3475" s="1157">
        <v>5137010001</v>
      </c>
      <c r="B3475" s="1219" t="s">
        <v>2402</v>
      </c>
      <c r="C3475" s="1220"/>
      <c r="D3475" s="1221"/>
      <c r="E3475" s="1219" t="s">
        <v>8078</v>
      </c>
      <c r="F3475" s="1221"/>
      <c r="G3475" s="740">
        <v>10563</v>
      </c>
      <c r="H3475" s="1158">
        <v>0</v>
      </c>
      <c r="I3475" s="1158">
        <v>0</v>
      </c>
      <c r="J3475" s="740">
        <v>10563</v>
      </c>
      <c r="K3475" s="276" t="str">
        <f t="shared" si="54"/>
        <v>110123</v>
      </c>
    </row>
    <row r="3476" spans="1:11" ht="10.9" customHeight="1">
      <c r="A3476" s="1157">
        <v>5137010001</v>
      </c>
      <c r="B3476" s="1219" t="s">
        <v>2402</v>
      </c>
      <c r="C3476" s="1220"/>
      <c r="D3476" s="1221"/>
      <c r="E3476" s="1219" t="s">
        <v>8079</v>
      </c>
      <c r="F3476" s="1221"/>
      <c r="G3476" s="740">
        <v>10073</v>
      </c>
      <c r="H3476" s="1158">
        <v>0</v>
      </c>
      <c r="I3476" s="1158">
        <v>0</v>
      </c>
      <c r="J3476" s="740">
        <v>10073</v>
      </c>
      <c r="K3476" s="276" t="str">
        <f t="shared" si="54"/>
        <v>110123</v>
      </c>
    </row>
    <row r="3477" spans="1:11" ht="10.9" customHeight="1">
      <c r="A3477" s="1157">
        <v>5137010001</v>
      </c>
      <c r="B3477" s="1219" t="s">
        <v>2402</v>
      </c>
      <c r="C3477" s="1220"/>
      <c r="D3477" s="1221"/>
      <c r="E3477" s="1219" t="s">
        <v>8080</v>
      </c>
      <c r="F3477" s="1221"/>
      <c r="G3477" s="1158">
        <v>0</v>
      </c>
      <c r="H3477" s="740">
        <v>45020</v>
      </c>
      <c r="I3477" s="1158">
        <v>0</v>
      </c>
      <c r="J3477" s="740">
        <v>45020</v>
      </c>
      <c r="K3477" s="276" t="str">
        <f t="shared" si="54"/>
        <v>110123</v>
      </c>
    </row>
    <row r="3478" spans="1:11" ht="10.9" customHeight="1">
      <c r="A3478" s="1157">
        <v>5137010001</v>
      </c>
      <c r="B3478" s="1219" t="s">
        <v>2402</v>
      </c>
      <c r="C3478" s="1220"/>
      <c r="D3478" s="1221"/>
      <c r="E3478" s="1219" t="s">
        <v>8081</v>
      </c>
      <c r="F3478" s="1221"/>
      <c r="G3478" s="740">
        <v>13885.5</v>
      </c>
      <c r="H3478" s="1158">
        <v>0</v>
      </c>
      <c r="I3478" s="1158">
        <v>0</v>
      </c>
      <c r="J3478" s="740">
        <v>13885.5</v>
      </c>
      <c r="K3478" s="276" t="str">
        <f t="shared" si="54"/>
        <v>110123</v>
      </c>
    </row>
    <row r="3479" spans="1:11" ht="10.9" customHeight="1">
      <c r="A3479" s="1157">
        <v>5137010001</v>
      </c>
      <c r="B3479" s="1219" t="s">
        <v>2402</v>
      </c>
      <c r="C3479" s="1220"/>
      <c r="D3479" s="1221"/>
      <c r="E3479" s="1219" t="s">
        <v>8082</v>
      </c>
      <c r="F3479" s="1221"/>
      <c r="G3479" s="740">
        <v>35693</v>
      </c>
      <c r="H3479" s="740">
        <v>1000</v>
      </c>
      <c r="I3479" s="1158">
        <v>0</v>
      </c>
      <c r="J3479" s="740">
        <v>36693</v>
      </c>
      <c r="K3479" s="276" t="str">
        <f t="shared" si="54"/>
        <v>110123</v>
      </c>
    </row>
    <row r="3480" spans="1:11" ht="10.9" customHeight="1">
      <c r="A3480" s="1157">
        <v>5137010001</v>
      </c>
      <c r="B3480" s="1219" t="s">
        <v>2402</v>
      </c>
      <c r="C3480" s="1220"/>
      <c r="D3480" s="1221"/>
      <c r="E3480" s="1219" t="s">
        <v>8083</v>
      </c>
      <c r="F3480" s="1221"/>
      <c r="G3480" s="1158">
        <v>0</v>
      </c>
      <c r="H3480" s="740">
        <v>8863</v>
      </c>
      <c r="I3480" s="1158">
        <v>0</v>
      </c>
      <c r="J3480" s="740">
        <v>8863</v>
      </c>
      <c r="K3480" s="276" t="str">
        <f t="shared" si="54"/>
        <v>110123</v>
      </c>
    </row>
    <row r="3481" spans="1:11" ht="10.9" customHeight="1">
      <c r="A3481" s="1157">
        <v>5137010001</v>
      </c>
      <c r="B3481" s="1219" t="s">
        <v>2402</v>
      </c>
      <c r="C3481" s="1220"/>
      <c r="D3481" s="1221"/>
      <c r="E3481" s="1219" t="s">
        <v>8084</v>
      </c>
      <c r="F3481" s="1221"/>
      <c r="G3481" s="740">
        <v>18249</v>
      </c>
      <c r="H3481" s="1158">
        <v>0</v>
      </c>
      <c r="I3481" s="1158">
        <v>0</v>
      </c>
      <c r="J3481" s="740">
        <v>18249</v>
      </c>
      <c r="K3481" s="276" t="str">
        <f t="shared" si="54"/>
        <v>110123</v>
      </c>
    </row>
    <row r="3482" spans="1:11" ht="10.9" customHeight="1">
      <c r="A3482" s="1157">
        <v>5137020001</v>
      </c>
      <c r="B3482" s="1219" t="s">
        <v>1212</v>
      </c>
      <c r="C3482" s="1220"/>
      <c r="D3482" s="1221"/>
      <c r="E3482" s="1219" t="s">
        <v>8085</v>
      </c>
      <c r="F3482" s="1221"/>
      <c r="G3482" s="1158">
        <v>0</v>
      </c>
      <c r="H3482" s="740">
        <v>3200</v>
      </c>
      <c r="I3482" s="1158">
        <v>0</v>
      </c>
      <c r="J3482" s="740">
        <v>3200</v>
      </c>
      <c r="K3482" s="276" t="str">
        <f t="shared" si="54"/>
        <v>110123</v>
      </c>
    </row>
    <row r="3483" spans="1:11" ht="10.9" customHeight="1">
      <c r="A3483" s="1157">
        <v>5137050001</v>
      </c>
      <c r="B3483" s="1219" t="s">
        <v>1213</v>
      </c>
      <c r="C3483" s="1220"/>
      <c r="D3483" s="1221"/>
      <c r="E3483" s="1219" t="s">
        <v>8086</v>
      </c>
      <c r="F3483" s="1221"/>
      <c r="G3483" s="740">
        <v>39707.769999999997</v>
      </c>
      <c r="H3483" s="740">
        <v>2628</v>
      </c>
      <c r="I3483" s="1158">
        <v>0</v>
      </c>
      <c r="J3483" s="740">
        <v>42335.77</v>
      </c>
      <c r="K3483" s="276" t="str">
        <f t="shared" si="54"/>
        <v>110123</v>
      </c>
    </row>
    <row r="3484" spans="1:11" ht="10.9" customHeight="1">
      <c r="A3484" s="1157">
        <v>5137050001</v>
      </c>
      <c r="B3484" s="1219" t="s">
        <v>1213</v>
      </c>
      <c r="C3484" s="1220"/>
      <c r="D3484" s="1221"/>
      <c r="E3484" s="1219" t="s">
        <v>8087</v>
      </c>
      <c r="F3484" s="1221"/>
      <c r="G3484" s="740">
        <v>5186.6000000000004</v>
      </c>
      <c r="H3484" s="1158">
        <v>0</v>
      </c>
      <c r="I3484" s="1158">
        <v>0</v>
      </c>
      <c r="J3484" s="740">
        <v>5186.6000000000004</v>
      </c>
      <c r="K3484" s="276" t="str">
        <f t="shared" si="54"/>
        <v>110123</v>
      </c>
    </row>
    <row r="3485" spans="1:11" ht="10.9" customHeight="1">
      <c r="A3485" s="1157">
        <v>5137050001</v>
      </c>
      <c r="B3485" s="1219" t="s">
        <v>1213</v>
      </c>
      <c r="C3485" s="1220"/>
      <c r="D3485" s="1221"/>
      <c r="E3485" s="1219" t="s">
        <v>8088</v>
      </c>
      <c r="F3485" s="1221"/>
      <c r="G3485" s="1158">
        <v>0</v>
      </c>
      <c r="H3485" s="740">
        <v>9073.1200000000008</v>
      </c>
      <c r="I3485" s="1158">
        <v>0</v>
      </c>
      <c r="J3485" s="740">
        <v>9073.1200000000008</v>
      </c>
      <c r="K3485" s="276" t="str">
        <f t="shared" si="54"/>
        <v>110123</v>
      </c>
    </row>
    <row r="3486" spans="1:11" ht="10.9" customHeight="1">
      <c r="A3486" s="1157">
        <v>5137050001</v>
      </c>
      <c r="B3486" s="1219" t="s">
        <v>1213</v>
      </c>
      <c r="C3486" s="1220"/>
      <c r="D3486" s="1221"/>
      <c r="E3486" s="1219" t="s">
        <v>8089</v>
      </c>
      <c r="F3486" s="1221"/>
      <c r="G3486" s="1158">
        <v>0</v>
      </c>
      <c r="H3486" s="1158">
        <v>764</v>
      </c>
      <c r="I3486" s="1158">
        <v>0</v>
      </c>
      <c r="J3486" s="1158">
        <v>764</v>
      </c>
      <c r="K3486" s="276" t="str">
        <f t="shared" si="54"/>
        <v>110123</v>
      </c>
    </row>
    <row r="3487" spans="1:11" ht="10.9" customHeight="1">
      <c r="A3487" s="1157">
        <v>5137050001</v>
      </c>
      <c r="B3487" s="1219" t="s">
        <v>1213</v>
      </c>
      <c r="C3487" s="1220"/>
      <c r="D3487" s="1221"/>
      <c r="E3487" s="1219" t="s">
        <v>8090</v>
      </c>
      <c r="F3487" s="1221"/>
      <c r="G3487" s="740">
        <v>14420.17</v>
      </c>
      <c r="H3487" s="740">
        <v>64197.54</v>
      </c>
      <c r="I3487" s="1158">
        <v>0</v>
      </c>
      <c r="J3487" s="740">
        <v>78617.710000000006</v>
      </c>
      <c r="K3487" s="276" t="str">
        <f t="shared" si="54"/>
        <v>110123</v>
      </c>
    </row>
    <row r="3488" spans="1:11" ht="10.9" customHeight="1">
      <c r="A3488" s="1157">
        <v>5137060001</v>
      </c>
      <c r="B3488" s="1219" t="s">
        <v>8091</v>
      </c>
      <c r="C3488" s="1220"/>
      <c r="D3488" s="1221"/>
      <c r="E3488" s="1219" t="s">
        <v>8092</v>
      </c>
      <c r="F3488" s="1221"/>
      <c r="G3488" s="1158">
        <v>0</v>
      </c>
      <c r="H3488" s="740">
        <v>50342.05</v>
      </c>
      <c r="I3488" s="1158">
        <v>0</v>
      </c>
      <c r="J3488" s="740">
        <v>50342.05</v>
      </c>
      <c r="K3488" s="276" t="str">
        <f t="shared" si="54"/>
        <v>110123</v>
      </c>
    </row>
    <row r="3489" spans="1:11" ht="10.9" customHeight="1">
      <c r="A3489" s="1157">
        <v>5138020001</v>
      </c>
      <c r="B3489" s="1219" t="s">
        <v>708</v>
      </c>
      <c r="C3489" s="1220"/>
      <c r="D3489" s="1221"/>
      <c r="E3489" s="1219" t="s">
        <v>8093</v>
      </c>
      <c r="F3489" s="1221"/>
      <c r="G3489" s="740">
        <v>51135.05</v>
      </c>
      <c r="H3489" s="740">
        <v>39101.11</v>
      </c>
      <c r="I3489" s="1158">
        <v>0</v>
      </c>
      <c r="J3489" s="740">
        <v>90236.160000000003</v>
      </c>
      <c r="K3489" s="276" t="str">
        <f t="shared" si="54"/>
        <v>110123</v>
      </c>
    </row>
    <row r="3490" spans="1:11" ht="10.9" customHeight="1">
      <c r="A3490" s="1157">
        <v>5138020001</v>
      </c>
      <c r="B3490" s="1219" t="s">
        <v>708</v>
      </c>
      <c r="C3490" s="1220"/>
      <c r="D3490" s="1221"/>
      <c r="E3490" s="1219" t="s">
        <v>8094</v>
      </c>
      <c r="F3490" s="1221"/>
      <c r="G3490" s="740">
        <v>49356</v>
      </c>
      <c r="H3490" s="740">
        <v>301196</v>
      </c>
      <c r="I3490" s="1158">
        <v>0</v>
      </c>
      <c r="J3490" s="740">
        <v>350552</v>
      </c>
      <c r="K3490" s="276" t="str">
        <f t="shared" si="54"/>
        <v>110123</v>
      </c>
    </row>
    <row r="3491" spans="1:11" ht="10.9" customHeight="1">
      <c r="A3491" s="1157">
        <v>5138020001</v>
      </c>
      <c r="B3491" s="1219" t="s">
        <v>708</v>
      </c>
      <c r="C3491" s="1220"/>
      <c r="D3491" s="1221"/>
      <c r="E3491" s="1219" t="s">
        <v>8095</v>
      </c>
      <c r="F3491" s="1221"/>
      <c r="G3491" s="740">
        <v>30554.41</v>
      </c>
      <c r="H3491" s="740">
        <v>68484.81</v>
      </c>
      <c r="I3491" s="1158">
        <v>0</v>
      </c>
      <c r="J3491" s="740">
        <v>99039.22</v>
      </c>
      <c r="K3491" s="276" t="str">
        <f t="shared" si="54"/>
        <v>110123</v>
      </c>
    </row>
    <row r="3492" spans="1:11" ht="10.9" customHeight="1">
      <c r="A3492" s="1157">
        <v>5138020001</v>
      </c>
      <c r="B3492" s="1219" t="s">
        <v>708</v>
      </c>
      <c r="C3492" s="1220"/>
      <c r="D3492" s="1221"/>
      <c r="E3492" s="1219" t="s">
        <v>8096</v>
      </c>
      <c r="F3492" s="1221"/>
      <c r="G3492" s="1158">
        <v>0</v>
      </c>
      <c r="H3492" s="740">
        <v>5302</v>
      </c>
      <c r="I3492" s="1158">
        <v>0</v>
      </c>
      <c r="J3492" s="740">
        <v>5302</v>
      </c>
      <c r="K3492" s="276" t="str">
        <f t="shared" si="54"/>
        <v>110123</v>
      </c>
    </row>
    <row r="3493" spans="1:11" ht="10.9" customHeight="1">
      <c r="A3493" s="1157">
        <v>5138020001</v>
      </c>
      <c r="B3493" s="1219" t="s">
        <v>708</v>
      </c>
      <c r="C3493" s="1220"/>
      <c r="D3493" s="1221"/>
      <c r="E3493" s="1219" t="s">
        <v>8097</v>
      </c>
      <c r="F3493" s="1221"/>
      <c r="G3493" s="740">
        <v>13045.99</v>
      </c>
      <c r="H3493" s="740">
        <v>17400</v>
      </c>
      <c r="I3493" s="1158">
        <v>0</v>
      </c>
      <c r="J3493" s="740">
        <v>30445.99</v>
      </c>
      <c r="K3493" s="276" t="str">
        <f t="shared" si="54"/>
        <v>110123</v>
      </c>
    </row>
    <row r="3494" spans="1:11" ht="10.9" customHeight="1">
      <c r="A3494" s="1157">
        <v>5138020001</v>
      </c>
      <c r="B3494" s="1219" t="s">
        <v>708</v>
      </c>
      <c r="C3494" s="1220"/>
      <c r="D3494" s="1221"/>
      <c r="E3494" s="1219" t="s">
        <v>8098</v>
      </c>
      <c r="F3494" s="1221"/>
      <c r="G3494" s="740">
        <v>8454</v>
      </c>
      <c r="H3494" s="740">
        <v>37763.17</v>
      </c>
      <c r="I3494" s="1158">
        <v>0</v>
      </c>
      <c r="J3494" s="740">
        <v>46217.17</v>
      </c>
      <c r="K3494" s="276" t="str">
        <f t="shared" si="54"/>
        <v>110123</v>
      </c>
    </row>
    <row r="3495" spans="1:11" ht="10.9" customHeight="1">
      <c r="A3495" s="1157">
        <v>5138020001</v>
      </c>
      <c r="B3495" s="1219" t="s">
        <v>708</v>
      </c>
      <c r="C3495" s="1220"/>
      <c r="D3495" s="1221"/>
      <c r="E3495" s="1219" t="s">
        <v>8099</v>
      </c>
      <c r="F3495" s="1221"/>
      <c r="G3495" s="740">
        <v>4058</v>
      </c>
      <c r="H3495" s="740">
        <v>1031</v>
      </c>
      <c r="I3495" s="1158">
        <v>0</v>
      </c>
      <c r="J3495" s="740">
        <v>5089</v>
      </c>
      <c r="K3495" s="276" t="str">
        <f t="shared" si="54"/>
        <v>110123</v>
      </c>
    </row>
    <row r="3496" spans="1:11" ht="10.9" customHeight="1">
      <c r="A3496" s="1157">
        <v>5138020001</v>
      </c>
      <c r="B3496" s="1219" t="s">
        <v>708</v>
      </c>
      <c r="C3496" s="1220"/>
      <c r="D3496" s="1221"/>
      <c r="E3496" s="1219" t="s">
        <v>8100</v>
      </c>
      <c r="F3496" s="1221"/>
      <c r="G3496" s="740">
        <v>767891.5</v>
      </c>
      <c r="H3496" s="740">
        <v>114840</v>
      </c>
      <c r="I3496" s="1158">
        <v>0</v>
      </c>
      <c r="J3496" s="740">
        <v>882731.5</v>
      </c>
      <c r="K3496" s="276" t="str">
        <f t="shared" si="54"/>
        <v>110123</v>
      </c>
    </row>
    <row r="3497" spans="1:11" ht="10.9" customHeight="1">
      <c r="A3497" s="1157">
        <v>5138020001</v>
      </c>
      <c r="B3497" s="1219" t="s">
        <v>708</v>
      </c>
      <c r="C3497" s="1220"/>
      <c r="D3497" s="1221"/>
      <c r="E3497" s="1219" t="s">
        <v>8101</v>
      </c>
      <c r="F3497" s="1221"/>
      <c r="G3497" s="740">
        <v>5825</v>
      </c>
      <c r="H3497" s="740">
        <v>7667.5</v>
      </c>
      <c r="I3497" s="1158">
        <v>0</v>
      </c>
      <c r="J3497" s="740">
        <v>13492.5</v>
      </c>
      <c r="K3497" s="276" t="str">
        <f t="shared" si="54"/>
        <v>110123</v>
      </c>
    </row>
    <row r="3498" spans="1:11" ht="10.9" customHeight="1">
      <c r="A3498" s="1157">
        <v>5138020001</v>
      </c>
      <c r="B3498" s="1219" t="s">
        <v>708</v>
      </c>
      <c r="C3498" s="1220"/>
      <c r="D3498" s="1221"/>
      <c r="E3498" s="1219" t="s">
        <v>8102</v>
      </c>
      <c r="F3498" s="1221"/>
      <c r="G3498" s="740">
        <v>8127.81</v>
      </c>
      <c r="H3498" s="740">
        <v>21893</v>
      </c>
      <c r="I3498" s="1158">
        <v>0</v>
      </c>
      <c r="J3498" s="740">
        <v>30020.81</v>
      </c>
      <c r="K3498" s="276" t="str">
        <f t="shared" si="54"/>
        <v>110123</v>
      </c>
    </row>
    <row r="3499" spans="1:11" ht="10.9" customHeight="1">
      <c r="A3499" s="1157">
        <v>5138020001</v>
      </c>
      <c r="B3499" s="1219" t="s">
        <v>708</v>
      </c>
      <c r="C3499" s="1220"/>
      <c r="D3499" s="1221"/>
      <c r="E3499" s="1219" t="s">
        <v>8103</v>
      </c>
      <c r="F3499" s="1221"/>
      <c r="G3499" s="740">
        <v>25230.01</v>
      </c>
      <c r="H3499" s="740">
        <v>48277.61</v>
      </c>
      <c r="I3499" s="1158">
        <v>0</v>
      </c>
      <c r="J3499" s="740">
        <v>73507.62</v>
      </c>
      <c r="K3499" s="276" t="str">
        <f t="shared" si="54"/>
        <v>110123</v>
      </c>
    </row>
    <row r="3500" spans="1:11" ht="10.9" customHeight="1">
      <c r="A3500" s="1157">
        <v>5138020001</v>
      </c>
      <c r="B3500" s="1219" t="s">
        <v>708</v>
      </c>
      <c r="C3500" s="1220"/>
      <c r="D3500" s="1221"/>
      <c r="E3500" s="1219" t="s">
        <v>8104</v>
      </c>
      <c r="F3500" s="1221"/>
      <c r="G3500" s="740">
        <v>719002.81</v>
      </c>
      <c r="H3500" s="740">
        <v>48676.98</v>
      </c>
      <c r="I3500" s="1158">
        <v>0</v>
      </c>
      <c r="J3500" s="740">
        <v>767679.79</v>
      </c>
      <c r="K3500" s="276" t="str">
        <f t="shared" si="54"/>
        <v>110123</v>
      </c>
    </row>
    <row r="3501" spans="1:11" ht="10.9" customHeight="1">
      <c r="A3501" s="1157">
        <v>5138020001</v>
      </c>
      <c r="B3501" s="1219" t="s">
        <v>708</v>
      </c>
      <c r="C3501" s="1220"/>
      <c r="D3501" s="1221"/>
      <c r="E3501" s="1219" t="s">
        <v>8105</v>
      </c>
      <c r="F3501" s="1221"/>
      <c r="G3501" s="740">
        <v>3190</v>
      </c>
      <c r="H3501" s="740">
        <v>483734</v>
      </c>
      <c r="I3501" s="1158">
        <v>0</v>
      </c>
      <c r="J3501" s="740">
        <v>486924</v>
      </c>
      <c r="K3501" s="276" t="str">
        <f t="shared" si="54"/>
        <v>110123</v>
      </c>
    </row>
    <row r="3502" spans="1:11" ht="10.9" customHeight="1">
      <c r="A3502" s="1157">
        <v>5138020001</v>
      </c>
      <c r="B3502" s="1219" t="s">
        <v>708</v>
      </c>
      <c r="C3502" s="1220"/>
      <c r="D3502" s="1221"/>
      <c r="E3502" s="1219" t="s">
        <v>8106</v>
      </c>
      <c r="F3502" s="1221"/>
      <c r="G3502" s="740">
        <v>47248.54</v>
      </c>
      <c r="H3502" s="740">
        <v>28252.799999999999</v>
      </c>
      <c r="I3502" s="1158">
        <v>0</v>
      </c>
      <c r="J3502" s="740">
        <v>75501.34</v>
      </c>
      <c r="K3502" s="276" t="str">
        <f t="shared" si="54"/>
        <v>110123</v>
      </c>
    </row>
    <row r="3503" spans="1:11" ht="10.9" customHeight="1">
      <c r="A3503" s="1157">
        <v>5138020001</v>
      </c>
      <c r="B3503" s="1219" t="s">
        <v>708</v>
      </c>
      <c r="C3503" s="1220"/>
      <c r="D3503" s="1221"/>
      <c r="E3503" s="1219" t="s">
        <v>8107</v>
      </c>
      <c r="F3503" s="1221"/>
      <c r="G3503" s="740">
        <v>2830</v>
      </c>
      <c r="H3503" s="740">
        <v>6198</v>
      </c>
      <c r="I3503" s="1158">
        <v>0</v>
      </c>
      <c r="J3503" s="740">
        <v>9028</v>
      </c>
      <c r="K3503" s="276" t="str">
        <f t="shared" si="54"/>
        <v>110123</v>
      </c>
    </row>
    <row r="3504" spans="1:11" ht="10.9" customHeight="1">
      <c r="A3504" s="1157">
        <v>5138020001</v>
      </c>
      <c r="B3504" s="1219" t="s">
        <v>708</v>
      </c>
      <c r="C3504" s="1220"/>
      <c r="D3504" s="1221"/>
      <c r="E3504" s="1219" t="s">
        <v>8108</v>
      </c>
      <c r="F3504" s="1221"/>
      <c r="G3504" s="740">
        <v>3281</v>
      </c>
      <c r="H3504" s="1158">
        <v>834</v>
      </c>
      <c r="I3504" s="1158">
        <v>0</v>
      </c>
      <c r="J3504" s="740">
        <v>4115</v>
      </c>
      <c r="K3504" s="276" t="str">
        <f t="shared" si="54"/>
        <v>110123</v>
      </c>
    </row>
    <row r="3505" spans="1:11" ht="10.9" customHeight="1">
      <c r="A3505" s="1157">
        <v>5138020001</v>
      </c>
      <c r="B3505" s="1219" t="s">
        <v>708</v>
      </c>
      <c r="C3505" s="1220"/>
      <c r="D3505" s="1221"/>
      <c r="E3505" s="1219" t="s">
        <v>8109</v>
      </c>
      <c r="F3505" s="1221"/>
      <c r="G3505" s="740">
        <v>3717</v>
      </c>
      <c r="H3505" s="1158">
        <v>945</v>
      </c>
      <c r="I3505" s="1158">
        <v>0</v>
      </c>
      <c r="J3505" s="740">
        <v>4662</v>
      </c>
      <c r="K3505" s="276" t="str">
        <f t="shared" si="54"/>
        <v>110123</v>
      </c>
    </row>
    <row r="3506" spans="1:11" ht="10.9" customHeight="1">
      <c r="A3506" s="1157">
        <v>5138020001</v>
      </c>
      <c r="B3506" s="1219" t="s">
        <v>708</v>
      </c>
      <c r="C3506" s="1220"/>
      <c r="D3506" s="1221"/>
      <c r="E3506" s="1219" t="s">
        <v>8110</v>
      </c>
      <c r="F3506" s="1221"/>
      <c r="G3506" s="740">
        <v>3278</v>
      </c>
      <c r="H3506" s="1158">
        <v>833</v>
      </c>
      <c r="I3506" s="1158">
        <v>0</v>
      </c>
      <c r="J3506" s="740">
        <v>4111</v>
      </c>
      <c r="K3506" s="276" t="str">
        <f t="shared" si="54"/>
        <v>110123</v>
      </c>
    </row>
    <row r="3507" spans="1:11" ht="10.9" customHeight="1">
      <c r="A3507" s="1157">
        <v>5138020001</v>
      </c>
      <c r="B3507" s="1219" t="s">
        <v>708</v>
      </c>
      <c r="C3507" s="1220"/>
      <c r="D3507" s="1221"/>
      <c r="E3507" s="1219" t="s">
        <v>8111</v>
      </c>
      <c r="F3507" s="1221"/>
      <c r="G3507" s="740">
        <v>3278</v>
      </c>
      <c r="H3507" s="1158">
        <v>833</v>
      </c>
      <c r="I3507" s="1158">
        <v>0</v>
      </c>
      <c r="J3507" s="740">
        <v>4111</v>
      </c>
      <c r="K3507" s="276" t="str">
        <f t="shared" si="54"/>
        <v>110123</v>
      </c>
    </row>
    <row r="3508" spans="1:11" ht="10.9" customHeight="1">
      <c r="A3508" s="1157">
        <v>5138020001</v>
      </c>
      <c r="B3508" s="1219" t="s">
        <v>708</v>
      </c>
      <c r="C3508" s="1220"/>
      <c r="D3508" s="1221"/>
      <c r="E3508" s="1219" t="s">
        <v>8112</v>
      </c>
      <c r="F3508" s="1221"/>
      <c r="G3508" s="740">
        <v>133281.68</v>
      </c>
      <c r="H3508" s="1158">
        <v>0</v>
      </c>
      <c r="I3508" s="1158">
        <v>0</v>
      </c>
      <c r="J3508" s="740">
        <v>133281.68</v>
      </c>
      <c r="K3508" s="276" t="str">
        <f t="shared" si="54"/>
        <v>110123</v>
      </c>
    </row>
    <row r="3509" spans="1:11" ht="10.9" customHeight="1">
      <c r="A3509" s="1157">
        <v>5138020001</v>
      </c>
      <c r="B3509" s="1219" t="s">
        <v>708</v>
      </c>
      <c r="C3509" s="1220"/>
      <c r="D3509" s="1221"/>
      <c r="E3509" s="1219" t="s">
        <v>8113</v>
      </c>
      <c r="F3509" s="1221"/>
      <c r="G3509" s="740">
        <v>35324</v>
      </c>
      <c r="H3509" s="740">
        <v>12837</v>
      </c>
      <c r="I3509" s="1158">
        <v>0</v>
      </c>
      <c r="J3509" s="740">
        <v>48161</v>
      </c>
      <c r="K3509" s="276" t="str">
        <f t="shared" si="54"/>
        <v>110123</v>
      </c>
    </row>
    <row r="3510" spans="1:11" ht="10.9" customHeight="1">
      <c r="A3510" s="1157">
        <v>5138020001</v>
      </c>
      <c r="B3510" s="1219" t="s">
        <v>708</v>
      </c>
      <c r="C3510" s="1220"/>
      <c r="D3510" s="1221"/>
      <c r="E3510" s="1219" t="s">
        <v>8114</v>
      </c>
      <c r="F3510" s="1221"/>
      <c r="G3510" s="740">
        <v>1823</v>
      </c>
      <c r="H3510" s="1158">
        <v>0</v>
      </c>
      <c r="I3510" s="1158">
        <v>0</v>
      </c>
      <c r="J3510" s="740">
        <v>1823</v>
      </c>
      <c r="K3510" s="276" t="str">
        <f t="shared" si="54"/>
        <v>110123</v>
      </c>
    </row>
    <row r="3511" spans="1:11" ht="10.9" customHeight="1">
      <c r="A3511" s="1157">
        <v>5138020001</v>
      </c>
      <c r="B3511" s="1219" t="s">
        <v>708</v>
      </c>
      <c r="C3511" s="1220"/>
      <c r="D3511" s="1221"/>
      <c r="E3511" s="1219" t="s">
        <v>8115</v>
      </c>
      <c r="F3511" s="1221"/>
      <c r="G3511" s="740">
        <v>2250.62</v>
      </c>
      <c r="H3511" s="1158">
        <v>0</v>
      </c>
      <c r="I3511" s="1158">
        <v>0</v>
      </c>
      <c r="J3511" s="740">
        <v>2250.62</v>
      </c>
      <c r="K3511" s="276" t="str">
        <f t="shared" si="54"/>
        <v>110123</v>
      </c>
    </row>
    <row r="3512" spans="1:11" ht="10.9" customHeight="1">
      <c r="A3512" s="1157">
        <v>5138020001</v>
      </c>
      <c r="B3512" s="1219" t="s">
        <v>708</v>
      </c>
      <c r="C3512" s="1220"/>
      <c r="D3512" s="1221"/>
      <c r="E3512" s="1219" t="s">
        <v>8116</v>
      </c>
      <c r="F3512" s="1221"/>
      <c r="G3512" s="740">
        <v>11912.01</v>
      </c>
      <c r="H3512" s="740">
        <v>5321.81</v>
      </c>
      <c r="I3512" s="1158">
        <v>0</v>
      </c>
      <c r="J3512" s="740">
        <v>17233.82</v>
      </c>
      <c r="K3512" s="276" t="str">
        <f t="shared" si="54"/>
        <v>110123</v>
      </c>
    </row>
    <row r="3513" spans="1:11" ht="10.9" customHeight="1">
      <c r="A3513" s="1157">
        <v>5138020001</v>
      </c>
      <c r="B3513" s="1219" t="s">
        <v>708</v>
      </c>
      <c r="C3513" s="1220"/>
      <c r="D3513" s="1221"/>
      <c r="E3513" s="1219" t="s">
        <v>8117</v>
      </c>
      <c r="F3513" s="1221"/>
      <c r="G3513" s="740">
        <v>8651</v>
      </c>
      <c r="H3513" s="740">
        <v>18951</v>
      </c>
      <c r="I3513" s="1158">
        <v>0</v>
      </c>
      <c r="J3513" s="740">
        <v>27602</v>
      </c>
      <c r="K3513" s="276" t="str">
        <f t="shared" si="54"/>
        <v>110123</v>
      </c>
    </row>
    <row r="3514" spans="1:11" ht="10.9" customHeight="1">
      <c r="A3514" s="1157">
        <v>5138020001</v>
      </c>
      <c r="B3514" s="1219" t="s">
        <v>708</v>
      </c>
      <c r="C3514" s="1220"/>
      <c r="D3514" s="1221"/>
      <c r="E3514" s="1219" t="s">
        <v>8118</v>
      </c>
      <c r="F3514" s="1221"/>
      <c r="G3514" s="740">
        <v>39072.42</v>
      </c>
      <c r="H3514" s="740">
        <v>12223</v>
      </c>
      <c r="I3514" s="1158">
        <v>0</v>
      </c>
      <c r="J3514" s="740">
        <v>51295.42</v>
      </c>
      <c r="K3514" s="276" t="str">
        <f t="shared" si="54"/>
        <v>110123</v>
      </c>
    </row>
    <row r="3515" spans="1:11" ht="10.9" customHeight="1">
      <c r="A3515" s="1157">
        <v>5138020001</v>
      </c>
      <c r="B3515" s="1219" t="s">
        <v>708</v>
      </c>
      <c r="C3515" s="1220"/>
      <c r="D3515" s="1221"/>
      <c r="E3515" s="1219" t="s">
        <v>8119</v>
      </c>
      <c r="F3515" s="1221"/>
      <c r="G3515" s="740">
        <v>18230</v>
      </c>
      <c r="H3515" s="740">
        <v>4840</v>
      </c>
      <c r="I3515" s="1158">
        <v>0</v>
      </c>
      <c r="J3515" s="740">
        <v>23070</v>
      </c>
      <c r="K3515" s="276" t="str">
        <f t="shared" si="54"/>
        <v>110123</v>
      </c>
    </row>
    <row r="3516" spans="1:11" ht="10.9" customHeight="1">
      <c r="A3516" s="1157">
        <v>5138020001</v>
      </c>
      <c r="B3516" s="1219" t="s">
        <v>708</v>
      </c>
      <c r="C3516" s="1220"/>
      <c r="D3516" s="1221"/>
      <c r="E3516" s="1219" t="s">
        <v>8120</v>
      </c>
      <c r="F3516" s="1221"/>
      <c r="G3516" s="740">
        <v>3608</v>
      </c>
      <c r="H3516" s="1158">
        <v>944</v>
      </c>
      <c r="I3516" s="1158">
        <v>0</v>
      </c>
      <c r="J3516" s="740">
        <v>4552</v>
      </c>
      <c r="K3516" s="276" t="str">
        <f t="shared" si="54"/>
        <v>110123</v>
      </c>
    </row>
    <row r="3517" spans="1:11" ht="10.9" customHeight="1">
      <c r="A3517" s="1157">
        <v>5138020001</v>
      </c>
      <c r="B3517" s="1219" t="s">
        <v>708</v>
      </c>
      <c r="C3517" s="1220"/>
      <c r="D3517" s="1221"/>
      <c r="E3517" s="1219" t="s">
        <v>8121</v>
      </c>
      <c r="F3517" s="1221"/>
      <c r="G3517" s="740">
        <v>50830</v>
      </c>
      <c r="H3517" s="740">
        <v>69295</v>
      </c>
      <c r="I3517" s="1158">
        <v>0</v>
      </c>
      <c r="J3517" s="740">
        <v>120125</v>
      </c>
      <c r="K3517" s="276" t="str">
        <f t="shared" si="54"/>
        <v>110123</v>
      </c>
    </row>
    <row r="3518" spans="1:11" ht="10.9" customHeight="1">
      <c r="A3518" s="1157">
        <v>5138020001</v>
      </c>
      <c r="B3518" s="1219" t="s">
        <v>708</v>
      </c>
      <c r="C3518" s="1220"/>
      <c r="D3518" s="1221"/>
      <c r="E3518" s="1219" t="s">
        <v>8122</v>
      </c>
      <c r="F3518" s="1221"/>
      <c r="G3518" s="740">
        <v>46133.2</v>
      </c>
      <c r="H3518" s="1158">
        <v>0</v>
      </c>
      <c r="I3518" s="1158">
        <v>0</v>
      </c>
      <c r="J3518" s="740">
        <v>46133.2</v>
      </c>
      <c r="K3518" s="276" t="str">
        <f t="shared" si="54"/>
        <v>110123</v>
      </c>
    </row>
    <row r="3519" spans="1:11" ht="10.9" customHeight="1">
      <c r="A3519" s="1157">
        <v>5138020001</v>
      </c>
      <c r="B3519" s="1219" t="s">
        <v>708</v>
      </c>
      <c r="C3519" s="1220"/>
      <c r="D3519" s="1221"/>
      <c r="E3519" s="1219" t="s">
        <v>8123</v>
      </c>
      <c r="F3519" s="1221"/>
      <c r="G3519" s="740">
        <v>6906</v>
      </c>
      <c r="H3519" s="740">
        <v>21072.6</v>
      </c>
      <c r="I3519" s="1158">
        <v>0</v>
      </c>
      <c r="J3519" s="740">
        <v>27978.6</v>
      </c>
      <c r="K3519" s="276" t="str">
        <f t="shared" si="54"/>
        <v>110123</v>
      </c>
    </row>
    <row r="3520" spans="1:11" ht="10.9" customHeight="1">
      <c r="A3520" s="1157">
        <v>5138020001</v>
      </c>
      <c r="B3520" s="1219" t="s">
        <v>708</v>
      </c>
      <c r="C3520" s="1220"/>
      <c r="D3520" s="1221"/>
      <c r="E3520" s="1219" t="s">
        <v>8124</v>
      </c>
      <c r="F3520" s="1221"/>
      <c r="G3520" s="740">
        <v>27731.01</v>
      </c>
      <c r="H3520" s="740">
        <v>7531.6</v>
      </c>
      <c r="I3520" s="1158">
        <v>0</v>
      </c>
      <c r="J3520" s="740">
        <v>35262.61</v>
      </c>
      <c r="K3520" s="276" t="str">
        <f t="shared" si="54"/>
        <v>110123</v>
      </c>
    </row>
    <row r="3521" spans="1:11" ht="10.9" customHeight="1">
      <c r="A3521" s="1157">
        <v>5138020001</v>
      </c>
      <c r="B3521" s="1219" t="s">
        <v>708</v>
      </c>
      <c r="C3521" s="1220"/>
      <c r="D3521" s="1221"/>
      <c r="E3521" s="1219" t="s">
        <v>8125</v>
      </c>
      <c r="F3521" s="1221"/>
      <c r="G3521" s="740">
        <v>54999.01</v>
      </c>
      <c r="H3521" s="740">
        <v>45521.24</v>
      </c>
      <c r="I3521" s="1158">
        <v>0</v>
      </c>
      <c r="J3521" s="740">
        <v>100520.25</v>
      </c>
      <c r="K3521" s="276" t="str">
        <f t="shared" si="54"/>
        <v>110123</v>
      </c>
    </row>
    <row r="3522" spans="1:11" ht="10.9" customHeight="1">
      <c r="A3522" s="1157">
        <v>5138020001</v>
      </c>
      <c r="B3522" s="1219" t="s">
        <v>708</v>
      </c>
      <c r="C3522" s="1220"/>
      <c r="D3522" s="1221"/>
      <c r="E3522" s="1219" t="s">
        <v>8126</v>
      </c>
      <c r="F3522" s="1221"/>
      <c r="G3522" s="740">
        <v>6198</v>
      </c>
      <c r="H3522" s="740">
        <v>2743</v>
      </c>
      <c r="I3522" s="1158">
        <v>0</v>
      </c>
      <c r="J3522" s="740">
        <v>8941</v>
      </c>
      <c r="K3522" s="276" t="str">
        <f t="shared" si="54"/>
        <v>110123</v>
      </c>
    </row>
    <row r="3523" spans="1:11" ht="10.9" customHeight="1">
      <c r="A3523" s="1157">
        <v>5138020001</v>
      </c>
      <c r="B3523" s="1219" t="s">
        <v>708</v>
      </c>
      <c r="C3523" s="1220"/>
      <c r="D3523" s="1221"/>
      <c r="E3523" s="1219" t="s">
        <v>8127</v>
      </c>
      <c r="F3523" s="1221"/>
      <c r="G3523" s="740">
        <v>9600</v>
      </c>
      <c r="H3523" s="740">
        <v>1517</v>
      </c>
      <c r="I3523" s="1158">
        <v>0</v>
      </c>
      <c r="J3523" s="740">
        <v>11117</v>
      </c>
      <c r="K3523" s="276" t="str">
        <f t="shared" si="54"/>
        <v>110123</v>
      </c>
    </row>
    <row r="3524" spans="1:11" ht="10.9" customHeight="1">
      <c r="A3524" s="1157">
        <v>5138020001</v>
      </c>
      <c r="B3524" s="1219" t="s">
        <v>708</v>
      </c>
      <c r="C3524" s="1220"/>
      <c r="D3524" s="1221"/>
      <c r="E3524" s="1219" t="s">
        <v>8128</v>
      </c>
      <c r="F3524" s="1221"/>
      <c r="G3524" s="740">
        <v>1823</v>
      </c>
      <c r="H3524" s="1158">
        <v>755</v>
      </c>
      <c r="I3524" s="1158">
        <v>0</v>
      </c>
      <c r="J3524" s="740">
        <v>2578</v>
      </c>
      <c r="K3524" s="276" t="str">
        <f t="shared" si="54"/>
        <v>110123</v>
      </c>
    </row>
    <row r="3525" spans="1:11" ht="10.9" customHeight="1">
      <c r="A3525" s="1157">
        <v>5138020001</v>
      </c>
      <c r="B3525" s="1219" t="s">
        <v>708</v>
      </c>
      <c r="C3525" s="1220"/>
      <c r="D3525" s="1221"/>
      <c r="E3525" s="1219" t="s">
        <v>8129</v>
      </c>
      <c r="F3525" s="1221"/>
      <c r="G3525" s="740">
        <v>15659</v>
      </c>
      <c r="H3525" s="740">
        <v>14868</v>
      </c>
      <c r="I3525" s="1158">
        <v>0</v>
      </c>
      <c r="J3525" s="740">
        <v>30527</v>
      </c>
      <c r="K3525" s="276" t="str">
        <f t="shared" si="54"/>
        <v>110123</v>
      </c>
    </row>
    <row r="3526" spans="1:11" ht="10.9" customHeight="1">
      <c r="A3526" s="1157">
        <v>5138020001</v>
      </c>
      <c r="B3526" s="1219" t="s">
        <v>708</v>
      </c>
      <c r="C3526" s="1220"/>
      <c r="D3526" s="1221"/>
      <c r="E3526" s="1219" t="s">
        <v>8130</v>
      </c>
      <c r="F3526" s="1221"/>
      <c r="G3526" s="740">
        <v>9304</v>
      </c>
      <c r="H3526" s="740">
        <v>23245</v>
      </c>
      <c r="I3526" s="1158">
        <v>0</v>
      </c>
      <c r="J3526" s="740">
        <v>32549</v>
      </c>
      <c r="K3526" s="276" t="str">
        <f t="shared" si="54"/>
        <v>110123</v>
      </c>
    </row>
    <row r="3527" spans="1:11" ht="10.9" customHeight="1">
      <c r="A3527" s="1157">
        <v>5138020001</v>
      </c>
      <c r="B3527" s="1219" t="s">
        <v>708</v>
      </c>
      <c r="C3527" s="1220"/>
      <c r="D3527" s="1221"/>
      <c r="E3527" s="1219" t="s">
        <v>8131</v>
      </c>
      <c r="F3527" s="1221"/>
      <c r="G3527" s="740">
        <v>10276</v>
      </c>
      <c r="H3527" s="740">
        <v>4668</v>
      </c>
      <c r="I3527" s="1158">
        <v>0</v>
      </c>
      <c r="J3527" s="740">
        <v>14944</v>
      </c>
      <c r="K3527" s="276" t="str">
        <f t="shared" si="54"/>
        <v>110123</v>
      </c>
    </row>
    <row r="3528" spans="1:11" ht="10.9" customHeight="1">
      <c r="A3528" s="1157">
        <v>5138020001</v>
      </c>
      <c r="B3528" s="1219" t="s">
        <v>708</v>
      </c>
      <c r="C3528" s="1220"/>
      <c r="D3528" s="1221"/>
      <c r="E3528" s="1219" t="s">
        <v>8132</v>
      </c>
      <c r="F3528" s="1221"/>
      <c r="G3528" s="740">
        <v>7987.71</v>
      </c>
      <c r="H3528" s="740">
        <v>13324.29</v>
      </c>
      <c r="I3528" s="1158">
        <v>0</v>
      </c>
      <c r="J3528" s="740">
        <v>21312</v>
      </c>
      <c r="K3528" s="276" t="str">
        <f t="shared" si="54"/>
        <v>110123</v>
      </c>
    </row>
    <row r="3529" spans="1:11" ht="10.9" customHeight="1">
      <c r="A3529" s="1157">
        <v>5138020001</v>
      </c>
      <c r="B3529" s="1219" t="s">
        <v>708</v>
      </c>
      <c r="C3529" s="1220"/>
      <c r="D3529" s="1221"/>
      <c r="E3529" s="1219" t="s">
        <v>8133</v>
      </c>
      <c r="F3529" s="1221"/>
      <c r="G3529" s="740">
        <v>290897.28999999998</v>
      </c>
      <c r="H3529" s="740">
        <v>138591.79999999999</v>
      </c>
      <c r="I3529" s="1158">
        <v>0</v>
      </c>
      <c r="J3529" s="740">
        <v>429489.09</v>
      </c>
      <c r="K3529" s="276" t="str">
        <f t="shared" si="54"/>
        <v>110123</v>
      </c>
    </row>
    <row r="3530" spans="1:11" ht="10.9" customHeight="1">
      <c r="A3530" s="1157">
        <v>5138020001</v>
      </c>
      <c r="B3530" s="1219" t="s">
        <v>708</v>
      </c>
      <c r="C3530" s="1220"/>
      <c r="D3530" s="1221"/>
      <c r="E3530" s="1219" t="s">
        <v>8134</v>
      </c>
      <c r="F3530" s="1221"/>
      <c r="G3530" s="740">
        <v>5729.01</v>
      </c>
      <c r="H3530" s="740">
        <v>25187.29</v>
      </c>
      <c r="I3530" s="1158">
        <v>0</v>
      </c>
      <c r="J3530" s="740">
        <v>30916.3</v>
      </c>
      <c r="K3530" s="276" t="str">
        <f t="shared" si="54"/>
        <v>110123</v>
      </c>
    </row>
    <row r="3531" spans="1:11" ht="10.9" customHeight="1">
      <c r="A3531" s="1157">
        <v>5138020001</v>
      </c>
      <c r="B3531" s="1219" t="s">
        <v>708</v>
      </c>
      <c r="C3531" s="1220"/>
      <c r="D3531" s="1221"/>
      <c r="E3531" s="1219" t="s">
        <v>8135</v>
      </c>
      <c r="F3531" s="1221"/>
      <c r="G3531" s="740">
        <v>443214.58</v>
      </c>
      <c r="H3531" s="740">
        <v>158345.01</v>
      </c>
      <c r="I3531" s="1158">
        <v>0</v>
      </c>
      <c r="J3531" s="740">
        <v>601559.59</v>
      </c>
      <c r="K3531" s="276" t="str">
        <f t="shared" si="54"/>
        <v>110123</v>
      </c>
    </row>
    <row r="3532" spans="1:11" ht="10.9" customHeight="1">
      <c r="A3532" s="1157">
        <v>5138020001</v>
      </c>
      <c r="B3532" s="1219" t="s">
        <v>708</v>
      </c>
      <c r="C3532" s="1220"/>
      <c r="D3532" s="1221"/>
      <c r="E3532" s="1219" t="s">
        <v>8136</v>
      </c>
      <c r="F3532" s="1221"/>
      <c r="G3532" s="1158">
        <v>0</v>
      </c>
      <c r="H3532" s="740">
        <v>36258</v>
      </c>
      <c r="I3532" s="1158">
        <v>0</v>
      </c>
      <c r="J3532" s="740">
        <v>36258</v>
      </c>
      <c r="K3532" s="276" t="str">
        <f t="shared" si="54"/>
        <v>110123</v>
      </c>
    </row>
    <row r="3533" spans="1:11" ht="10.9" customHeight="1">
      <c r="A3533" s="1157">
        <v>5138020001</v>
      </c>
      <c r="B3533" s="1219" t="s">
        <v>708</v>
      </c>
      <c r="C3533" s="1220"/>
      <c r="D3533" s="1221"/>
      <c r="E3533" s="1219" t="s">
        <v>8137</v>
      </c>
      <c r="F3533" s="1221"/>
      <c r="G3533" s="740">
        <v>40628.29</v>
      </c>
      <c r="H3533" s="740">
        <v>58604.71</v>
      </c>
      <c r="I3533" s="1158">
        <v>0</v>
      </c>
      <c r="J3533" s="740">
        <v>99233</v>
      </c>
      <c r="K3533" s="276" t="str">
        <f t="shared" ref="K3533:K3596" si="55">MID(E3533,58,6)</f>
        <v>110123</v>
      </c>
    </row>
    <row r="3534" spans="1:11" ht="10.9" customHeight="1">
      <c r="A3534" s="1157">
        <v>5138020001</v>
      </c>
      <c r="B3534" s="1219" t="s">
        <v>708</v>
      </c>
      <c r="C3534" s="1220"/>
      <c r="D3534" s="1221"/>
      <c r="E3534" s="1219" t="s">
        <v>8138</v>
      </c>
      <c r="F3534" s="1221"/>
      <c r="G3534" s="740">
        <v>1035.68</v>
      </c>
      <c r="H3534" s="740">
        <v>9246.32</v>
      </c>
      <c r="I3534" s="1158">
        <v>0</v>
      </c>
      <c r="J3534" s="740">
        <v>10282</v>
      </c>
      <c r="K3534" s="276" t="str">
        <f t="shared" si="55"/>
        <v>110123</v>
      </c>
    </row>
    <row r="3535" spans="1:11" ht="10.9" customHeight="1">
      <c r="A3535" s="1157">
        <v>5138020001</v>
      </c>
      <c r="B3535" s="1219" t="s">
        <v>708</v>
      </c>
      <c r="C3535" s="1220"/>
      <c r="D3535" s="1221"/>
      <c r="E3535" s="1219" t="s">
        <v>8139</v>
      </c>
      <c r="F3535" s="1221"/>
      <c r="G3535" s="740">
        <v>4207</v>
      </c>
      <c r="H3535" s="740">
        <v>1911</v>
      </c>
      <c r="I3535" s="1158">
        <v>0</v>
      </c>
      <c r="J3535" s="740">
        <v>6118</v>
      </c>
      <c r="K3535" s="276" t="str">
        <f t="shared" si="55"/>
        <v>110123</v>
      </c>
    </row>
    <row r="3536" spans="1:11" ht="10.9" customHeight="1">
      <c r="A3536" s="1157">
        <v>5138020001</v>
      </c>
      <c r="B3536" s="1219" t="s">
        <v>708</v>
      </c>
      <c r="C3536" s="1220"/>
      <c r="D3536" s="1221"/>
      <c r="E3536" s="1219" t="s">
        <v>8140</v>
      </c>
      <c r="F3536" s="1221"/>
      <c r="G3536" s="740">
        <v>2531</v>
      </c>
      <c r="H3536" s="1158">
        <v>0</v>
      </c>
      <c r="I3536" s="1158">
        <v>0</v>
      </c>
      <c r="J3536" s="740">
        <v>2531</v>
      </c>
      <c r="K3536" s="276" t="str">
        <f t="shared" si="55"/>
        <v>110123</v>
      </c>
    </row>
    <row r="3537" spans="1:11" ht="10.9" customHeight="1">
      <c r="A3537" s="1157">
        <v>5138020001</v>
      </c>
      <c r="B3537" s="1219" t="s">
        <v>708</v>
      </c>
      <c r="C3537" s="1220"/>
      <c r="D3537" s="1221"/>
      <c r="E3537" s="1219" t="s">
        <v>8141</v>
      </c>
      <c r="F3537" s="1221"/>
      <c r="G3537" s="740">
        <v>83837.77</v>
      </c>
      <c r="H3537" s="740">
        <v>3285810.35</v>
      </c>
      <c r="I3537" s="1158">
        <v>0</v>
      </c>
      <c r="J3537" s="740">
        <v>3369648.12</v>
      </c>
      <c r="K3537" s="276" t="str">
        <f t="shared" si="55"/>
        <v>110123</v>
      </c>
    </row>
    <row r="3538" spans="1:11" ht="10.9" customHeight="1">
      <c r="A3538" s="1157">
        <v>5138020001</v>
      </c>
      <c r="B3538" s="1219" t="s">
        <v>708</v>
      </c>
      <c r="C3538" s="1220"/>
      <c r="D3538" s="1221"/>
      <c r="E3538" s="1219" t="s">
        <v>8142</v>
      </c>
      <c r="F3538" s="1221"/>
      <c r="G3538" s="740">
        <v>166703.16</v>
      </c>
      <c r="H3538" s="740">
        <v>81592.02</v>
      </c>
      <c r="I3538" s="1158">
        <v>0</v>
      </c>
      <c r="J3538" s="740">
        <v>248295.18</v>
      </c>
      <c r="K3538" s="276" t="str">
        <f t="shared" si="55"/>
        <v>110123</v>
      </c>
    </row>
    <row r="3539" spans="1:11" ht="10.9" customHeight="1">
      <c r="A3539" s="1157">
        <v>5138020001</v>
      </c>
      <c r="B3539" s="1219" t="s">
        <v>708</v>
      </c>
      <c r="C3539" s="1220"/>
      <c r="D3539" s="1221"/>
      <c r="E3539" s="1219" t="s">
        <v>8143</v>
      </c>
      <c r="F3539" s="1221"/>
      <c r="G3539" s="740">
        <v>8597.92</v>
      </c>
      <c r="H3539" s="740">
        <v>61031.65</v>
      </c>
      <c r="I3539" s="1158">
        <v>0</v>
      </c>
      <c r="J3539" s="740">
        <v>69629.570000000007</v>
      </c>
      <c r="K3539" s="276" t="str">
        <f t="shared" si="55"/>
        <v>110123</v>
      </c>
    </row>
    <row r="3540" spans="1:11" ht="10.9" customHeight="1">
      <c r="A3540" s="1157">
        <v>5138020001</v>
      </c>
      <c r="B3540" s="1219" t="s">
        <v>708</v>
      </c>
      <c r="C3540" s="1220"/>
      <c r="D3540" s="1221"/>
      <c r="E3540" s="1219" t="s">
        <v>8144</v>
      </c>
      <c r="F3540" s="1221"/>
      <c r="G3540" s="740">
        <v>47328</v>
      </c>
      <c r="H3540" s="740">
        <v>39069.65</v>
      </c>
      <c r="I3540" s="1158">
        <v>0</v>
      </c>
      <c r="J3540" s="740">
        <v>86397.65</v>
      </c>
      <c r="K3540" s="276" t="str">
        <f t="shared" si="55"/>
        <v>110123</v>
      </c>
    </row>
    <row r="3541" spans="1:11" ht="10.9" customHeight="1">
      <c r="A3541" s="1157">
        <v>5138020001</v>
      </c>
      <c r="B3541" s="1219" t="s">
        <v>708</v>
      </c>
      <c r="C3541" s="1220"/>
      <c r="D3541" s="1221"/>
      <c r="E3541" s="1219" t="s">
        <v>8145</v>
      </c>
      <c r="F3541" s="1221"/>
      <c r="G3541" s="1158">
        <v>0</v>
      </c>
      <c r="H3541" s="740">
        <v>24441</v>
      </c>
      <c r="I3541" s="1158">
        <v>0</v>
      </c>
      <c r="J3541" s="740">
        <v>24441</v>
      </c>
      <c r="K3541" s="276" t="str">
        <f t="shared" si="55"/>
        <v>110123</v>
      </c>
    </row>
    <row r="3542" spans="1:11" ht="10.9" customHeight="1">
      <c r="A3542" s="1157">
        <v>5138020001</v>
      </c>
      <c r="B3542" s="1219" t="s">
        <v>708</v>
      </c>
      <c r="C3542" s="1220"/>
      <c r="D3542" s="1221"/>
      <c r="E3542" s="1219" t="s">
        <v>8146</v>
      </c>
      <c r="F3542" s="1221"/>
      <c r="G3542" s="1158">
        <v>0</v>
      </c>
      <c r="H3542" s="740">
        <v>3106.53</v>
      </c>
      <c r="I3542" s="1158">
        <v>0</v>
      </c>
      <c r="J3542" s="740">
        <v>3106.53</v>
      </c>
      <c r="K3542" s="276" t="str">
        <f t="shared" si="55"/>
        <v>110123</v>
      </c>
    </row>
    <row r="3543" spans="1:11" ht="10.9" customHeight="1">
      <c r="A3543" s="1157">
        <v>5138020001</v>
      </c>
      <c r="B3543" s="1219" t="s">
        <v>708</v>
      </c>
      <c r="C3543" s="1220"/>
      <c r="D3543" s="1221"/>
      <c r="E3543" s="1219" t="s">
        <v>8147</v>
      </c>
      <c r="F3543" s="1221"/>
      <c r="G3543" s="1158">
        <v>0</v>
      </c>
      <c r="H3543" s="740">
        <v>5001</v>
      </c>
      <c r="I3543" s="1158">
        <v>0</v>
      </c>
      <c r="J3543" s="740">
        <v>5001</v>
      </c>
      <c r="K3543" s="276" t="str">
        <f t="shared" si="55"/>
        <v>110123</v>
      </c>
    </row>
    <row r="3544" spans="1:11" ht="10.9" customHeight="1">
      <c r="A3544" s="1157">
        <v>5138020001</v>
      </c>
      <c r="B3544" s="1219" t="s">
        <v>708</v>
      </c>
      <c r="C3544" s="1220"/>
      <c r="D3544" s="1221"/>
      <c r="E3544" s="1219" t="s">
        <v>8148</v>
      </c>
      <c r="F3544" s="1221"/>
      <c r="G3544" s="740">
        <v>27086</v>
      </c>
      <c r="H3544" s="740">
        <v>110650.66</v>
      </c>
      <c r="I3544" s="1158">
        <v>0</v>
      </c>
      <c r="J3544" s="740">
        <v>137736.66</v>
      </c>
      <c r="K3544" s="276" t="str">
        <f t="shared" si="55"/>
        <v>110123</v>
      </c>
    </row>
    <row r="3545" spans="1:11" ht="10.9" customHeight="1">
      <c r="A3545" s="1157">
        <v>5138020001</v>
      </c>
      <c r="B3545" s="1219" t="s">
        <v>708</v>
      </c>
      <c r="C3545" s="1220"/>
      <c r="D3545" s="1221"/>
      <c r="E3545" s="1219" t="s">
        <v>8149</v>
      </c>
      <c r="F3545" s="1221"/>
      <c r="G3545" s="740">
        <v>58985</v>
      </c>
      <c r="H3545" s="740">
        <v>160865</v>
      </c>
      <c r="I3545" s="1158">
        <v>0</v>
      </c>
      <c r="J3545" s="740">
        <v>219850</v>
      </c>
      <c r="K3545" s="276" t="str">
        <f t="shared" si="55"/>
        <v>110123</v>
      </c>
    </row>
    <row r="3546" spans="1:11" ht="10.9" customHeight="1">
      <c r="A3546" s="1157">
        <v>5138020001</v>
      </c>
      <c r="B3546" s="1219" t="s">
        <v>708</v>
      </c>
      <c r="C3546" s="1220"/>
      <c r="D3546" s="1221"/>
      <c r="E3546" s="1219" t="s">
        <v>8150</v>
      </c>
      <c r="F3546" s="1221"/>
      <c r="G3546" s="740">
        <v>6074.92</v>
      </c>
      <c r="H3546" s="1158">
        <v>864</v>
      </c>
      <c r="I3546" s="1158">
        <v>0</v>
      </c>
      <c r="J3546" s="740">
        <v>6938.92</v>
      </c>
      <c r="K3546" s="276" t="str">
        <f t="shared" si="55"/>
        <v>110123</v>
      </c>
    </row>
    <row r="3547" spans="1:11" ht="10.9" customHeight="1">
      <c r="A3547" s="1157">
        <v>5138020001</v>
      </c>
      <c r="B3547" s="1219" t="s">
        <v>708</v>
      </c>
      <c r="C3547" s="1220"/>
      <c r="D3547" s="1221"/>
      <c r="E3547" s="1219" t="s">
        <v>8151</v>
      </c>
      <c r="F3547" s="1221"/>
      <c r="G3547" s="1158">
        <v>0</v>
      </c>
      <c r="H3547" s="740">
        <v>1216</v>
      </c>
      <c r="I3547" s="1158">
        <v>0</v>
      </c>
      <c r="J3547" s="740">
        <v>1216</v>
      </c>
      <c r="K3547" s="276" t="str">
        <f t="shared" si="55"/>
        <v>110123</v>
      </c>
    </row>
    <row r="3548" spans="1:11" ht="10.9" customHeight="1">
      <c r="A3548" s="1157">
        <v>5138020001</v>
      </c>
      <c r="B3548" s="1219" t="s">
        <v>708</v>
      </c>
      <c r="C3548" s="1220"/>
      <c r="D3548" s="1221"/>
      <c r="E3548" s="1219" t="s">
        <v>8152</v>
      </c>
      <c r="F3548" s="1221"/>
      <c r="G3548" s="740">
        <v>9024.7999999999993</v>
      </c>
      <c r="H3548" s="1158">
        <v>513.89</v>
      </c>
      <c r="I3548" s="1158">
        <v>0</v>
      </c>
      <c r="J3548" s="740">
        <v>9538.69</v>
      </c>
      <c r="K3548" s="276" t="str">
        <f t="shared" si="55"/>
        <v>110123</v>
      </c>
    </row>
    <row r="3549" spans="1:11" ht="10.9" customHeight="1">
      <c r="A3549" s="1157">
        <v>5138020001</v>
      </c>
      <c r="B3549" s="1219" t="s">
        <v>708</v>
      </c>
      <c r="C3549" s="1220"/>
      <c r="D3549" s="1221"/>
      <c r="E3549" s="1219" t="s">
        <v>8153</v>
      </c>
      <c r="F3549" s="1221"/>
      <c r="G3549" s="1158">
        <v>0</v>
      </c>
      <c r="H3549" s="740">
        <v>2011</v>
      </c>
      <c r="I3549" s="1158">
        <v>0</v>
      </c>
      <c r="J3549" s="740">
        <v>2011</v>
      </c>
      <c r="K3549" s="276" t="str">
        <f t="shared" si="55"/>
        <v>110123</v>
      </c>
    </row>
    <row r="3550" spans="1:11" ht="10.9" customHeight="1">
      <c r="A3550" s="1157">
        <v>5138020001</v>
      </c>
      <c r="B3550" s="1219" t="s">
        <v>708</v>
      </c>
      <c r="C3550" s="1220"/>
      <c r="D3550" s="1221"/>
      <c r="E3550" s="1219" t="s">
        <v>8154</v>
      </c>
      <c r="F3550" s="1221"/>
      <c r="G3550" s="740">
        <v>117235.21</v>
      </c>
      <c r="H3550" s="740">
        <v>59129.5</v>
      </c>
      <c r="I3550" s="1158">
        <v>0</v>
      </c>
      <c r="J3550" s="740">
        <v>176364.71</v>
      </c>
      <c r="K3550" s="276" t="str">
        <f t="shared" si="55"/>
        <v>110123</v>
      </c>
    </row>
    <row r="3551" spans="1:11" ht="10.9" customHeight="1">
      <c r="A3551" s="1157">
        <v>5138020001</v>
      </c>
      <c r="B3551" s="1219" t="s">
        <v>708</v>
      </c>
      <c r="C3551" s="1220"/>
      <c r="D3551" s="1221"/>
      <c r="E3551" s="1219" t="s">
        <v>8155</v>
      </c>
      <c r="F3551" s="1221"/>
      <c r="G3551" s="1158">
        <v>0</v>
      </c>
      <c r="H3551" s="740">
        <v>2011</v>
      </c>
      <c r="I3551" s="1158">
        <v>0</v>
      </c>
      <c r="J3551" s="740">
        <v>2011</v>
      </c>
      <c r="K3551" s="276" t="str">
        <f t="shared" si="55"/>
        <v>110123</v>
      </c>
    </row>
    <row r="3552" spans="1:11" ht="10.9" customHeight="1">
      <c r="A3552" s="1157">
        <v>5138020001</v>
      </c>
      <c r="B3552" s="1219" t="s">
        <v>708</v>
      </c>
      <c r="C3552" s="1220"/>
      <c r="D3552" s="1221"/>
      <c r="E3552" s="1219" t="s">
        <v>8156</v>
      </c>
      <c r="F3552" s="1221"/>
      <c r="G3552" s="1158">
        <v>0</v>
      </c>
      <c r="H3552" s="740">
        <v>2066</v>
      </c>
      <c r="I3552" s="1158">
        <v>0</v>
      </c>
      <c r="J3552" s="740">
        <v>2066</v>
      </c>
      <c r="K3552" s="276" t="str">
        <f t="shared" si="55"/>
        <v>110123</v>
      </c>
    </row>
    <row r="3553" spans="1:11" ht="10.9" customHeight="1">
      <c r="A3553" s="1157">
        <v>5138020001</v>
      </c>
      <c r="B3553" s="1219" t="s">
        <v>708</v>
      </c>
      <c r="C3553" s="1220"/>
      <c r="D3553" s="1221"/>
      <c r="E3553" s="1219" t="s">
        <v>8157</v>
      </c>
      <c r="F3553" s="1221"/>
      <c r="G3553" s="1158">
        <v>0</v>
      </c>
      <c r="H3553" s="740">
        <v>1201</v>
      </c>
      <c r="I3553" s="1158">
        <v>0</v>
      </c>
      <c r="J3553" s="740">
        <v>1201</v>
      </c>
      <c r="K3553" s="276" t="str">
        <f t="shared" si="55"/>
        <v>110123</v>
      </c>
    </row>
    <row r="3554" spans="1:11" ht="10.9" customHeight="1">
      <c r="A3554" s="1157">
        <v>5138020001</v>
      </c>
      <c r="B3554" s="1219" t="s">
        <v>708</v>
      </c>
      <c r="C3554" s="1220"/>
      <c r="D3554" s="1221"/>
      <c r="E3554" s="1219" t="s">
        <v>8158</v>
      </c>
      <c r="F3554" s="1221"/>
      <c r="G3554" s="1158">
        <v>0</v>
      </c>
      <c r="H3554" s="740">
        <v>1215</v>
      </c>
      <c r="I3554" s="1158">
        <v>0</v>
      </c>
      <c r="J3554" s="740">
        <v>1215</v>
      </c>
      <c r="K3554" s="276" t="str">
        <f t="shared" si="55"/>
        <v>110123</v>
      </c>
    </row>
    <row r="3555" spans="1:11" ht="10.9" customHeight="1">
      <c r="A3555" s="1157">
        <v>5138020001</v>
      </c>
      <c r="B3555" s="1219" t="s">
        <v>708</v>
      </c>
      <c r="C3555" s="1220"/>
      <c r="D3555" s="1221"/>
      <c r="E3555" s="1219" t="s">
        <v>8159</v>
      </c>
      <c r="F3555" s="1221"/>
      <c r="G3555" s="1158">
        <v>0</v>
      </c>
      <c r="H3555" s="740">
        <v>2066</v>
      </c>
      <c r="I3555" s="1158">
        <v>0</v>
      </c>
      <c r="J3555" s="740">
        <v>2066</v>
      </c>
      <c r="K3555" s="276" t="str">
        <f t="shared" si="55"/>
        <v>110123</v>
      </c>
    </row>
    <row r="3556" spans="1:11" ht="10.9" customHeight="1">
      <c r="A3556" s="1157">
        <v>5138020001</v>
      </c>
      <c r="B3556" s="1219" t="s">
        <v>708</v>
      </c>
      <c r="C3556" s="1220"/>
      <c r="D3556" s="1221"/>
      <c r="E3556" s="1219" t="s">
        <v>8160</v>
      </c>
      <c r="F3556" s="1221"/>
      <c r="G3556" s="740">
        <v>14882.8</v>
      </c>
      <c r="H3556" s="740">
        <v>31006.61</v>
      </c>
      <c r="I3556" s="1158">
        <v>0</v>
      </c>
      <c r="J3556" s="740">
        <v>45889.41</v>
      </c>
      <c r="K3556" s="276" t="str">
        <f t="shared" si="55"/>
        <v>110123</v>
      </c>
    </row>
    <row r="3557" spans="1:11" ht="10.9" customHeight="1">
      <c r="A3557" s="1157">
        <v>5138020001</v>
      </c>
      <c r="B3557" s="1219" t="s">
        <v>708</v>
      </c>
      <c r="C3557" s="1220"/>
      <c r="D3557" s="1221"/>
      <c r="E3557" s="1219" t="s">
        <v>8161</v>
      </c>
      <c r="F3557" s="1221"/>
      <c r="G3557" s="740">
        <v>68021.77</v>
      </c>
      <c r="H3557" s="740">
        <v>64131.73</v>
      </c>
      <c r="I3557" s="1158">
        <v>0</v>
      </c>
      <c r="J3557" s="740">
        <v>132153.5</v>
      </c>
      <c r="K3557" s="276" t="str">
        <f t="shared" si="55"/>
        <v>110123</v>
      </c>
    </row>
    <row r="3558" spans="1:11" ht="10.9" customHeight="1">
      <c r="A3558" s="1157">
        <v>5138020001</v>
      </c>
      <c r="B3558" s="1219" t="s">
        <v>708</v>
      </c>
      <c r="C3558" s="1220"/>
      <c r="D3558" s="1221"/>
      <c r="E3558" s="1219" t="s">
        <v>8162</v>
      </c>
      <c r="F3558" s="1221"/>
      <c r="G3558" s="1158">
        <v>904.46</v>
      </c>
      <c r="H3558" s="740">
        <v>4096.54</v>
      </c>
      <c r="I3558" s="1158">
        <v>0</v>
      </c>
      <c r="J3558" s="740">
        <v>5001</v>
      </c>
      <c r="K3558" s="276" t="str">
        <f t="shared" si="55"/>
        <v>110123</v>
      </c>
    </row>
    <row r="3559" spans="1:11" ht="10.9" customHeight="1">
      <c r="A3559" s="1157">
        <v>5138020001</v>
      </c>
      <c r="B3559" s="1219" t="s">
        <v>708</v>
      </c>
      <c r="C3559" s="1220"/>
      <c r="D3559" s="1221"/>
      <c r="E3559" s="1219" t="s">
        <v>8163</v>
      </c>
      <c r="F3559" s="1221"/>
      <c r="G3559" s="740">
        <v>1888.62</v>
      </c>
      <c r="H3559" s="740">
        <v>4139</v>
      </c>
      <c r="I3559" s="1158">
        <v>0</v>
      </c>
      <c r="J3559" s="740">
        <v>6027.62</v>
      </c>
      <c r="K3559" s="276" t="str">
        <f t="shared" si="55"/>
        <v>110123</v>
      </c>
    </row>
    <row r="3560" spans="1:11" ht="10.9" customHeight="1">
      <c r="A3560" s="1157">
        <v>5138020001</v>
      </c>
      <c r="B3560" s="1219" t="s">
        <v>708</v>
      </c>
      <c r="C3560" s="1220"/>
      <c r="D3560" s="1221"/>
      <c r="E3560" s="1219" t="s">
        <v>8164</v>
      </c>
      <c r="F3560" s="1221"/>
      <c r="G3560" s="1158">
        <v>0</v>
      </c>
      <c r="H3560" s="740">
        <v>6199</v>
      </c>
      <c r="I3560" s="1158">
        <v>0</v>
      </c>
      <c r="J3560" s="740">
        <v>6199</v>
      </c>
      <c r="K3560" s="276" t="str">
        <f t="shared" si="55"/>
        <v>110123</v>
      </c>
    </row>
    <row r="3561" spans="1:11" ht="10.9" customHeight="1">
      <c r="A3561" s="1157">
        <v>5138020002</v>
      </c>
      <c r="B3561" s="1219" t="s">
        <v>1214</v>
      </c>
      <c r="C3561" s="1220"/>
      <c r="D3561" s="1221"/>
      <c r="E3561" s="1219" t="s">
        <v>8165</v>
      </c>
      <c r="F3561" s="1221"/>
      <c r="G3561" s="740">
        <v>230606.4</v>
      </c>
      <c r="H3561" s="740">
        <v>219638.84</v>
      </c>
      <c r="I3561" s="1158">
        <v>0</v>
      </c>
      <c r="J3561" s="740">
        <v>450245.24</v>
      </c>
      <c r="K3561" s="276" t="str">
        <f t="shared" si="55"/>
        <v>110123</v>
      </c>
    </row>
    <row r="3562" spans="1:11" ht="10.9" customHeight="1">
      <c r="A3562" s="1157">
        <v>5138050002</v>
      </c>
      <c r="B3562" s="1219" t="s">
        <v>2747</v>
      </c>
      <c r="C3562" s="1220"/>
      <c r="D3562" s="1221"/>
      <c r="E3562" s="1219" t="s">
        <v>8166</v>
      </c>
      <c r="F3562" s="1221"/>
      <c r="G3562" s="1158">
        <v>0</v>
      </c>
      <c r="H3562" s="740">
        <v>3564</v>
      </c>
      <c r="I3562" s="1158">
        <v>0</v>
      </c>
      <c r="J3562" s="740">
        <v>3564</v>
      </c>
      <c r="K3562" s="276" t="str">
        <f t="shared" si="55"/>
        <v>110123</v>
      </c>
    </row>
    <row r="3563" spans="1:11" ht="10.9" customHeight="1">
      <c r="A3563" s="1157">
        <v>5138050002</v>
      </c>
      <c r="B3563" s="1219" t="s">
        <v>2747</v>
      </c>
      <c r="C3563" s="1220"/>
      <c r="D3563" s="1221"/>
      <c r="E3563" s="1219" t="s">
        <v>8167</v>
      </c>
      <c r="F3563" s="1221"/>
      <c r="G3563" s="740">
        <v>17879</v>
      </c>
      <c r="H3563" s="740">
        <v>1725</v>
      </c>
      <c r="I3563" s="1158">
        <v>0</v>
      </c>
      <c r="J3563" s="740">
        <v>19604</v>
      </c>
      <c r="K3563" s="276" t="str">
        <f t="shared" si="55"/>
        <v>110123</v>
      </c>
    </row>
    <row r="3564" spans="1:11" ht="10.9" customHeight="1">
      <c r="A3564" s="1157">
        <v>5138050002</v>
      </c>
      <c r="B3564" s="1219" t="s">
        <v>2747</v>
      </c>
      <c r="C3564" s="1220"/>
      <c r="D3564" s="1221"/>
      <c r="E3564" s="1219" t="s">
        <v>8168</v>
      </c>
      <c r="F3564" s="1221"/>
      <c r="G3564" s="1158">
        <v>0</v>
      </c>
      <c r="H3564" s="740">
        <v>37185</v>
      </c>
      <c r="I3564" s="1158">
        <v>0</v>
      </c>
      <c r="J3564" s="740">
        <v>37185</v>
      </c>
      <c r="K3564" s="276" t="str">
        <f t="shared" si="55"/>
        <v>110123</v>
      </c>
    </row>
    <row r="3565" spans="1:11" ht="10.9" customHeight="1">
      <c r="A3565" s="1157">
        <v>5139020001</v>
      </c>
      <c r="B3565" s="1219" t="s">
        <v>709</v>
      </c>
      <c r="C3565" s="1220"/>
      <c r="D3565" s="1221"/>
      <c r="E3565" s="1219" t="s">
        <v>8169</v>
      </c>
      <c r="F3565" s="1221"/>
      <c r="G3565" s="740">
        <v>30612</v>
      </c>
      <c r="H3565" s="740">
        <v>6976</v>
      </c>
      <c r="I3565" s="1158">
        <v>0</v>
      </c>
      <c r="J3565" s="740">
        <v>37588</v>
      </c>
      <c r="K3565" s="276" t="str">
        <f t="shared" si="55"/>
        <v>110123</v>
      </c>
    </row>
    <row r="3566" spans="1:11" ht="10.9" customHeight="1">
      <c r="A3566" s="1157">
        <v>5139020001</v>
      </c>
      <c r="B3566" s="1219" t="s">
        <v>709</v>
      </c>
      <c r="C3566" s="1220"/>
      <c r="D3566" s="1221"/>
      <c r="E3566" s="1219" t="s">
        <v>8170</v>
      </c>
      <c r="F3566" s="1221"/>
      <c r="G3566" s="1158">
        <v>0</v>
      </c>
      <c r="H3566" s="740">
        <v>32903</v>
      </c>
      <c r="I3566" s="1158">
        <v>0</v>
      </c>
      <c r="J3566" s="740">
        <v>32903</v>
      </c>
      <c r="K3566" s="276" t="str">
        <f t="shared" si="55"/>
        <v>110123</v>
      </c>
    </row>
    <row r="3567" spans="1:11" ht="10.9" customHeight="1">
      <c r="A3567" s="1157">
        <v>5139020001</v>
      </c>
      <c r="B3567" s="1219" t="s">
        <v>709</v>
      </c>
      <c r="C3567" s="1220"/>
      <c r="D3567" s="1221"/>
      <c r="E3567" s="1219" t="s">
        <v>8171</v>
      </c>
      <c r="F3567" s="1221"/>
      <c r="G3567" s="740">
        <v>436897.82</v>
      </c>
      <c r="H3567" s="740">
        <v>316771.61</v>
      </c>
      <c r="I3567" s="1158">
        <v>0</v>
      </c>
      <c r="J3567" s="740">
        <v>753669.43</v>
      </c>
      <c r="K3567" s="276" t="str">
        <f t="shared" si="55"/>
        <v>110123</v>
      </c>
    </row>
    <row r="3568" spans="1:11" ht="10.9" customHeight="1">
      <c r="A3568" s="1157">
        <v>5139020001</v>
      </c>
      <c r="B3568" s="1219" t="s">
        <v>709</v>
      </c>
      <c r="C3568" s="1220"/>
      <c r="D3568" s="1221"/>
      <c r="E3568" s="1219" t="s">
        <v>8172</v>
      </c>
      <c r="F3568" s="1221"/>
      <c r="G3568" s="1158">
        <v>0</v>
      </c>
      <c r="H3568" s="740">
        <v>36172</v>
      </c>
      <c r="I3568" s="1158">
        <v>0</v>
      </c>
      <c r="J3568" s="740">
        <v>36172</v>
      </c>
      <c r="K3568" s="276" t="str">
        <f t="shared" si="55"/>
        <v>110123</v>
      </c>
    </row>
    <row r="3569" spans="1:11" ht="10.9" customHeight="1">
      <c r="A3569" s="1157">
        <v>5139020001</v>
      </c>
      <c r="B3569" s="1219" t="s">
        <v>709</v>
      </c>
      <c r="C3569" s="1220"/>
      <c r="D3569" s="1221"/>
      <c r="E3569" s="1219" t="s">
        <v>8173</v>
      </c>
      <c r="F3569" s="1221"/>
      <c r="G3569" s="1158">
        <v>0</v>
      </c>
      <c r="H3569" s="740">
        <v>255154</v>
      </c>
      <c r="I3569" s="1158">
        <v>0</v>
      </c>
      <c r="J3569" s="740">
        <v>255154</v>
      </c>
      <c r="K3569" s="276" t="str">
        <f t="shared" si="55"/>
        <v>110123</v>
      </c>
    </row>
    <row r="3570" spans="1:11" ht="10.9" customHeight="1">
      <c r="A3570" s="1157">
        <v>5139020001</v>
      </c>
      <c r="B3570" s="1219" t="s">
        <v>709</v>
      </c>
      <c r="C3570" s="1220"/>
      <c r="D3570" s="1221"/>
      <c r="E3570" s="1219" t="s">
        <v>8174</v>
      </c>
      <c r="F3570" s="1221"/>
      <c r="G3570" s="1158">
        <v>0</v>
      </c>
      <c r="H3570" s="740">
        <v>504748</v>
      </c>
      <c r="I3570" s="1158">
        <v>0</v>
      </c>
      <c r="J3570" s="740">
        <v>504748</v>
      </c>
      <c r="K3570" s="276" t="str">
        <f t="shared" si="55"/>
        <v>110123</v>
      </c>
    </row>
    <row r="3571" spans="1:11" ht="10.9" customHeight="1">
      <c r="A3571" s="1157">
        <v>5139020001</v>
      </c>
      <c r="B3571" s="1219" t="s">
        <v>709</v>
      </c>
      <c r="C3571" s="1220"/>
      <c r="D3571" s="1221"/>
      <c r="E3571" s="1219" t="s">
        <v>8175</v>
      </c>
      <c r="F3571" s="1221"/>
      <c r="G3571" s="1158">
        <v>0</v>
      </c>
      <c r="H3571" s="740">
        <v>29296</v>
      </c>
      <c r="I3571" s="1158">
        <v>0</v>
      </c>
      <c r="J3571" s="740">
        <v>29296</v>
      </c>
      <c r="K3571" s="276" t="str">
        <f t="shared" si="55"/>
        <v>110123</v>
      </c>
    </row>
    <row r="3572" spans="1:11" ht="10.9" customHeight="1">
      <c r="A3572" s="1157">
        <v>5139020001</v>
      </c>
      <c r="B3572" s="1219" t="s">
        <v>709</v>
      </c>
      <c r="C3572" s="1220"/>
      <c r="D3572" s="1221"/>
      <c r="E3572" s="1219" t="s">
        <v>8176</v>
      </c>
      <c r="F3572" s="1221"/>
      <c r="G3572" s="1158">
        <v>0</v>
      </c>
      <c r="H3572" s="740">
        <v>159706</v>
      </c>
      <c r="I3572" s="1158">
        <v>0</v>
      </c>
      <c r="J3572" s="740">
        <v>159706</v>
      </c>
      <c r="K3572" s="276" t="str">
        <f t="shared" si="55"/>
        <v>110123</v>
      </c>
    </row>
    <row r="3573" spans="1:11" ht="10.9" customHeight="1">
      <c r="A3573" s="1157">
        <v>5139020001</v>
      </c>
      <c r="B3573" s="1219" t="s">
        <v>709</v>
      </c>
      <c r="C3573" s="1220"/>
      <c r="D3573" s="1221"/>
      <c r="E3573" s="1219" t="s">
        <v>8177</v>
      </c>
      <c r="F3573" s="1221"/>
      <c r="G3573" s="1158">
        <v>0</v>
      </c>
      <c r="H3573" s="740">
        <v>101754</v>
      </c>
      <c r="I3573" s="1158">
        <v>0</v>
      </c>
      <c r="J3573" s="740">
        <v>101754</v>
      </c>
      <c r="K3573" s="276" t="str">
        <f t="shared" si="55"/>
        <v>110123</v>
      </c>
    </row>
    <row r="3574" spans="1:11" ht="10.9" customHeight="1">
      <c r="A3574" s="1157">
        <v>5139020001</v>
      </c>
      <c r="B3574" s="1219" t="s">
        <v>709</v>
      </c>
      <c r="C3574" s="1220"/>
      <c r="D3574" s="1221"/>
      <c r="E3574" s="1219" t="s">
        <v>8178</v>
      </c>
      <c r="F3574" s="1221"/>
      <c r="G3574" s="1158">
        <v>0</v>
      </c>
      <c r="H3574" s="740">
        <v>874745</v>
      </c>
      <c r="I3574" s="1158">
        <v>0</v>
      </c>
      <c r="J3574" s="740">
        <v>874745</v>
      </c>
      <c r="K3574" s="276" t="str">
        <f t="shared" si="55"/>
        <v>110123</v>
      </c>
    </row>
    <row r="3575" spans="1:11" ht="10.9" customHeight="1">
      <c r="A3575" s="1157">
        <v>5139020001</v>
      </c>
      <c r="B3575" s="1219" t="s">
        <v>709</v>
      </c>
      <c r="C3575" s="1220"/>
      <c r="D3575" s="1221"/>
      <c r="E3575" s="1219" t="s">
        <v>8179</v>
      </c>
      <c r="F3575" s="1221"/>
      <c r="G3575" s="1158">
        <v>0</v>
      </c>
      <c r="H3575" s="740">
        <v>38874</v>
      </c>
      <c r="I3575" s="1158">
        <v>0</v>
      </c>
      <c r="J3575" s="740">
        <v>38874</v>
      </c>
      <c r="K3575" s="276" t="str">
        <f t="shared" si="55"/>
        <v>110123</v>
      </c>
    </row>
    <row r="3576" spans="1:11" ht="10.9" customHeight="1">
      <c r="A3576" s="1157">
        <v>5139020001</v>
      </c>
      <c r="B3576" s="1219" t="s">
        <v>709</v>
      </c>
      <c r="C3576" s="1220"/>
      <c r="D3576" s="1221"/>
      <c r="E3576" s="1219" t="s">
        <v>8180</v>
      </c>
      <c r="F3576" s="1221"/>
      <c r="G3576" s="1158">
        <v>0</v>
      </c>
      <c r="H3576" s="740">
        <v>26392</v>
      </c>
      <c r="I3576" s="1158">
        <v>0</v>
      </c>
      <c r="J3576" s="740">
        <v>26392</v>
      </c>
      <c r="K3576" s="276" t="str">
        <f t="shared" si="55"/>
        <v>110123</v>
      </c>
    </row>
    <row r="3577" spans="1:11" ht="10.9" customHeight="1">
      <c r="A3577" s="1157">
        <v>5139020001</v>
      </c>
      <c r="B3577" s="1219" t="s">
        <v>709</v>
      </c>
      <c r="C3577" s="1220"/>
      <c r="D3577" s="1221"/>
      <c r="E3577" s="1219" t="s">
        <v>8181</v>
      </c>
      <c r="F3577" s="1221"/>
      <c r="G3577" s="1158">
        <v>0</v>
      </c>
      <c r="H3577" s="740">
        <v>39177</v>
      </c>
      <c r="I3577" s="1158">
        <v>0</v>
      </c>
      <c r="J3577" s="740">
        <v>39177</v>
      </c>
      <c r="K3577" s="276" t="str">
        <f t="shared" si="55"/>
        <v>110123</v>
      </c>
    </row>
    <row r="3578" spans="1:11" ht="10.9" customHeight="1">
      <c r="A3578" s="1157">
        <v>5139020001</v>
      </c>
      <c r="B3578" s="1219" t="s">
        <v>709</v>
      </c>
      <c r="C3578" s="1220"/>
      <c r="D3578" s="1221"/>
      <c r="E3578" s="1219" t="s">
        <v>8182</v>
      </c>
      <c r="F3578" s="1221"/>
      <c r="G3578" s="1158">
        <v>0</v>
      </c>
      <c r="H3578" s="740">
        <v>31917</v>
      </c>
      <c r="I3578" s="1158">
        <v>0</v>
      </c>
      <c r="J3578" s="740">
        <v>31917</v>
      </c>
      <c r="K3578" s="276" t="str">
        <f t="shared" si="55"/>
        <v>110123</v>
      </c>
    </row>
    <row r="3579" spans="1:11" ht="10.9" customHeight="1">
      <c r="A3579" s="1157">
        <v>5139020001</v>
      </c>
      <c r="B3579" s="1219" t="s">
        <v>709</v>
      </c>
      <c r="C3579" s="1220"/>
      <c r="D3579" s="1221"/>
      <c r="E3579" s="1219" t="s">
        <v>8183</v>
      </c>
      <c r="F3579" s="1221"/>
      <c r="G3579" s="1158">
        <v>0</v>
      </c>
      <c r="H3579" s="740">
        <v>26918</v>
      </c>
      <c r="I3579" s="1158">
        <v>0</v>
      </c>
      <c r="J3579" s="740">
        <v>26918</v>
      </c>
      <c r="K3579" s="276" t="str">
        <f t="shared" si="55"/>
        <v>110123</v>
      </c>
    </row>
    <row r="3580" spans="1:11" ht="10.9" customHeight="1">
      <c r="A3580" s="1157">
        <v>5139020001</v>
      </c>
      <c r="B3580" s="1219" t="s">
        <v>709</v>
      </c>
      <c r="C3580" s="1220"/>
      <c r="D3580" s="1221"/>
      <c r="E3580" s="1219" t="s">
        <v>8184</v>
      </c>
      <c r="F3580" s="1221"/>
      <c r="G3580" s="1158">
        <v>0</v>
      </c>
      <c r="H3580" s="740">
        <v>43024</v>
      </c>
      <c r="I3580" s="1158">
        <v>0</v>
      </c>
      <c r="J3580" s="740">
        <v>43024</v>
      </c>
      <c r="K3580" s="276" t="str">
        <f t="shared" si="55"/>
        <v>110123</v>
      </c>
    </row>
    <row r="3581" spans="1:11" ht="10.9" customHeight="1">
      <c r="A3581" s="1157">
        <v>5139020001</v>
      </c>
      <c r="B3581" s="1219" t="s">
        <v>709</v>
      </c>
      <c r="C3581" s="1220"/>
      <c r="D3581" s="1221"/>
      <c r="E3581" s="1219" t="s">
        <v>8185</v>
      </c>
      <c r="F3581" s="1221"/>
      <c r="G3581" s="1158">
        <v>0</v>
      </c>
      <c r="H3581" s="740">
        <v>19476</v>
      </c>
      <c r="I3581" s="1158">
        <v>0</v>
      </c>
      <c r="J3581" s="740">
        <v>19476</v>
      </c>
      <c r="K3581" s="276" t="str">
        <f t="shared" si="55"/>
        <v>110123</v>
      </c>
    </row>
    <row r="3582" spans="1:11" ht="10.9" customHeight="1">
      <c r="A3582" s="1157">
        <v>5139020001</v>
      </c>
      <c r="B3582" s="1219" t="s">
        <v>709</v>
      </c>
      <c r="C3582" s="1220"/>
      <c r="D3582" s="1221"/>
      <c r="E3582" s="1219" t="s">
        <v>8186</v>
      </c>
      <c r="F3582" s="1221"/>
      <c r="G3582" s="1158">
        <v>0</v>
      </c>
      <c r="H3582" s="740">
        <v>16572</v>
      </c>
      <c r="I3582" s="1158">
        <v>0</v>
      </c>
      <c r="J3582" s="740">
        <v>16572</v>
      </c>
      <c r="K3582" s="276" t="str">
        <f t="shared" si="55"/>
        <v>110123</v>
      </c>
    </row>
    <row r="3583" spans="1:11" ht="10.9" customHeight="1">
      <c r="A3583" s="1157">
        <v>5139020001</v>
      </c>
      <c r="B3583" s="1219" t="s">
        <v>709</v>
      </c>
      <c r="C3583" s="1220"/>
      <c r="D3583" s="1221"/>
      <c r="E3583" s="1219" t="s">
        <v>8187</v>
      </c>
      <c r="F3583" s="1221"/>
      <c r="G3583" s="1158">
        <v>0</v>
      </c>
      <c r="H3583" s="740">
        <v>11048</v>
      </c>
      <c r="I3583" s="1158">
        <v>0</v>
      </c>
      <c r="J3583" s="740">
        <v>11048</v>
      </c>
      <c r="K3583" s="276" t="str">
        <f t="shared" si="55"/>
        <v>110123</v>
      </c>
    </row>
    <row r="3584" spans="1:11" ht="10.9" customHeight="1">
      <c r="A3584" s="1157">
        <v>5139020001</v>
      </c>
      <c r="B3584" s="1219" t="s">
        <v>709</v>
      </c>
      <c r="C3584" s="1220"/>
      <c r="D3584" s="1221"/>
      <c r="E3584" s="1219" t="s">
        <v>8188</v>
      </c>
      <c r="F3584" s="1221"/>
      <c r="G3584" s="1158">
        <v>0</v>
      </c>
      <c r="H3584" s="740">
        <v>30524</v>
      </c>
      <c r="I3584" s="1158">
        <v>0</v>
      </c>
      <c r="J3584" s="740">
        <v>30524</v>
      </c>
      <c r="K3584" s="276" t="str">
        <f t="shared" si="55"/>
        <v>110123</v>
      </c>
    </row>
    <row r="3585" spans="1:11" ht="10.9" customHeight="1">
      <c r="A3585" s="1157">
        <v>5139020001</v>
      </c>
      <c r="B3585" s="1219" t="s">
        <v>709</v>
      </c>
      <c r="C3585" s="1220"/>
      <c r="D3585" s="1221"/>
      <c r="E3585" s="1219" t="s">
        <v>8189</v>
      </c>
      <c r="F3585" s="1221"/>
      <c r="G3585" s="1158">
        <v>0</v>
      </c>
      <c r="H3585" s="740">
        <v>11048</v>
      </c>
      <c r="I3585" s="1158">
        <v>0</v>
      </c>
      <c r="J3585" s="740">
        <v>11048</v>
      </c>
      <c r="K3585" s="276" t="str">
        <f t="shared" si="55"/>
        <v>110123</v>
      </c>
    </row>
    <row r="3586" spans="1:11" ht="10.9" customHeight="1">
      <c r="A3586" s="1157">
        <v>5139020001</v>
      </c>
      <c r="B3586" s="1219" t="s">
        <v>709</v>
      </c>
      <c r="C3586" s="1220"/>
      <c r="D3586" s="1221"/>
      <c r="E3586" s="1219" t="s">
        <v>8190</v>
      </c>
      <c r="F3586" s="1221"/>
      <c r="G3586" s="1158">
        <v>0</v>
      </c>
      <c r="H3586" s="740">
        <v>9821</v>
      </c>
      <c r="I3586" s="1158">
        <v>0</v>
      </c>
      <c r="J3586" s="740">
        <v>9821</v>
      </c>
      <c r="K3586" s="276" t="str">
        <f t="shared" si="55"/>
        <v>110123</v>
      </c>
    </row>
    <row r="3587" spans="1:11" ht="10.9" customHeight="1">
      <c r="A3587" s="1157">
        <v>5139020001</v>
      </c>
      <c r="B3587" s="1219" t="s">
        <v>709</v>
      </c>
      <c r="C3587" s="1220"/>
      <c r="D3587" s="1221"/>
      <c r="E3587" s="1219" t="s">
        <v>8191</v>
      </c>
      <c r="F3587" s="1221"/>
      <c r="G3587" s="1158">
        <v>0</v>
      </c>
      <c r="H3587" s="740">
        <v>38893</v>
      </c>
      <c r="I3587" s="1158">
        <v>0</v>
      </c>
      <c r="J3587" s="740">
        <v>38893</v>
      </c>
      <c r="K3587" s="276" t="str">
        <f t="shared" si="55"/>
        <v>110123</v>
      </c>
    </row>
    <row r="3588" spans="1:11" ht="10.9" customHeight="1">
      <c r="A3588" s="1157">
        <v>5139020001</v>
      </c>
      <c r="B3588" s="1219" t="s">
        <v>709</v>
      </c>
      <c r="C3588" s="1220"/>
      <c r="D3588" s="1221"/>
      <c r="E3588" s="1219" t="s">
        <v>8192</v>
      </c>
      <c r="F3588" s="1221"/>
      <c r="G3588" s="1158">
        <v>0</v>
      </c>
      <c r="H3588" s="740">
        <v>11048</v>
      </c>
      <c r="I3588" s="1158">
        <v>0</v>
      </c>
      <c r="J3588" s="740">
        <v>11048</v>
      </c>
      <c r="K3588" s="276" t="str">
        <f t="shared" si="55"/>
        <v>110123</v>
      </c>
    </row>
    <row r="3589" spans="1:11" ht="10.9" customHeight="1">
      <c r="A3589" s="1157">
        <v>5139060001</v>
      </c>
      <c r="B3589" s="1219" t="s">
        <v>2751</v>
      </c>
      <c r="C3589" s="1220"/>
      <c r="D3589" s="1221"/>
      <c r="E3589" s="1219" t="s">
        <v>8193</v>
      </c>
      <c r="F3589" s="1221"/>
      <c r="G3589" s="740">
        <v>20650</v>
      </c>
      <c r="H3589" s="1158">
        <v>0</v>
      </c>
      <c r="I3589" s="1158">
        <v>0</v>
      </c>
      <c r="J3589" s="740">
        <v>20650</v>
      </c>
      <c r="K3589" s="276" t="str">
        <f t="shared" si="55"/>
        <v>110123</v>
      </c>
    </row>
    <row r="3590" spans="1:11" ht="10.9" customHeight="1">
      <c r="A3590" s="1157">
        <v>5139060003</v>
      </c>
      <c r="B3590" s="1219" t="s">
        <v>2753</v>
      </c>
      <c r="C3590" s="1220"/>
      <c r="D3590" s="1221"/>
      <c r="E3590" s="1219" t="s">
        <v>8194</v>
      </c>
      <c r="F3590" s="1221"/>
      <c r="G3590" s="1158">
        <v>0</v>
      </c>
      <c r="H3590" s="740">
        <v>50000</v>
      </c>
      <c r="I3590" s="1158">
        <v>0</v>
      </c>
      <c r="J3590" s="740">
        <v>50000</v>
      </c>
      <c r="K3590" s="276" t="str">
        <f t="shared" si="55"/>
        <v>110123</v>
      </c>
    </row>
    <row r="3591" spans="1:11" ht="10.9" customHeight="1">
      <c r="A3591" s="1157">
        <v>5139090001</v>
      </c>
      <c r="B3591" s="1219" t="s">
        <v>710</v>
      </c>
      <c r="C3591" s="1220"/>
      <c r="D3591" s="1221"/>
      <c r="E3591" s="1219" t="s">
        <v>8195</v>
      </c>
      <c r="F3591" s="1221"/>
      <c r="G3591" s="1158">
        <v>0</v>
      </c>
      <c r="H3591" s="740">
        <v>1160</v>
      </c>
      <c r="I3591" s="1158">
        <v>0</v>
      </c>
      <c r="J3591" s="740">
        <v>1160</v>
      </c>
      <c r="K3591" s="276" t="str">
        <f t="shared" si="55"/>
        <v>110123</v>
      </c>
    </row>
    <row r="3592" spans="1:11" ht="10.9" customHeight="1">
      <c r="A3592" s="1157">
        <v>5139090001</v>
      </c>
      <c r="B3592" s="1219" t="s">
        <v>710</v>
      </c>
      <c r="C3592" s="1220"/>
      <c r="D3592" s="1221"/>
      <c r="E3592" s="1219" t="s">
        <v>8196</v>
      </c>
      <c r="F3592" s="1221"/>
      <c r="G3592" s="740">
        <v>75368</v>
      </c>
      <c r="H3592" s="1158">
        <v>0</v>
      </c>
      <c r="I3592" s="1158">
        <v>0</v>
      </c>
      <c r="J3592" s="740">
        <v>75368</v>
      </c>
      <c r="K3592" s="276" t="str">
        <f t="shared" si="55"/>
        <v>110123</v>
      </c>
    </row>
    <row r="3593" spans="1:11" ht="10.9" customHeight="1">
      <c r="A3593" s="1157">
        <v>5139090001</v>
      </c>
      <c r="B3593" s="1219" t="s">
        <v>710</v>
      </c>
      <c r="C3593" s="1220"/>
      <c r="D3593" s="1221"/>
      <c r="E3593" s="1219" t="s">
        <v>8197</v>
      </c>
      <c r="F3593" s="1221"/>
      <c r="G3593" s="740">
        <v>33700</v>
      </c>
      <c r="H3593" s="740">
        <v>34800</v>
      </c>
      <c r="I3593" s="1158">
        <v>0</v>
      </c>
      <c r="J3593" s="740">
        <v>68500</v>
      </c>
      <c r="K3593" s="276" t="str">
        <f t="shared" si="55"/>
        <v>110123</v>
      </c>
    </row>
    <row r="3594" spans="1:11" ht="10.9" customHeight="1">
      <c r="A3594" s="1157">
        <v>5139090001</v>
      </c>
      <c r="B3594" s="1219" t="s">
        <v>710</v>
      </c>
      <c r="C3594" s="1220"/>
      <c r="D3594" s="1221"/>
      <c r="E3594" s="1219" t="s">
        <v>8198</v>
      </c>
      <c r="F3594" s="1221"/>
      <c r="G3594" s="1158">
        <v>0</v>
      </c>
      <c r="H3594" s="740">
        <v>36975</v>
      </c>
      <c r="I3594" s="1158">
        <v>0</v>
      </c>
      <c r="J3594" s="740">
        <v>36975</v>
      </c>
      <c r="K3594" s="276" t="str">
        <f t="shared" si="55"/>
        <v>110123</v>
      </c>
    </row>
    <row r="3595" spans="1:11" ht="10.9" customHeight="1">
      <c r="A3595" s="1157">
        <v>5139090001</v>
      </c>
      <c r="B3595" s="1219" t="s">
        <v>710</v>
      </c>
      <c r="C3595" s="1220"/>
      <c r="D3595" s="1221"/>
      <c r="E3595" s="1219" t="s">
        <v>8199</v>
      </c>
      <c r="F3595" s="1221"/>
      <c r="G3595" s="740">
        <v>75000</v>
      </c>
      <c r="H3595" s="1158">
        <v>0</v>
      </c>
      <c r="I3595" s="1158">
        <v>0</v>
      </c>
      <c r="J3595" s="740">
        <v>75000</v>
      </c>
      <c r="K3595" s="276" t="str">
        <f t="shared" si="55"/>
        <v>110123</v>
      </c>
    </row>
    <row r="3596" spans="1:11" ht="10.9" customHeight="1">
      <c r="A3596" s="1157">
        <v>5139090001</v>
      </c>
      <c r="B3596" s="1219" t="s">
        <v>710</v>
      </c>
      <c r="C3596" s="1220"/>
      <c r="D3596" s="1221"/>
      <c r="E3596" s="1219" t="s">
        <v>8200</v>
      </c>
      <c r="F3596" s="1221"/>
      <c r="G3596" s="740">
        <v>814997.85</v>
      </c>
      <c r="H3596" s="740">
        <v>964049.57</v>
      </c>
      <c r="I3596" s="1158">
        <v>0</v>
      </c>
      <c r="J3596" s="740">
        <v>1779047.42</v>
      </c>
      <c r="K3596" s="276" t="str">
        <f t="shared" si="55"/>
        <v>110123</v>
      </c>
    </row>
    <row r="3597" spans="1:11" ht="10.9" customHeight="1">
      <c r="A3597" s="1157">
        <v>5221010001</v>
      </c>
      <c r="B3597" s="1219" t="s">
        <v>1190</v>
      </c>
      <c r="C3597" s="1220"/>
      <c r="D3597" s="1221"/>
      <c r="E3597" s="1219" t="s">
        <v>8201</v>
      </c>
      <c r="F3597" s="1221"/>
      <c r="G3597" s="740">
        <v>11525184.6</v>
      </c>
      <c r="H3597" s="740">
        <v>5938376.46</v>
      </c>
      <c r="I3597" s="1158">
        <v>0</v>
      </c>
      <c r="J3597" s="740">
        <v>17463561.059999999</v>
      </c>
      <c r="K3597" s="276" t="str">
        <f t="shared" ref="K3597:K3660" si="56">MID(E3597,58,6)</f>
        <v>110123</v>
      </c>
    </row>
    <row r="3598" spans="1:11" ht="10.9" customHeight="1">
      <c r="A3598" s="1157">
        <v>5221010003</v>
      </c>
      <c r="B3598" s="1219" t="s">
        <v>711</v>
      </c>
      <c r="C3598" s="1220"/>
      <c r="D3598" s="1221"/>
      <c r="E3598" s="1219" t="s">
        <v>8202</v>
      </c>
      <c r="F3598" s="1221"/>
      <c r="G3598" s="740">
        <v>2426437.3199999998</v>
      </c>
      <c r="H3598" s="740">
        <v>863420.59</v>
      </c>
      <c r="I3598" s="1158">
        <v>0</v>
      </c>
      <c r="J3598" s="740">
        <v>3289857.91</v>
      </c>
      <c r="K3598" s="276" t="str">
        <f t="shared" si="56"/>
        <v>110123</v>
      </c>
    </row>
    <row r="3599" spans="1:11" ht="10.9" customHeight="1">
      <c r="A3599" s="1157">
        <v>5221010004</v>
      </c>
      <c r="B3599" s="1219" t="s">
        <v>712</v>
      </c>
      <c r="C3599" s="1220"/>
      <c r="D3599" s="1221"/>
      <c r="E3599" s="1219" t="s">
        <v>8203</v>
      </c>
      <c r="F3599" s="1221"/>
      <c r="G3599" s="740">
        <v>1258436.58</v>
      </c>
      <c r="H3599" s="740">
        <v>593103.52</v>
      </c>
      <c r="I3599" s="1158">
        <v>0</v>
      </c>
      <c r="J3599" s="740">
        <v>1851540.1</v>
      </c>
      <c r="K3599" s="276" t="str">
        <f t="shared" si="56"/>
        <v>110123</v>
      </c>
    </row>
    <row r="3600" spans="1:11" ht="10.9" customHeight="1">
      <c r="A3600" s="1157">
        <v>5221010005</v>
      </c>
      <c r="B3600" s="1219" t="s">
        <v>713</v>
      </c>
      <c r="C3600" s="1220"/>
      <c r="D3600" s="1221"/>
      <c r="E3600" s="1219" t="s">
        <v>8204</v>
      </c>
      <c r="F3600" s="1221"/>
      <c r="G3600" s="740">
        <v>1825926.65</v>
      </c>
      <c r="H3600" s="740">
        <v>2279643.64</v>
      </c>
      <c r="I3600" s="1158">
        <v>0</v>
      </c>
      <c r="J3600" s="740">
        <v>4105570.29</v>
      </c>
      <c r="K3600" s="276" t="str">
        <f t="shared" si="56"/>
        <v>110123</v>
      </c>
    </row>
    <row r="3601" spans="1:11" ht="10.9" customHeight="1">
      <c r="A3601" s="1157">
        <v>5221010006</v>
      </c>
      <c r="B3601" s="1219" t="s">
        <v>714</v>
      </c>
      <c r="C3601" s="1220"/>
      <c r="D3601" s="1221"/>
      <c r="E3601" s="1219" t="s">
        <v>8205</v>
      </c>
      <c r="F3601" s="1221"/>
      <c r="G3601" s="740">
        <v>1277429.93</v>
      </c>
      <c r="H3601" s="740">
        <v>533993.06999999995</v>
      </c>
      <c r="I3601" s="1158">
        <v>0</v>
      </c>
      <c r="J3601" s="740">
        <v>1811423</v>
      </c>
      <c r="K3601" s="276" t="str">
        <f t="shared" si="56"/>
        <v>110123</v>
      </c>
    </row>
    <row r="3602" spans="1:11" ht="10.9" customHeight="1">
      <c r="A3602" s="1157">
        <v>5231900001</v>
      </c>
      <c r="B3602" s="1219" t="s">
        <v>715</v>
      </c>
      <c r="C3602" s="1220"/>
      <c r="D3602" s="1221"/>
      <c r="E3602" s="1219" t="s">
        <v>8206</v>
      </c>
      <c r="F3602" s="1221"/>
      <c r="G3602" s="740">
        <v>29070878.640000001</v>
      </c>
      <c r="H3602" s="740">
        <v>526119.12</v>
      </c>
      <c r="I3602" s="1158">
        <v>0</v>
      </c>
      <c r="J3602" s="740">
        <v>29596997.760000002</v>
      </c>
      <c r="K3602" s="276" t="str">
        <f t="shared" si="56"/>
        <v>110123</v>
      </c>
    </row>
    <row r="3603" spans="1:11" ht="10.9" customHeight="1">
      <c r="A3603" s="1157">
        <v>5231900002</v>
      </c>
      <c r="B3603" s="1219" t="s">
        <v>716</v>
      </c>
      <c r="C3603" s="1220"/>
      <c r="D3603" s="1221"/>
      <c r="E3603" s="1219" t="s">
        <v>8207</v>
      </c>
      <c r="F3603" s="1221"/>
      <c r="G3603" s="740">
        <v>34865779.200000003</v>
      </c>
      <c r="H3603" s="740">
        <v>1799623.42</v>
      </c>
      <c r="I3603" s="1158">
        <v>0</v>
      </c>
      <c r="J3603" s="740">
        <v>36665402.619999997</v>
      </c>
      <c r="K3603" s="276" t="str">
        <f t="shared" si="56"/>
        <v>110123</v>
      </c>
    </row>
    <row r="3604" spans="1:11" ht="10.9" customHeight="1">
      <c r="A3604" s="1157">
        <v>5231900003</v>
      </c>
      <c r="B3604" s="1219" t="s">
        <v>1477</v>
      </c>
      <c r="C3604" s="1220"/>
      <c r="D3604" s="1221"/>
      <c r="E3604" s="1219" t="s">
        <v>8208</v>
      </c>
      <c r="F3604" s="1221"/>
      <c r="G3604" s="740">
        <v>2428683.7200000002</v>
      </c>
      <c r="H3604" s="740">
        <v>861074.6</v>
      </c>
      <c r="I3604" s="1158">
        <v>0</v>
      </c>
      <c r="J3604" s="740">
        <v>3289758.32</v>
      </c>
      <c r="K3604" s="276" t="str">
        <f t="shared" si="56"/>
        <v>110123</v>
      </c>
    </row>
    <row r="3605" spans="1:11" ht="10.9" customHeight="1">
      <c r="A3605" s="1157">
        <v>5231900004</v>
      </c>
      <c r="B3605" s="1219" t="s">
        <v>1191</v>
      </c>
      <c r="C3605" s="1220"/>
      <c r="D3605" s="1221"/>
      <c r="E3605" s="1219" t="s">
        <v>8209</v>
      </c>
      <c r="F3605" s="1221"/>
      <c r="G3605" s="740">
        <v>538350.85</v>
      </c>
      <c r="H3605" s="740">
        <v>811850.62</v>
      </c>
      <c r="I3605" s="1158">
        <v>0</v>
      </c>
      <c r="J3605" s="740">
        <v>1350201.47</v>
      </c>
      <c r="K3605" s="276" t="str">
        <f t="shared" si="56"/>
        <v>110123</v>
      </c>
    </row>
    <row r="3606" spans="1:11" ht="10.9" customHeight="1">
      <c r="A3606" s="1157">
        <v>5231900005</v>
      </c>
      <c r="B3606" s="1219" t="s">
        <v>717</v>
      </c>
      <c r="C3606" s="1220"/>
      <c r="D3606" s="1221"/>
      <c r="E3606" s="1219" t="s">
        <v>8210</v>
      </c>
      <c r="F3606" s="1221"/>
      <c r="G3606" s="740">
        <v>3053053.63</v>
      </c>
      <c r="H3606" s="740">
        <v>2212228.16</v>
      </c>
      <c r="I3606" s="1158">
        <v>0</v>
      </c>
      <c r="J3606" s="740">
        <v>5265281.79</v>
      </c>
      <c r="K3606" s="276" t="str">
        <f t="shared" si="56"/>
        <v>110123</v>
      </c>
    </row>
    <row r="3607" spans="1:11" ht="10.9" customHeight="1">
      <c r="A3607" s="1157">
        <v>5231900006</v>
      </c>
      <c r="B3607" s="1219" t="s">
        <v>1626</v>
      </c>
      <c r="C3607" s="1220"/>
      <c r="D3607" s="1221"/>
      <c r="E3607" s="1219" t="s">
        <v>8211</v>
      </c>
      <c r="F3607" s="1221"/>
      <c r="G3607" s="1158">
        <v>0</v>
      </c>
      <c r="H3607" s="740">
        <v>11447.08</v>
      </c>
      <c r="I3607" s="1158">
        <v>0</v>
      </c>
      <c r="J3607" s="740">
        <v>11447.08</v>
      </c>
      <c r="K3607" s="276" t="str">
        <f t="shared" si="56"/>
        <v>110123</v>
      </c>
    </row>
    <row r="3608" spans="1:11" ht="10.9" customHeight="1">
      <c r="A3608" s="1157">
        <v>5231900008</v>
      </c>
      <c r="B3608" s="1219" t="s">
        <v>1215</v>
      </c>
      <c r="C3608" s="1220"/>
      <c r="D3608" s="1221"/>
      <c r="E3608" s="1219" t="s">
        <v>8212</v>
      </c>
      <c r="F3608" s="1221"/>
      <c r="G3608" s="740">
        <v>14609.49</v>
      </c>
      <c r="H3608" s="740">
        <v>22787.79</v>
      </c>
      <c r="I3608" s="1158">
        <v>0</v>
      </c>
      <c r="J3608" s="740">
        <v>37397.279999999999</v>
      </c>
      <c r="K3608" s="276" t="str">
        <f t="shared" si="56"/>
        <v>110123</v>
      </c>
    </row>
    <row r="3609" spans="1:11" ht="10.9" customHeight="1">
      <c r="A3609" s="1157">
        <v>5231900009</v>
      </c>
      <c r="B3609" s="1219" t="s">
        <v>718</v>
      </c>
      <c r="C3609" s="1220"/>
      <c r="D3609" s="1221"/>
      <c r="E3609" s="1219" t="s">
        <v>8213</v>
      </c>
      <c r="F3609" s="1221"/>
      <c r="G3609" s="740">
        <v>261825.66</v>
      </c>
      <c r="H3609" s="740">
        <v>154230.23000000001</v>
      </c>
      <c r="I3609" s="1158">
        <v>0</v>
      </c>
      <c r="J3609" s="740">
        <v>416055.89</v>
      </c>
      <c r="K3609" s="276" t="str">
        <f t="shared" si="56"/>
        <v>110123</v>
      </c>
    </row>
    <row r="3610" spans="1:11" ht="10.9" customHeight="1">
      <c r="A3610" s="1157">
        <v>5231900011</v>
      </c>
      <c r="B3610" s="1219" t="s">
        <v>485</v>
      </c>
      <c r="C3610" s="1220"/>
      <c r="D3610" s="1221"/>
      <c r="E3610" s="1219" t="s">
        <v>8214</v>
      </c>
      <c r="F3610" s="1221"/>
      <c r="G3610" s="740">
        <v>402866.21</v>
      </c>
      <c r="H3610" s="740">
        <v>154701.44</v>
      </c>
      <c r="I3610" s="1158">
        <v>0</v>
      </c>
      <c r="J3610" s="740">
        <v>557567.65</v>
      </c>
      <c r="K3610" s="276" t="str">
        <f t="shared" si="56"/>
        <v>110123</v>
      </c>
    </row>
    <row r="3611" spans="1:11" ht="10.9" customHeight="1">
      <c r="A3611" s="1157">
        <v>5231900012</v>
      </c>
      <c r="B3611" s="1219" t="s">
        <v>473</v>
      </c>
      <c r="C3611" s="1220"/>
      <c r="D3611" s="1221"/>
      <c r="E3611" s="1219" t="s">
        <v>8215</v>
      </c>
      <c r="F3611" s="1221"/>
      <c r="G3611" s="740">
        <v>5602552.21</v>
      </c>
      <c r="H3611" s="740">
        <v>130678.57</v>
      </c>
      <c r="I3611" s="1158">
        <v>0</v>
      </c>
      <c r="J3611" s="740">
        <v>5733230.7800000003</v>
      </c>
      <c r="K3611" s="276" t="str">
        <f t="shared" si="56"/>
        <v>110123</v>
      </c>
    </row>
    <row r="3612" spans="1:11" ht="10.9" customHeight="1">
      <c r="A3612" s="1157">
        <v>5231900014</v>
      </c>
      <c r="B3612" s="1219" t="s">
        <v>719</v>
      </c>
      <c r="C3612" s="1220"/>
      <c r="D3612" s="1221"/>
      <c r="E3612" s="1219" t="s">
        <v>8216</v>
      </c>
      <c r="F3612" s="1221"/>
      <c r="G3612" s="1158">
        <v>0</v>
      </c>
      <c r="H3612" s="740">
        <v>88801.44</v>
      </c>
      <c r="I3612" s="1158">
        <v>0</v>
      </c>
      <c r="J3612" s="740">
        <v>88801.44</v>
      </c>
      <c r="K3612" s="276" t="str">
        <f t="shared" si="56"/>
        <v>110123</v>
      </c>
    </row>
    <row r="3613" spans="1:11" ht="10.9" customHeight="1">
      <c r="A3613" s="1157">
        <v>5231900015</v>
      </c>
      <c r="B3613" s="1219" t="s">
        <v>664</v>
      </c>
      <c r="C3613" s="1220"/>
      <c r="D3613" s="1221"/>
      <c r="E3613" s="1219" t="s">
        <v>8217</v>
      </c>
      <c r="F3613" s="1221"/>
      <c r="G3613" s="740">
        <v>226887.11</v>
      </c>
      <c r="H3613" s="740">
        <v>335053.18</v>
      </c>
      <c r="I3613" s="1158">
        <v>0</v>
      </c>
      <c r="J3613" s="740">
        <v>561940.29</v>
      </c>
      <c r="K3613" s="276" t="str">
        <f t="shared" si="56"/>
        <v>110123</v>
      </c>
    </row>
    <row r="3614" spans="1:11" ht="10.9" customHeight="1">
      <c r="A3614" s="1157">
        <v>5231900016</v>
      </c>
      <c r="B3614" s="1219" t="s">
        <v>720</v>
      </c>
      <c r="C3614" s="1220"/>
      <c r="D3614" s="1221"/>
      <c r="E3614" s="1219" t="s">
        <v>8218</v>
      </c>
      <c r="F3614" s="1221"/>
      <c r="G3614" s="740">
        <v>2123432.85</v>
      </c>
      <c r="H3614" s="740">
        <v>1226914.8600000001</v>
      </c>
      <c r="I3614" s="1158">
        <v>0</v>
      </c>
      <c r="J3614" s="740">
        <v>3350347.71</v>
      </c>
      <c r="K3614" s="276" t="str">
        <f t="shared" si="56"/>
        <v>110123</v>
      </c>
    </row>
    <row r="3615" spans="1:11" ht="10.9" customHeight="1">
      <c r="A3615" s="1157">
        <v>5231900018</v>
      </c>
      <c r="B3615" s="1219" t="s">
        <v>721</v>
      </c>
      <c r="C3615" s="1220"/>
      <c r="D3615" s="1221"/>
      <c r="E3615" s="1219" t="s">
        <v>8219</v>
      </c>
      <c r="F3615" s="1221"/>
      <c r="G3615" s="740">
        <v>625599.47</v>
      </c>
      <c r="H3615" s="740">
        <v>300612.93</v>
      </c>
      <c r="I3615" s="1158">
        <v>0</v>
      </c>
      <c r="J3615" s="740">
        <v>926212.4</v>
      </c>
      <c r="K3615" s="276" t="str">
        <f t="shared" si="56"/>
        <v>110123</v>
      </c>
    </row>
    <row r="3616" spans="1:11" ht="10.9" customHeight="1">
      <c r="A3616" s="1157">
        <v>5231900023</v>
      </c>
      <c r="B3616" s="1219" t="s">
        <v>722</v>
      </c>
      <c r="C3616" s="1220"/>
      <c r="D3616" s="1221"/>
      <c r="E3616" s="1219" t="s">
        <v>8220</v>
      </c>
      <c r="F3616" s="1221"/>
      <c r="G3616" s="740">
        <v>346123.59</v>
      </c>
      <c r="H3616" s="740">
        <v>158797.32</v>
      </c>
      <c r="I3616" s="1158">
        <v>0</v>
      </c>
      <c r="J3616" s="740">
        <v>504920.91</v>
      </c>
      <c r="K3616" s="276" t="str">
        <f t="shared" si="56"/>
        <v>110123</v>
      </c>
    </row>
    <row r="3617" spans="1:11" ht="10.9" customHeight="1">
      <c r="A3617" s="1157">
        <v>5231900024</v>
      </c>
      <c r="B3617" s="1219" t="s">
        <v>723</v>
      </c>
      <c r="C3617" s="1220"/>
      <c r="D3617" s="1221"/>
      <c r="E3617" s="1219" t="s">
        <v>8221</v>
      </c>
      <c r="F3617" s="1221"/>
      <c r="G3617" s="740">
        <v>4987.08</v>
      </c>
      <c r="H3617" s="740">
        <v>20761.02</v>
      </c>
      <c r="I3617" s="1158">
        <v>0</v>
      </c>
      <c r="J3617" s="740">
        <v>25748.1</v>
      </c>
      <c r="K3617" s="276" t="str">
        <f t="shared" si="56"/>
        <v>110123</v>
      </c>
    </row>
    <row r="3618" spans="1:11" ht="10.9" customHeight="1">
      <c r="A3618" s="1157">
        <v>5231900025</v>
      </c>
      <c r="B3618" s="1219" t="s">
        <v>2416</v>
      </c>
      <c r="C3618" s="1220"/>
      <c r="D3618" s="1221"/>
      <c r="E3618" s="1219" t="s">
        <v>8222</v>
      </c>
      <c r="F3618" s="1221"/>
      <c r="G3618" s="1158">
        <v>113.92</v>
      </c>
      <c r="H3618" s="740">
        <v>16491.900000000001</v>
      </c>
      <c r="I3618" s="1158">
        <v>0</v>
      </c>
      <c r="J3618" s="740">
        <v>16605.82</v>
      </c>
      <c r="K3618" s="276" t="str">
        <f t="shared" si="56"/>
        <v>110123</v>
      </c>
    </row>
    <row r="3619" spans="1:11" ht="10.9" customHeight="1">
      <c r="A3619" s="1157">
        <v>5231900027</v>
      </c>
      <c r="B3619" s="1219" t="s">
        <v>724</v>
      </c>
      <c r="C3619" s="1220"/>
      <c r="D3619" s="1221"/>
      <c r="E3619" s="1219" t="s">
        <v>8223</v>
      </c>
      <c r="F3619" s="1221"/>
      <c r="G3619" s="740">
        <v>56191.12</v>
      </c>
      <c r="H3619" s="740">
        <v>36407.85</v>
      </c>
      <c r="I3619" s="1158">
        <v>0</v>
      </c>
      <c r="J3619" s="740">
        <v>92598.97</v>
      </c>
      <c r="K3619" s="276" t="str">
        <f t="shared" si="56"/>
        <v>110123</v>
      </c>
    </row>
    <row r="3620" spans="1:11" ht="10.9" customHeight="1">
      <c r="A3620" s="1157">
        <v>5231900034</v>
      </c>
      <c r="B3620" s="1219" t="s">
        <v>397</v>
      </c>
      <c r="C3620" s="1220"/>
      <c r="D3620" s="1221"/>
      <c r="E3620" s="1219" t="s">
        <v>8224</v>
      </c>
      <c r="F3620" s="1221"/>
      <c r="G3620" s="740">
        <v>15371.16</v>
      </c>
      <c r="H3620" s="740">
        <v>9977.43</v>
      </c>
      <c r="I3620" s="1158">
        <v>0</v>
      </c>
      <c r="J3620" s="740">
        <v>25348.59</v>
      </c>
      <c r="K3620" s="276" t="str">
        <f t="shared" si="56"/>
        <v>110123</v>
      </c>
    </row>
    <row r="3621" spans="1:11" ht="10.9" customHeight="1">
      <c r="A3621" s="1157">
        <v>5231900035</v>
      </c>
      <c r="B3621" s="1219" t="s">
        <v>1242</v>
      </c>
      <c r="C3621" s="1220"/>
      <c r="D3621" s="1221"/>
      <c r="E3621" s="1219" t="s">
        <v>8225</v>
      </c>
      <c r="F3621" s="1221"/>
      <c r="G3621" s="740">
        <v>39618.44</v>
      </c>
      <c r="H3621" s="740">
        <v>41413.25</v>
      </c>
      <c r="I3621" s="1158">
        <v>0</v>
      </c>
      <c r="J3621" s="740">
        <v>81031.69</v>
      </c>
      <c r="K3621" s="276" t="str">
        <f t="shared" si="56"/>
        <v>110123</v>
      </c>
    </row>
    <row r="3622" spans="1:11" ht="10.9" customHeight="1">
      <c r="A3622" s="1157">
        <v>5231900040</v>
      </c>
      <c r="B3622" s="1219" t="s">
        <v>2418</v>
      </c>
      <c r="C3622" s="1220"/>
      <c r="D3622" s="1221"/>
      <c r="E3622" s="1219" t="s">
        <v>8226</v>
      </c>
      <c r="F3622" s="1221"/>
      <c r="G3622" s="740">
        <v>1927.37</v>
      </c>
      <c r="H3622" s="740">
        <v>9602.0400000000009</v>
      </c>
      <c r="I3622" s="1158">
        <v>0</v>
      </c>
      <c r="J3622" s="740">
        <v>11529.41</v>
      </c>
      <c r="K3622" s="276" t="str">
        <f t="shared" si="56"/>
        <v>110123</v>
      </c>
    </row>
    <row r="3623" spans="1:11" ht="10.9" customHeight="1">
      <c r="A3623" s="1157">
        <v>5231900041</v>
      </c>
      <c r="B3623" s="1219" t="s">
        <v>1230</v>
      </c>
      <c r="C3623" s="1220"/>
      <c r="D3623" s="1221"/>
      <c r="E3623" s="1219" t="s">
        <v>8227</v>
      </c>
      <c r="F3623" s="1221"/>
      <c r="G3623" s="740">
        <v>7657.07</v>
      </c>
      <c r="H3623" s="740">
        <v>104687.05</v>
      </c>
      <c r="I3623" s="1158">
        <v>0</v>
      </c>
      <c r="J3623" s="740">
        <v>112344.12</v>
      </c>
      <c r="K3623" s="276" t="str">
        <f t="shared" si="56"/>
        <v>110123</v>
      </c>
    </row>
    <row r="3624" spans="1:11" ht="10.9" customHeight="1">
      <c r="A3624" s="1157">
        <v>5231900042</v>
      </c>
      <c r="B3624" s="1219" t="s">
        <v>400</v>
      </c>
      <c r="C3624" s="1220"/>
      <c r="D3624" s="1221"/>
      <c r="E3624" s="1219" t="s">
        <v>8228</v>
      </c>
      <c r="F3624" s="1221"/>
      <c r="G3624" s="740">
        <v>474465.85</v>
      </c>
      <c r="H3624" s="740">
        <v>722710.36</v>
      </c>
      <c r="I3624" s="1158">
        <v>0</v>
      </c>
      <c r="J3624" s="740">
        <v>1197176.21</v>
      </c>
      <c r="K3624" s="276" t="str">
        <f t="shared" si="56"/>
        <v>110123</v>
      </c>
    </row>
    <row r="3625" spans="1:11" ht="10.9" customHeight="1">
      <c r="A3625" s="1157">
        <v>5231900044</v>
      </c>
      <c r="B3625" s="1219" t="s">
        <v>402</v>
      </c>
      <c r="C3625" s="1220"/>
      <c r="D3625" s="1221"/>
      <c r="E3625" s="1219" t="s">
        <v>8229</v>
      </c>
      <c r="F3625" s="1221"/>
      <c r="G3625" s="740">
        <v>6062.8</v>
      </c>
      <c r="H3625" s="740">
        <v>75424.05</v>
      </c>
      <c r="I3625" s="1158">
        <v>0</v>
      </c>
      <c r="J3625" s="740">
        <v>81486.850000000006</v>
      </c>
      <c r="K3625" s="276" t="str">
        <f t="shared" si="56"/>
        <v>110123</v>
      </c>
    </row>
    <row r="3626" spans="1:11" ht="10.9" customHeight="1">
      <c r="A3626" s="1157">
        <v>5231900079</v>
      </c>
      <c r="B3626" s="1219" t="s">
        <v>398</v>
      </c>
      <c r="C3626" s="1220"/>
      <c r="D3626" s="1221"/>
      <c r="E3626" s="1219" t="s">
        <v>8230</v>
      </c>
      <c r="F3626" s="1221"/>
      <c r="G3626" s="740">
        <v>44003.9</v>
      </c>
      <c r="H3626" s="740">
        <v>45758.38</v>
      </c>
      <c r="I3626" s="1158">
        <v>0</v>
      </c>
      <c r="J3626" s="740">
        <v>89762.28</v>
      </c>
      <c r="K3626" s="276" t="str">
        <f t="shared" si="56"/>
        <v>110123</v>
      </c>
    </row>
    <row r="3627" spans="1:11" ht="10.9" customHeight="1">
      <c r="A3627" s="1157">
        <v>5231900080</v>
      </c>
      <c r="B3627" s="1219" t="s">
        <v>399</v>
      </c>
      <c r="C3627" s="1220"/>
      <c r="D3627" s="1221"/>
      <c r="E3627" s="1219" t="s">
        <v>8231</v>
      </c>
      <c r="F3627" s="1221"/>
      <c r="G3627" s="1158">
        <v>0</v>
      </c>
      <c r="H3627" s="740">
        <v>1208.3499999999999</v>
      </c>
      <c r="I3627" s="1158">
        <v>0</v>
      </c>
      <c r="J3627" s="740">
        <v>1208.3499999999999</v>
      </c>
      <c r="K3627" s="276" t="str">
        <f t="shared" si="56"/>
        <v>110123</v>
      </c>
    </row>
    <row r="3628" spans="1:11" ht="10.9" customHeight="1">
      <c r="A3628" s="1157">
        <v>5231900082</v>
      </c>
      <c r="B3628" s="1219" t="s">
        <v>401</v>
      </c>
      <c r="C3628" s="1220"/>
      <c r="D3628" s="1221"/>
      <c r="E3628" s="1219" t="s">
        <v>8232</v>
      </c>
      <c r="F3628" s="1221"/>
      <c r="G3628" s="1158">
        <v>0</v>
      </c>
      <c r="H3628" s="1158">
        <v>243.56</v>
      </c>
      <c r="I3628" s="1158">
        <v>0</v>
      </c>
      <c r="J3628" s="1158">
        <v>243.56</v>
      </c>
      <c r="K3628" s="276" t="str">
        <f t="shared" si="56"/>
        <v>110123</v>
      </c>
    </row>
    <row r="3629" spans="1:11" ht="10.9" customHeight="1">
      <c r="A3629" s="1157">
        <v>5231900085</v>
      </c>
      <c r="B3629" s="1219" t="s">
        <v>1620</v>
      </c>
      <c r="C3629" s="1220"/>
      <c r="D3629" s="1221"/>
      <c r="E3629" s="1219" t="s">
        <v>8233</v>
      </c>
      <c r="F3629" s="1221"/>
      <c r="G3629" s="1158">
        <v>300.12</v>
      </c>
      <c r="H3629" s="740">
        <v>26807.34</v>
      </c>
      <c r="I3629" s="1158">
        <v>0</v>
      </c>
      <c r="J3629" s="740">
        <v>27107.46</v>
      </c>
      <c r="K3629" s="276" t="str">
        <f t="shared" si="56"/>
        <v>110123</v>
      </c>
    </row>
    <row r="3630" spans="1:11" ht="10.9" customHeight="1">
      <c r="A3630" s="1157">
        <v>5231900086</v>
      </c>
      <c r="B3630" s="1219" t="s">
        <v>1627</v>
      </c>
      <c r="C3630" s="1220"/>
      <c r="D3630" s="1221"/>
      <c r="E3630" s="1219" t="s">
        <v>8234</v>
      </c>
      <c r="F3630" s="1221"/>
      <c r="G3630" s="740">
        <v>253731.98</v>
      </c>
      <c r="H3630" s="740">
        <v>359967.63</v>
      </c>
      <c r="I3630" s="1158">
        <v>0</v>
      </c>
      <c r="J3630" s="740">
        <v>613699.61</v>
      </c>
      <c r="K3630" s="276" t="str">
        <f t="shared" si="56"/>
        <v>110123</v>
      </c>
    </row>
    <row r="3631" spans="1:11" ht="10.9" customHeight="1">
      <c r="A3631" s="1157">
        <v>5241010001</v>
      </c>
      <c r="B3631" s="1219" t="s">
        <v>2420</v>
      </c>
      <c r="C3631" s="1220"/>
      <c r="D3631" s="1221"/>
      <c r="E3631" s="1219" t="s">
        <v>8235</v>
      </c>
      <c r="F3631" s="1221"/>
      <c r="G3631" s="1158">
        <v>0</v>
      </c>
      <c r="H3631" s="740">
        <v>104000</v>
      </c>
      <c r="I3631" s="1158">
        <v>0</v>
      </c>
      <c r="J3631" s="740">
        <v>104000</v>
      </c>
      <c r="K3631" s="276" t="str">
        <f t="shared" si="56"/>
        <v>110123</v>
      </c>
    </row>
    <row r="3632" spans="1:11" ht="10.9" customHeight="1">
      <c r="A3632" s="1157">
        <v>5241010001</v>
      </c>
      <c r="B3632" s="1219" t="s">
        <v>2420</v>
      </c>
      <c r="C3632" s="1220"/>
      <c r="D3632" s="1221"/>
      <c r="E3632" s="1219" t="s">
        <v>8236</v>
      </c>
      <c r="F3632" s="1221"/>
      <c r="G3632" s="740">
        <v>261000</v>
      </c>
      <c r="H3632" s="740">
        <v>245000</v>
      </c>
      <c r="I3632" s="1158">
        <v>0</v>
      </c>
      <c r="J3632" s="740">
        <v>506000</v>
      </c>
      <c r="K3632" s="276" t="str">
        <f t="shared" si="56"/>
        <v>110123</v>
      </c>
    </row>
    <row r="3633" spans="1:11" ht="10.9" customHeight="1">
      <c r="A3633" s="1157">
        <v>5241010002</v>
      </c>
      <c r="B3633" s="1219" t="s">
        <v>1216</v>
      </c>
      <c r="C3633" s="1220"/>
      <c r="D3633" s="1221"/>
      <c r="E3633" s="1219" t="s">
        <v>8237</v>
      </c>
      <c r="F3633" s="1221"/>
      <c r="G3633" s="740">
        <v>336400</v>
      </c>
      <c r="H3633" s="740">
        <v>989120</v>
      </c>
      <c r="I3633" s="1158">
        <v>0</v>
      </c>
      <c r="J3633" s="740">
        <v>1325520</v>
      </c>
      <c r="K3633" s="276" t="str">
        <f t="shared" si="56"/>
        <v>110123</v>
      </c>
    </row>
    <row r="3634" spans="1:11" ht="10.9" customHeight="1">
      <c r="A3634" s="1157">
        <v>5241010002</v>
      </c>
      <c r="B3634" s="1219" t="s">
        <v>1216</v>
      </c>
      <c r="C3634" s="1220"/>
      <c r="D3634" s="1221"/>
      <c r="E3634" s="1219" t="s">
        <v>8238</v>
      </c>
      <c r="F3634" s="1221"/>
      <c r="G3634" s="740">
        <v>544400</v>
      </c>
      <c r="H3634" s="740">
        <v>11756.8</v>
      </c>
      <c r="I3634" s="1158">
        <v>0</v>
      </c>
      <c r="J3634" s="740">
        <v>556156.80000000005</v>
      </c>
      <c r="K3634" s="276" t="str">
        <f t="shared" si="56"/>
        <v>110123</v>
      </c>
    </row>
    <row r="3635" spans="1:11" ht="10.9" customHeight="1">
      <c r="A3635" s="1157">
        <v>5241010002</v>
      </c>
      <c r="B3635" s="1219" t="s">
        <v>1216</v>
      </c>
      <c r="C3635" s="1220"/>
      <c r="D3635" s="1221"/>
      <c r="E3635" s="1219" t="s">
        <v>8239</v>
      </c>
      <c r="F3635" s="1221"/>
      <c r="G3635" s="740">
        <v>20020</v>
      </c>
      <c r="H3635" s="1158">
        <v>0</v>
      </c>
      <c r="I3635" s="1158">
        <v>0</v>
      </c>
      <c r="J3635" s="740">
        <v>20020</v>
      </c>
      <c r="K3635" s="276" t="str">
        <f t="shared" si="56"/>
        <v>110123</v>
      </c>
    </row>
    <row r="3636" spans="1:11" ht="10.9" customHeight="1">
      <c r="A3636" s="1157">
        <v>5243010001</v>
      </c>
      <c r="B3636" s="1219" t="s">
        <v>2422</v>
      </c>
      <c r="C3636" s="1220"/>
      <c r="D3636" s="1221"/>
      <c r="E3636" s="1219" t="s">
        <v>8240</v>
      </c>
      <c r="F3636" s="1221"/>
      <c r="G3636" s="1158">
        <v>0</v>
      </c>
      <c r="H3636" s="740">
        <v>255000</v>
      </c>
      <c r="I3636" s="1158">
        <v>0</v>
      </c>
      <c r="J3636" s="740">
        <v>255000</v>
      </c>
      <c r="K3636" s="276" t="str">
        <f t="shared" si="56"/>
        <v>110123</v>
      </c>
    </row>
    <row r="3637" spans="1:11" ht="10.9" customHeight="1">
      <c r="A3637" s="1157">
        <v>5243030003</v>
      </c>
      <c r="B3637" s="1219" t="s">
        <v>8241</v>
      </c>
      <c r="C3637" s="1220"/>
      <c r="D3637" s="1221"/>
      <c r="E3637" s="1219" t="s">
        <v>8242</v>
      </c>
      <c r="F3637" s="1221"/>
      <c r="G3637" s="1158">
        <v>0</v>
      </c>
      <c r="H3637" s="740">
        <v>79938</v>
      </c>
      <c r="I3637" s="1158">
        <v>0</v>
      </c>
      <c r="J3637" s="740">
        <v>79938</v>
      </c>
      <c r="K3637" s="276" t="str">
        <f t="shared" si="56"/>
        <v>110123</v>
      </c>
    </row>
    <row r="3638" spans="1:11" ht="10.9" customHeight="1">
      <c r="A3638" s="1157">
        <v>5243030003</v>
      </c>
      <c r="B3638" s="1219" t="s">
        <v>8241</v>
      </c>
      <c r="C3638" s="1220"/>
      <c r="D3638" s="1221"/>
      <c r="E3638" s="1219" t="s">
        <v>8243</v>
      </c>
      <c r="F3638" s="1221"/>
      <c r="G3638" s="1158">
        <v>0</v>
      </c>
      <c r="H3638" s="740">
        <v>5000</v>
      </c>
      <c r="I3638" s="1158">
        <v>0</v>
      </c>
      <c r="J3638" s="740">
        <v>5000</v>
      </c>
      <c r="K3638" s="276" t="str">
        <f t="shared" si="56"/>
        <v>110123</v>
      </c>
    </row>
    <row r="3639" spans="1:11" ht="10.9" customHeight="1">
      <c r="A3639" s="1157">
        <v>5243030006</v>
      </c>
      <c r="B3639" s="1219" t="s">
        <v>8244</v>
      </c>
      <c r="C3639" s="1220"/>
      <c r="D3639" s="1221"/>
      <c r="E3639" s="1219" t="s">
        <v>8245</v>
      </c>
      <c r="F3639" s="1221"/>
      <c r="G3639" s="1158">
        <v>0</v>
      </c>
      <c r="H3639" s="740">
        <v>4720</v>
      </c>
      <c r="I3639" s="1158">
        <v>0</v>
      </c>
      <c r="J3639" s="740">
        <v>4720</v>
      </c>
      <c r="K3639" s="276" t="str">
        <f t="shared" si="56"/>
        <v>110123</v>
      </c>
    </row>
    <row r="3640" spans="1:11" ht="10.9" customHeight="1">
      <c r="A3640" s="1157">
        <v>5243030007</v>
      </c>
      <c r="B3640" s="1219" t="s">
        <v>8246</v>
      </c>
      <c r="C3640" s="1220"/>
      <c r="D3640" s="1221"/>
      <c r="E3640" s="1219" t="s">
        <v>8247</v>
      </c>
      <c r="F3640" s="1221"/>
      <c r="G3640" s="1158">
        <v>0</v>
      </c>
      <c r="H3640" s="740">
        <v>979935.44</v>
      </c>
      <c r="I3640" s="1158">
        <v>0</v>
      </c>
      <c r="J3640" s="740">
        <v>979935.44</v>
      </c>
      <c r="K3640" s="276" t="str">
        <f t="shared" si="56"/>
        <v>110123</v>
      </c>
    </row>
    <row r="3641" spans="1:11" ht="10.9" customHeight="1">
      <c r="A3641" s="1157">
        <v>5243030011</v>
      </c>
      <c r="B3641" s="1219" t="s">
        <v>8248</v>
      </c>
      <c r="C3641" s="1220"/>
      <c r="D3641" s="1221"/>
      <c r="E3641" s="1219" t="s">
        <v>8249</v>
      </c>
      <c r="F3641" s="1221"/>
      <c r="G3641" s="1158">
        <v>0</v>
      </c>
      <c r="H3641" s="740">
        <v>2880.73</v>
      </c>
      <c r="I3641" s="1158">
        <v>0</v>
      </c>
      <c r="J3641" s="740">
        <v>2880.73</v>
      </c>
      <c r="K3641" s="276" t="str">
        <f t="shared" si="56"/>
        <v>110123</v>
      </c>
    </row>
    <row r="3642" spans="1:11" ht="10.9" customHeight="1">
      <c r="A3642" s="1157">
        <v>5243030014</v>
      </c>
      <c r="B3642" s="1219" t="s">
        <v>8250</v>
      </c>
      <c r="C3642" s="1220"/>
      <c r="D3642" s="1221"/>
      <c r="E3642" s="1219" t="s">
        <v>8251</v>
      </c>
      <c r="F3642" s="1221"/>
      <c r="G3642" s="740">
        <v>388953.81</v>
      </c>
      <c r="H3642" s="1158">
        <v>0</v>
      </c>
      <c r="I3642" s="1158">
        <v>0</v>
      </c>
      <c r="J3642" s="740">
        <v>388953.81</v>
      </c>
      <c r="K3642" s="276" t="str">
        <f t="shared" si="56"/>
        <v>110123</v>
      </c>
    </row>
    <row r="3643" spans="1:11" ht="10.9" customHeight="1">
      <c r="A3643" s="1157">
        <v>5243030014</v>
      </c>
      <c r="B3643" s="1219" t="s">
        <v>8250</v>
      </c>
      <c r="C3643" s="1220"/>
      <c r="D3643" s="1221"/>
      <c r="E3643" s="1219" t="s">
        <v>8252</v>
      </c>
      <c r="F3643" s="1221"/>
      <c r="G3643" s="1158">
        <v>0</v>
      </c>
      <c r="H3643" s="740">
        <v>35237.410000000003</v>
      </c>
      <c r="I3643" s="1158">
        <v>0</v>
      </c>
      <c r="J3643" s="740">
        <v>35237.410000000003</v>
      </c>
      <c r="K3643" s="276" t="str">
        <f t="shared" si="56"/>
        <v>110123</v>
      </c>
    </row>
    <row r="3644" spans="1:11" ht="10.9" customHeight="1">
      <c r="A3644" s="1157">
        <v>5243030016</v>
      </c>
      <c r="B3644" s="1219" t="s">
        <v>8253</v>
      </c>
      <c r="C3644" s="1220"/>
      <c r="D3644" s="1221"/>
      <c r="E3644" s="1219" t="s">
        <v>8254</v>
      </c>
      <c r="F3644" s="1221"/>
      <c r="G3644" s="740">
        <v>249650.06</v>
      </c>
      <c r="H3644" s="740">
        <v>128378.25</v>
      </c>
      <c r="I3644" s="1158">
        <v>0</v>
      </c>
      <c r="J3644" s="740">
        <v>378028.31</v>
      </c>
      <c r="K3644" s="276" t="str">
        <f t="shared" si="56"/>
        <v>110123</v>
      </c>
    </row>
    <row r="3645" spans="1:11" ht="10.9" customHeight="1">
      <c r="A3645" s="1157">
        <v>5243030016</v>
      </c>
      <c r="B3645" s="1219" t="s">
        <v>8253</v>
      </c>
      <c r="C3645" s="1220"/>
      <c r="D3645" s="1221"/>
      <c r="E3645" s="1219" t="s">
        <v>8255</v>
      </c>
      <c r="F3645" s="1221"/>
      <c r="G3645" s="740">
        <v>30787.84</v>
      </c>
      <c r="H3645" s="740">
        <v>15405.39</v>
      </c>
      <c r="I3645" s="1158">
        <v>0</v>
      </c>
      <c r="J3645" s="740">
        <v>46193.23</v>
      </c>
      <c r="K3645" s="276" t="str">
        <f t="shared" si="56"/>
        <v>110123</v>
      </c>
    </row>
    <row r="3646" spans="1:11" ht="10.9" customHeight="1">
      <c r="A3646" s="1157">
        <v>5243030016</v>
      </c>
      <c r="B3646" s="1219" t="s">
        <v>8253</v>
      </c>
      <c r="C3646" s="1220"/>
      <c r="D3646" s="1221"/>
      <c r="E3646" s="1219" t="s">
        <v>8256</v>
      </c>
      <c r="F3646" s="1221"/>
      <c r="G3646" s="740">
        <v>9374.81</v>
      </c>
      <c r="H3646" s="740">
        <v>5135.13</v>
      </c>
      <c r="I3646" s="1158">
        <v>0</v>
      </c>
      <c r="J3646" s="740">
        <v>14509.94</v>
      </c>
      <c r="K3646" s="276" t="str">
        <f t="shared" si="56"/>
        <v>110123</v>
      </c>
    </row>
    <row r="3647" spans="1:11" ht="10.9" customHeight="1">
      <c r="A3647" s="1157">
        <v>5244010002</v>
      </c>
      <c r="B3647" s="1219" t="s">
        <v>2774</v>
      </c>
      <c r="C3647" s="1220"/>
      <c r="D3647" s="1221"/>
      <c r="E3647" s="1219" t="s">
        <v>8257</v>
      </c>
      <c r="F3647" s="1221"/>
      <c r="G3647" s="740">
        <v>354200</v>
      </c>
      <c r="H3647" s="740">
        <v>338800</v>
      </c>
      <c r="I3647" s="1158">
        <v>0</v>
      </c>
      <c r="J3647" s="740">
        <v>693000</v>
      </c>
      <c r="K3647" s="276" t="str">
        <f t="shared" si="56"/>
        <v>250723</v>
      </c>
    </row>
    <row r="3648" spans="1:11" ht="10.9" customHeight="1">
      <c r="A3648" s="1157">
        <v>5259010001</v>
      </c>
      <c r="B3648" s="1219" t="s">
        <v>716</v>
      </c>
      <c r="C3648" s="1220"/>
      <c r="D3648" s="1221"/>
      <c r="E3648" s="1219" t="s">
        <v>8258</v>
      </c>
      <c r="F3648" s="1221"/>
      <c r="G3648" s="740">
        <v>215470.22</v>
      </c>
      <c r="H3648" s="740">
        <v>104273.5</v>
      </c>
      <c r="I3648" s="1158">
        <v>0</v>
      </c>
      <c r="J3648" s="740">
        <v>319743.71999999997</v>
      </c>
      <c r="K3648" s="276" t="str">
        <f t="shared" si="56"/>
        <v>110123</v>
      </c>
    </row>
    <row r="3649" spans="1:11" ht="10.9" customHeight="1">
      <c r="A3649" s="1157">
        <v>5411010001</v>
      </c>
      <c r="B3649" s="1219" t="s">
        <v>1217</v>
      </c>
      <c r="C3649" s="1220"/>
      <c r="D3649" s="1221"/>
      <c r="E3649" s="1219" t="s">
        <v>8259</v>
      </c>
      <c r="F3649" s="1221"/>
      <c r="G3649" s="740">
        <v>486961.25</v>
      </c>
      <c r="H3649" s="740">
        <v>249103.38</v>
      </c>
      <c r="I3649" s="1158">
        <v>0</v>
      </c>
      <c r="J3649" s="740">
        <v>736064.63</v>
      </c>
      <c r="K3649" s="276" t="str">
        <f t="shared" si="56"/>
        <v>151223</v>
      </c>
    </row>
    <row r="3650" spans="1:11" ht="10.9" customHeight="1">
      <c r="A3650" s="1157">
        <v>5411010002</v>
      </c>
      <c r="B3650" s="1219" t="s">
        <v>1218</v>
      </c>
      <c r="C3650" s="1220"/>
      <c r="D3650" s="1221"/>
      <c r="E3650" s="1219" t="s">
        <v>8260</v>
      </c>
      <c r="F3650" s="1221"/>
      <c r="G3650" s="740">
        <v>937109.45</v>
      </c>
      <c r="H3650" s="740">
        <v>479378.35</v>
      </c>
      <c r="I3650" s="1158">
        <v>0</v>
      </c>
      <c r="J3650" s="740">
        <v>1416487.8</v>
      </c>
      <c r="K3650" s="276" t="str">
        <f t="shared" si="56"/>
        <v>151223</v>
      </c>
    </row>
    <row r="3651" spans="1:11" ht="10.9" customHeight="1">
      <c r="A3651" s="1157">
        <v>5411010003</v>
      </c>
      <c r="B3651" s="1219" t="s">
        <v>1219</v>
      </c>
      <c r="C3651" s="1220"/>
      <c r="D3651" s="1221"/>
      <c r="E3651" s="1219" t="s">
        <v>8261</v>
      </c>
      <c r="F3651" s="1221"/>
      <c r="G3651" s="740">
        <v>478274.68</v>
      </c>
      <c r="H3651" s="740">
        <v>244661.42</v>
      </c>
      <c r="I3651" s="1158">
        <v>0</v>
      </c>
      <c r="J3651" s="740">
        <v>722936.1</v>
      </c>
      <c r="K3651" s="276" t="str">
        <f t="shared" si="56"/>
        <v>151223</v>
      </c>
    </row>
    <row r="3652" spans="1:11" ht="10.9" customHeight="1">
      <c r="A3652" s="1157">
        <v>5411010004</v>
      </c>
      <c r="B3652" s="1219" t="s">
        <v>1220</v>
      </c>
      <c r="C3652" s="1220"/>
      <c r="D3652" s="1221"/>
      <c r="E3652" s="1219" t="s">
        <v>8262</v>
      </c>
      <c r="F3652" s="1221"/>
      <c r="G3652" s="740">
        <v>235117.41</v>
      </c>
      <c r="H3652" s="740">
        <v>84374.84</v>
      </c>
      <c r="I3652" s="1158">
        <v>0</v>
      </c>
      <c r="J3652" s="740">
        <v>319492.25</v>
      </c>
      <c r="K3652" s="276" t="str">
        <f t="shared" si="56"/>
        <v>151223</v>
      </c>
    </row>
    <row r="3653" spans="1:11" ht="10.9" customHeight="1">
      <c r="A3653" s="1157">
        <v>5411010005</v>
      </c>
      <c r="B3653" s="1219" t="s">
        <v>1221</v>
      </c>
      <c r="C3653" s="1220"/>
      <c r="D3653" s="1221"/>
      <c r="E3653" s="1219" t="s">
        <v>8263</v>
      </c>
      <c r="F3653" s="1221"/>
      <c r="G3653" s="740">
        <v>363073.57</v>
      </c>
      <c r="H3653" s="740">
        <v>179484.01</v>
      </c>
      <c r="I3653" s="1158">
        <v>0</v>
      </c>
      <c r="J3653" s="740">
        <v>542557.57999999996</v>
      </c>
      <c r="K3653" s="276" t="str">
        <f t="shared" si="56"/>
        <v>151223</v>
      </c>
    </row>
    <row r="3654" spans="1:11" ht="10.9" customHeight="1">
      <c r="A3654" s="1157">
        <v>5411010006</v>
      </c>
      <c r="B3654" s="1219" t="s">
        <v>1222</v>
      </c>
      <c r="C3654" s="1220"/>
      <c r="D3654" s="1221"/>
      <c r="E3654" s="1219" t="s">
        <v>8264</v>
      </c>
      <c r="F3654" s="1221"/>
      <c r="G3654" s="740">
        <v>461137.23</v>
      </c>
      <c r="H3654" s="740">
        <v>231895.19</v>
      </c>
      <c r="I3654" s="1158">
        <v>0</v>
      </c>
      <c r="J3654" s="740">
        <v>693032.42</v>
      </c>
      <c r="K3654" s="276" t="str">
        <f t="shared" si="56"/>
        <v>151223</v>
      </c>
    </row>
    <row r="3655" spans="1:11" ht="10.9" customHeight="1">
      <c r="A3655" s="1157">
        <v>5411010007</v>
      </c>
      <c r="B3655" s="1219" t="s">
        <v>1223</v>
      </c>
      <c r="C3655" s="1220"/>
      <c r="D3655" s="1221"/>
      <c r="E3655" s="1219" t="s">
        <v>8265</v>
      </c>
      <c r="F3655" s="1221"/>
      <c r="G3655" s="740">
        <v>309686.84999999998</v>
      </c>
      <c r="H3655" s="740">
        <v>169313.67</v>
      </c>
      <c r="I3655" s="1158">
        <v>0</v>
      </c>
      <c r="J3655" s="740">
        <v>479000.52</v>
      </c>
      <c r="K3655" s="276" t="str">
        <f t="shared" si="56"/>
        <v>151223</v>
      </c>
    </row>
    <row r="3656" spans="1:11" ht="10.9" customHeight="1">
      <c r="A3656" s="1157">
        <v>5411010008</v>
      </c>
      <c r="B3656" s="1219" t="s">
        <v>1224</v>
      </c>
      <c r="C3656" s="1220"/>
      <c r="D3656" s="1221"/>
      <c r="E3656" s="1219" t="s">
        <v>8266</v>
      </c>
      <c r="F3656" s="1221"/>
      <c r="G3656" s="740">
        <v>530620.39</v>
      </c>
      <c r="H3656" s="740">
        <v>271011.90000000002</v>
      </c>
      <c r="I3656" s="1158">
        <v>0</v>
      </c>
      <c r="J3656" s="740">
        <v>801632.29</v>
      </c>
      <c r="K3656" s="276" t="str">
        <f t="shared" si="56"/>
        <v>151223</v>
      </c>
    </row>
    <row r="3657" spans="1:11" ht="10.9" customHeight="1">
      <c r="A3657" s="1157">
        <v>5411010009</v>
      </c>
      <c r="B3657" s="1219" t="s">
        <v>1225</v>
      </c>
      <c r="C3657" s="1220"/>
      <c r="D3657" s="1221"/>
      <c r="E3657" s="1219" t="s">
        <v>8267</v>
      </c>
      <c r="F3657" s="1221"/>
      <c r="G3657" s="740">
        <v>432604.15999999997</v>
      </c>
      <c r="H3657" s="740">
        <v>221490.76</v>
      </c>
      <c r="I3657" s="1158">
        <v>0</v>
      </c>
      <c r="J3657" s="740">
        <v>654094.92000000004</v>
      </c>
      <c r="K3657" s="276" t="str">
        <f t="shared" si="56"/>
        <v>151223</v>
      </c>
    </row>
    <row r="3658" spans="1:11" ht="10.9" customHeight="1">
      <c r="A3658" s="1157">
        <v>5411010010</v>
      </c>
      <c r="B3658" s="1219" t="s">
        <v>1226</v>
      </c>
      <c r="C3658" s="1220"/>
      <c r="D3658" s="1221"/>
      <c r="E3658" s="1219" t="s">
        <v>8268</v>
      </c>
      <c r="F3658" s="1221"/>
      <c r="G3658" s="740">
        <v>364537.96</v>
      </c>
      <c r="H3658" s="740">
        <v>202793.57</v>
      </c>
      <c r="I3658" s="1158">
        <v>0</v>
      </c>
      <c r="J3658" s="740">
        <v>567331.53</v>
      </c>
      <c r="K3658" s="276" t="str">
        <f t="shared" si="56"/>
        <v>151223</v>
      </c>
    </row>
    <row r="3659" spans="1:11" ht="10.9" customHeight="1">
      <c r="A3659" s="1157">
        <v>5411010011</v>
      </c>
      <c r="B3659" s="1219" t="s">
        <v>726</v>
      </c>
      <c r="C3659" s="1220"/>
      <c r="D3659" s="1221"/>
      <c r="E3659" s="1219" t="s">
        <v>8269</v>
      </c>
      <c r="F3659" s="1221"/>
      <c r="G3659" s="740">
        <v>1325152.93</v>
      </c>
      <c r="H3659" s="740">
        <v>535020.61</v>
      </c>
      <c r="I3659" s="1158">
        <v>0</v>
      </c>
      <c r="J3659" s="740">
        <v>1860173.54</v>
      </c>
      <c r="K3659" s="276" t="str">
        <f t="shared" si="56"/>
        <v>110123</v>
      </c>
    </row>
    <row r="3660" spans="1:11" ht="10.9" customHeight="1">
      <c r="A3660" s="1157">
        <v>5411010012</v>
      </c>
      <c r="B3660" s="1219" t="s">
        <v>8270</v>
      </c>
      <c r="C3660" s="1220"/>
      <c r="D3660" s="1221"/>
      <c r="E3660" s="1219" t="s">
        <v>8271</v>
      </c>
      <c r="F3660" s="1221"/>
      <c r="G3660" s="740">
        <v>835158.4</v>
      </c>
      <c r="H3660" s="740">
        <v>656691.09</v>
      </c>
      <c r="I3660" s="1158">
        <v>0</v>
      </c>
      <c r="J3660" s="740">
        <v>1491849.49</v>
      </c>
      <c r="K3660" s="276" t="str">
        <f t="shared" si="56"/>
        <v>250323</v>
      </c>
    </row>
    <row r="3661" spans="1:11" ht="10.9" customHeight="1">
      <c r="A3661" s="1157">
        <v>5513020001</v>
      </c>
      <c r="B3661" s="1219" t="s">
        <v>559</v>
      </c>
      <c r="C3661" s="1220"/>
      <c r="D3661" s="1221"/>
      <c r="E3661" s="1219" t="s">
        <v>8272</v>
      </c>
      <c r="F3661" s="1221"/>
      <c r="G3661" s="740">
        <v>659153.02</v>
      </c>
      <c r="H3661" s="740">
        <v>329576.51</v>
      </c>
      <c r="I3661" s="1158">
        <v>0</v>
      </c>
      <c r="J3661" s="740">
        <v>988729.53</v>
      </c>
      <c r="K3661" s="276" t="str">
        <f t="shared" ref="K3661:K3724" si="57">MID(E3661,58,6)</f>
        <v>110123</v>
      </c>
    </row>
    <row r="3662" spans="1:11" ht="10.9" customHeight="1">
      <c r="A3662" s="1157">
        <v>5513020002</v>
      </c>
      <c r="B3662" s="1219" t="s">
        <v>560</v>
      </c>
      <c r="C3662" s="1220"/>
      <c r="D3662" s="1221"/>
      <c r="E3662" s="1219" t="s">
        <v>8273</v>
      </c>
      <c r="F3662" s="1221"/>
      <c r="G3662" s="740">
        <v>284739.26</v>
      </c>
      <c r="H3662" s="740">
        <v>142369.63</v>
      </c>
      <c r="I3662" s="1158">
        <v>0</v>
      </c>
      <c r="J3662" s="740">
        <v>427108.89</v>
      </c>
      <c r="K3662" s="276" t="str">
        <f t="shared" si="57"/>
        <v>110123</v>
      </c>
    </row>
    <row r="3663" spans="1:11" ht="10.9" customHeight="1">
      <c r="A3663" s="1157">
        <v>5514900001</v>
      </c>
      <c r="B3663" s="1219" t="s">
        <v>727</v>
      </c>
      <c r="C3663" s="1220"/>
      <c r="D3663" s="1221"/>
      <c r="E3663" s="1219" t="s">
        <v>8274</v>
      </c>
      <c r="F3663" s="1221"/>
      <c r="G3663" s="740">
        <v>796902.06</v>
      </c>
      <c r="H3663" s="740">
        <v>398451.03</v>
      </c>
      <c r="I3663" s="1158">
        <v>0</v>
      </c>
      <c r="J3663" s="740">
        <v>1195353.0900000001</v>
      </c>
      <c r="K3663" s="276" t="str">
        <f t="shared" si="57"/>
        <v>110123</v>
      </c>
    </row>
    <row r="3664" spans="1:11" ht="10.9" customHeight="1">
      <c r="A3664" s="1157">
        <v>5515010001</v>
      </c>
      <c r="B3664" s="1219" t="s">
        <v>562</v>
      </c>
      <c r="C3664" s="1220"/>
      <c r="D3664" s="1221"/>
      <c r="E3664" s="1219" t="s">
        <v>8275</v>
      </c>
      <c r="F3664" s="1221"/>
      <c r="G3664" s="740">
        <v>39613.06</v>
      </c>
      <c r="H3664" s="740">
        <v>19872.29</v>
      </c>
      <c r="I3664" s="1158">
        <v>0</v>
      </c>
      <c r="J3664" s="740">
        <v>59485.35</v>
      </c>
      <c r="K3664" s="276" t="str">
        <f t="shared" si="57"/>
        <v>110123</v>
      </c>
    </row>
    <row r="3665" spans="1:11" ht="10.9" customHeight="1">
      <c r="A3665" s="1157">
        <v>5515010002</v>
      </c>
      <c r="B3665" s="1219" t="s">
        <v>563</v>
      </c>
      <c r="C3665" s="1220"/>
      <c r="D3665" s="1221"/>
      <c r="E3665" s="1219" t="s">
        <v>8276</v>
      </c>
      <c r="F3665" s="1221"/>
      <c r="G3665" s="740">
        <v>5344.78</v>
      </c>
      <c r="H3665" s="740">
        <v>2672.39</v>
      </c>
      <c r="I3665" s="1158">
        <v>0</v>
      </c>
      <c r="J3665" s="740">
        <v>8017.17</v>
      </c>
      <c r="K3665" s="276" t="str">
        <f t="shared" si="57"/>
        <v>110123</v>
      </c>
    </row>
    <row r="3666" spans="1:11" ht="10.9" customHeight="1">
      <c r="A3666" s="1157">
        <v>5515010003</v>
      </c>
      <c r="B3666" s="1219" t="s">
        <v>564</v>
      </c>
      <c r="C3666" s="1220"/>
      <c r="D3666" s="1221"/>
      <c r="E3666" s="1219" t="s">
        <v>8277</v>
      </c>
      <c r="F3666" s="1221"/>
      <c r="G3666" s="740">
        <v>410083.07</v>
      </c>
      <c r="H3666" s="740">
        <v>217309.08</v>
      </c>
      <c r="I3666" s="1158">
        <v>0</v>
      </c>
      <c r="J3666" s="740">
        <v>627392.15</v>
      </c>
      <c r="K3666" s="276" t="str">
        <f t="shared" si="57"/>
        <v>110123</v>
      </c>
    </row>
    <row r="3667" spans="1:11" ht="10.9" customHeight="1">
      <c r="A3667" s="1157">
        <v>5515010004</v>
      </c>
      <c r="B3667" s="1219" t="s">
        <v>565</v>
      </c>
      <c r="C3667" s="1220"/>
      <c r="D3667" s="1221"/>
      <c r="E3667" s="1219" t="s">
        <v>8278</v>
      </c>
      <c r="F3667" s="1221"/>
      <c r="G3667" s="740">
        <v>12427.02</v>
      </c>
      <c r="H3667" s="740">
        <v>6213.51</v>
      </c>
      <c r="I3667" s="1158">
        <v>0</v>
      </c>
      <c r="J3667" s="740">
        <v>18640.53</v>
      </c>
      <c r="K3667" s="276" t="str">
        <f t="shared" si="57"/>
        <v>110123</v>
      </c>
    </row>
    <row r="3668" spans="1:11" ht="10.9" customHeight="1">
      <c r="A3668" s="1157">
        <v>5515010005</v>
      </c>
      <c r="B3668" s="1219" t="s">
        <v>1478</v>
      </c>
      <c r="C3668" s="1220"/>
      <c r="D3668" s="1221"/>
      <c r="E3668" s="1219" t="s">
        <v>8279</v>
      </c>
      <c r="F3668" s="1221"/>
      <c r="G3668" s="740">
        <v>44684.21</v>
      </c>
      <c r="H3668" s="740">
        <v>21755.14</v>
      </c>
      <c r="I3668" s="1158">
        <v>0</v>
      </c>
      <c r="J3668" s="740">
        <v>66439.350000000006</v>
      </c>
      <c r="K3668" s="276" t="str">
        <f t="shared" si="57"/>
        <v>110123</v>
      </c>
    </row>
    <row r="3669" spans="1:11" ht="10.9" customHeight="1">
      <c r="A3669" s="1157">
        <v>5515020001</v>
      </c>
      <c r="B3669" s="1219" t="s">
        <v>566</v>
      </c>
      <c r="C3669" s="1220"/>
      <c r="D3669" s="1221"/>
      <c r="E3669" s="1219" t="s">
        <v>8280</v>
      </c>
      <c r="F3669" s="1221"/>
      <c r="G3669" s="740">
        <v>6665.3</v>
      </c>
      <c r="H3669" s="740">
        <v>3332.65</v>
      </c>
      <c r="I3669" s="1158">
        <v>0</v>
      </c>
      <c r="J3669" s="740">
        <v>9997.9500000000007</v>
      </c>
      <c r="K3669" s="276" t="str">
        <f t="shared" si="57"/>
        <v>110123</v>
      </c>
    </row>
    <row r="3670" spans="1:11" ht="10.9" customHeight="1">
      <c r="A3670" s="1157">
        <v>5515020002</v>
      </c>
      <c r="B3670" s="1219" t="s">
        <v>567</v>
      </c>
      <c r="C3670" s="1220"/>
      <c r="D3670" s="1221"/>
      <c r="E3670" s="1219" t="s">
        <v>8281</v>
      </c>
      <c r="F3670" s="1221"/>
      <c r="G3670" s="740">
        <v>5856.9</v>
      </c>
      <c r="H3670" s="740">
        <v>2928.45</v>
      </c>
      <c r="I3670" s="1158">
        <v>0</v>
      </c>
      <c r="J3670" s="740">
        <v>8785.35</v>
      </c>
      <c r="K3670" s="276" t="str">
        <f t="shared" si="57"/>
        <v>110123</v>
      </c>
    </row>
    <row r="3671" spans="1:11" ht="10.9" customHeight="1">
      <c r="A3671" s="1157">
        <v>5515020003</v>
      </c>
      <c r="B3671" s="1219" t="s">
        <v>568</v>
      </c>
      <c r="C3671" s="1220"/>
      <c r="D3671" s="1221"/>
      <c r="E3671" s="1219" t="s">
        <v>8282</v>
      </c>
      <c r="F3671" s="1221"/>
      <c r="G3671" s="740">
        <v>61626.1</v>
      </c>
      <c r="H3671" s="740">
        <v>30813.05</v>
      </c>
      <c r="I3671" s="1158">
        <v>0</v>
      </c>
      <c r="J3671" s="740">
        <v>92439.15</v>
      </c>
      <c r="K3671" s="276" t="str">
        <f t="shared" si="57"/>
        <v>110123</v>
      </c>
    </row>
    <row r="3672" spans="1:11" ht="10.9" customHeight="1">
      <c r="A3672" s="1157">
        <v>5515020004</v>
      </c>
      <c r="B3672" s="1219" t="s">
        <v>728</v>
      </c>
      <c r="C3672" s="1220"/>
      <c r="D3672" s="1221"/>
      <c r="E3672" s="1219" t="s">
        <v>8283</v>
      </c>
      <c r="F3672" s="1221"/>
      <c r="G3672" s="740">
        <v>23353.24</v>
      </c>
      <c r="H3672" s="740">
        <v>11676.62</v>
      </c>
      <c r="I3672" s="1158">
        <v>0</v>
      </c>
      <c r="J3672" s="740">
        <v>35029.86</v>
      </c>
      <c r="K3672" s="276" t="str">
        <f t="shared" si="57"/>
        <v>110123</v>
      </c>
    </row>
    <row r="3673" spans="1:11" ht="10.9" customHeight="1">
      <c r="A3673" s="1157">
        <v>5515030001</v>
      </c>
      <c r="B3673" s="1219" t="s">
        <v>570</v>
      </c>
      <c r="C3673" s="1220"/>
      <c r="D3673" s="1221"/>
      <c r="E3673" s="1219" t="s">
        <v>8284</v>
      </c>
      <c r="F3673" s="1221"/>
      <c r="G3673" s="740">
        <v>95238.78</v>
      </c>
      <c r="H3673" s="740">
        <v>47619.39</v>
      </c>
      <c r="I3673" s="1158">
        <v>0</v>
      </c>
      <c r="J3673" s="740">
        <v>142858.17000000001</v>
      </c>
      <c r="K3673" s="276" t="str">
        <f t="shared" si="57"/>
        <v>110123</v>
      </c>
    </row>
    <row r="3674" spans="1:11" ht="10.9" customHeight="1">
      <c r="A3674" s="1157">
        <v>5515030002</v>
      </c>
      <c r="B3674" s="1219" t="s">
        <v>571</v>
      </c>
      <c r="C3674" s="1220"/>
      <c r="D3674" s="1221"/>
      <c r="E3674" s="1219" t="s">
        <v>8285</v>
      </c>
      <c r="F3674" s="1221"/>
      <c r="G3674" s="740">
        <v>17519.72</v>
      </c>
      <c r="H3674" s="740">
        <v>8753.4500000000007</v>
      </c>
      <c r="I3674" s="1158">
        <v>0</v>
      </c>
      <c r="J3674" s="740">
        <v>26273.17</v>
      </c>
      <c r="K3674" s="276" t="str">
        <f t="shared" si="57"/>
        <v>110123</v>
      </c>
    </row>
    <row r="3675" spans="1:11" ht="10.9" customHeight="1">
      <c r="A3675" s="1157">
        <v>5515040001</v>
      </c>
      <c r="B3675" s="1219" t="s">
        <v>572</v>
      </c>
      <c r="C3675" s="1220"/>
      <c r="D3675" s="1221"/>
      <c r="E3675" s="1219" t="s">
        <v>8286</v>
      </c>
      <c r="F3675" s="1221"/>
      <c r="G3675" s="740">
        <v>2266900.62</v>
      </c>
      <c r="H3675" s="740">
        <v>1125962.3700000001</v>
      </c>
      <c r="I3675" s="1158">
        <v>0</v>
      </c>
      <c r="J3675" s="740">
        <v>3392862.99</v>
      </c>
      <c r="K3675" s="276" t="str">
        <f t="shared" si="57"/>
        <v>110123</v>
      </c>
    </row>
    <row r="3676" spans="1:11" ht="10.9" customHeight="1">
      <c r="A3676" s="1157">
        <v>5515040002</v>
      </c>
      <c r="B3676" s="1219" t="s">
        <v>573</v>
      </c>
      <c r="C3676" s="1220"/>
      <c r="D3676" s="1221"/>
      <c r="E3676" s="1219" t="s">
        <v>8287</v>
      </c>
      <c r="F3676" s="1221"/>
      <c r="G3676" s="740">
        <v>130729.64</v>
      </c>
      <c r="H3676" s="740">
        <v>65364.82</v>
      </c>
      <c r="I3676" s="1158">
        <v>0</v>
      </c>
      <c r="J3676" s="740">
        <v>196094.46</v>
      </c>
      <c r="K3676" s="276" t="str">
        <f t="shared" si="57"/>
        <v>110123</v>
      </c>
    </row>
    <row r="3677" spans="1:11" ht="10.9" customHeight="1">
      <c r="A3677" s="1157">
        <v>5515040004</v>
      </c>
      <c r="B3677" s="1219" t="s">
        <v>574</v>
      </c>
      <c r="C3677" s="1220"/>
      <c r="D3677" s="1221"/>
      <c r="E3677" s="1219" t="s">
        <v>8288</v>
      </c>
      <c r="F3677" s="1221"/>
      <c r="G3677" s="740">
        <v>15708.42</v>
      </c>
      <c r="H3677" s="740">
        <v>7854.21</v>
      </c>
      <c r="I3677" s="1158">
        <v>0</v>
      </c>
      <c r="J3677" s="740">
        <v>23562.63</v>
      </c>
      <c r="K3677" s="276" t="str">
        <f t="shared" si="57"/>
        <v>110123</v>
      </c>
    </row>
    <row r="3678" spans="1:11" ht="10.9" customHeight="1">
      <c r="A3678" s="1157">
        <v>5515050001</v>
      </c>
      <c r="B3678" s="1219" t="s">
        <v>575</v>
      </c>
      <c r="C3678" s="1220"/>
      <c r="D3678" s="1221"/>
      <c r="E3678" s="1219" t="s">
        <v>8289</v>
      </c>
      <c r="F3678" s="1221"/>
      <c r="G3678" s="740">
        <v>43405.2</v>
      </c>
      <c r="H3678" s="740">
        <v>21702.6</v>
      </c>
      <c r="I3678" s="1158">
        <v>0</v>
      </c>
      <c r="J3678" s="740">
        <v>65107.8</v>
      </c>
      <c r="K3678" s="276" t="str">
        <f t="shared" si="57"/>
        <v>110123</v>
      </c>
    </row>
    <row r="3679" spans="1:11" ht="10.9" customHeight="1">
      <c r="A3679" s="1157">
        <v>5515060002</v>
      </c>
      <c r="B3679" s="1219" t="s">
        <v>577</v>
      </c>
      <c r="C3679" s="1220"/>
      <c r="D3679" s="1221"/>
      <c r="E3679" s="1219" t="s">
        <v>8290</v>
      </c>
      <c r="F3679" s="1221"/>
      <c r="G3679" s="740">
        <v>21199.88</v>
      </c>
      <c r="H3679" s="740">
        <v>10599.94</v>
      </c>
      <c r="I3679" s="1158">
        <v>0</v>
      </c>
      <c r="J3679" s="740">
        <v>31799.82</v>
      </c>
      <c r="K3679" s="276" t="str">
        <f t="shared" si="57"/>
        <v>110123</v>
      </c>
    </row>
    <row r="3680" spans="1:11" ht="10.9" customHeight="1">
      <c r="A3680" s="1157">
        <v>5515060003</v>
      </c>
      <c r="B3680" s="1219" t="s">
        <v>578</v>
      </c>
      <c r="C3680" s="1220"/>
      <c r="D3680" s="1221"/>
      <c r="E3680" s="1219" t="s">
        <v>8291</v>
      </c>
      <c r="F3680" s="1221"/>
      <c r="G3680" s="740">
        <v>847915.12</v>
      </c>
      <c r="H3680" s="740">
        <v>423957.56</v>
      </c>
      <c r="I3680" s="1158">
        <v>0</v>
      </c>
      <c r="J3680" s="740">
        <v>1271872.68</v>
      </c>
      <c r="K3680" s="276" t="str">
        <f t="shared" si="57"/>
        <v>110123</v>
      </c>
    </row>
    <row r="3681" spans="1:11" ht="10.9" customHeight="1">
      <c r="A3681" s="1157">
        <v>5515060004</v>
      </c>
      <c r="B3681" s="1219" t="s">
        <v>579</v>
      </c>
      <c r="C3681" s="1220"/>
      <c r="D3681" s="1221"/>
      <c r="E3681" s="1219" t="s">
        <v>8292</v>
      </c>
      <c r="F3681" s="1221"/>
      <c r="G3681" s="740">
        <v>15964.56</v>
      </c>
      <c r="H3681" s="740">
        <v>7982.28</v>
      </c>
      <c r="I3681" s="1158">
        <v>0</v>
      </c>
      <c r="J3681" s="740">
        <v>23946.84</v>
      </c>
      <c r="K3681" s="276" t="str">
        <f t="shared" si="57"/>
        <v>110123</v>
      </c>
    </row>
    <row r="3682" spans="1:11" ht="10.9" customHeight="1">
      <c r="A3682" s="1157">
        <v>5515060005</v>
      </c>
      <c r="B3682" s="1219" t="s">
        <v>580</v>
      </c>
      <c r="C3682" s="1220"/>
      <c r="D3682" s="1221"/>
      <c r="E3682" s="1219" t="s">
        <v>8293</v>
      </c>
      <c r="F3682" s="1221"/>
      <c r="G3682" s="740">
        <v>182936.32000000001</v>
      </c>
      <c r="H3682" s="740">
        <v>91468.160000000003</v>
      </c>
      <c r="I3682" s="1158">
        <v>0</v>
      </c>
      <c r="J3682" s="740">
        <v>274404.47999999998</v>
      </c>
      <c r="K3682" s="276" t="str">
        <f t="shared" si="57"/>
        <v>110123</v>
      </c>
    </row>
    <row r="3683" spans="1:11" ht="10.9" customHeight="1">
      <c r="A3683" s="1157">
        <v>5515060006</v>
      </c>
      <c r="B3683" s="1219" t="s">
        <v>581</v>
      </c>
      <c r="C3683" s="1220"/>
      <c r="D3683" s="1221"/>
      <c r="E3683" s="1219" t="s">
        <v>8294</v>
      </c>
      <c r="F3683" s="1221"/>
      <c r="G3683" s="740">
        <v>8858.86</v>
      </c>
      <c r="H3683" s="740">
        <v>4429.43</v>
      </c>
      <c r="I3683" s="1158">
        <v>0</v>
      </c>
      <c r="J3683" s="740">
        <v>13288.29</v>
      </c>
      <c r="K3683" s="276" t="str">
        <f t="shared" si="57"/>
        <v>110123</v>
      </c>
    </row>
    <row r="3684" spans="1:11" ht="10.9" customHeight="1">
      <c r="A3684" s="1157">
        <v>5515060007</v>
      </c>
      <c r="B3684" s="1219" t="s">
        <v>582</v>
      </c>
      <c r="C3684" s="1220"/>
      <c r="D3684" s="1221"/>
      <c r="E3684" s="1219" t="s">
        <v>8295</v>
      </c>
      <c r="F3684" s="1221"/>
      <c r="G3684" s="740">
        <v>101314.44</v>
      </c>
      <c r="H3684" s="740">
        <v>50586.34</v>
      </c>
      <c r="I3684" s="1158">
        <v>0</v>
      </c>
      <c r="J3684" s="740">
        <v>151900.78</v>
      </c>
      <c r="K3684" s="276" t="str">
        <f t="shared" si="57"/>
        <v>110123</v>
      </c>
    </row>
    <row r="3685" spans="1:11" ht="10.9" customHeight="1">
      <c r="A3685" s="1157">
        <v>5515060008</v>
      </c>
      <c r="B3685" s="1219" t="s">
        <v>583</v>
      </c>
      <c r="C3685" s="1220"/>
      <c r="D3685" s="1221"/>
      <c r="E3685" s="1219" t="s">
        <v>8296</v>
      </c>
      <c r="F3685" s="1221"/>
      <c r="G3685" s="740">
        <v>1026544.13</v>
      </c>
      <c r="H3685" s="740">
        <v>513248.27</v>
      </c>
      <c r="I3685" s="1158">
        <v>0</v>
      </c>
      <c r="J3685" s="740">
        <v>1539792.4</v>
      </c>
      <c r="K3685" s="276" t="str">
        <f t="shared" si="57"/>
        <v>110123</v>
      </c>
    </row>
    <row r="3686" spans="1:11" ht="10.9" customHeight="1">
      <c r="A3686" s="1157">
        <v>5515070001</v>
      </c>
      <c r="B3686" s="1219" t="s">
        <v>584</v>
      </c>
      <c r="C3686" s="1220"/>
      <c r="D3686" s="1221"/>
      <c r="E3686" s="1219" t="s">
        <v>8297</v>
      </c>
      <c r="F3686" s="1221"/>
      <c r="G3686" s="740">
        <v>7324.98</v>
      </c>
      <c r="H3686" s="740">
        <v>3662.49</v>
      </c>
      <c r="I3686" s="1158">
        <v>0</v>
      </c>
      <c r="J3686" s="740">
        <v>10987.47</v>
      </c>
      <c r="K3686" s="276" t="str">
        <f t="shared" si="57"/>
        <v>110123</v>
      </c>
    </row>
    <row r="3687" spans="1:11" ht="10.9" customHeight="1">
      <c r="A3687" s="1157">
        <v>5516060001</v>
      </c>
      <c r="B3687" s="1219" t="s">
        <v>585</v>
      </c>
      <c r="C3687" s="1220"/>
      <c r="D3687" s="1221"/>
      <c r="E3687" s="1219" t="s">
        <v>8298</v>
      </c>
      <c r="F3687" s="1221"/>
      <c r="G3687" s="740">
        <v>16500.060000000001</v>
      </c>
      <c r="H3687" s="740">
        <v>8250.0300000000007</v>
      </c>
      <c r="I3687" s="1158">
        <v>0</v>
      </c>
      <c r="J3687" s="740">
        <v>24750.09</v>
      </c>
      <c r="K3687" s="276" t="str">
        <f t="shared" si="57"/>
        <v>110123</v>
      </c>
    </row>
    <row r="3688" spans="1:11" ht="10.9" customHeight="1">
      <c r="A3688" s="1157">
        <v>5517010001</v>
      </c>
      <c r="B3688" s="1219" t="s">
        <v>729</v>
      </c>
      <c r="C3688" s="1220"/>
      <c r="D3688" s="1221"/>
      <c r="E3688" s="1219" t="s">
        <v>8299</v>
      </c>
      <c r="F3688" s="1221"/>
      <c r="G3688" s="740">
        <v>692869.4</v>
      </c>
      <c r="H3688" s="740">
        <v>346434.7</v>
      </c>
      <c r="I3688" s="1158">
        <v>0</v>
      </c>
      <c r="J3688" s="740">
        <v>1039304.1</v>
      </c>
      <c r="K3688" s="276" t="str">
        <f t="shared" si="57"/>
        <v>110123</v>
      </c>
    </row>
    <row r="3689" spans="1:11" ht="10.9" customHeight="1">
      <c r="A3689" s="1183"/>
      <c r="B3689" s="1183"/>
      <c r="C3689" s="1183"/>
      <c r="D3689" s="1183"/>
      <c r="E3689" s="1183"/>
      <c r="F3689" s="1183"/>
      <c r="G3689" s="1183"/>
      <c r="H3689" s="1183"/>
      <c r="I3689" s="1183"/>
      <c r="J3689" s="1183"/>
      <c r="K3689" s="276" t="str">
        <f t="shared" si="57"/>
        <v/>
      </c>
    </row>
    <row r="3690" spans="1:11" ht="10.9" customHeight="1">
      <c r="A3690" s="1179" t="s">
        <v>122</v>
      </c>
      <c r="B3690" s="1160" t="s">
        <v>1532</v>
      </c>
      <c r="C3690" s="1161">
        <v>0</v>
      </c>
      <c r="D3690" s="654"/>
      <c r="E3690" s="654"/>
      <c r="F3690" s="1161">
        <v>0</v>
      </c>
      <c r="G3690" s="1183"/>
      <c r="H3690" s="1183"/>
      <c r="I3690" s="1183"/>
      <c r="J3690" s="1183"/>
      <c r="K3690" s="276" t="str">
        <f t="shared" si="57"/>
        <v/>
      </c>
    </row>
    <row r="3691" spans="1:11" ht="10.9" customHeight="1">
      <c r="A3691" s="1183"/>
      <c r="B3691" s="1183"/>
      <c r="C3691" s="1183"/>
      <c r="D3691" s="1183"/>
      <c r="E3691" s="1183"/>
      <c r="F3691" s="1183"/>
      <c r="G3691" s="1183"/>
      <c r="H3691" s="1183"/>
      <c r="I3691" s="1183"/>
      <c r="J3691" s="1183"/>
      <c r="K3691" s="276" t="str">
        <f t="shared" si="57"/>
        <v/>
      </c>
    </row>
    <row r="3692" spans="1:11" ht="10.9" customHeight="1">
      <c r="A3692" s="1183"/>
      <c r="B3692" s="1183"/>
      <c r="C3692" s="1183"/>
      <c r="D3692" s="1183"/>
      <c r="E3692" s="1183"/>
      <c r="F3692" s="1183"/>
      <c r="G3692" s="1183"/>
      <c r="H3692" s="1183"/>
      <c r="I3692" s="1183"/>
      <c r="J3692" s="1183"/>
      <c r="K3692" s="276" t="str">
        <f t="shared" si="57"/>
        <v/>
      </c>
    </row>
    <row r="3693" spans="1:11" ht="10.9" customHeight="1">
      <c r="A3693" s="1217" t="s">
        <v>1578</v>
      </c>
      <c r="B3693" s="1218"/>
      <c r="C3693" s="1218"/>
      <c r="D3693" s="1218"/>
      <c r="E3693" s="1218"/>
      <c r="F3693" s="1218"/>
      <c r="G3693" s="1218"/>
      <c r="H3693" s="1218"/>
      <c r="I3693" s="1218"/>
      <c r="J3693" s="1218"/>
      <c r="K3693" s="276" t="str">
        <f t="shared" si="57"/>
        <v/>
      </c>
    </row>
    <row r="3694" spans="1:11" ht="10.9" customHeight="1">
      <c r="A3694" s="1157">
        <v>5115900001</v>
      </c>
      <c r="B3694" s="1219" t="s">
        <v>685</v>
      </c>
      <c r="C3694" s="1220"/>
      <c r="D3694" s="1221"/>
      <c r="E3694" s="1219" t="s">
        <v>1660</v>
      </c>
      <c r="F3694" s="1221"/>
      <c r="G3694" s="740">
        <v>24369.8</v>
      </c>
      <c r="H3694" s="740">
        <v>1980.77</v>
      </c>
      <c r="I3694" s="1158">
        <v>0</v>
      </c>
      <c r="J3694" s="740">
        <v>26350.57</v>
      </c>
      <c r="K3694" s="276" t="str">
        <f t="shared" si="57"/>
        <v>151222</v>
      </c>
    </row>
    <row r="3695" spans="1:11" ht="10.9" customHeight="1">
      <c r="A3695" s="1157">
        <v>5115900001</v>
      </c>
      <c r="B3695" s="1219" t="s">
        <v>685</v>
      </c>
      <c r="C3695" s="1220"/>
      <c r="D3695" s="1221"/>
      <c r="E3695" s="1219" t="s">
        <v>4235</v>
      </c>
      <c r="F3695" s="1221"/>
      <c r="G3695" s="1158">
        <v>0</v>
      </c>
      <c r="H3695" s="740">
        <v>4088.62</v>
      </c>
      <c r="I3695" s="1158">
        <v>0</v>
      </c>
      <c r="J3695" s="740">
        <v>4088.62</v>
      </c>
      <c r="K3695" s="276" t="str">
        <f t="shared" si="57"/>
        <v>110122</v>
      </c>
    </row>
    <row r="3696" spans="1:11" ht="10.9" customHeight="1">
      <c r="A3696" s="1157">
        <v>5115900001</v>
      </c>
      <c r="B3696" s="1219" t="s">
        <v>685</v>
      </c>
      <c r="C3696" s="1220"/>
      <c r="D3696" s="1221"/>
      <c r="E3696" s="1219" t="s">
        <v>1661</v>
      </c>
      <c r="F3696" s="1221"/>
      <c r="G3696" s="740">
        <v>40111.629999999997</v>
      </c>
      <c r="H3696" s="740">
        <v>4565.6499999999996</v>
      </c>
      <c r="I3696" s="1158">
        <v>0</v>
      </c>
      <c r="J3696" s="740">
        <v>44677.279999999999</v>
      </c>
      <c r="K3696" s="276" t="str">
        <f t="shared" si="57"/>
        <v>151222</v>
      </c>
    </row>
    <row r="3697" spans="1:11" ht="10.9" customHeight="1">
      <c r="A3697" s="1157">
        <v>5115900001</v>
      </c>
      <c r="B3697" s="1219" t="s">
        <v>685</v>
      </c>
      <c r="C3697" s="1220"/>
      <c r="D3697" s="1221"/>
      <c r="E3697" s="1219" t="s">
        <v>4236</v>
      </c>
      <c r="F3697" s="1221"/>
      <c r="G3697" s="1158">
        <v>0</v>
      </c>
      <c r="H3697" s="740">
        <v>6478.1</v>
      </c>
      <c r="I3697" s="1158">
        <v>0</v>
      </c>
      <c r="J3697" s="740">
        <v>6478.1</v>
      </c>
      <c r="K3697" s="276" t="str">
        <f t="shared" si="57"/>
        <v>110122</v>
      </c>
    </row>
    <row r="3698" spans="1:11" ht="10.9" customHeight="1">
      <c r="A3698" s="1157">
        <v>5115900001</v>
      </c>
      <c r="B3698" s="1219" t="s">
        <v>685</v>
      </c>
      <c r="C3698" s="1220"/>
      <c r="D3698" s="1221"/>
      <c r="E3698" s="1219" t="s">
        <v>1662</v>
      </c>
      <c r="F3698" s="1221"/>
      <c r="G3698" s="740">
        <v>25335.79</v>
      </c>
      <c r="H3698" s="740">
        <v>2606.1799999999998</v>
      </c>
      <c r="I3698" s="1158">
        <v>0</v>
      </c>
      <c r="J3698" s="740">
        <v>27941.97</v>
      </c>
      <c r="K3698" s="276" t="str">
        <f t="shared" si="57"/>
        <v>151222</v>
      </c>
    </row>
    <row r="3699" spans="1:11" ht="10.9" customHeight="1">
      <c r="A3699" s="1157">
        <v>5115900001</v>
      </c>
      <c r="B3699" s="1219" t="s">
        <v>685</v>
      </c>
      <c r="C3699" s="1220"/>
      <c r="D3699" s="1221"/>
      <c r="E3699" s="1219" t="s">
        <v>4237</v>
      </c>
      <c r="F3699" s="1221"/>
      <c r="G3699" s="1158">
        <v>0</v>
      </c>
      <c r="H3699" s="740">
        <v>38042.550000000003</v>
      </c>
      <c r="I3699" s="1158">
        <v>0</v>
      </c>
      <c r="J3699" s="740">
        <v>38042.550000000003</v>
      </c>
      <c r="K3699" s="276" t="str">
        <f t="shared" si="57"/>
        <v>110122</v>
      </c>
    </row>
    <row r="3700" spans="1:11" ht="10.9" customHeight="1">
      <c r="A3700" s="1157">
        <v>5115900001</v>
      </c>
      <c r="B3700" s="1219" t="s">
        <v>685</v>
      </c>
      <c r="C3700" s="1220"/>
      <c r="D3700" s="1221"/>
      <c r="E3700" s="1219" t="s">
        <v>1663</v>
      </c>
      <c r="F3700" s="1221"/>
      <c r="G3700" s="740">
        <v>162263.09</v>
      </c>
      <c r="H3700" s="740">
        <v>17216.73</v>
      </c>
      <c r="I3700" s="1158">
        <v>0</v>
      </c>
      <c r="J3700" s="740">
        <v>179479.82</v>
      </c>
      <c r="K3700" s="276" t="str">
        <f t="shared" si="57"/>
        <v>151222</v>
      </c>
    </row>
    <row r="3701" spans="1:11" ht="10.9" customHeight="1">
      <c r="A3701" s="1157">
        <v>5115900001</v>
      </c>
      <c r="B3701" s="1219" t="s">
        <v>685</v>
      </c>
      <c r="C3701" s="1220"/>
      <c r="D3701" s="1221"/>
      <c r="E3701" s="1219" t="s">
        <v>4238</v>
      </c>
      <c r="F3701" s="1221"/>
      <c r="G3701" s="1158">
        <v>0</v>
      </c>
      <c r="H3701" s="740">
        <v>16018.35</v>
      </c>
      <c r="I3701" s="1158">
        <v>0</v>
      </c>
      <c r="J3701" s="740">
        <v>16018.35</v>
      </c>
      <c r="K3701" s="276" t="str">
        <f t="shared" si="57"/>
        <v>110122</v>
      </c>
    </row>
    <row r="3702" spans="1:11" ht="10.9" customHeight="1">
      <c r="A3702" s="1157">
        <v>5115900001</v>
      </c>
      <c r="B3702" s="1219" t="s">
        <v>685</v>
      </c>
      <c r="C3702" s="1220"/>
      <c r="D3702" s="1221"/>
      <c r="E3702" s="1219" t="s">
        <v>1664</v>
      </c>
      <c r="F3702" s="1221"/>
      <c r="G3702" s="740">
        <v>65132.44</v>
      </c>
      <c r="H3702" s="740">
        <v>6335.74</v>
      </c>
      <c r="I3702" s="1158">
        <v>0</v>
      </c>
      <c r="J3702" s="740">
        <v>71468.179999999993</v>
      </c>
      <c r="K3702" s="276" t="str">
        <f t="shared" si="57"/>
        <v>151222</v>
      </c>
    </row>
    <row r="3703" spans="1:11" ht="10.9" customHeight="1">
      <c r="A3703" s="1157">
        <v>5115900001</v>
      </c>
      <c r="B3703" s="1219" t="s">
        <v>685</v>
      </c>
      <c r="C3703" s="1220"/>
      <c r="D3703" s="1221"/>
      <c r="E3703" s="1219" t="s">
        <v>4239</v>
      </c>
      <c r="F3703" s="1221"/>
      <c r="G3703" s="1158">
        <v>0</v>
      </c>
      <c r="H3703" s="740">
        <v>10518.87</v>
      </c>
      <c r="I3703" s="1158">
        <v>0</v>
      </c>
      <c r="J3703" s="740">
        <v>10518.87</v>
      </c>
      <c r="K3703" s="276" t="str">
        <f t="shared" si="57"/>
        <v>110122</v>
      </c>
    </row>
    <row r="3704" spans="1:11" ht="10.9" customHeight="1">
      <c r="A3704" s="1157">
        <v>5115900001</v>
      </c>
      <c r="B3704" s="1219" t="s">
        <v>685</v>
      </c>
      <c r="C3704" s="1220"/>
      <c r="D3704" s="1221"/>
      <c r="E3704" s="1219" t="s">
        <v>1665</v>
      </c>
      <c r="F3704" s="1221"/>
      <c r="G3704" s="740">
        <v>146614.63</v>
      </c>
      <c r="H3704" s="740">
        <v>14770.14</v>
      </c>
      <c r="I3704" s="1158">
        <v>0</v>
      </c>
      <c r="J3704" s="740">
        <v>161384.76999999999</v>
      </c>
      <c r="K3704" s="276" t="str">
        <f t="shared" si="57"/>
        <v>151222</v>
      </c>
    </row>
    <row r="3705" spans="1:11" ht="10.9" customHeight="1">
      <c r="A3705" s="1157">
        <v>5115900001</v>
      </c>
      <c r="B3705" s="1219" t="s">
        <v>685</v>
      </c>
      <c r="C3705" s="1220"/>
      <c r="D3705" s="1221"/>
      <c r="E3705" s="1219" t="s">
        <v>4240</v>
      </c>
      <c r="F3705" s="1221"/>
      <c r="G3705" s="1158">
        <v>0</v>
      </c>
      <c r="H3705" s="740">
        <v>9060.44</v>
      </c>
      <c r="I3705" s="1158">
        <v>0</v>
      </c>
      <c r="J3705" s="740">
        <v>9060.44</v>
      </c>
      <c r="K3705" s="276" t="str">
        <f t="shared" si="57"/>
        <v>110122</v>
      </c>
    </row>
    <row r="3706" spans="1:11" ht="10.9" customHeight="1">
      <c r="A3706" s="1157">
        <v>5115900001</v>
      </c>
      <c r="B3706" s="1219" t="s">
        <v>685</v>
      </c>
      <c r="C3706" s="1220"/>
      <c r="D3706" s="1221"/>
      <c r="E3706" s="1219" t="s">
        <v>1666</v>
      </c>
      <c r="F3706" s="1221"/>
      <c r="G3706" s="740">
        <v>43966.79</v>
      </c>
      <c r="H3706" s="740">
        <v>5156.1400000000003</v>
      </c>
      <c r="I3706" s="1158">
        <v>0</v>
      </c>
      <c r="J3706" s="740">
        <v>49122.93</v>
      </c>
      <c r="K3706" s="276" t="str">
        <f t="shared" si="57"/>
        <v>151222</v>
      </c>
    </row>
    <row r="3707" spans="1:11" ht="10.9" customHeight="1">
      <c r="A3707" s="1157">
        <v>5115900001</v>
      </c>
      <c r="B3707" s="1219" t="s">
        <v>685</v>
      </c>
      <c r="C3707" s="1220"/>
      <c r="D3707" s="1221"/>
      <c r="E3707" s="1219" t="s">
        <v>4241</v>
      </c>
      <c r="F3707" s="1221"/>
      <c r="G3707" s="1158">
        <v>0</v>
      </c>
      <c r="H3707" s="740">
        <v>12195.39</v>
      </c>
      <c r="I3707" s="1158">
        <v>0</v>
      </c>
      <c r="J3707" s="740">
        <v>12195.39</v>
      </c>
      <c r="K3707" s="276" t="str">
        <f t="shared" si="57"/>
        <v>110122</v>
      </c>
    </row>
    <row r="3708" spans="1:11" ht="10.9" customHeight="1">
      <c r="A3708" s="1157">
        <v>5115900001</v>
      </c>
      <c r="B3708" s="1219" t="s">
        <v>685</v>
      </c>
      <c r="C3708" s="1220"/>
      <c r="D3708" s="1221"/>
      <c r="E3708" s="1219" t="s">
        <v>1667</v>
      </c>
      <c r="F3708" s="1221"/>
      <c r="G3708" s="740">
        <v>58450.11</v>
      </c>
      <c r="H3708" s="740">
        <v>6067.94</v>
      </c>
      <c r="I3708" s="1158">
        <v>0</v>
      </c>
      <c r="J3708" s="740">
        <v>64518.05</v>
      </c>
      <c r="K3708" s="276" t="str">
        <f t="shared" si="57"/>
        <v>151222</v>
      </c>
    </row>
    <row r="3709" spans="1:11" ht="10.9" customHeight="1">
      <c r="A3709" s="1157">
        <v>5115900001</v>
      </c>
      <c r="B3709" s="1219" t="s">
        <v>685</v>
      </c>
      <c r="C3709" s="1220"/>
      <c r="D3709" s="1221"/>
      <c r="E3709" s="1219" t="s">
        <v>4242</v>
      </c>
      <c r="F3709" s="1221"/>
      <c r="G3709" s="1158">
        <v>0</v>
      </c>
      <c r="H3709" s="740">
        <v>31039.63</v>
      </c>
      <c r="I3709" s="1158">
        <v>0</v>
      </c>
      <c r="J3709" s="740">
        <v>31039.63</v>
      </c>
      <c r="K3709" s="276" t="str">
        <f t="shared" si="57"/>
        <v>110122</v>
      </c>
    </row>
    <row r="3710" spans="1:11" ht="10.9" customHeight="1">
      <c r="A3710" s="1157">
        <v>5115900001</v>
      </c>
      <c r="B3710" s="1219" t="s">
        <v>685</v>
      </c>
      <c r="C3710" s="1220"/>
      <c r="D3710" s="1221"/>
      <c r="E3710" s="1219" t="s">
        <v>1668</v>
      </c>
      <c r="F3710" s="1221"/>
      <c r="G3710" s="740">
        <v>125516.82</v>
      </c>
      <c r="H3710" s="740">
        <v>12617.88</v>
      </c>
      <c r="I3710" s="1158">
        <v>0</v>
      </c>
      <c r="J3710" s="740">
        <v>138134.70000000001</v>
      </c>
      <c r="K3710" s="276" t="str">
        <f t="shared" si="57"/>
        <v>151222</v>
      </c>
    </row>
    <row r="3711" spans="1:11" ht="10.9" customHeight="1">
      <c r="A3711" s="1157">
        <v>5115900001</v>
      </c>
      <c r="B3711" s="1219" t="s">
        <v>685</v>
      </c>
      <c r="C3711" s="1220"/>
      <c r="D3711" s="1221"/>
      <c r="E3711" s="1219" t="s">
        <v>4243</v>
      </c>
      <c r="F3711" s="1221"/>
      <c r="G3711" s="1158">
        <v>0</v>
      </c>
      <c r="H3711" s="740">
        <v>8478.08</v>
      </c>
      <c r="I3711" s="1158">
        <v>0</v>
      </c>
      <c r="J3711" s="740">
        <v>8478.08</v>
      </c>
      <c r="K3711" s="276" t="str">
        <f t="shared" si="57"/>
        <v>110122</v>
      </c>
    </row>
    <row r="3712" spans="1:11" ht="10.9" customHeight="1">
      <c r="A3712" s="1157">
        <v>5115900001</v>
      </c>
      <c r="B3712" s="1219" t="s">
        <v>685</v>
      </c>
      <c r="C3712" s="1220"/>
      <c r="D3712" s="1221"/>
      <c r="E3712" s="1219" t="s">
        <v>1669</v>
      </c>
      <c r="F3712" s="1221"/>
      <c r="G3712" s="740">
        <v>41094.080000000002</v>
      </c>
      <c r="H3712" s="740">
        <v>4153.78</v>
      </c>
      <c r="I3712" s="1158">
        <v>0</v>
      </c>
      <c r="J3712" s="740">
        <v>45247.86</v>
      </c>
      <c r="K3712" s="276" t="str">
        <f t="shared" si="57"/>
        <v>151222</v>
      </c>
    </row>
    <row r="3713" spans="1:11" ht="10.9" customHeight="1">
      <c r="A3713" s="1157">
        <v>5115900001</v>
      </c>
      <c r="B3713" s="1219" t="s">
        <v>685</v>
      </c>
      <c r="C3713" s="1220"/>
      <c r="D3713" s="1221"/>
      <c r="E3713" s="1219" t="s">
        <v>4244</v>
      </c>
      <c r="F3713" s="1221"/>
      <c r="G3713" s="1158">
        <v>0</v>
      </c>
      <c r="H3713" s="740">
        <v>6361.74</v>
      </c>
      <c r="I3713" s="1158">
        <v>0</v>
      </c>
      <c r="J3713" s="740">
        <v>6361.74</v>
      </c>
      <c r="K3713" s="276" t="str">
        <f t="shared" si="57"/>
        <v>110122</v>
      </c>
    </row>
    <row r="3714" spans="1:11" ht="10.9" customHeight="1">
      <c r="A3714" s="1157">
        <v>5115900001</v>
      </c>
      <c r="B3714" s="1219" t="s">
        <v>685</v>
      </c>
      <c r="C3714" s="1220"/>
      <c r="D3714" s="1221"/>
      <c r="E3714" s="1219" t="s">
        <v>1670</v>
      </c>
      <c r="F3714" s="1221"/>
      <c r="G3714" s="740">
        <v>37152.019999999997</v>
      </c>
      <c r="H3714" s="740">
        <v>4751.21</v>
      </c>
      <c r="I3714" s="1158">
        <v>0</v>
      </c>
      <c r="J3714" s="740">
        <v>41903.230000000003</v>
      </c>
      <c r="K3714" s="276" t="str">
        <f t="shared" si="57"/>
        <v>151222</v>
      </c>
    </row>
    <row r="3715" spans="1:11" ht="10.9" customHeight="1">
      <c r="A3715" s="1157">
        <v>5115900001</v>
      </c>
      <c r="B3715" s="1219" t="s">
        <v>685</v>
      </c>
      <c r="C3715" s="1220"/>
      <c r="D3715" s="1221"/>
      <c r="E3715" s="1219" t="s">
        <v>4245</v>
      </c>
      <c r="F3715" s="1221"/>
      <c r="G3715" s="1158">
        <v>0</v>
      </c>
      <c r="H3715" s="740">
        <v>11011.98</v>
      </c>
      <c r="I3715" s="1158">
        <v>0</v>
      </c>
      <c r="J3715" s="740">
        <v>11011.98</v>
      </c>
      <c r="K3715" s="276" t="str">
        <f t="shared" si="57"/>
        <v>110122</v>
      </c>
    </row>
    <row r="3716" spans="1:11" ht="10.9" customHeight="1">
      <c r="A3716" s="1157">
        <v>5115900001</v>
      </c>
      <c r="B3716" s="1219" t="s">
        <v>685</v>
      </c>
      <c r="C3716" s="1220"/>
      <c r="D3716" s="1221"/>
      <c r="E3716" s="1219" t="s">
        <v>1671</v>
      </c>
      <c r="F3716" s="1221"/>
      <c r="G3716" s="740">
        <v>95269.02</v>
      </c>
      <c r="H3716" s="740">
        <v>5993.26</v>
      </c>
      <c r="I3716" s="1158">
        <v>0</v>
      </c>
      <c r="J3716" s="740">
        <v>101262.28</v>
      </c>
      <c r="K3716" s="276" t="str">
        <f t="shared" si="57"/>
        <v>151222</v>
      </c>
    </row>
    <row r="3717" spans="1:11" ht="10.9" customHeight="1">
      <c r="A3717" s="1157">
        <v>5115900001</v>
      </c>
      <c r="B3717" s="1219" t="s">
        <v>685</v>
      </c>
      <c r="C3717" s="1220"/>
      <c r="D3717" s="1221"/>
      <c r="E3717" s="1219" t="s">
        <v>4246</v>
      </c>
      <c r="F3717" s="1221"/>
      <c r="G3717" s="1158">
        <v>0</v>
      </c>
      <c r="H3717" s="740">
        <v>17178.169999999998</v>
      </c>
      <c r="I3717" s="1158">
        <v>0</v>
      </c>
      <c r="J3717" s="740">
        <v>17178.169999999998</v>
      </c>
      <c r="K3717" s="276" t="str">
        <f t="shared" si="57"/>
        <v>110122</v>
      </c>
    </row>
    <row r="3718" spans="1:11" ht="10.9" customHeight="1">
      <c r="A3718" s="1157">
        <v>5115900001</v>
      </c>
      <c r="B3718" s="1219" t="s">
        <v>685</v>
      </c>
      <c r="C3718" s="1220"/>
      <c r="D3718" s="1221"/>
      <c r="E3718" s="1219" t="s">
        <v>1672</v>
      </c>
      <c r="F3718" s="1221"/>
      <c r="G3718" s="740">
        <v>71783.42</v>
      </c>
      <c r="H3718" s="740">
        <v>5895.1</v>
      </c>
      <c r="I3718" s="1158">
        <v>0</v>
      </c>
      <c r="J3718" s="740">
        <v>77678.52</v>
      </c>
      <c r="K3718" s="276" t="str">
        <f t="shared" si="57"/>
        <v>151222</v>
      </c>
    </row>
    <row r="3719" spans="1:11" ht="10.9" customHeight="1">
      <c r="A3719" s="1157">
        <v>5115900001</v>
      </c>
      <c r="B3719" s="1219" t="s">
        <v>685</v>
      </c>
      <c r="C3719" s="1220"/>
      <c r="D3719" s="1221"/>
      <c r="E3719" s="1219" t="s">
        <v>4247</v>
      </c>
      <c r="F3719" s="1221"/>
      <c r="G3719" s="1158">
        <v>0</v>
      </c>
      <c r="H3719" s="740">
        <v>13334.41</v>
      </c>
      <c r="I3719" s="1158">
        <v>0</v>
      </c>
      <c r="J3719" s="740">
        <v>13334.41</v>
      </c>
      <c r="K3719" s="276" t="str">
        <f t="shared" si="57"/>
        <v>110122</v>
      </c>
    </row>
    <row r="3720" spans="1:11" ht="10.9" customHeight="1">
      <c r="A3720" s="1157">
        <v>5115900001</v>
      </c>
      <c r="B3720" s="1219" t="s">
        <v>685</v>
      </c>
      <c r="C3720" s="1220"/>
      <c r="D3720" s="1221"/>
      <c r="E3720" s="1219" t="s">
        <v>1673</v>
      </c>
      <c r="F3720" s="1221"/>
      <c r="G3720" s="740">
        <v>34221.9</v>
      </c>
      <c r="H3720" s="740">
        <v>3033.33</v>
      </c>
      <c r="I3720" s="1158">
        <v>0</v>
      </c>
      <c r="J3720" s="740">
        <v>37255.230000000003</v>
      </c>
      <c r="K3720" s="276" t="str">
        <f t="shared" si="57"/>
        <v>151222</v>
      </c>
    </row>
    <row r="3721" spans="1:11" ht="10.9" customHeight="1">
      <c r="A3721" s="1157">
        <v>5115900001</v>
      </c>
      <c r="B3721" s="1219" t="s">
        <v>685</v>
      </c>
      <c r="C3721" s="1220"/>
      <c r="D3721" s="1221"/>
      <c r="E3721" s="1219" t="s">
        <v>4248</v>
      </c>
      <c r="F3721" s="1221"/>
      <c r="G3721" s="1158">
        <v>0</v>
      </c>
      <c r="H3721" s="740">
        <v>45595.19</v>
      </c>
      <c r="I3721" s="1158">
        <v>0</v>
      </c>
      <c r="J3721" s="740">
        <v>45595.19</v>
      </c>
      <c r="K3721" s="276" t="str">
        <f t="shared" si="57"/>
        <v>110122</v>
      </c>
    </row>
    <row r="3722" spans="1:11" ht="10.9" customHeight="1">
      <c r="A3722" s="1157">
        <v>5115900001</v>
      </c>
      <c r="B3722" s="1219" t="s">
        <v>685</v>
      </c>
      <c r="C3722" s="1220"/>
      <c r="D3722" s="1221"/>
      <c r="E3722" s="1219" t="s">
        <v>1674</v>
      </c>
      <c r="F3722" s="1221"/>
      <c r="G3722" s="740">
        <v>296734.42</v>
      </c>
      <c r="H3722" s="740">
        <v>30253.15</v>
      </c>
      <c r="I3722" s="1158">
        <v>0</v>
      </c>
      <c r="J3722" s="740">
        <v>326987.57</v>
      </c>
      <c r="K3722" s="276" t="str">
        <f t="shared" si="57"/>
        <v>151222</v>
      </c>
    </row>
    <row r="3723" spans="1:11" ht="10.9" customHeight="1">
      <c r="A3723" s="1157">
        <v>5115900001</v>
      </c>
      <c r="B3723" s="1219" t="s">
        <v>685</v>
      </c>
      <c r="C3723" s="1220"/>
      <c r="D3723" s="1221"/>
      <c r="E3723" s="1219" t="s">
        <v>4249</v>
      </c>
      <c r="F3723" s="1221"/>
      <c r="G3723" s="1158">
        <v>0</v>
      </c>
      <c r="H3723" s="740">
        <v>67066.679999999993</v>
      </c>
      <c r="I3723" s="1158">
        <v>0</v>
      </c>
      <c r="J3723" s="740">
        <v>67066.679999999993</v>
      </c>
      <c r="K3723" s="276" t="str">
        <f t="shared" si="57"/>
        <v>110122</v>
      </c>
    </row>
    <row r="3724" spans="1:11" ht="10.9" customHeight="1">
      <c r="A3724" s="1157">
        <v>5115900001</v>
      </c>
      <c r="B3724" s="1219" t="s">
        <v>685</v>
      </c>
      <c r="C3724" s="1220"/>
      <c r="D3724" s="1221"/>
      <c r="E3724" s="1219" t="s">
        <v>1675</v>
      </c>
      <c r="F3724" s="1221"/>
      <c r="G3724" s="740">
        <v>349457.34</v>
      </c>
      <c r="H3724" s="740">
        <v>34153.699999999997</v>
      </c>
      <c r="I3724" s="1158">
        <v>0</v>
      </c>
      <c r="J3724" s="740">
        <v>383611.04</v>
      </c>
      <c r="K3724" s="276" t="str">
        <f t="shared" si="57"/>
        <v>151222</v>
      </c>
    </row>
    <row r="3725" spans="1:11" ht="10.9" customHeight="1">
      <c r="A3725" s="1157">
        <v>5115900001</v>
      </c>
      <c r="B3725" s="1219" t="s">
        <v>685</v>
      </c>
      <c r="C3725" s="1220"/>
      <c r="D3725" s="1221"/>
      <c r="E3725" s="1219" t="s">
        <v>4250</v>
      </c>
      <c r="F3725" s="1221"/>
      <c r="G3725" s="1158">
        <v>0</v>
      </c>
      <c r="H3725" s="740">
        <v>17154.22</v>
      </c>
      <c r="I3725" s="1158">
        <v>0</v>
      </c>
      <c r="J3725" s="740">
        <v>17154.22</v>
      </c>
      <c r="K3725" s="276" t="str">
        <f t="shared" ref="K3725:K3788" si="58">MID(E3725,58,6)</f>
        <v>110122</v>
      </c>
    </row>
    <row r="3726" spans="1:11" ht="10.9" customHeight="1">
      <c r="A3726" s="1157">
        <v>5115900001</v>
      </c>
      <c r="B3726" s="1219" t="s">
        <v>685</v>
      </c>
      <c r="C3726" s="1220"/>
      <c r="D3726" s="1221"/>
      <c r="E3726" s="1219" t="s">
        <v>1676</v>
      </c>
      <c r="F3726" s="1221"/>
      <c r="G3726" s="740">
        <v>71812.990000000005</v>
      </c>
      <c r="H3726" s="740">
        <v>4238.95</v>
      </c>
      <c r="I3726" s="1158">
        <v>0</v>
      </c>
      <c r="J3726" s="740">
        <v>76051.94</v>
      </c>
      <c r="K3726" s="276" t="str">
        <f t="shared" si="58"/>
        <v>151222</v>
      </c>
    </row>
    <row r="3727" spans="1:11" ht="10.9" customHeight="1">
      <c r="A3727" s="1157">
        <v>5115900001</v>
      </c>
      <c r="B3727" s="1219" t="s">
        <v>685</v>
      </c>
      <c r="C3727" s="1220"/>
      <c r="D3727" s="1221"/>
      <c r="E3727" s="1219" t="s">
        <v>4251</v>
      </c>
      <c r="F3727" s="1221"/>
      <c r="G3727" s="1158">
        <v>0</v>
      </c>
      <c r="H3727" s="740">
        <v>93915.46</v>
      </c>
      <c r="I3727" s="1158">
        <v>0</v>
      </c>
      <c r="J3727" s="740">
        <v>93915.46</v>
      </c>
      <c r="K3727" s="276" t="str">
        <f t="shared" si="58"/>
        <v>110122</v>
      </c>
    </row>
    <row r="3728" spans="1:11" ht="10.9" customHeight="1">
      <c r="A3728" s="1157">
        <v>5115900001</v>
      </c>
      <c r="B3728" s="1219" t="s">
        <v>685</v>
      </c>
      <c r="C3728" s="1220"/>
      <c r="D3728" s="1221"/>
      <c r="E3728" s="1219" t="s">
        <v>1677</v>
      </c>
      <c r="F3728" s="1221"/>
      <c r="G3728" s="740">
        <v>427464.51</v>
      </c>
      <c r="H3728" s="740">
        <v>38932.92</v>
      </c>
      <c r="I3728" s="1158">
        <v>0</v>
      </c>
      <c r="J3728" s="740">
        <v>466397.43</v>
      </c>
      <c r="K3728" s="276" t="str">
        <f t="shared" si="58"/>
        <v>151222</v>
      </c>
    </row>
    <row r="3729" spans="1:11" ht="10.9" customHeight="1">
      <c r="A3729" s="1157">
        <v>5115900001</v>
      </c>
      <c r="B3729" s="1219" t="s">
        <v>685</v>
      </c>
      <c r="C3729" s="1220"/>
      <c r="D3729" s="1221"/>
      <c r="E3729" s="1219" t="s">
        <v>4252</v>
      </c>
      <c r="F3729" s="1221"/>
      <c r="G3729" s="1158">
        <v>0</v>
      </c>
      <c r="H3729" s="740">
        <v>22250.9</v>
      </c>
      <c r="I3729" s="1158">
        <v>0</v>
      </c>
      <c r="J3729" s="740">
        <v>22250.9</v>
      </c>
      <c r="K3729" s="276" t="str">
        <f t="shared" si="58"/>
        <v>110122</v>
      </c>
    </row>
    <row r="3730" spans="1:11" ht="10.9" customHeight="1">
      <c r="A3730" s="1157">
        <v>5115900001</v>
      </c>
      <c r="B3730" s="1219" t="s">
        <v>685</v>
      </c>
      <c r="C3730" s="1220"/>
      <c r="D3730" s="1221"/>
      <c r="E3730" s="1219" t="s">
        <v>1678</v>
      </c>
      <c r="F3730" s="1221"/>
      <c r="G3730" s="740">
        <v>65741.97</v>
      </c>
      <c r="H3730" s="740">
        <v>9399.27</v>
      </c>
      <c r="I3730" s="1158">
        <v>0</v>
      </c>
      <c r="J3730" s="740">
        <v>75141.240000000005</v>
      </c>
      <c r="K3730" s="276" t="str">
        <f t="shared" si="58"/>
        <v>151222</v>
      </c>
    </row>
    <row r="3731" spans="1:11" ht="10.9" customHeight="1">
      <c r="A3731" s="1157">
        <v>5115900001</v>
      </c>
      <c r="B3731" s="1219" t="s">
        <v>685</v>
      </c>
      <c r="C3731" s="1220"/>
      <c r="D3731" s="1221"/>
      <c r="E3731" s="1219" t="s">
        <v>4253</v>
      </c>
      <c r="F3731" s="1221"/>
      <c r="G3731" s="1158">
        <v>0</v>
      </c>
      <c r="H3731" s="740">
        <v>21691.19</v>
      </c>
      <c r="I3731" s="1158">
        <v>0</v>
      </c>
      <c r="J3731" s="740">
        <v>21691.19</v>
      </c>
      <c r="K3731" s="276" t="str">
        <f t="shared" si="58"/>
        <v>110122</v>
      </c>
    </row>
    <row r="3732" spans="1:11" ht="10.9" customHeight="1">
      <c r="A3732" s="1157">
        <v>5115900001</v>
      </c>
      <c r="B3732" s="1219" t="s">
        <v>685</v>
      </c>
      <c r="C3732" s="1220"/>
      <c r="D3732" s="1221"/>
      <c r="E3732" s="1219" t="s">
        <v>1679</v>
      </c>
      <c r="F3732" s="1221"/>
      <c r="G3732" s="740">
        <v>104586.22</v>
      </c>
      <c r="H3732" s="740">
        <v>11093.06</v>
      </c>
      <c r="I3732" s="1158">
        <v>0</v>
      </c>
      <c r="J3732" s="740">
        <v>115679.28</v>
      </c>
      <c r="K3732" s="276" t="str">
        <f t="shared" si="58"/>
        <v>151222</v>
      </c>
    </row>
    <row r="3733" spans="1:11" ht="10.9" customHeight="1">
      <c r="A3733" s="1157">
        <v>5115900001</v>
      </c>
      <c r="B3733" s="1219" t="s">
        <v>685</v>
      </c>
      <c r="C3733" s="1220"/>
      <c r="D3733" s="1221"/>
      <c r="E3733" s="1219" t="s">
        <v>4254</v>
      </c>
      <c r="F3733" s="1221"/>
      <c r="G3733" s="1158">
        <v>0</v>
      </c>
      <c r="H3733" s="740">
        <v>8404.56</v>
      </c>
      <c r="I3733" s="1158">
        <v>0</v>
      </c>
      <c r="J3733" s="740">
        <v>8404.56</v>
      </c>
      <c r="K3733" s="276" t="str">
        <f t="shared" si="58"/>
        <v>110122</v>
      </c>
    </row>
    <row r="3734" spans="1:11" ht="10.9" customHeight="1">
      <c r="A3734" s="1157">
        <v>5115900001</v>
      </c>
      <c r="B3734" s="1219" t="s">
        <v>685</v>
      </c>
      <c r="C3734" s="1220"/>
      <c r="D3734" s="1221"/>
      <c r="E3734" s="1219" t="s">
        <v>1680</v>
      </c>
      <c r="F3734" s="1221"/>
      <c r="G3734" s="740">
        <v>50413.55</v>
      </c>
      <c r="H3734" s="740">
        <v>6281.94</v>
      </c>
      <c r="I3734" s="1158">
        <v>0</v>
      </c>
      <c r="J3734" s="740">
        <v>56695.49</v>
      </c>
      <c r="K3734" s="276" t="str">
        <f t="shared" si="58"/>
        <v>151222</v>
      </c>
    </row>
    <row r="3735" spans="1:11" ht="10.9" customHeight="1">
      <c r="A3735" s="1157">
        <v>5115900001</v>
      </c>
      <c r="B3735" s="1219" t="s">
        <v>685</v>
      </c>
      <c r="C3735" s="1220"/>
      <c r="D3735" s="1221"/>
      <c r="E3735" s="1219" t="s">
        <v>4255</v>
      </c>
      <c r="F3735" s="1221"/>
      <c r="G3735" s="1158">
        <v>0</v>
      </c>
      <c r="H3735" s="740">
        <v>18014.669999999998</v>
      </c>
      <c r="I3735" s="1158">
        <v>0</v>
      </c>
      <c r="J3735" s="740">
        <v>18014.669999999998</v>
      </c>
      <c r="K3735" s="276" t="str">
        <f t="shared" si="58"/>
        <v>110122</v>
      </c>
    </row>
    <row r="3736" spans="1:11" ht="10.9" customHeight="1">
      <c r="A3736" s="1157">
        <v>5115900001</v>
      </c>
      <c r="B3736" s="1219" t="s">
        <v>685</v>
      </c>
      <c r="C3736" s="1220"/>
      <c r="D3736" s="1221"/>
      <c r="E3736" s="1219" t="s">
        <v>1681</v>
      </c>
      <c r="F3736" s="1221"/>
      <c r="G3736" s="740">
        <v>74353.899999999994</v>
      </c>
      <c r="H3736" s="740">
        <v>7929.92</v>
      </c>
      <c r="I3736" s="1158">
        <v>0</v>
      </c>
      <c r="J3736" s="740">
        <v>82283.820000000007</v>
      </c>
      <c r="K3736" s="276" t="str">
        <f t="shared" si="58"/>
        <v>151222</v>
      </c>
    </row>
    <row r="3737" spans="1:11" ht="10.9" customHeight="1">
      <c r="A3737" s="1157">
        <v>5115900001</v>
      </c>
      <c r="B3737" s="1219" t="s">
        <v>685</v>
      </c>
      <c r="C3737" s="1220"/>
      <c r="D3737" s="1221"/>
      <c r="E3737" s="1219" t="s">
        <v>4256</v>
      </c>
      <c r="F3737" s="1221"/>
      <c r="G3737" s="1158">
        <v>0</v>
      </c>
      <c r="H3737" s="740">
        <v>16821.47</v>
      </c>
      <c r="I3737" s="1158">
        <v>0</v>
      </c>
      <c r="J3737" s="740">
        <v>16821.47</v>
      </c>
      <c r="K3737" s="276" t="str">
        <f t="shared" si="58"/>
        <v>110122</v>
      </c>
    </row>
    <row r="3738" spans="1:11" ht="10.9" customHeight="1">
      <c r="A3738" s="1157">
        <v>5115900001</v>
      </c>
      <c r="B3738" s="1219" t="s">
        <v>685</v>
      </c>
      <c r="C3738" s="1220"/>
      <c r="D3738" s="1221"/>
      <c r="E3738" s="1219" t="s">
        <v>1682</v>
      </c>
      <c r="F3738" s="1221"/>
      <c r="G3738" s="740">
        <v>72637.899999999994</v>
      </c>
      <c r="H3738" s="740">
        <v>8075.43</v>
      </c>
      <c r="I3738" s="1158">
        <v>0</v>
      </c>
      <c r="J3738" s="740">
        <v>80713.33</v>
      </c>
      <c r="K3738" s="276" t="str">
        <f t="shared" si="58"/>
        <v>151222</v>
      </c>
    </row>
    <row r="3739" spans="1:11" ht="10.9" customHeight="1">
      <c r="A3739" s="1157">
        <v>5115900001</v>
      </c>
      <c r="B3739" s="1219" t="s">
        <v>685</v>
      </c>
      <c r="C3739" s="1220"/>
      <c r="D3739" s="1221"/>
      <c r="E3739" s="1219" t="s">
        <v>4257</v>
      </c>
      <c r="F3739" s="1221"/>
      <c r="G3739" s="1158">
        <v>0</v>
      </c>
      <c r="H3739" s="740">
        <v>3579.08</v>
      </c>
      <c r="I3739" s="1158">
        <v>0</v>
      </c>
      <c r="J3739" s="740">
        <v>3579.08</v>
      </c>
      <c r="K3739" s="276" t="str">
        <f t="shared" si="58"/>
        <v>110122</v>
      </c>
    </row>
    <row r="3740" spans="1:11" ht="10.9" customHeight="1">
      <c r="A3740" s="1157">
        <v>5115900001</v>
      </c>
      <c r="B3740" s="1219" t="s">
        <v>685</v>
      </c>
      <c r="C3740" s="1220"/>
      <c r="D3740" s="1221"/>
      <c r="E3740" s="1219" t="s">
        <v>1683</v>
      </c>
      <c r="F3740" s="1221"/>
      <c r="G3740" s="740">
        <v>26888.38</v>
      </c>
      <c r="H3740" s="740">
        <v>2820.17</v>
      </c>
      <c r="I3740" s="1158">
        <v>0</v>
      </c>
      <c r="J3740" s="740">
        <v>29708.55</v>
      </c>
      <c r="K3740" s="276" t="str">
        <f t="shared" si="58"/>
        <v>151222</v>
      </c>
    </row>
    <row r="3741" spans="1:11" ht="10.9" customHeight="1">
      <c r="A3741" s="1157">
        <v>5115900001</v>
      </c>
      <c r="B3741" s="1219" t="s">
        <v>685</v>
      </c>
      <c r="C3741" s="1220"/>
      <c r="D3741" s="1221"/>
      <c r="E3741" s="1219" t="s">
        <v>4258</v>
      </c>
      <c r="F3741" s="1221"/>
      <c r="G3741" s="1158">
        <v>0</v>
      </c>
      <c r="H3741" s="740">
        <v>11288.37</v>
      </c>
      <c r="I3741" s="1158">
        <v>0</v>
      </c>
      <c r="J3741" s="740">
        <v>11288.37</v>
      </c>
      <c r="K3741" s="276" t="str">
        <f t="shared" si="58"/>
        <v>110122</v>
      </c>
    </row>
    <row r="3742" spans="1:11" ht="10.9" customHeight="1">
      <c r="A3742" s="1157">
        <v>5115900001</v>
      </c>
      <c r="B3742" s="1219" t="s">
        <v>685</v>
      </c>
      <c r="C3742" s="1220"/>
      <c r="D3742" s="1221"/>
      <c r="E3742" s="1219" t="s">
        <v>1684</v>
      </c>
      <c r="F3742" s="1221"/>
      <c r="G3742" s="740">
        <v>65819.899999999994</v>
      </c>
      <c r="H3742" s="740">
        <v>4569.83</v>
      </c>
      <c r="I3742" s="1158">
        <v>0</v>
      </c>
      <c r="J3742" s="740">
        <v>70389.73</v>
      </c>
      <c r="K3742" s="276" t="str">
        <f t="shared" si="58"/>
        <v>151222</v>
      </c>
    </row>
    <row r="3743" spans="1:11" ht="10.9" customHeight="1">
      <c r="A3743" s="1157">
        <v>5115900001</v>
      </c>
      <c r="B3743" s="1219" t="s">
        <v>685</v>
      </c>
      <c r="C3743" s="1220"/>
      <c r="D3743" s="1221"/>
      <c r="E3743" s="1219" t="s">
        <v>4259</v>
      </c>
      <c r="F3743" s="1221"/>
      <c r="G3743" s="1158">
        <v>0</v>
      </c>
      <c r="H3743" s="740">
        <v>78120.789999999994</v>
      </c>
      <c r="I3743" s="1158">
        <v>0</v>
      </c>
      <c r="J3743" s="740">
        <v>78120.789999999994</v>
      </c>
      <c r="K3743" s="276" t="str">
        <f t="shared" si="58"/>
        <v>110122</v>
      </c>
    </row>
    <row r="3744" spans="1:11" ht="10.9" customHeight="1">
      <c r="A3744" s="1157">
        <v>5115900001</v>
      </c>
      <c r="B3744" s="1219" t="s">
        <v>685</v>
      </c>
      <c r="C3744" s="1220"/>
      <c r="D3744" s="1221"/>
      <c r="E3744" s="1219" t="s">
        <v>1685</v>
      </c>
      <c r="F3744" s="1221"/>
      <c r="G3744" s="740">
        <v>280626.28999999998</v>
      </c>
      <c r="H3744" s="740">
        <v>30669.58</v>
      </c>
      <c r="I3744" s="1158">
        <v>0</v>
      </c>
      <c r="J3744" s="740">
        <v>311295.87</v>
      </c>
      <c r="K3744" s="276" t="str">
        <f t="shared" si="58"/>
        <v>151222</v>
      </c>
    </row>
    <row r="3745" spans="1:11" ht="10.9" customHeight="1">
      <c r="A3745" s="1157">
        <v>5115900001</v>
      </c>
      <c r="B3745" s="1219" t="s">
        <v>685</v>
      </c>
      <c r="C3745" s="1220"/>
      <c r="D3745" s="1221"/>
      <c r="E3745" s="1219" t="s">
        <v>4260</v>
      </c>
      <c r="F3745" s="1221"/>
      <c r="G3745" s="1158">
        <v>0</v>
      </c>
      <c r="H3745" s="740">
        <v>42586.87</v>
      </c>
      <c r="I3745" s="1158">
        <v>0</v>
      </c>
      <c r="J3745" s="740">
        <v>42586.87</v>
      </c>
      <c r="K3745" s="276" t="str">
        <f t="shared" si="58"/>
        <v>110122</v>
      </c>
    </row>
    <row r="3746" spans="1:11" ht="10.9" customHeight="1">
      <c r="A3746" s="1157">
        <v>5115900001</v>
      </c>
      <c r="B3746" s="1219" t="s">
        <v>685</v>
      </c>
      <c r="C3746" s="1220"/>
      <c r="D3746" s="1221"/>
      <c r="E3746" s="1219" t="s">
        <v>1686</v>
      </c>
      <c r="F3746" s="1221"/>
      <c r="G3746" s="740">
        <v>108142.02</v>
      </c>
      <c r="H3746" s="740">
        <v>10937.33</v>
      </c>
      <c r="I3746" s="1158">
        <v>0</v>
      </c>
      <c r="J3746" s="740">
        <v>119079.35</v>
      </c>
      <c r="K3746" s="276" t="str">
        <f t="shared" si="58"/>
        <v>151222</v>
      </c>
    </row>
    <row r="3747" spans="1:11" ht="10.9" customHeight="1">
      <c r="A3747" s="1157">
        <v>5115900001</v>
      </c>
      <c r="B3747" s="1219" t="s">
        <v>685</v>
      </c>
      <c r="C3747" s="1220"/>
      <c r="D3747" s="1221"/>
      <c r="E3747" s="1219" t="s">
        <v>1687</v>
      </c>
      <c r="F3747" s="1221"/>
      <c r="G3747" s="740">
        <v>336312.77</v>
      </c>
      <c r="H3747" s="740">
        <v>27580.26</v>
      </c>
      <c r="I3747" s="1158">
        <v>0</v>
      </c>
      <c r="J3747" s="740">
        <v>363893.03</v>
      </c>
      <c r="K3747" s="276" t="str">
        <f t="shared" si="58"/>
        <v>151222</v>
      </c>
    </row>
    <row r="3748" spans="1:11" ht="10.9" customHeight="1">
      <c r="A3748" s="1157">
        <v>5115900001</v>
      </c>
      <c r="B3748" s="1219" t="s">
        <v>685</v>
      </c>
      <c r="C3748" s="1220"/>
      <c r="D3748" s="1221"/>
      <c r="E3748" s="1219" t="s">
        <v>3729</v>
      </c>
      <c r="F3748" s="1221"/>
      <c r="G3748" s="740">
        <v>17847.71</v>
      </c>
      <c r="H3748" s="740">
        <v>3079</v>
      </c>
      <c r="I3748" s="1158">
        <v>0</v>
      </c>
      <c r="J3748" s="740">
        <v>20926.71</v>
      </c>
      <c r="K3748" s="276" t="str">
        <f t="shared" si="58"/>
        <v>151222</v>
      </c>
    </row>
    <row r="3749" spans="1:11" ht="10.9" customHeight="1">
      <c r="A3749" s="1157">
        <v>5115900001</v>
      </c>
      <c r="B3749" s="1219" t="s">
        <v>685</v>
      </c>
      <c r="C3749" s="1220"/>
      <c r="D3749" s="1221"/>
      <c r="E3749" s="1219" t="s">
        <v>3730</v>
      </c>
      <c r="F3749" s="1221"/>
      <c r="G3749" s="740">
        <v>17140.72</v>
      </c>
      <c r="H3749" s="740">
        <v>4122.5</v>
      </c>
      <c r="I3749" s="1158">
        <v>0</v>
      </c>
      <c r="J3749" s="740">
        <v>21263.22</v>
      </c>
      <c r="K3749" s="276" t="str">
        <f t="shared" si="58"/>
        <v>151222</v>
      </c>
    </row>
    <row r="3750" spans="1:11" ht="10.9" customHeight="1">
      <c r="A3750" s="1157">
        <v>5115900001</v>
      </c>
      <c r="B3750" s="1219" t="s">
        <v>685</v>
      </c>
      <c r="C3750" s="1220"/>
      <c r="D3750" s="1221"/>
      <c r="E3750" s="1219" t="s">
        <v>3731</v>
      </c>
      <c r="F3750" s="1221"/>
      <c r="G3750" s="740">
        <v>10745.36</v>
      </c>
      <c r="H3750" s="740">
        <v>2316.85</v>
      </c>
      <c r="I3750" s="1158">
        <v>0</v>
      </c>
      <c r="J3750" s="740">
        <v>13062.21</v>
      </c>
      <c r="K3750" s="276" t="str">
        <f t="shared" si="58"/>
        <v>151222</v>
      </c>
    </row>
    <row r="3751" spans="1:11" ht="10.9" customHeight="1">
      <c r="A3751" s="1157">
        <v>5115900001</v>
      </c>
      <c r="B3751" s="1219" t="s">
        <v>685</v>
      </c>
      <c r="C3751" s="1220"/>
      <c r="D3751" s="1221"/>
      <c r="E3751" s="1219" t="s">
        <v>3732</v>
      </c>
      <c r="F3751" s="1221"/>
      <c r="G3751" s="740">
        <v>9628.7800000000007</v>
      </c>
      <c r="H3751" s="740">
        <v>2805.67</v>
      </c>
      <c r="I3751" s="1158">
        <v>0</v>
      </c>
      <c r="J3751" s="740">
        <v>12434.45</v>
      </c>
      <c r="K3751" s="276" t="str">
        <f t="shared" si="58"/>
        <v>151222</v>
      </c>
    </row>
    <row r="3752" spans="1:11" ht="10.9" customHeight="1">
      <c r="A3752" s="1157">
        <v>5115900001</v>
      </c>
      <c r="B3752" s="1219" t="s">
        <v>685</v>
      </c>
      <c r="C3752" s="1220"/>
      <c r="D3752" s="1221"/>
      <c r="E3752" s="1219" t="s">
        <v>3733</v>
      </c>
      <c r="F3752" s="1221"/>
      <c r="G3752" s="740">
        <v>5222.5</v>
      </c>
      <c r="H3752" s="740">
        <v>1174.93</v>
      </c>
      <c r="I3752" s="1158">
        <v>0</v>
      </c>
      <c r="J3752" s="740">
        <v>6397.43</v>
      </c>
      <c r="K3752" s="276" t="str">
        <f t="shared" si="58"/>
        <v>151222</v>
      </c>
    </row>
    <row r="3753" spans="1:11" ht="10.9" customHeight="1">
      <c r="A3753" s="1157">
        <v>5115900001</v>
      </c>
      <c r="B3753" s="1219" t="s">
        <v>685</v>
      </c>
      <c r="C3753" s="1220"/>
      <c r="D3753" s="1221"/>
      <c r="E3753" s="1219" t="s">
        <v>3734</v>
      </c>
      <c r="F3753" s="1221"/>
      <c r="G3753" s="740">
        <v>15334.29</v>
      </c>
      <c r="H3753" s="740">
        <v>1382.84</v>
      </c>
      <c r="I3753" s="1158">
        <v>0</v>
      </c>
      <c r="J3753" s="740">
        <v>16717.13</v>
      </c>
      <c r="K3753" s="276" t="str">
        <f t="shared" si="58"/>
        <v>151222</v>
      </c>
    </row>
    <row r="3754" spans="1:11" ht="10.9" customHeight="1">
      <c r="A3754" s="1157">
        <v>5115900001</v>
      </c>
      <c r="B3754" s="1219" t="s">
        <v>685</v>
      </c>
      <c r="C3754" s="1220"/>
      <c r="D3754" s="1221"/>
      <c r="E3754" s="1219" t="s">
        <v>1688</v>
      </c>
      <c r="F3754" s="1221"/>
      <c r="G3754" s="740">
        <v>1301164.1200000001</v>
      </c>
      <c r="H3754" s="740">
        <v>208643.24</v>
      </c>
      <c r="I3754" s="1158">
        <v>0</v>
      </c>
      <c r="J3754" s="740">
        <v>1509807.36</v>
      </c>
      <c r="K3754" s="276" t="str">
        <f t="shared" si="58"/>
        <v>151222</v>
      </c>
    </row>
    <row r="3755" spans="1:11" ht="10.9" customHeight="1">
      <c r="A3755" s="1157">
        <v>5115900001</v>
      </c>
      <c r="B3755" s="1219" t="s">
        <v>685</v>
      </c>
      <c r="C3755" s="1220"/>
      <c r="D3755" s="1221"/>
      <c r="E3755" s="1219" t="s">
        <v>1689</v>
      </c>
      <c r="F3755" s="1221"/>
      <c r="G3755" s="740">
        <v>1934854.13</v>
      </c>
      <c r="H3755" s="740">
        <v>245579.97</v>
      </c>
      <c r="I3755" s="1158">
        <v>0</v>
      </c>
      <c r="J3755" s="740">
        <v>2180434.1</v>
      </c>
      <c r="K3755" s="276" t="str">
        <f t="shared" si="58"/>
        <v>151222</v>
      </c>
    </row>
    <row r="3756" spans="1:11" ht="10.9" customHeight="1">
      <c r="A3756" s="1157">
        <v>5115900001</v>
      </c>
      <c r="B3756" s="1219" t="s">
        <v>685</v>
      </c>
      <c r="C3756" s="1220"/>
      <c r="D3756" s="1221"/>
      <c r="E3756" s="1219" t="s">
        <v>1690</v>
      </c>
      <c r="F3756" s="1221"/>
      <c r="G3756" s="740">
        <v>1177988.27</v>
      </c>
      <c r="H3756" s="740">
        <v>129715.08</v>
      </c>
      <c r="I3756" s="1158">
        <v>0</v>
      </c>
      <c r="J3756" s="740">
        <v>1307703.3500000001</v>
      </c>
      <c r="K3756" s="276" t="str">
        <f t="shared" si="58"/>
        <v>151222</v>
      </c>
    </row>
    <row r="3757" spans="1:11" ht="10.9" customHeight="1">
      <c r="A3757" s="1157">
        <v>5115900001</v>
      </c>
      <c r="B3757" s="1219" t="s">
        <v>685</v>
      </c>
      <c r="C3757" s="1220"/>
      <c r="D3757" s="1221"/>
      <c r="E3757" s="1219" t="s">
        <v>4261</v>
      </c>
      <c r="F3757" s="1221"/>
      <c r="G3757" s="1158">
        <v>0</v>
      </c>
      <c r="H3757" s="740">
        <v>514309.07</v>
      </c>
      <c r="I3757" s="1158">
        <v>0</v>
      </c>
      <c r="J3757" s="740">
        <v>514309.07</v>
      </c>
      <c r="K3757" s="276" t="str">
        <f t="shared" si="58"/>
        <v>110122</v>
      </c>
    </row>
    <row r="3758" spans="1:11" ht="10.9" customHeight="1">
      <c r="A3758" s="1157">
        <v>5115900001</v>
      </c>
      <c r="B3758" s="1219" t="s">
        <v>685</v>
      </c>
      <c r="C3758" s="1220"/>
      <c r="D3758" s="1221"/>
      <c r="E3758" s="1219" t="s">
        <v>1691</v>
      </c>
      <c r="F3758" s="1221"/>
      <c r="G3758" s="740">
        <v>2974373.73</v>
      </c>
      <c r="H3758" s="740">
        <v>311867.26</v>
      </c>
      <c r="I3758" s="1158">
        <v>0</v>
      </c>
      <c r="J3758" s="740">
        <v>3286240.99</v>
      </c>
      <c r="K3758" s="276" t="str">
        <f t="shared" si="58"/>
        <v>151222</v>
      </c>
    </row>
    <row r="3759" spans="1:11" ht="10.9" customHeight="1">
      <c r="A3759" s="1157">
        <v>5115900001</v>
      </c>
      <c r="B3759" s="1219" t="s">
        <v>685</v>
      </c>
      <c r="C3759" s="1220"/>
      <c r="D3759" s="1221"/>
      <c r="E3759" s="1219" t="s">
        <v>1692</v>
      </c>
      <c r="F3759" s="1221"/>
      <c r="G3759" s="740">
        <v>339030.39</v>
      </c>
      <c r="H3759" s="740">
        <v>33296.71</v>
      </c>
      <c r="I3759" s="1158">
        <v>0</v>
      </c>
      <c r="J3759" s="740">
        <v>372327.1</v>
      </c>
      <c r="K3759" s="276" t="str">
        <f t="shared" si="58"/>
        <v>151222</v>
      </c>
    </row>
    <row r="3760" spans="1:11" ht="10.9" customHeight="1">
      <c r="A3760" s="1157">
        <v>5115900001</v>
      </c>
      <c r="B3760" s="1219" t="s">
        <v>685</v>
      </c>
      <c r="C3760" s="1220"/>
      <c r="D3760" s="1221"/>
      <c r="E3760" s="1219" t="s">
        <v>4262</v>
      </c>
      <c r="F3760" s="1221"/>
      <c r="G3760" s="1158">
        <v>0</v>
      </c>
      <c r="H3760" s="740">
        <v>17914.61</v>
      </c>
      <c r="I3760" s="1158">
        <v>0</v>
      </c>
      <c r="J3760" s="740">
        <v>17914.61</v>
      </c>
      <c r="K3760" s="276" t="str">
        <f t="shared" si="58"/>
        <v>110122</v>
      </c>
    </row>
    <row r="3761" spans="1:11" ht="10.9" customHeight="1">
      <c r="A3761" s="1157">
        <v>5115900001</v>
      </c>
      <c r="B3761" s="1219" t="s">
        <v>685</v>
      </c>
      <c r="C3761" s="1220"/>
      <c r="D3761" s="1221"/>
      <c r="E3761" s="1219" t="s">
        <v>1693</v>
      </c>
      <c r="F3761" s="1221"/>
      <c r="G3761" s="740">
        <v>123188.41</v>
      </c>
      <c r="H3761" s="740">
        <v>13665.51</v>
      </c>
      <c r="I3761" s="1158">
        <v>0</v>
      </c>
      <c r="J3761" s="740">
        <v>136853.92000000001</v>
      </c>
      <c r="K3761" s="276" t="str">
        <f t="shared" si="58"/>
        <v>151222</v>
      </c>
    </row>
    <row r="3762" spans="1:11" ht="10.9" customHeight="1">
      <c r="A3762" s="1157">
        <v>5115900001</v>
      </c>
      <c r="B3762" s="1219" t="s">
        <v>685</v>
      </c>
      <c r="C3762" s="1220"/>
      <c r="D3762" s="1221"/>
      <c r="E3762" s="1219" t="s">
        <v>4263</v>
      </c>
      <c r="F3762" s="1221"/>
      <c r="G3762" s="1158">
        <v>0</v>
      </c>
      <c r="H3762" s="740">
        <v>17458.03</v>
      </c>
      <c r="I3762" s="1158">
        <v>0</v>
      </c>
      <c r="J3762" s="740">
        <v>17458.03</v>
      </c>
      <c r="K3762" s="276" t="str">
        <f t="shared" si="58"/>
        <v>110122</v>
      </c>
    </row>
    <row r="3763" spans="1:11" ht="10.9" customHeight="1">
      <c r="A3763" s="1157">
        <v>5115900001</v>
      </c>
      <c r="B3763" s="1219" t="s">
        <v>685</v>
      </c>
      <c r="C3763" s="1220"/>
      <c r="D3763" s="1221"/>
      <c r="E3763" s="1219" t="s">
        <v>1694</v>
      </c>
      <c r="F3763" s="1221"/>
      <c r="G3763" s="740">
        <v>53996.2</v>
      </c>
      <c r="H3763" s="740">
        <v>7874.7</v>
      </c>
      <c r="I3763" s="1158">
        <v>0</v>
      </c>
      <c r="J3763" s="740">
        <v>61870.9</v>
      </c>
      <c r="K3763" s="276" t="str">
        <f t="shared" si="58"/>
        <v>151222</v>
      </c>
    </row>
    <row r="3764" spans="1:11" ht="10.9" customHeight="1">
      <c r="A3764" s="1157">
        <v>5115900001</v>
      </c>
      <c r="B3764" s="1219" t="s">
        <v>685</v>
      </c>
      <c r="C3764" s="1220"/>
      <c r="D3764" s="1221"/>
      <c r="E3764" s="1219" t="s">
        <v>1695</v>
      </c>
      <c r="F3764" s="1221"/>
      <c r="G3764" s="740">
        <v>271440.11</v>
      </c>
      <c r="H3764" s="740">
        <v>26853.14</v>
      </c>
      <c r="I3764" s="1158">
        <v>0</v>
      </c>
      <c r="J3764" s="740">
        <v>298293.25</v>
      </c>
      <c r="K3764" s="276" t="str">
        <f t="shared" si="58"/>
        <v>151222</v>
      </c>
    </row>
    <row r="3765" spans="1:11" ht="10.9" customHeight="1">
      <c r="A3765" s="1157">
        <v>5115900001</v>
      </c>
      <c r="B3765" s="1219" t="s">
        <v>685</v>
      </c>
      <c r="C3765" s="1220"/>
      <c r="D3765" s="1221"/>
      <c r="E3765" s="1219" t="s">
        <v>1696</v>
      </c>
      <c r="F3765" s="1221"/>
      <c r="G3765" s="740">
        <v>18479.830000000002</v>
      </c>
      <c r="H3765" s="1158">
        <v>665.02</v>
      </c>
      <c r="I3765" s="1158">
        <v>0</v>
      </c>
      <c r="J3765" s="740">
        <v>19144.849999999999</v>
      </c>
      <c r="K3765" s="276" t="str">
        <f t="shared" si="58"/>
        <v>151222</v>
      </c>
    </row>
    <row r="3766" spans="1:11" ht="10.9" customHeight="1">
      <c r="A3766" s="1157">
        <v>5115900001</v>
      </c>
      <c r="B3766" s="1219" t="s">
        <v>685</v>
      </c>
      <c r="C3766" s="1220"/>
      <c r="D3766" s="1221"/>
      <c r="E3766" s="1219" t="s">
        <v>1697</v>
      </c>
      <c r="F3766" s="1221"/>
      <c r="G3766" s="740">
        <v>40919.96</v>
      </c>
      <c r="H3766" s="740">
        <v>8550.02</v>
      </c>
      <c r="I3766" s="1158">
        <v>0</v>
      </c>
      <c r="J3766" s="740">
        <v>49469.98</v>
      </c>
      <c r="K3766" s="276" t="str">
        <f t="shared" si="58"/>
        <v>151222</v>
      </c>
    </row>
    <row r="3767" spans="1:11" ht="10.9" customHeight="1">
      <c r="A3767" s="1157">
        <v>5115900001</v>
      </c>
      <c r="B3767" s="1219" t="s">
        <v>685</v>
      </c>
      <c r="C3767" s="1220"/>
      <c r="D3767" s="1221"/>
      <c r="E3767" s="1219" t="s">
        <v>1698</v>
      </c>
      <c r="F3767" s="1221"/>
      <c r="G3767" s="740">
        <v>71405.009999999995</v>
      </c>
      <c r="H3767" s="740">
        <v>8761.61</v>
      </c>
      <c r="I3767" s="1158">
        <v>0</v>
      </c>
      <c r="J3767" s="740">
        <v>80166.62</v>
      </c>
      <c r="K3767" s="276" t="str">
        <f t="shared" si="58"/>
        <v>151222</v>
      </c>
    </row>
    <row r="3768" spans="1:11" ht="10.9" customHeight="1">
      <c r="A3768" s="1157">
        <v>5115900001</v>
      </c>
      <c r="B3768" s="1219" t="s">
        <v>685</v>
      </c>
      <c r="C3768" s="1220"/>
      <c r="D3768" s="1221"/>
      <c r="E3768" s="1219" t="s">
        <v>1699</v>
      </c>
      <c r="F3768" s="1221"/>
      <c r="G3768" s="740">
        <v>13423.17</v>
      </c>
      <c r="H3768" s="740">
        <v>1303.99</v>
      </c>
      <c r="I3768" s="1158">
        <v>0</v>
      </c>
      <c r="J3768" s="740">
        <v>14727.16</v>
      </c>
      <c r="K3768" s="276" t="str">
        <f t="shared" si="58"/>
        <v>151222</v>
      </c>
    </row>
    <row r="3769" spans="1:11" ht="10.9" customHeight="1">
      <c r="A3769" s="1157">
        <v>5115900001</v>
      </c>
      <c r="B3769" s="1219" t="s">
        <v>685</v>
      </c>
      <c r="C3769" s="1220"/>
      <c r="D3769" s="1221"/>
      <c r="E3769" s="1219" t="s">
        <v>1700</v>
      </c>
      <c r="F3769" s="1221"/>
      <c r="G3769" s="740">
        <v>40143.300000000003</v>
      </c>
      <c r="H3769" s="740">
        <v>3788.17</v>
      </c>
      <c r="I3769" s="1158">
        <v>0</v>
      </c>
      <c r="J3769" s="740">
        <v>43931.47</v>
      </c>
      <c r="K3769" s="276" t="str">
        <f t="shared" si="58"/>
        <v>151222</v>
      </c>
    </row>
    <row r="3770" spans="1:11" ht="10.9" customHeight="1">
      <c r="A3770" s="1157">
        <v>5115900001</v>
      </c>
      <c r="B3770" s="1219" t="s">
        <v>685</v>
      </c>
      <c r="C3770" s="1220"/>
      <c r="D3770" s="1221"/>
      <c r="E3770" s="1219" t="s">
        <v>1701</v>
      </c>
      <c r="F3770" s="1221"/>
      <c r="G3770" s="740">
        <v>179849.86</v>
      </c>
      <c r="H3770" s="740">
        <v>17777.73</v>
      </c>
      <c r="I3770" s="1158">
        <v>0</v>
      </c>
      <c r="J3770" s="740">
        <v>197627.59</v>
      </c>
      <c r="K3770" s="276" t="str">
        <f t="shared" si="58"/>
        <v>151222</v>
      </c>
    </row>
    <row r="3771" spans="1:11" ht="10.9" customHeight="1">
      <c r="A3771" s="1157">
        <v>5115900001</v>
      </c>
      <c r="B3771" s="1219" t="s">
        <v>685</v>
      </c>
      <c r="C3771" s="1220"/>
      <c r="D3771" s="1221"/>
      <c r="E3771" s="1219" t="s">
        <v>1702</v>
      </c>
      <c r="F3771" s="1221"/>
      <c r="G3771" s="740">
        <v>45281.63</v>
      </c>
      <c r="H3771" s="740">
        <v>4815.12</v>
      </c>
      <c r="I3771" s="1158">
        <v>0</v>
      </c>
      <c r="J3771" s="740">
        <v>50096.75</v>
      </c>
      <c r="K3771" s="276" t="str">
        <f t="shared" si="58"/>
        <v>151222</v>
      </c>
    </row>
    <row r="3772" spans="1:11" ht="10.9" customHeight="1">
      <c r="A3772" s="1157">
        <v>5115900001</v>
      </c>
      <c r="B3772" s="1219" t="s">
        <v>685</v>
      </c>
      <c r="C3772" s="1220"/>
      <c r="D3772" s="1221"/>
      <c r="E3772" s="1219" t="s">
        <v>1703</v>
      </c>
      <c r="F3772" s="1221"/>
      <c r="G3772" s="740">
        <v>108461.17</v>
      </c>
      <c r="H3772" s="740">
        <v>10130.81</v>
      </c>
      <c r="I3772" s="1158">
        <v>0</v>
      </c>
      <c r="J3772" s="740">
        <v>118591.98</v>
      </c>
      <c r="K3772" s="276" t="str">
        <f t="shared" si="58"/>
        <v>151222</v>
      </c>
    </row>
    <row r="3773" spans="1:11" ht="10.9" customHeight="1">
      <c r="A3773" s="1157">
        <v>5115900001</v>
      </c>
      <c r="B3773" s="1219" t="s">
        <v>685</v>
      </c>
      <c r="C3773" s="1220"/>
      <c r="D3773" s="1221"/>
      <c r="E3773" s="1219" t="s">
        <v>1704</v>
      </c>
      <c r="F3773" s="1221"/>
      <c r="G3773" s="740">
        <v>44338.85</v>
      </c>
      <c r="H3773" s="740">
        <v>4281.16</v>
      </c>
      <c r="I3773" s="1158">
        <v>0</v>
      </c>
      <c r="J3773" s="740">
        <v>48620.01</v>
      </c>
      <c r="K3773" s="276" t="str">
        <f t="shared" si="58"/>
        <v>151222</v>
      </c>
    </row>
    <row r="3774" spans="1:11" ht="10.9" customHeight="1">
      <c r="A3774" s="1157">
        <v>5115900001</v>
      </c>
      <c r="B3774" s="1219" t="s">
        <v>685</v>
      </c>
      <c r="C3774" s="1220"/>
      <c r="D3774" s="1221"/>
      <c r="E3774" s="1219" t="s">
        <v>1705</v>
      </c>
      <c r="F3774" s="1221"/>
      <c r="G3774" s="740">
        <v>32351.75</v>
      </c>
      <c r="H3774" s="740">
        <v>4658.53</v>
      </c>
      <c r="I3774" s="1158">
        <v>0</v>
      </c>
      <c r="J3774" s="740">
        <v>37010.28</v>
      </c>
      <c r="K3774" s="276" t="str">
        <f t="shared" si="58"/>
        <v>151222</v>
      </c>
    </row>
    <row r="3775" spans="1:11" ht="10.9" customHeight="1">
      <c r="A3775" s="1157">
        <v>5115900001</v>
      </c>
      <c r="B3775" s="1219" t="s">
        <v>685</v>
      </c>
      <c r="C3775" s="1220"/>
      <c r="D3775" s="1221"/>
      <c r="E3775" s="1219" t="s">
        <v>1706</v>
      </c>
      <c r="F3775" s="1221"/>
      <c r="G3775" s="740">
        <v>41882.980000000003</v>
      </c>
      <c r="H3775" s="740">
        <v>4399.95</v>
      </c>
      <c r="I3775" s="1158">
        <v>0</v>
      </c>
      <c r="J3775" s="740">
        <v>46282.93</v>
      </c>
      <c r="K3775" s="276" t="str">
        <f t="shared" si="58"/>
        <v>151222</v>
      </c>
    </row>
    <row r="3776" spans="1:11" ht="10.9" customHeight="1">
      <c r="A3776" s="1157">
        <v>5115900001</v>
      </c>
      <c r="B3776" s="1219" t="s">
        <v>685</v>
      </c>
      <c r="C3776" s="1220"/>
      <c r="D3776" s="1221"/>
      <c r="E3776" s="1219" t="s">
        <v>4264</v>
      </c>
      <c r="F3776" s="1221"/>
      <c r="G3776" s="1158">
        <v>0</v>
      </c>
      <c r="H3776" s="740">
        <v>29634.080000000002</v>
      </c>
      <c r="I3776" s="1158">
        <v>0</v>
      </c>
      <c r="J3776" s="740">
        <v>29634.080000000002</v>
      </c>
      <c r="K3776" s="276" t="str">
        <f t="shared" si="58"/>
        <v>110122</v>
      </c>
    </row>
    <row r="3777" spans="1:11" ht="10.9" customHeight="1">
      <c r="A3777" s="1157">
        <v>5115900001</v>
      </c>
      <c r="B3777" s="1219" t="s">
        <v>685</v>
      </c>
      <c r="C3777" s="1220"/>
      <c r="D3777" s="1221"/>
      <c r="E3777" s="1219" t="s">
        <v>1707</v>
      </c>
      <c r="F3777" s="1221"/>
      <c r="G3777" s="740">
        <v>194528.47</v>
      </c>
      <c r="H3777" s="740">
        <v>14156.05</v>
      </c>
      <c r="I3777" s="1158">
        <v>0</v>
      </c>
      <c r="J3777" s="740">
        <v>208684.52</v>
      </c>
      <c r="K3777" s="276" t="str">
        <f t="shared" si="58"/>
        <v>151222</v>
      </c>
    </row>
    <row r="3778" spans="1:11" ht="10.9" customHeight="1">
      <c r="A3778" s="1157">
        <v>5115900001</v>
      </c>
      <c r="B3778" s="1219" t="s">
        <v>685</v>
      </c>
      <c r="C3778" s="1220"/>
      <c r="D3778" s="1221"/>
      <c r="E3778" s="1219" t="s">
        <v>4265</v>
      </c>
      <c r="F3778" s="1221"/>
      <c r="G3778" s="1158">
        <v>0</v>
      </c>
      <c r="H3778" s="740">
        <v>10822.74</v>
      </c>
      <c r="I3778" s="1158">
        <v>0</v>
      </c>
      <c r="J3778" s="740">
        <v>10822.74</v>
      </c>
      <c r="K3778" s="276" t="str">
        <f t="shared" si="58"/>
        <v>110122</v>
      </c>
    </row>
    <row r="3779" spans="1:11" ht="10.9" customHeight="1">
      <c r="A3779" s="1157">
        <v>5115900001</v>
      </c>
      <c r="B3779" s="1219" t="s">
        <v>685</v>
      </c>
      <c r="C3779" s="1220"/>
      <c r="D3779" s="1221"/>
      <c r="E3779" s="1219" t="s">
        <v>1708</v>
      </c>
      <c r="F3779" s="1221"/>
      <c r="G3779" s="740">
        <v>40786.17</v>
      </c>
      <c r="H3779" s="740">
        <v>5132.45</v>
      </c>
      <c r="I3779" s="1158">
        <v>0</v>
      </c>
      <c r="J3779" s="740">
        <v>45918.62</v>
      </c>
      <c r="K3779" s="276" t="str">
        <f t="shared" si="58"/>
        <v>151222</v>
      </c>
    </row>
    <row r="3780" spans="1:11" ht="10.9" customHeight="1">
      <c r="A3780" s="1157">
        <v>5115900001</v>
      </c>
      <c r="B3780" s="1219" t="s">
        <v>685</v>
      </c>
      <c r="C3780" s="1220"/>
      <c r="D3780" s="1221"/>
      <c r="E3780" s="1219" t="s">
        <v>4266</v>
      </c>
      <c r="F3780" s="1221"/>
      <c r="G3780" s="1158">
        <v>0</v>
      </c>
      <c r="H3780" s="740">
        <v>21722.959999999999</v>
      </c>
      <c r="I3780" s="1158">
        <v>0</v>
      </c>
      <c r="J3780" s="740">
        <v>21722.959999999999</v>
      </c>
      <c r="K3780" s="276" t="str">
        <f t="shared" si="58"/>
        <v>110122</v>
      </c>
    </row>
    <row r="3781" spans="1:11" ht="10.9" customHeight="1">
      <c r="A3781" s="1157">
        <v>5115900001</v>
      </c>
      <c r="B3781" s="1219" t="s">
        <v>685</v>
      </c>
      <c r="C3781" s="1220"/>
      <c r="D3781" s="1221"/>
      <c r="E3781" s="1219" t="s">
        <v>1709</v>
      </c>
      <c r="F3781" s="1221"/>
      <c r="G3781" s="740">
        <v>141796.89000000001</v>
      </c>
      <c r="H3781" s="740">
        <v>9494.4</v>
      </c>
      <c r="I3781" s="1158">
        <v>0</v>
      </c>
      <c r="J3781" s="740">
        <v>151291.29</v>
      </c>
      <c r="K3781" s="276" t="str">
        <f t="shared" si="58"/>
        <v>151222</v>
      </c>
    </row>
    <row r="3782" spans="1:11" ht="10.9" customHeight="1">
      <c r="A3782" s="1157">
        <v>5115900001</v>
      </c>
      <c r="B3782" s="1219" t="s">
        <v>685</v>
      </c>
      <c r="C3782" s="1220"/>
      <c r="D3782" s="1221"/>
      <c r="E3782" s="1219" t="s">
        <v>4267</v>
      </c>
      <c r="F3782" s="1221"/>
      <c r="G3782" s="1158">
        <v>0</v>
      </c>
      <c r="H3782" s="740">
        <v>10824.68</v>
      </c>
      <c r="I3782" s="1158">
        <v>0</v>
      </c>
      <c r="J3782" s="740">
        <v>10824.68</v>
      </c>
      <c r="K3782" s="276" t="str">
        <f t="shared" si="58"/>
        <v>110122</v>
      </c>
    </row>
    <row r="3783" spans="1:11" ht="10.9" customHeight="1">
      <c r="A3783" s="1157">
        <v>5115900001</v>
      </c>
      <c r="B3783" s="1219" t="s">
        <v>685</v>
      </c>
      <c r="C3783" s="1220"/>
      <c r="D3783" s="1221"/>
      <c r="E3783" s="1219" t="s">
        <v>3735</v>
      </c>
      <c r="F3783" s="1221"/>
      <c r="G3783" s="740">
        <v>29971.439999999999</v>
      </c>
      <c r="H3783" s="740">
        <v>7055.49</v>
      </c>
      <c r="I3783" s="1158">
        <v>0</v>
      </c>
      <c r="J3783" s="740">
        <v>37026.93</v>
      </c>
      <c r="K3783" s="276" t="str">
        <f t="shared" si="58"/>
        <v>151222</v>
      </c>
    </row>
    <row r="3784" spans="1:11" ht="10.9" customHeight="1">
      <c r="A3784" s="1157">
        <v>5115900001</v>
      </c>
      <c r="B3784" s="1219" t="s">
        <v>685</v>
      </c>
      <c r="C3784" s="1220"/>
      <c r="D3784" s="1221"/>
      <c r="E3784" s="1219" t="s">
        <v>4268</v>
      </c>
      <c r="F3784" s="1221"/>
      <c r="G3784" s="1158">
        <v>0</v>
      </c>
      <c r="H3784" s="740">
        <v>22582.33</v>
      </c>
      <c r="I3784" s="1158">
        <v>0</v>
      </c>
      <c r="J3784" s="740">
        <v>22582.33</v>
      </c>
      <c r="K3784" s="276" t="str">
        <f t="shared" si="58"/>
        <v>110122</v>
      </c>
    </row>
    <row r="3785" spans="1:11" ht="10.9" customHeight="1">
      <c r="A3785" s="1157">
        <v>5115900001</v>
      </c>
      <c r="B3785" s="1219" t="s">
        <v>685</v>
      </c>
      <c r="C3785" s="1220"/>
      <c r="D3785" s="1221"/>
      <c r="E3785" s="1219" t="s">
        <v>3736</v>
      </c>
      <c r="F3785" s="1221"/>
      <c r="G3785" s="740">
        <v>23708.75</v>
      </c>
      <c r="H3785" s="740">
        <v>5576.52</v>
      </c>
      <c r="I3785" s="1158">
        <v>0</v>
      </c>
      <c r="J3785" s="740">
        <v>29285.27</v>
      </c>
      <c r="K3785" s="276" t="str">
        <f t="shared" si="58"/>
        <v>151222</v>
      </c>
    </row>
    <row r="3786" spans="1:11" ht="10.9" customHeight="1">
      <c r="A3786" s="1157">
        <v>5115900001</v>
      </c>
      <c r="B3786" s="1219" t="s">
        <v>685</v>
      </c>
      <c r="C3786" s="1220"/>
      <c r="D3786" s="1221"/>
      <c r="E3786" s="1219" t="s">
        <v>4269</v>
      </c>
      <c r="F3786" s="1221"/>
      <c r="G3786" s="1158">
        <v>0</v>
      </c>
      <c r="H3786" s="740">
        <v>44685.63</v>
      </c>
      <c r="I3786" s="1158">
        <v>0</v>
      </c>
      <c r="J3786" s="740">
        <v>44685.63</v>
      </c>
      <c r="K3786" s="276" t="str">
        <f t="shared" si="58"/>
        <v>110122</v>
      </c>
    </row>
    <row r="3787" spans="1:11" ht="10.9" customHeight="1">
      <c r="A3787" s="1157">
        <v>5115900001</v>
      </c>
      <c r="B3787" s="1219" t="s">
        <v>685</v>
      </c>
      <c r="C3787" s="1220"/>
      <c r="D3787" s="1221"/>
      <c r="E3787" s="1219" t="s">
        <v>1710</v>
      </c>
      <c r="F3787" s="1221"/>
      <c r="G3787" s="740">
        <v>144944.54</v>
      </c>
      <c r="H3787" s="740">
        <v>12882.48</v>
      </c>
      <c r="I3787" s="1158">
        <v>0</v>
      </c>
      <c r="J3787" s="740">
        <v>157827.01999999999</v>
      </c>
      <c r="K3787" s="276" t="str">
        <f t="shared" si="58"/>
        <v>151222</v>
      </c>
    </row>
    <row r="3788" spans="1:11" ht="10.9" customHeight="1">
      <c r="A3788" s="1157">
        <v>5115900001</v>
      </c>
      <c r="B3788" s="1219" t="s">
        <v>685</v>
      </c>
      <c r="C3788" s="1220"/>
      <c r="D3788" s="1221"/>
      <c r="E3788" s="1219" t="s">
        <v>4270</v>
      </c>
      <c r="F3788" s="1221"/>
      <c r="G3788" s="1158">
        <v>0</v>
      </c>
      <c r="H3788" s="740">
        <v>28714.87</v>
      </c>
      <c r="I3788" s="1158">
        <v>0</v>
      </c>
      <c r="J3788" s="740">
        <v>28714.87</v>
      </c>
      <c r="K3788" s="276" t="str">
        <f t="shared" si="58"/>
        <v>110122</v>
      </c>
    </row>
    <row r="3789" spans="1:11" ht="10.9" customHeight="1">
      <c r="A3789" s="1157">
        <v>5115900001</v>
      </c>
      <c r="B3789" s="1219" t="s">
        <v>685</v>
      </c>
      <c r="C3789" s="1220"/>
      <c r="D3789" s="1221"/>
      <c r="E3789" s="1219" t="s">
        <v>1711</v>
      </c>
      <c r="F3789" s="1221"/>
      <c r="G3789" s="740">
        <v>73062.86</v>
      </c>
      <c r="H3789" s="740">
        <v>9670.09</v>
      </c>
      <c r="I3789" s="1158">
        <v>0</v>
      </c>
      <c r="J3789" s="740">
        <v>82732.95</v>
      </c>
      <c r="K3789" s="276" t="str">
        <f t="shared" ref="K3789:K3852" si="59">MID(E3789,58,6)</f>
        <v>151222</v>
      </c>
    </row>
    <row r="3790" spans="1:11" ht="10.9" customHeight="1">
      <c r="A3790" s="1157">
        <v>5115900001</v>
      </c>
      <c r="B3790" s="1219" t="s">
        <v>685</v>
      </c>
      <c r="C3790" s="1220"/>
      <c r="D3790" s="1221"/>
      <c r="E3790" s="1219" t="s">
        <v>4271</v>
      </c>
      <c r="F3790" s="1221"/>
      <c r="G3790" s="1158">
        <v>0</v>
      </c>
      <c r="H3790" s="1158">
        <v>581.26</v>
      </c>
      <c r="I3790" s="1158">
        <v>0</v>
      </c>
      <c r="J3790" s="1158">
        <v>581.26</v>
      </c>
      <c r="K3790" s="276" t="str">
        <f t="shared" si="59"/>
        <v>110122</v>
      </c>
    </row>
    <row r="3791" spans="1:11" ht="10.9" customHeight="1">
      <c r="A3791" s="1157">
        <v>5115900001</v>
      </c>
      <c r="B3791" s="1219" t="s">
        <v>685</v>
      </c>
      <c r="C3791" s="1220"/>
      <c r="D3791" s="1221"/>
      <c r="E3791" s="1219" t="s">
        <v>4272</v>
      </c>
      <c r="F3791" s="1221"/>
      <c r="G3791" s="1158">
        <v>0</v>
      </c>
      <c r="H3791" s="740">
        <v>80538.509999999995</v>
      </c>
      <c r="I3791" s="1158">
        <v>0</v>
      </c>
      <c r="J3791" s="740">
        <v>80538.509999999995</v>
      </c>
      <c r="K3791" s="276" t="str">
        <f t="shared" si="59"/>
        <v>110122</v>
      </c>
    </row>
    <row r="3792" spans="1:11" ht="10.9" customHeight="1">
      <c r="A3792" s="1157">
        <v>5115900001</v>
      </c>
      <c r="B3792" s="1219" t="s">
        <v>685</v>
      </c>
      <c r="C3792" s="1220"/>
      <c r="D3792" s="1221"/>
      <c r="E3792" s="1219" t="s">
        <v>1712</v>
      </c>
      <c r="F3792" s="1221"/>
      <c r="G3792" s="740">
        <v>221883.45</v>
      </c>
      <c r="H3792" s="740">
        <v>27014.47</v>
      </c>
      <c r="I3792" s="1158">
        <v>0</v>
      </c>
      <c r="J3792" s="740">
        <v>248897.92000000001</v>
      </c>
      <c r="K3792" s="276" t="str">
        <f t="shared" si="59"/>
        <v>151222</v>
      </c>
    </row>
    <row r="3793" spans="1:11" ht="10.9" customHeight="1">
      <c r="A3793" s="1157">
        <v>5115900001</v>
      </c>
      <c r="B3793" s="1219" t="s">
        <v>685</v>
      </c>
      <c r="C3793" s="1220"/>
      <c r="D3793" s="1221"/>
      <c r="E3793" s="1219" t="s">
        <v>4273</v>
      </c>
      <c r="F3793" s="1221"/>
      <c r="G3793" s="1158">
        <v>0</v>
      </c>
      <c r="H3793" s="740">
        <v>16300.78</v>
      </c>
      <c r="I3793" s="1158">
        <v>0</v>
      </c>
      <c r="J3793" s="740">
        <v>16300.78</v>
      </c>
      <c r="K3793" s="276" t="str">
        <f t="shared" si="59"/>
        <v>110122</v>
      </c>
    </row>
    <row r="3794" spans="1:11" ht="10.9" customHeight="1">
      <c r="A3794" s="1157">
        <v>5115900001</v>
      </c>
      <c r="B3794" s="1219" t="s">
        <v>685</v>
      </c>
      <c r="C3794" s="1220"/>
      <c r="D3794" s="1221"/>
      <c r="E3794" s="1219" t="s">
        <v>1713</v>
      </c>
      <c r="F3794" s="1221"/>
      <c r="G3794" s="740">
        <v>55519.02</v>
      </c>
      <c r="H3794" s="740">
        <v>6788.62</v>
      </c>
      <c r="I3794" s="1158">
        <v>0</v>
      </c>
      <c r="J3794" s="740">
        <v>62307.64</v>
      </c>
      <c r="K3794" s="276" t="str">
        <f t="shared" si="59"/>
        <v>151222</v>
      </c>
    </row>
    <row r="3795" spans="1:11" ht="10.9" customHeight="1">
      <c r="A3795" s="1157">
        <v>5115900001</v>
      </c>
      <c r="B3795" s="1219" t="s">
        <v>685</v>
      </c>
      <c r="C3795" s="1220"/>
      <c r="D3795" s="1221"/>
      <c r="E3795" s="1219" t="s">
        <v>4274</v>
      </c>
      <c r="F3795" s="1221"/>
      <c r="G3795" s="1158">
        <v>0</v>
      </c>
      <c r="H3795" s="740">
        <v>82926.89</v>
      </c>
      <c r="I3795" s="1158">
        <v>0</v>
      </c>
      <c r="J3795" s="740">
        <v>82926.89</v>
      </c>
      <c r="K3795" s="276" t="str">
        <f t="shared" si="59"/>
        <v>110122</v>
      </c>
    </row>
    <row r="3796" spans="1:11" ht="10.9" customHeight="1">
      <c r="A3796" s="1157">
        <v>5115900001</v>
      </c>
      <c r="B3796" s="1219" t="s">
        <v>685</v>
      </c>
      <c r="C3796" s="1220"/>
      <c r="D3796" s="1221"/>
      <c r="E3796" s="1219" t="s">
        <v>1714</v>
      </c>
      <c r="F3796" s="1221"/>
      <c r="G3796" s="740">
        <v>380125.33</v>
      </c>
      <c r="H3796" s="740">
        <v>38311.050000000003</v>
      </c>
      <c r="I3796" s="1158">
        <v>0</v>
      </c>
      <c r="J3796" s="740">
        <v>418436.38</v>
      </c>
      <c r="K3796" s="276" t="str">
        <f t="shared" si="59"/>
        <v>151222</v>
      </c>
    </row>
    <row r="3797" spans="1:11" ht="10.9" customHeight="1">
      <c r="A3797" s="1157">
        <v>5115900001</v>
      </c>
      <c r="B3797" s="1219" t="s">
        <v>685</v>
      </c>
      <c r="C3797" s="1220"/>
      <c r="D3797" s="1221"/>
      <c r="E3797" s="1219" t="s">
        <v>4275</v>
      </c>
      <c r="F3797" s="1221"/>
      <c r="G3797" s="1158">
        <v>0</v>
      </c>
      <c r="H3797" s="740">
        <v>64786.41</v>
      </c>
      <c r="I3797" s="1158">
        <v>0</v>
      </c>
      <c r="J3797" s="740">
        <v>64786.41</v>
      </c>
      <c r="K3797" s="276" t="str">
        <f t="shared" si="59"/>
        <v>110122</v>
      </c>
    </row>
    <row r="3798" spans="1:11" ht="10.9" customHeight="1">
      <c r="A3798" s="1157">
        <v>5115900001</v>
      </c>
      <c r="B3798" s="1219" t="s">
        <v>685</v>
      </c>
      <c r="C3798" s="1220"/>
      <c r="D3798" s="1221"/>
      <c r="E3798" s="1219" t="s">
        <v>3159</v>
      </c>
      <c r="F3798" s="1221"/>
      <c r="G3798" s="740">
        <v>54711.65</v>
      </c>
      <c r="H3798" s="740">
        <v>9555.44</v>
      </c>
      <c r="I3798" s="1158">
        <v>0</v>
      </c>
      <c r="J3798" s="740">
        <v>64267.09</v>
      </c>
      <c r="K3798" s="276" t="str">
        <f t="shared" si="59"/>
        <v>151222</v>
      </c>
    </row>
    <row r="3799" spans="1:11" ht="10.9" customHeight="1">
      <c r="A3799" s="1157">
        <v>5115900001</v>
      </c>
      <c r="B3799" s="1219" t="s">
        <v>685</v>
      </c>
      <c r="C3799" s="1220"/>
      <c r="D3799" s="1221"/>
      <c r="E3799" s="1219" t="s">
        <v>4276</v>
      </c>
      <c r="F3799" s="1221"/>
      <c r="G3799" s="1158">
        <v>0</v>
      </c>
      <c r="H3799" s="740">
        <v>7001.73</v>
      </c>
      <c r="I3799" s="1158">
        <v>0</v>
      </c>
      <c r="J3799" s="740">
        <v>7001.73</v>
      </c>
      <c r="K3799" s="276" t="str">
        <f t="shared" si="59"/>
        <v>110122</v>
      </c>
    </row>
    <row r="3800" spans="1:11" ht="10.9" customHeight="1">
      <c r="A3800" s="1157">
        <v>5115900001</v>
      </c>
      <c r="B3800" s="1219" t="s">
        <v>685</v>
      </c>
      <c r="C3800" s="1220"/>
      <c r="D3800" s="1221"/>
      <c r="E3800" s="1219" t="s">
        <v>1715</v>
      </c>
      <c r="F3800" s="1221"/>
      <c r="G3800" s="740">
        <v>15327.84</v>
      </c>
      <c r="H3800" s="740">
        <v>3182.25</v>
      </c>
      <c r="I3800" s="1158">
        <v>0</v>
      </c>
      <c r="J3800" s="740">
        <v>18510.09</v>
      </c>
      <c r="K3800" s="276" t="str">
        <f t="shared" si="59"/>
        <v>151222</v>
      </c>
    </row>
    <row r="3801" spans="1:11" ht="10.9" customHeight="1">
      <c r="A3801" s="1157">
        <v>5115900001</v>
      </c>
      <c r="B3801" s="1219" t="s">
        <v>685</v>
      </c>
      <c r="C3801" s="1220"/>
      <c r="D3801" s="1221"/>
      <c r="E3801" s="1219" t="s">
        <v>4277</v>
      </c>
      <c r="F3801" s="1221"/>
      <c r="G3801" s="1158">
        <v>0</v>
      </c>
      <c r="H3801" s="740">
        <v>35423.31</v>
      </c>
      <c r="I3801" s="1158">
        <v>0</v>
      </c>
      <c r="J3801" s="740">
        <v>35423.31</v>
      </c>
      <c r="K3801" s="276" t="str">
        <f t="shared" si="59"/>
        <v>110122</v>
      </c>
    </row>
    <row r="3802" spans="1:11" ht="10.9" customHeight="1">
      <c r="A3802" s="1157">
        <v>5115900001</v>
      </c>
      <c r="B3802" s="1219" t="s">
        <v>685</v>
      </c>
      <c r="C3802" s="1220"/>
      <c r="D3802" s="1221"/>
      <c r="E3802" s="1219" t="s">
        <v>1716</v>
      </c>
      <c r="F3802" s="1221"/>
      <c r="G3802" s="740">
        <v>61938.86</v>
      </c>
      <c r="H3802" s="740">
        <v>6049.85</v>
      </c>
      <c r="I3802" s="1158">
        <v>0</v>
      </c>
      <c r="J3802" s="740">
        <v>67988.710000000006</v>
      </c>
      <c r="K3802" s="276" t="str">
        <f t="shared" si="59"/>
        <v>151222</v>
      </c>
    </row>
    <row r="3803" spans="1:11" ht="10.9" customHeight="1">
      <c r="A3803" s="1157">
        <v>5115900001</v>
      </c>
      <c r="B3803" s="1219" t="s">
        <v>685</v>
      </c>
      <c r="C3803" s="1220"/>
      <c r="D3803" s="1221"/>
      <c r="E3803" s="1219" t="s">
        <v>4278</v>
      </c>
      <c r="F3803" s="1221"/>
      <c r="G3803" s="1158">
        <v>0</v>
      </c>
      <c r="H3803" s="740">
        <v>34113.01</v>
      </c>
      <c r="I3803" s="1158">
        <v>0</v>
      </c>
      <c r="J3803" s="740">
        <v>34113.01</v>
      </c>
      <c r="K3803" s="276" t="str">
        <f t="shared" si="59"/>
        <v>110122</v>
      </c>
    </row>
    <row r="3804" spans="1:11" ht="10.9" customHeight="1">
      <c r="A3804" s="1157">
        <v>5115900001</v>
      </c>
      <c r="B3804" s="1219" t="s">
        <v>685</v>
      </c>
      <c r="C3804" s="1220"/>
      <c r="D3804" s="1221"/>
      <c r="E3804" s="1219" t="s">
        <v>1717</v>
      </c>
      <c r="F3804" s="1221"/>
      <c r="G3804" s="740">
        <v>94611.86</v>
      </c>
      <c r="H3804" s="740">
        <v>10397.9</v>
      </c>
      <c r="I3804" s="1158">
        <v>0</v>
      </c>
      <c r="J3804" s="740">
        <v>105009.76</v>
      </c>
      <c r="K3804" s="276" t="str">
        <f t="shared" si="59"/>
        <v>151222</v>
      </c>
    </row>
    <row r="3805" spans="1:11" ht="10.9" customHeight="1">
      <c r="A3805" s="1157">
        <v>5115900001</v>
      </c>
      <c r="B3805" s="1219" t="s">
        <v>685</v>
      </c>
      <c r="C3805" s="1220"/>
      <c r="D3805" s="1221"/>
      <c r="E3805" s="1219" t="s">
        <v>4279</v>
      </c>
      <c r="F3805" s="1221"/>
      <c r="G3805" s="1158">
        <v>0</v>
      </c>
      <c r="H3805" s="740">
        <v>353829.76</v>
      </c>
      <c r="I3805" s="1158">
        <v>0</v>
      </c>
      <c r="J3805" s="740">
        <v>353829.76</v>
      </c>
      <c r="K3805" s="276" t="str">
        <f t="shared" si="59"/>
        <v>110122</v>
      </c>
    </row>
    <row r="3806" spans="1:11" ht="10.9" customHeight="1">
      <c r="A3806" s="1157">
        <v>5115900001</v>
      </c>
      <c r="B3806" s="1219" t="s">
        <v>685</v>
      </c>
      <c r="C3806" s="1220"/>
      <c r="D3806" s="1221"/>
      <c r="E3806" s="1219" t="s">
        <v>1718</v>
      </c>
      <c r="F3806" s="1221"/>
      <c r="G3806" s="740">
        <v>1288650.77</v>
      </c>
      <c r="H3806" s="740">
        <v>137931.56</v>
      </c>
      <c r="I3806" s="1158">
        <v>0</v>
      </c>
      <c r="J3806" s="740">
        <v>1426582.33</v>
      </c>
      <c r="K3806" s="276" t="str">
        <f t="shared" si="59"/>
        <v>151222</v>
      </c>
    </row>
    <row r="3807" spans="1:11" ht="10.9" customHeight="1">
      <c r="A3807" s="1157">
        <v>5115900001</v>
      </c>
      <c r="B3807" s="1219" t="s">
        <v>685</v>
      </c>
      <c r="C3807" s="1220"/>
      <c r="D3807" s="1221"/>
      <c r="E3807" s="1219" t="s">
        <v>4280</v>
      </c>
      <c r="F3807" s="1221"/>
      <c r="G3807" s="1158">
        <v>0</v>
      </c>
      <c r="H3807" s="740">
        <v>51529.27</v>
      </c>
      <c r="I3807" s="1158">
        <v>0</v>
      </c>
      <c r="J3807" s="740">
        <v>51529.27</v>
      </c>
      <c r="K3807" s="276" t="str">
        <f t="shared" si="59"/>
        <v>110122</v>
      </c>
    </row>
    <row r="3808" spans="1:11" ht="10.9" customHeight="1">
      <c r="A3808" s="1157">
        <v>5115900001</v>
      </c>
      <c r="B3808" s="1219" t="s">
        <v>685</v>
      </c>
      <c r="C3808" s="1220"/>
      <c r="D3808" s="1221"/>
      <c r="E3808" s="1219" t="s">
        <v>1719</v>
      </c>
      <c r="F3808" s="1221"/>
      <c r="G3808" s="740">
        <v>65968.77</v>
      </c>
      <c r="H3808" s="740">
        <v>14412.17</v>
      </c>
      <c r="I3808" s="1158">
        <v>0</v>
      </c>
      <c r="J3808" s="740">
        <v>80380.94</v>
      </c>
      <c r="K3808" s="276" t="str">
        <f t="shared" si="59"/>
        <v>151222</v>
      </c>
    </row>
    <row r="3809" spans="1:11" ht="10.9" customHeight="1">
      <c r="A3809" s="1157">
        <v>5115900001</v>
      </c>
      <c r="B3809" s="1219" t="s">
        <v>685</v>
      </c>
      <c r="C3809" s="1220"/>
      <c r="D3809" s="1221"/>
      <c r="E3809" s="1219" t="s">
        <v>1720</v>
      </c>
      <c r="F3809" s="1221"/>
      <c r="G3809" s="740">
        <v>95251.73</v>
      </c>
      <c r="H3809" s="740">
        <v>10767.49</v>
      </c>
      <c r="I3809" s="1158">
        <v>0</v>
      </c>
      <c r="J3809" s="740">
        <v>106019.22</v>
      </c>
      <c r="K3809" s="276" t="str">
        <f t="shared" si="59"/>
        <v>151222</v>
      </c>
    </row>
    <row r="3810" spans="1:11" ht="10.9" customHeight="1">
      <c r="A3810" s="1157">
        <v>5115900001</v>
      </c>
      <c r="B3810" s="1219" t="s">
        <v>685</v>
      </c>
      <c r="C3810" s="1220"/>
      <c r="D3810" s="1221"/>
      <c r="E3810" s="1219" t="s">
        <v>4281</v>
      </c>
      <c r="F3810" s="1221"/>
      <c r="G3810" s="1158">
        <v>0</v>
      </c>
      <c r="H3810" s="740">
        <v>14711.07</v>
      </c>
      <c r="I3810" s="1158">
        <v>0</v>
      </c>
      <c r="J3810" s="740">
        <v>14711.07</v>
      </c>
      <c r="K3810" s="276" t="str">
        <f t="shared" si="59"/>
        <v>110122</v>
      </c>
    </row>
    <row r="3811" spans="1:11" ht="10.9" customHeight="1">
      <c r="A3811" s="1157">
        <v>5115900001</v>
      </c>
      <c r="B3811" s="1219" t="s">
        <v>685</v>
      </c>
      <c r="C3811" s="1220"/>
      <c r="D3811" s="1221"/>
      <c r="E3811" s="1219" t="s">
        <v>1721</v>
      </c>
      <c r="F3811" s="1221"/>
      <c r="G3811" s="740">
        <v>88719.33</v>
      </c>
      <c r="H3811" s="740">
        <v>9456.16</v>
      </c>
      <c r="I3811" s="1158">
        <v>0</v>
      </c>
      <c r="J3811" s="740">
        <v>98175.49</v>
      </c>
      <c r="K3811" s="276" t="str">
        <f t="shared" si="59"/>
        <v>151222</v>
      </c>
    </row>
    <row r="3812" spans="1:11" ht="10.9" customHeight="1">
      <c r="A3812" s="1157">
        <v>5115900001</v>
      </c>
      <c r="B3812" s="1219" t="s">
        <v>685</v>
      </c>
      <c r="C3812" s="1220"/>
      <c r="D3812" s="1221"/>
      <c r="E3812" s="1219" t="s">
        <v>4282</v>
      </c>
      <c r="F3812" s="1221"/>
      <c r="G3812" s="1158">
        <v>0</v>
      </c>
      <c r="H3812" s="740">
        <v>22428.17</v>
      </c>
      <c r="I3812" s="1158">
        <v>0</v>
      </c>
      <c r="J3812" s="740">
        <v>22428.17</v>
      </c>
      <c r="K3812" s="276" t="str">
        <f t="shared" si="59"/>
        <v>110122</v>
      </c>
    </row>
    <row r="3813" spans="1:11" ht="10.9" customHeight="1">
      <c r="A3813" s="1157">
        <v>5115900001</v>
      </c>
      <c r="B3813" s="1219" t="s">
        <v>685</v>
      </c>
      <c r="C3813" s="1220"/>
      <c r="D3813" s="1221"/>
      <c r="E3813" s="1219" t="s">
        <v>1722</v>
      </c>
      <c r="F3813" s="1221"/>
      <c r="G3813" s="740">
        <v>148429.67000000001</v>
      </c>
      <c r="H3813" s="740">
        <v>10493.71</v>
      </c>
      <c r="I3813" s="1158">
        <v>0</v>
      </c>
      <c r="J3813" s="740">
        <v>158923.38</v>
      </c>
      <c r="K3813" s="276" t="str">
        <f t="shared" si="59"/>
        <v>151222</v>
      </c>
    </row>
    <row r="3814" spans="1:11" ht="10.9" customHeight="1">
      <c r="A3814" s="1157">
        <v>5115900001</v>
      </c>
      <c r="B3814" s="1219" t="s">
        <v>685</v>
      </c>
      <c r="C3814" s="1220"/>
      <c r="D3814" s="1221"/>
      <c r="E3814" s="1219" t="s">
        <v>4283</v>
      </c>
      <c r="F3814" s="1221"/>
      <c r="G3814" s="1158">
        <v>0</v>
      </c>
      <c r="H3814" s="740">
        <v>22610.2</v>
      </c>
      <c r="I3814" s="1158">
        <v>0</v>
      </c>
      <c r="J3814" s="740">
        <v>22610.2</v>
      </c>
      <c r="K3814" s="276" t="str">
        <f t="shared" si="59"/>
        <v>110122</v>
      </c>
    </row>
    <row r="3815" spans="1:11" ht="10.9" customHeight="1">
      <c r="A3815" s="1157">
        <v>5115900001</v>
      </c>
      <c r="B3815" s="1219" t="s">
        <v>685</v>
      </c>
      <c r="C3815" s="1220"/>
      <c r="D3815" s="1221"/>
      <c r="E3815" s="1219" t="s">
        <v>1723</v>
      </c>
      <c r="F3815" s="1221"/>
      <c r="G3815" s="740">
        <v>81195.05</v>
      </c>
      <c r="H3815" s="740">
        <v>11696.48</v>
      </c>
      <c r="I3815" s="1158">
        <v>0</v>
      </c>
      <c r="J3815" s="740">
        <v>92891.53</v>
      </c>
      <c r="K3815" s="276" t="str">
        <f t="shared" si="59"/>
        <v>151222</v>
      </c>
    </row>
    <row r="3816" spans="1:11" ht="10.9" customHeight="1">
      <c r="A3816" s="1157">
        <v>5115900001</v>
      </c>
      <c r="B3816" s="1219" t="s">
        <v>685</v>
      </c>
      <c r="C3816" s="1220"/>
      <c r="D3816" s="1221"/>
      <c r="E3816" s="1219" t="s">
        <v>4284</v>
      </c>
      <c r="F3816" s="1221"/>
      <c r="G3816" s="1158">
        <v>0</v>
      </c>
      <c r="H3816" s="740">
        <v>3577.52</v>
      </c>
      <c r="I3816" s="1158">
        <v>0</v>
      </c>
      <c r="J3816" s="740">
        <v>3577.52</v>
      </c>
      <c r="K3816" s="276" t="str">
        <f t="shared" si="59"/>
        <v>110122</v>
      </c>
    </row>
    <row r="3817" spans="1:11" ht="10.9" customHeight="1">
      <c r="A3817" s="1157">
        <v>5115900001</v>
      </c>
      <c r="B3817" s="1219" t="s">
        <v>685</v>
      </c>
      <c r="C3817" s="1220"/>
      <c r="D3817" s="1221"/>
      <c r="E3817" s="1219" t="s">
        <v>3737</v>
      </c>
      <c r="F3817" s="1221"/>
      <c r="G3817" s="740">
        <v>10499.06</v>
      </c>
      <c r="H3817" s="740">
        <v>4099.5600000000004</v>
      </c>
      <c r="I3817" s="1158">
        <v>0</v>
      </c>
      <c r="J3817" s="740">
        <v>14598.62</v>
      </c>
      <c r="K3817" s="276" t="str">
        <f t="shared" si="59"/>
        <v>151222</v>
      </c>
    </row>
    <row r="3818" spans="1:11" ht="10.9" customHeight="1">
      <c r="A3818" s="1157">
        <v>5115900001</v>
      </c>
      <c r="B3818" s="1219" t="s">
        <v>685</v>
      </c>
      <c r="C3818" s="1220"/>
      <c r="D3818" s="1221"/>
      <c r="E3818" s="1219" t="s">
        <v>4285</v>
      </c>
      <c r="F3818" s="1221"/>
      <c r="G3818" s="1158">
        <v>0</v>
      </c>
      <c r="H3818" s="740">
        <v>18037.099999999999</v>
      </c>
      <c r="I3818" s="1158">
        <v>0</v>
      </c>
      <c r="J3818" s="740">
        <v>18037.099999999999</v>
      </c>
      <c r="K3818" s="276" t="str">
        <f t="shared" si="59"/>
        <v>110122</v>
      </c>
    </row>
    <row r="3819" spans="1:11" ht="10.9" customHeight="1">
      <c r="A3819" s="1157">
        <v>5115900001</v>
      </c>
      <c r="B3819" s="1219" t="s">
        <v>685</v>
      </c>
      <c r="C3819" s="1220"/>
      <c r="D3819" s="1221"/>
      <c r="E3819" s="1219" t="s">
        <v>1724</v>
      </c>
      <c r="F3819" s="1221"/>
      <c r="G3819" s="740">
        <v>91859.65</v>
      </c>
      <c r="H3819" s="740">
        <v>8037.91</v>
      </c>
      <c r="I3819" s="1158">
        <v>0</v>
      </c>
      <c r="J3819" s="740">
        <v>99897.56</v>
      </c>
      <c r="K3819" s="276" t="str">
        <f t="shared" si="59"/>
        <v>151222</v>
      </c>
    </row>
    <row r="3820" spans="1:11" ht="10.9" customHeight="1">
      <c r="A3820" s="1157">
        <v>5115900001</v>
      </c>
      <c r="B3820" s="1219" t="s">
        <v>685</v>
      </c>
      <c r="C3820" s="1220"/>
      <c r="D3820" s="1221"/>
      <c r="E3820" s="1219" t="s">
        <v>4286</v>
      </c>
      <c r="F3820" s="1221"/>
      <c r="G3820" s="1158">
        <v>0</v>
      </c>
      <c r="H3820" s="740">
        <v>24708.48</v>
      </c>
      <c r="I3820" s="1158">
        <v>0</v>
      </c>
      <c r="J3820" s="740">
        <v>24708.48</v>
      </c>
      <c r="K3820" s="276" t="str">
        <f t="shared" si="59"/>
        <v>110122</v>
      </c>
    </row>
    <row r="3821" spans="1:11" ht="10.9" customHeight="1">
      <c r="A3821" s="1157">
        <v>5115900001</v>
      </c>
      <c r="B3821" s="1219" t="s">
        <v>685</v>
      </c>
      <c r="C3821" s="1220"/>
      <c r="D3821" s="1221"/>
      <c r="E3821" s="1219" t="s">
        <v>1725</v>
      </c>
      <c r="F3821" s="1221"/>
      <c r="G3821" s="740">
        <v>87956.51</v>
      </c>
      <c r="H3821" s="740">
        <v>14782.6</v>
      </c>
      <c r="I3821" s="1158">
        <v>0</v>
      </c>
      <c r="J3821" s="740">
        <v>102739.11</v>
      </c>
      <c r="K3821" s="276" t="str">
        <f t="shared" si="59"/>
        <v>151222</v>
      </c>
    </row>
    <row r="3822" spans="1:11" ht="10.9" customHeight="1">
      <c r="A3822" s="1157">
        <v>5115900001</v>
      </c>
      <c r="B3822" s="1219" t="s">
        <v>685</v>
      </c>
      <c r="C3822" s="1220"/>
      <c r="D3822" s="1221"/>
      <c r="E3822" s="1219" t="s">
        <v>4287</v>
      </c>
      <c r="F3822" s="1221"/>
      <c r="G3822" s="1158">
        <v>0</v>
      </c>
      <c r="H3822" s="740">
        <v>12035.9</v>
      </c>
      <c r="I3822" s="1158">
        <v>0</v>
      </c>
      <c r="J3822" s="740">
        <v>12035.9</v>
      </c>
      <c r="K3822" s="276" t="str">
        <f t="shared" si="59"/>
        <v>110122</v>
      </c>
    </row>
    <row r="3823" spans="1:11" ht="10.9" customHeight="1">
      <c r="A3823" s="1157">
        <v>5115900001</v>
      </c>
      <c r="B3823" s="1219" t="s">
        <v>685</v>
      </c>
      <c r="C3823" s="1220"/>
      <c r="D3823" s="1221"/>
      <c r="E3823" s="1219" t="s">
        <v>1726</v>
      </c>
      <c r="F3823" s="1221"/>
      <c r="G3823" s="740">
        <v>25354.17</v>
      </c>
      <c r="H3823" s="740">
        <v>3386.93</v>
      </c>
      <c r="I3823" s="1158">
        <v>0</v>
      </c>
      <c r="J3823" s="740">
        <v>28741.1</v>
      </c>
      <c r="K3823" s="276" t="str">
        <f t="shared" si="59"/>
        <v>151222</v>
      </c>
    </row>
    <row r="3824" spans="1:11" ht="10.9" customHeight="1">
      <c r="A3824" s="1157">
        <v>5115900001</v>
      </c>
      <c r="B3824" s="1219" t="s">
        <v>685</v>
      </c>
      <c r="C3824" s="1220"/>
      <c r="D3824" s="1221"/>
      <c r="E3824" s="1219" t="s">
        <v>4288</v>
      </c>
      <c r="F3824" s="1221"/>
      <c r="G3824" s="1158">
        <v>0</v>
      </c>
      <c r="H3824" s="740">
        <v>11024.37</v>
      </c>
      <c r="I3824" s="1158">
        <v>0</v>
      </c>
      <c r="J3824" s="740">
        <v>11024.37</v>
      </c>
      <c r="K3824" s="276" t="str">
        <f t="shared" si="59"/>
        <v>110122</v>
      </c>
    </row>
    <row r="3825" spans="1:11" ht="10.9" customHeight="1">
      <c r="A3825" s="1157">
        <v>5115900001</v>
      </c>
      <c r="B3825" s="1219" t="s">
        <v>685</v>
      </c>
      <c r="C3825" s="1220"/>
      <c r="D3825" s="1221"/>
      <c r="E3825" s="1219" t="s">
        <v>1727</v>
      </c>
      <c r="F3825" s="1221"/>
      <c r="G3825" s="740">
        <v>26217.14</v>
      </c>
      <c r="H3825" s="740">
        <v>1487.33</v>
      </c>
      <c r="I3825" s="1158">
        <v>0</v>
      </c>
      <c r="J3825" s="740">
        <v>27704.47</v>
      </c>
      <c r="K3825" s="276" t="str">
        <f t="shared" si="59"/>
        <v>151222</v>
      </c>
    </row>
    <row r="3826" spans="1:11" ht="10.9" customHeight="1">
      <c r="A3826" s="1157">
        <v>5115900001</v>
      </c>
      <c r="B3826" s="1219" t="s">
        <v>685</v>
      </c>
      <c r="C3826" s="1220"/>
      <c r="D3826" s="1221"/>
      <c r="E3826" s="1219" t="s">
        <v>4289</v>
      </c>
      <c r="F3826" s="1221"/>
      <c r="G3826" s="1158">
        <v>0</v>
      </c>
      <c r="H3826" s="740">
        <v>36307.040000000001</v>
      </c>
      <c r="I3826" s="1158">
        <v>0</v>
      </c>
      <c r="J3826" s="740">
        <v>36307.040000000001</v>
      </c>
      <c r="K3826" s="276" t="str">
        <f t="shared" si="59"/>
        <v>110122</v>
      </c>
    </row>
    <row r="3827" spans="1:11" ht="10.9" customHeight="1">
      <c r="A3827" s="1157">
        <v>5115900001</v>
      </c>
      <c r="B3827" s="1219" t="s">
        <v>685</v>
      </c>
      <c r="C3827" s="1220"/>
      <c r="D3827" s="1221"/>
      <c r="E3827" s="1219" t="s">
        <v>1728</v>
      </c>
      <c r="F3827" s="1221"/>
      <c r="G3827" s="740">
        <v>109312.96000000001</v>
      </c>
      <c r="H3827" s="740">
        <v>16599.41</v>
      </c>
      <c r="I3827" s="1158">
        <v>0</v>
      </c>
      <c r="J3827" s="740">
        <v>125912.37</v>
      </c>
      <c r="K3827" s="276" t="str">
        <f t="shared" si="59"/>
        <v>151222</v>
      </c>
    </row>
    <row r="3828" spans="1:11" ht="10.9" customHeight="1">
      <c r="A3828" s="1157">
        <v>5115900001</v>
      </c>
      <c r="B3828" s="1219" t="s">
        <v>685</v>
      </c>
      <c r="C3828" s="1220"/>
      <c r="D3828" s="1221"/>
      <c r="E3828" s="1219" t="s">
        <v>4290</v>
      </c>
      <c r="F3828" s="1221"/>
      <c r="G3828" s="1158">
        <v>0</v>
      </c>
      <c r="H3828" s="740">
        <v>15267.04</v>
      </c>
      <c r="I3828" s="1158">
        <v>0</v>
      </c>
      <c r="J3828" s="740">
        <v>15267.04</v>
      </c>
      <c r="K3828" s="276" t="str">
        <f t="shared" si="59"/>
        <v>110122</v>
      </c>
    </row>
    <row r="3829" spans="1:11" ht="10.9" customHeight="1">
      <c r="A3829" s="1157">
        <v>5115900001</v>
      </c>
      <c r="B3829" s="1219" t="s">
        <v>685</v>
      </c>
      <c r="C3829" s="1220"/>
      <c r="D3829" s="1221"/>
      <c r="E3829" s="1219" t="s">
        <v>3738</v>
      </c>
      <c r="F3829" s="1221"/>
      <c r="G3829" s="740">
        <v>20264.14</v>
      </c>
      <c r="H3829" s="740">
        <v>4889.78</v>
      </c>
      <c r="I3829" s="1158">
        <v>0</v>
      </c>
      <c r="J3829" s="740">
        <v>25153.919999999998</v>
      </c>
      <c r="K3829" s="276" t="str">
        <f t="shared" si="59"/>
        <v>151222</v>
      </c>
    </row>
    <row r="3830" spans="1:11" ht="10.9" customHeight="1">
      <c r="A3830" s="1157">
        <v>5115900001</v>
      </c>
      <c r="B3830" s="1219" t="s">
        <v>685</v>
      </c>
      <c r="C3830" s="1220"/>
      <c r="D3830" s="1221"/>
      <c r="E3830" s="1219" t="s">
        <v>1729</v>
      </c>
      <c r="F3830" s="1221"/>
      <c r="G3830" s="740">
        <v>37900.31</v>
      </c>
      <c r="H3830" s="1158">
        <v>0</v>
      </c>
      <c r="I3830" s="1158">
        <v>0</v>
      </c>
      <c r="J3830" s="740">
        <v>37900.31</v>
      </c>
      <c r="K3830" s="276" t="str">
        <f t="shared" si="59"/>
        <v>151222</v>
      </c>
    </row>
    <row r="3831" spans="1:11" ht="10.9" customHeight="1">
      <c r="A3831" s="1157">
        <v>5115900001</v>
      </c>
      <c r="B3831" s="1219" t="s">
        <v>685</v>
      </c>
      <c r="C3831" s="1220"/>
      <c r="D3831" s="1221"/>
      <c r="E3831" s="1219" t="s">
        <v>4291</v>
      </c>
      <c r="F3831" s="1221"/>
      <c r="G3831" s="740">
        <v>54491.839999999997</v>
      </c>
      <c r="H3831" s="740">
        <v>45921.59</v>
      </c>
      <c r="I3831" s="1158">
        <v>0</v>
      </c>
      <c r="J3831" s="740">
        <v>100413.43</v>
      </c>
      <c r="K3831" s="276" t="str">
        <f t="shared" si="59"/>
        <v>110122</v>
      </c>
    </row>
    <row r="3832" spans="1:11" ht="10.9" customHeight="1">
      <c r="A3832" s="1157">
        <v>5115900001</v>
      </c>
      <c r="B3832" s="1219" t="s">
        <v>685</v>
      </c>
      <c r="C3832" s="1220"/>
      <c r="D3832" s="1221"/>
      <c r="E3832" s="1219" t="s">
        <v>1730</v>
      </c>
      <c r="F3832" s="1221"/>
      <c r="G3832" s="740">
        <v>23914.43</v>
      </c>
      <c r="H3832" s="740">
        <v>29431.15</v>
      </c>
      <c r="I3832" s="1158">
        <v>0</v>
      </c>
      <c r="J3832" s="740">
        <v>53345.58</v>
      </c>
      <c r="K3832" s="276" t="str">
        <f t="shared" si="59"/>
        <v>151222</v>
      </c>
    </row>
    <row r="3833" spans="1:11" ht="10.9" customHeight="1">
      <c r="A3833" s="1157">
        <v>5115900001</v>
      </c>
      <c r="B3833" s="1219" t="s">
        <v>685</v>
      </c>
      <c r="C3833" s="1220"/>
      <c r="D3833" s="1221"/>
      <c r="E3833" s="1219" t="s">
        <v>1731</v>
      </c>
      <c r="F3833" s="1221"/>
      <c r="G3833" s="740">
        <v>700701.58</v>
      </c>
      <c r="H3833" s="740">
        <v>130412.79</v>
      </c>
      <c r="I3833" s="1158">
        <v>0</v>
      </c>
      <c r="J3833" s="740">
        <v>831114.37</v>
      </c>
      <c r="K3833" s="276" t="str">
        <f t="shared" si="59"/>
        <v>250422</v>
      </c>
    </row>
    <row r="3834" spans="1:11" ht="10.9" customHeight="1">
      <c r="A3834" s="1157">
        <v>5115900001</v>
      </c>
      <c r="B3834" s="1219" t="s">
        <v>685</v>
      </c>
      <c r="C3834" s="1220"/>
      <c r="D3834" s="1221"/>
      <c r="E3834" s="1219" t="s">
        <v>4292</v>
      </c>
      <c r="F3834" s="1221"/>
      <c r="G3834" s="740">
        <v>14171.29</v>
      </c>
      <c r="H3834" s="740">
        <v>17582.810000000001</v>
      </c>
      <c r="I3834" s="1158">
        <v>0</v>
      </c>
      <c r="J3834" s="740">
        <v>31754.1</v>
      </c>
      <c r="K3834" s="276" t="str">
        <f t="shared" si="59"/>
        <v>110122</v>
      </c>
    </row>
    <row r="3835" spans="1:11" ht="10.9" customHeight="1">
      <c r="A3835" s="1157">
        <v>5115900001</v>
      </c>
      <c r="B3835" s="1219" t="s">
        <v>685</v>
      </c>
      <c r="C3835" s="1220"/>
      <c r="D3835" s="1221"/>
      <c r="E3835" s="1219" t="s">
        <v>4293</v>
      </c>
      <c r="F3835" s="1221"/>
      <c r="G3835" s="1158">
        <v>998.22</v>
      </c>
      <c r="H3835" s="740">
        <v>10281.16</v>
      </c>
      <c r="I3835" s="1158">
        <v>0</v>
      </c>
      <c r="J3835" s="740">
        <v>11279.38</v>
      </c>
      <c r="K3835" s="276" t="str">
        <f t="shared" si="59"/>
        <v>151222</v>
      </c>
    </row>
    <row r="3836" spans="1:11" ht="10.9" customHeight="1">
      <c r="A3836" s="1157">
        <v>5115900001</v>
      </c>
      <c r="B3836" s="1219" t="s">
        <v>685</v>
      </c>
      <c r="C3836" s="1220"/>
      <c r="D3836" s="1221"/>
      <c r="E3836" s="1219" t="s">
        <v>1732</v>
      </c>
      <c r="F3836" s="1221"/>
      <c r="G3836" s="740">
        <v>127845.04</v>
      </c>
      <c r="H3836" s="740">
        <v>28914.43</v>
      </c>
      <c r="I3836" s="1158">
        <v>0</v>
      </c>
      <c r="J3836" s="740">
        <v>156759.47</v>
      </c>
      <c r="K3836" s="276" t="str">
        <f t="shared" si="59"/>
        <v>250422</v>
      </c>
    </row>
    <row r="3837" spans="1:11" ht="10.9" customHeight="1">
      <c r="A3837" s="1157">
        <v>5115900001</v>
      </c>
      <c r="B3837" s="1219" t="s">
        <v>685</v>
      </c>
      <c r="C3837" s="1220"/>
      <c r="D3837" s="1221"/>
      <c r="E3837" s="1219" t="s">
        <v>4294</v>
      </c>
      <c r="F3837" s="1221"/>
      <c r="G3837" s="740">
        <v>18311.09</v>
      </c>
      <c r="H3837" s="740">
        <v>19280.349999999999</v>
      </c>
      <c r="I3837" s="1158">
        <v>0</v>
      </c>
      <c r="J3837" s="740">
        <v>37591.440000000002</v>
      </c>
      <c r="K3837" s="276" t="str">
        <f t="shared" si="59"/>
        <v>110122</v>
      </c>
    </row>
    <row r="3838" spans="1:11" ht="10.9" customHeight="1">
      <c r="A3838" s="1157">
        <v>5115900001</v>
      </c>
      <c r="B3838" s="1219" t="s">
        <v>685</v>
      </c>
      <c r="C3838" s="1220"/>
      <c r="D3838" s="1221"/>
      <c r="E3838" s="1219" t="s">
        <v>2864</v>
      </c>
      <c r="F3838" s="1221"/>
      <c r="G3838" s="740">
        <v>1333.15</v>
      </c>
      <c r="H3838" s="740">
        <v>7877.15</v>
      </c>
      <c r="I3838" s="1158">
        <v>0</v>
      </c>
      <c r="J3838" s="740">
        <v>9210.2999999999993</v>
      </c>
      <c r="K3838" s="276" t="str">
        <f t="shared" si="59"/>
        <v>151222</v>
      </c>
    </row>
    <row r="3839" spans="1:11" ht="10.9" customHeight="1">
      <c r="A3839" s="1157">
        <v>5115900001</v>
      </c>
      <c r="B3839" s="1219" t="s">
        <v>685</v>
      </c>
      <c r="C3839" s="1220"/>
      <c r="D3839" s="1221"/>
      <c r="E3839" s="1219" t="s">
        <v>1733</v>
      </c>
      <c r="F3839" s="1221"/>
      <c r="G3839" s="740">
        <v>151009.21</v>
      </c>
      <c r="H3839" s="740">
        <v>47691.34</v>
      </c>
      <c r="I3839" s="1158">
        <v>0</v>
      </c>
      <c r="J3839" s="740">
        <v>198700.55</v>
      </c>
      <c r="K3839" s="276" t="str">
        <f t="shared" si="59"/>
        <v>250422</v>
      </c>
    </row>
    <row r="3840" spans="1:11" ht="10.9" customHeight="1">
      <c r="A3840" s="1157">
        <v>5115900001</v>
      </c>
      <c r="B3840" s="1219" t="s">
        <v>685</v>
      </c>
      <c r="C3840" s="1220"/>
      <c r="D3840" s="1221"/>
      <c r="E3840" s="1219" t="s">
        <v>4295</v>
      </c>
      <c r="F3840" s="1221"/>
      <c r="G3840" s="740">
        <v>44925.13</v>
      </c>
      <c r="H3840" s="740">
        <v>31777.15</v>
      </c>
      <c r="I3840" s="1158">
        <v>0</v>
      </c>
      <c r="J3840" s="740">
        <v>76702.28</v>
      </c>
      <c r="K3840" s="276" t="str">
        <f t="shared" si="59"/>
        <v>110122</v>
      </c>
    </row>
    <row r="3841" spans="1:11" ht="10.9" customHeight="1">
      <c r="A3841" s="1157">
        <v>5115900001</v>
      </c>
      <c r="B3841" s="1219" t="s">
        <v>685</v>
      </c>
      <c r="C3841" s="1220"/>
      <c r="D3841" s="1221"/>
      <c r="E3841" s="1219" t="s">
        <v>4296</v>
      </c>
      <c r="F3841" s="1221"/>
      <c r="G3841" s="1158">
        <v>0</v>
      </c>
      <c r="H3841" s="740">
        <v>17574.8</v>
      </c>
      <c r="I3841" s="1158">
        <v>0</v>
      </c>
      <c r="J3841" s="740">
        <v>17574.8</v>
      </c>
      <c r="K3841" s="276" t="str">
        <f t="shared" si="59"/>
        <v>151222</v>
      </c>
    </row>
    <row r="3842" spans="1:11" ht="10.9" customHeight="1">
      <c r="A3842" s="1157">
        <v>5115900001</v>
      </c>
      <c r="B3842" s="1219" t="s">
        <v>685</v>
      </c>
      <c r="C3842" s="1220"/>
      <c r="D3842" s="1221"/>
      <c r="E3842" s="1219" t="s">
        <v>1734</v>
      </c>
      <c r="F3842" s="1221"/>
      <c r="G3842" s="740">
        <v>286373.31</v>
      </c>
      <c r="H3842" s="740">
        <v>88476.86</v>
      </c>
      <c r="I3842" s="1158">
        <v>0</v>
      </c>
      <c r="J3842" s="740">
        <v>374850.17</v>
      </c>
      <c r="K3842" s="276" t="str">
        <f t="shared" si="59"/>
        <v>250422</v>
      </c>
    </row>
    <row r="3843" spans="1:11" ht="10.9" customHeight="1">
      <c r="A3843" s="1157">
        <v>5115900001</v>
      </c>
      <c r="B3843" s="1219" t="s">
        <v>685</v>
      </c>
      <c r="C3843" s="1220"/>
      <c r="D3843" s="1221"/>
      <c r="E3843" s="1219" t="s">
        <v>4297</v>
      </c>
      <c r="F3843" s="1221"/>
      <c r="G3843" s="740">
        <v>25473.13</v>
      </c>
      <c r="H3843" s="740">
        <v>22429.08</v>
      </c>
      <c r="I3843" s="1158">
        <v>0</v>
      </c>
      <c r="J3843" s="740">
        <v>47902.21</v>
      </c>
      <c r="K3843" s="276" t="str">
        <f t="shared" si="59"/>
        <v>110122</v>
      </c>
    </row>
    <row r="3844" spans="1:11" ht="10.9" customHeight="1">
      <c r="A3844" s="1157">
        <v>5115900001</v>
      </c>
      <c r="B3844" s="1219" t="s">
        <v>685</v>
      </c>
      <c r="C3844" s="1220"/>
      <c r="D3844" s="1221"/>
      <c r="E3844" s="1219" t="s">
        <v>1735</v>
      </c>
      <c r="F3844" s="1221"/>
      <c r="G3844" s="740">
        <v>9061.6200000000008</v>
      </c>
      <c r="H3844" s="740">
        <v>11435.63</v>
      </c>
      <c r="I3844" s="1158">
        <v>0</v>
      </c>
      <c r="J3844" s="740">
        <v>20497.25</v>
      </c>
      <c r="K3844" s="276" t="str">
        <f t="shared" si="59"/>
        <v>151222</v>
      </c>
    </row>
    <row r="3845" spans="1:11" ht="10.9" customHeight="1">
      <c r="A3845" s="1157">
        <v>5115900001</v>
      </c>
      <c r="B3845" s="1219" t="s">
        <v>685</v>
      </c>
      <c r="C3845" s="1220"/>
      <c r="D3845" s="1221"/>
      <c r="E3845" s="1219" t="s">
        <v>1736</v>
      </c>
      <c r="F3845" s="1221"/>
      <c r="G3845" s="740">
        <v>267548.87</v>
      </c>
      <c r="H3845" s="740">
        <v>56046.1</v>
      </c>
      <c r="I3845" s="1158">
        <v>0</v>
      </c>
      <c r="J3845" s="740">
        <v>323594.96999999997</v>
      </c>
      <c r="K3845" s="276" t="str">
        <f t="shared" si="59"/>
        <v>250422</v>
      </c>
    </row>
    <row r="3846" spans="1:11" ht="10.9" customHeight="1">
      <c r="A3846" s="1157">
        <v>5115900001</v>
      </c>
      <c r="B3846" s="1219" t="s">
        <v>685</v>
      </c>
      <c r="C3846" s="1220"/>
      <c r="D3846" s="1221"/>
      <c r="E3846" s="1219" t="s">
        <v>4298</v>
      </c>
      <c r="F3846" s="1221"/>
      <c r="G3846" s="740">
        <v>9042.5400000000009</v>
      </c>
      <c r="H3846" s="740">
        <v>5855.44</v>
      </c>
      <c r="I3846" s="1158">
        <v>0</v>
      </c>
      <c r="J3846" s="740">
        <v>14897.98</v>
      </c>
      <c r="K3846" s="276" t="str">
        <f t="shared" si="59"/>
        <v>110122</v>
      </c>
    </row>
    <row r="3847" spans="1:11" ht="10.9" customHeight="1">
      <c r="A3847" s="1157">
        <v>5115900001</v>
      </c>
      <c r="B3847" s="1219" t="s">
        <v>685</v>
      </c>
      <c r="C3847" s="1220"/>
      <c r="D3847" s="1221"/>
      <c r="E3847" s="1219" t="s">
        <v>4299</v>
      </c>
      <c r="F3847" s="1221"/>
      <c r="G3847" s="1158">
        <v>0</v>
      </c>
      <c r="H3847" s="740">
        <v>3752.06</v>
      </c>
      <c r="I3847" s="1158">
        <v>0</v>
      </c>
      <c r="J3847" s="740">
        <v>3752.06</v>
      </c>
      <c r="K3847" s="276" t="str">
        <f t="shared" si="59"/>
        <v>151222</v>
      </c>
    </row>
    <row r="3848" spans="1:11" ht="10.9" customHeight="1">
      <c r="A3848" s="1157">
        <v>5115900001</v>
      </c>
      <c r="B3848" s="1219" t="s">
        <v>685</v>
      </c>
      <c r="C3848" s="1220"/>
      <c r="D3848" s="1221"/>
      <c r="E3848" s="1219" t="s">
        <v>3966</v>
      </c>
      <c r="F3848" s="1221"/>
      <c r="G3848" s="740">
        <v>30735.78</v>
      </c>
      <c r="H3848" s="740">
        <v>20217.84</v>
      </c>
      <c r="I3848" s="1158">
        <v>0</v>
      </c>
      <c r="J3848" s="740">
        <v>50953.62</v>
      </c>
      <c r="K3848" s="276" t="str">
        <f t="shared" si="59"/>
        <v>250422</v>
      </c>
    </row>
    <row r="3849" spans="1:11" ht="10.9" customHeight="1">
      <c r="A3849" s="1157">
        <v>5115900001</v>
      </c>
      <c r="B3849" s="1219" t="s">
        <v>685</v>
      </c>
      <c r="C3849" s="1220"/>
      <c r="D3849" s="1221"/>
      <c r="E3849" s="1219" t="s">
        <v>4300</v>
      </c>
      <c r="F3849" s="1221"/>
      <c r="G3849" s="740">
        <v>8416.7099999999991</v>
      </c>
      <c r="H3849" s="740">
        <v>5159.7700000000004</v>
      </c>
      <c r="I3849" s="1158">
        <v>0</v>
      </c>
      <c r="J3849" s="740">
        <v>13576.48</v>
      </c>
      <c r="K3849" s="276" t="str">
        <f t="shared" si="59"/>
        <v>110122</v>
      </c>
    </row>
    <row r="3850" spans="1:11" ht="10.9" customHeight="1">
      <c r="A3850" s="1157">
        <v>5115900001</v>
      </c>
      <c r="B3850" s="1219" t="s">
        <v>685</v>
      </c>
      <c r="C3850" s="1220"/>
      <c r="D3850" s="1221"/>
      <c r="E3850" s="1219" t="s">
        <v>4301</v>
      </c>
      <c r="F3850" s="1221"/>
      <c r="G3850" s="1158">
        <v>0</v>
      </c>
      <c r="H3850" s="740">
        <v>4179.5200000000004</v>
      </c>
      <c r="I3850" s="1158">
        <v>0</v>
      </c>
      <c r="J3850" s="740">
        <v>4179.5200000000004</v>
      </c>
      <c r="K3850" s="276" t="str">
        <f t="shared" si="59"/>
        <v>151222</v>
      </c>
    </row>
    <row r="3851" spans="1:11" ht="10.9" customHeight="1">
      <c r="A3851" s="1157">
        <v>5115900001</v>
      </c>
      <c r="B3851" s="1219" t="s">
        <v>685</v>
      </c>
      <c r="C3851" s="1220"/>
      <c r="D3851" s="1221"/>
      <c r="E3851" s="1219" t="s">
        <v>3967</v>
      </c>
      <c r="F3851" s="1221"/>
      <c r="G3851" s="740">
        <v>34133.03</v>
      </c>
      <c r="H3851" s="740">
        <v>23437.200000000001</v>
      </c>
      <c r="I3851" s="1158">
        <v>0</v>
      </c>
      <c r="J3851" s="740">
        <v>57570.23</v>
      </c>
      <c r="K3851" s="276" t="str">
        <f t="shared" si="59"/>
        <v>250422</v>
      </c>
    </row>
    <row r="3852" spans="1:11" ht="10.9" customHeight="1">
      <c r="A3852" s="1157">
        <v>5115900001</v>
      </c>
      <c r="B3852" s="1219" t="s">
        <v>685</v>
      </c>
      <c r="C3852" s="1220"/>
      <c r="D3852" s="1221"/>
      <c r="E3852" s="1219" t="s">
        <v>4302</v>
      </c>
      <c r="F3852" s="1221"/>
      <c r="G3852" s="740">
        <v>16038.18</v>
      </c>
      <c r="H3852" s="740">
        <v>18011.740000000002</v>
      </c>
      <c r="I3852" s="1158">
        <v>0</v>
      </c>
      <c r="J3852" s="740">
        <v>34049.919999999998</v>
      </c>
      <c r="K3852" s="276" t="str">
        <f t="shared" si="59"/>
        <v>110122</v>
      </c>
    </row>
    <row r="3853" spans="1:11" ht="10.9" customHeight="1">
      <c r="A3853" s="1157">
        <v>5115900001</v>
      </c>
      <c r="B3853" s="1219" t="s">
        <v>685</v>
      </c>
      <c r="C3853" s="1220"/>
      <c r="D3853" s="1221"/>
      <c r="E3853" s="1219" t="s">
        <v>1737</v>
      </c>
      <c r="F3853" s="1221"/>
      <c r="G3853" s="740">
        <v>30681.38</v>
      </c>
      <c r="H3853" s="740">
        <v>12206.77</v>
      </c>
      <c r="I3853" s="1158">
        <v>0</v>
      </c>
      <c r="J3853" s="740">
        <v>42888.15</v>
      </c>
      <c r="K3853" s="276" t="str">
        <f t="shared" ref="K3853:K3916" si="60">MID(E3853,58,6)</f>
        <v>151222</v>
      </c>
    </row>
    <row r="3854" spans="1:11" ht="10.9" customHeight="1">
      <c r="A3854" s="1157">
        <v>5115900001</v>
      </c>
      <c r="B3854" s="1219" t="s">
        <v>685</v>
      </c>
      <c r="C3854" s="1220"/>
      <c r="D3854" s="1221"/>
      <c r="E3854" s="1219" t="s">
        <v>1738</v>
      </c>
      <c r="F3854" s="1221"/>
      <c r="G3854" s="740">
        <v>346128.97</v>
      </c>
      <c r="H3854" s="740">
        <v>51379.25</v>
      </c>
      <c r="I3854" s="1158">
        <v>0</v>
      </c>
      <c r="J3854" s="740">
        <v>397508.22</v>
      </c>
      <c r="K3854" s="276" t="str">
        <f t="shared" si="60"/>
        <v>250422</v>
      </c>
    </row>
    <row r="3855" spans="1:11" ht="10.9" customHeight="1">
      <c r="A3855" s="1157">
        <v>5115900001</v>
      </c>
      <c r="B3855" s="1219" t="s">
        <v>685</v>
      </c>
      <c r="C3855" s="1220"/>
      <c r="D3855" s="1221"/>
      <c r="E3855" s="1219" t="s">
        <v>4303</v>
      </c>
      <c r="F3855" s="1221"/>
      <c r="G3855" s="740">
        <v>18295.22</v>
      </c>
      <c r="H3855" s="740">
        <v>20940.77</v>
      </c>
      <c r="I3855" s="1158">
        <v>0</v>
      </c>
      <c r="J3855" s="740">
        <v>39235.99</v>
      </c>
      <c r="K3855" s="276" t="str">
        <f t="shared" si="60"/>
        <v>110122</v>
      </c>
    </row>
    <row r="3856" spans="1:11" ht="10.9" customHeight="1">
      <c r="A3856" s="1157">
        <v>5115900001</v>
      </c>
      <c r="B3856" s="1219" t="s">
        <v>685</v>
      </c>
      <c r="C3856" s="1220"/>
      <c r="D3856" s="1221"/>
      <c r="E3856" s="1219" t="s">
        <v>1739</v>
      </c>
      <c r="F3856" s="1221"/>
      <c r="G3856" s="740">
        <v>9752.65</v>
      </c>
      <c r="H3856" s="740">
        <v>23645.32</v>
      </c>
      <c r="I3856" s="1158">
        <v>0</v>
      </c>
      <c r="J3856" s="740">
        <v>33397.97</v>
      </c>
      <c r="K3856" s="276" t="str">
        <f t="shared" si="60"/>
        <v>151222</v>
      </c>
    </row>
    <row r="3857" spans="1:11" ht="10.9" customHeight="1">
      <c r="A3857" s="1157">
        <v>5115900001</v>
      </c>
      <c r="B3857" s="1219" t="s">
        <v>685</v>
      </c>
      <c r="C3857" s="1220"/>
      <c r="D3857" s="1221"/>
      <c r="E3857" s="1219" t="s">
        <v>1740</v>
      </c>
      <c r="F3857" s="1221"/>
      <c r="G3857" s="740">
        <v>190445.83</v>
      </c>
      <c r="H3857" s="740">
        <v>65568.02</v>
      </c>
      <c r="I3857" s="1158">
        <v>0</v>
      </c>
      <c r="J3857" s="740">
        <v>256013.85</v>
      </c>
      <c r="K3857" s="276" t="str">
        <f t="shared" si="60"/>
        <v>250422</v>
      </c>
    </row>
    <row r="3858" spans="1:11" ht="10.9" customHeight="1">
      <c r="A3858" s="1157">
        <v>5115900001</v>
      </c>
      <c r="B3858" s="1219" t="s">
        <v>685</v>
      </c>
      <c r="C3858" s="1220"/>
      <c r="D3858" s="1221"/>
      <c r="E3858" s="1219" t="s">
        <v>4304</v>
      </c>
      <c r="F3858" s="1221"/>
      <c r="G3858" s="740">
        <v>29952.959999999999</v>
      </c>
      <c r="H3858" s="740">
        <v>17702.32</v>
      </c>
      <c r="I3858" s="1158">
        <v>0</v>
      </c>
      <c r="J3858" s="740">
        <v>47655.28</v>
      </c>
      <c r="K3858" s="276" t="str">
        <f t="shared" si="60"/>
        <v>110122</v>
      </c>
    </row>
    <row r="3859" spans="1:11" ht="10.9" customHeight="1">
      <c r="A3859" s="1157">
        <v>5115900001</v>
      </c>
      <c r="B3859" s="1219" t="s">
        <v>685</v>
      </c>
      <c r="C3859" s="1220"/>
      <c r="D3859" s="1221"/>
      <c r="E3859" s="1219" t="s">
        <v>4305</v>
      </c>
      <c r="F3859" s="1221"/>
      <c r="G3859" s="1158">
        <v>0</v>
      </c>
      <c r="H3859" s="740">
        <v>58578.29</v>
      </c>
      <c r="I3859" s="1158">
        <v>0</v>
      </c>
      <c r="J3859" s="740">
        <v>58578.29</v>
      </c>
      <c r="K3859" s="276" t="str">
        <f t="shared" si="60"/>
        <v>250422</v>
      </c>
    </row>
    <row r="3860" spans="1:11" ht="10.9" customHeight="1">
      <c r="A3860" s="1157">
        <v>5115900001</v>
      </c>
      <c r="B3860" s="1219" t="s">
        <v>685</v>
      </c>
      <c r="C3860" s="1220"/>
      <c r="D3860" s="1221"/>
      <c r="E3860" s="1219" t="s">
        <v>4306</v>
      </c>
      <c r="F3860" s="1221"/>
      <c r="G3860" s="740">
        <v>14442.98</v>
      </c>
      <c r="H3860" s="740">
        <v>9960.8700000000008</v>
      </c>
      <c r="I3860" s="1158">
        <v>0</v>
      </c>
      <c r="J3860" s="740">
        <v>24403.85</v>
      </c>
      <c r="K3860" s="276" t="str">
        <f t="shared" si="60"/>
        <v>110122</v>
      </c>
    </row>
    <row r="3861" spans="1:11" ht="10.9" customHeight="1">
      <c r="A3861" s="1157">
        <v>5115900001</v>
      </c>
      <c r="B3861" s="1219" t="s">
        <v>685</v>
      </c>
      <c r="C3861" s="1220"/>
      <c r="D3861" s="1221"/>
      <c r="E3861" s="1219" t="s">
        <v>1741</v>
      </c>
      <c r="F3861" s="1221"/>
      <c r="G3861" s="740">
        <v>8136.84</v>
      </c>
      <c r="H3861" s="740">
        <v>7684.24</v>
      </c>
      <c r="I3861" s="1158">
        <v>0</v>
      </c>
      <c r="J3861" s="740">
        <v>15821.08</v>
      </c>
      <c r="K3861" s="276" t="str">
        <f t="shared" si="60"/>
        <v>151222</v>
      </c>
    </row>
    <row r="3862" spans="1:11" ht="10.9" customHeight="1">
      <c r="A3862" s="1157">
        <v>5115900001</v>
      </c>
      <c r="B3862" s="1219" t="s">
        <v>685</v>
      </c>
      <c r="C3862" s="1220"/>
      <c r="D3862" s="1221"/>
      <c r="E3862" s="1219" t="s">
        <v>1742</v>
      </c>
      <c r="F3862" s="1221"/>
      <c r="G3862" s="740">
        <v>184214.45</v>
      </c>
      <c r="H3862" s="740">
        <v>30827.71</v>
      </c>
      <c r="I3862" s="1158">
        <v>0</v>
      </c>
      <c r="J3862" s="740">
        <v>215042.16</v>
      </c>
      <c r="K3862" s="276" t="str">
        <f t="shared" si="60"/>
        <v>250422</v>
      </c>
    </row>
    <row r="3863" spans="1:11" ht="10.9" customHeight="1">
      <c r="A3863" s="1157">
        <v>5115900001</v>
      </c>
      <c r="B3863" s="1219" t="s">
        <v>685</v>
      </c>
      <c r="C3863" s="1220"/>
      <c r="D3863" s="1221"/>
      <c r="E3863" s="1219" t="s">
        <v>4307</v>
      </c>
      <c r="F3863" s="1221"/>
      <c r="G3863" s="740">
        <v>6581.25</v>
      </c>
      <c r="H3863" s="740">
        <v>2053.98</v>
      </c>
      <c r="I3863" s="1158">
        <v>0</v>
      </c>
      <c r="J3863" s="740">
        <v>8635.23</v>
      </c>
      <c r="K3863" s="276" t="str">
        <f t="shared" si="60"/>
        <v>110122</v>
      </c>
    </row>
    <row r="3864" spans="1:11" ht="10.9" customHeight="1">
      <c r="A3864" s="1157">
        <v>5115900001</v>
      </c>
      <c r="B3864" s="1219" t="s">
        <v>685</v>
      </c>
      <c r="C3864" s="1220"/>
      <c r="D3864" s="1221"/>
      <c r="E3864" s="1219" t="s">
        <v>1743</v>
      </c>
      <c r="F3864" s="1221"/>
      <c r="G3864" s="740">
        <v>2949.82</v>
      </c>
      <c r="H3864" s="1158">
        <v>0</v>
      </c>
      <c r="I3864" s="1158">
        <v>0</v>
      </c>
      <c r="J3864" s="740">
        <v>2949.82</v>
      </c>
      <c r="K3864" s="276" t="str">
        <f t="shared" si="60"/>
        <v>151222</v>
      </c>
    </row>
    <row r="3865" spans="1:11" ht="10.9" customHeight="1">
      <c r="A3865" s="1157">
        <v>5115900001</v>
      </c>
      <c r="B3865" s="1219" t="s">
        <v>685</v>
      </c>
      <c r="C3865" s="1220"/>
      <c r="D3865" s="1221"/>
      <c r="E3865" s="1219" t="s">
        <v>1744</v>
      </c>
      <c r="F3865" s="1221"/>
      <c r="G3865" s="740">
        <v>18146.53</v>
      </c>
      <c r="H3865" s="740">
        <v>2225.39</v>
      </c>
      <c r="I3865" s="1158">
        <v>0</v>
      </c>
      <c r="J3865" s="740">
        <v>20371.919999999998</v>
      </c>
      <c r="K3865" s="276" t="str">
        <f t="shared" si="60"/>
        <v>250422</v>
      </c>
    </row>
    <row r="3866" spans="1:11" ht="10.9" customHeight="1">
      <c r="A3866" s="1157">
        <v>5115900001</v>
      </c>
      <c r="B3866" s="1219" t="s">
        <v>685</v>
      </c>
      <c r="C3866" s="1220"/>
      <c r="D3866" s="1221"/>
      <c r="E3866" s="1219" t="s">
        <v>4308</v>
      </c>
      <c r="F3866" s="1221"/>
      <c r="G3866" s="740">
        <v>32304.77</v>
      </c>
      <c r="H3866" s="740">
        <v>31652.71</v>
      </c>
      <c r="I3866" s="1158">
        <v>0</v>
      </c>
      <c r="J3866" s="740">
        <v>63957.48</v>
      </c>
      <c r="K3866" s="276" t="str">
        <f t="shared" si="60"/>
        <v>110122</v>
      </c>
    </row>
    <row r="3867" spans="1:11" ht="10.9" customHeight="1">
      <c r="A3867" s="1157">
        <v>5115900001</v>
      </c>
      <c r="B3867" s="1219" t="s">
        <v>685</v>
      </c>
      <c r="C3867" s="1220"/>
      <c r="D3867" s="1221"/>
      <c r="E3867" s="1219" t="s">
        <v>1745</v>
      </c>
      <c r="F3867" s="1221"/>
      <c r="G3867" s="740">
        <v>37748.559999999998</v>
      </c>
      <c r="H3867" s="740">
        <v>18894.53</v>
      </c>
      <c r="I3867" s="1158">
        <v>0</v>
      </c>
      <c r="J3867" s="740">
        <v>56643.09</v>
      </c>
      <c r="K3867" s="276" t="str">
        <f t="shared" si="60"/>
        <v>151222</v>
      </c>
    </row>
    <row r="3868" spans="1:11" ht="10.9" customHeight="1">
      <c r="A3868" s="1157">
        <v>5115900001</v>
      </c>
      <c r="B3868" s="1219" t="s">
        <v>685</v>
      </c>
      <c r="C3868" s="1220"/>
      <c r="D3868" s="1221"/>
      <c r="E3868" s="1219" t="s">
        <v>1746</v>
      </c>
      <c r="F3868" s="1221"/>
      <c r="G3868" s="740">
        <v>273884.76</v>
      </c>
      <c r="H3868" s="740">
        <v>60133.67</v>
      </c>
      <c r="I3868" s="1158">
        <v>0</v>
      </c>
      <c r="J3868" s="740">
        <v>334018.43</v>
      </c>
      <c r="K3868" s="276" t="str">
        <f t="shared" si="60"/>
        <v>250422</v>
      </c>
    </row>
    <row r="3869" spans="1:11" ht="10.9" customHeight="1">
      <c r="A3869" s="1157">
        <v>5115900001</v>
      </c>
      <c r="B3869" s="1219" t="s">
        <v>685</v>
      </c>
      <c r="C3869" s="1220"/>
      <c r="D3869" s="1221"/>
      <c r="E3869" s="1219" t="s">
        <v>4309</v>
      </c>
      <c r="F3869" s="1221"/>
      <c r="G3869" s="740">
        <v>1979.64</v>
      </c>
      <c r="H3869" s="740">
        <v>1078.43</v>
      </c>
      <c r="I3869" s="1158">
        <v>0</v>
      </c>
      <c r="J3869" s="740">
        <v>3058.07</v>
      </c>
      <c r="K3869" s="276" t="str">
        <f t="shared" si="60"/>
        <v>110122</v>
      </c>
    </row>
    <row r="3870" spans="1:11" ht="10.9" customHeight="1">
      <c r="A3870" s="1157">
        <v>5115900001</v>
      </c>
      <c r="B3870" s="1219" t="s">
        <v>685</v>
      </c>
      <c r="C3870" s="1220"/>
      <c r="D3870" s="1221"/>
      <c r="E3870" s="1219" t="s">
        <v>4310</v>
      </c>
      <c r="F3870" s="1221"/>
      <c r="G3870" s="1158">
        <v>0</v>
      </c>
      <c r="H3870" s="1158">
        <v>989.82</v>
      </c>
      <c r="I3870" s="1158">
        <v>0</v>
      </c>
      <c r="J3870" s="1158">
        <v>989.82</v>
      </c>
      <c r="K3870" s="276" t="str">
        <f t="shared" si="60"/>
        <v>151222</v>
      </c>
    </row>
    <row r="3871" spans="1:11" ht="10.9" customHeight="1">
      <c r="A3871" s="1157">
        <v>5115900001</v>
      </c>
      <c r="B3871" s="1219" t="s">
        <v>685</v>
      </c>
      <c r="C3871" s="1220"/>
      <c r="D3871" s="1221"/>
      <c r="E3871" s="1219" t="s">
        <v>1747</v>
      </c>
      <c r="F3871" s="1221"/>
      <c r="G3871" s="740">
        <v>19460.61</v>
      </c>
      <c r="H3871" s="740">
        <v>14860.79</v>
      </c>
      <c r="I3871" s="1158">
        <v>0</v>
      </c>
      <c r="J3871" s="740">
        <v>34321.4</v>
      </c>
      <c r="K3871" s="276" t="str">
        <f t="shared" si="60"/>
        <v>250422</v>
      </c>
    </row>
    <row r="3872" spans="1:11" ht="10.9" customHeight="1">
      <c r="A3872" s="1157">
        <v>5115900001</v>
      </c>
      <c r="B3872" s="1219" t="s">
        <v>685</v>
      </c>
      <c r="C3872" s="1220"/>
      <c r="D3872" s="1221"/>
      <c r="E3872" s="1219" t="s">
        <v>4311</v>
      </c>
      <c r="F3872" s="1221"/>
      <c r="G3872" s="740">
        <v>21588.28</v>
      </c>
      <c r="H3872" s="740">
        <v>27852.59</v>
      </c>
      <c r="I3872" s="1158">
        <v>0</v>
      </c>
      <c r="J3872" s="740">
        <v>49440.87</v>
      </c>
      <c r="K3872" s="276" t="str">
        <f t="shared" si="60"/>
        <v>110122</v>
      </c>
    </row>
    <row r="3873" spans="1:11" ht="10.9" customHeight="1">
      <c r="A3873" s="1157">
        <v>5115900001</v>
      </c>
      <c r="B3873" s="1219" t="s">
        <v>685</v>
      </c>
      <c r="C3873" s="1220"/>
      <c r="D3873" s="1221"/>
      <c r="E3873" s="1219" t="s">
        <v>1748</v>
      </c>
      <c r="F3873" s="1221"/>
      <c r="G3873" s="740">
        <v>163075.35999999999</v>
      </c>
      <c r="H3873" s="740">
        <v>13808.57</v>
      </c>
      <c r="I3873" s="1158">
        <v>0</v>
      </c>
      <c r="J3873" s="740">
        <v>176883.93</v>
      </c>
      <c r="K3873" s="276" t="str">
        <f t="shared" si="60"/>
        <v>151222</v>
      </c>
    </row>
    <row r="3874" spans="1:11" ht="10.9" customHeight="1">
      <c r="A3874" s="1157">
        <v>5115900001</v>
      </c>
      <c r="B3874" s="1219" t="s">
        <v>685</v>
      </c>
      <c r="C3874" s="1220"/>
      <c r="D3874" s="1221"/>
      <c r="E3874" s="1219" t="s">
        <v>1749</v>
      </c>
      <c r="F3874" s="1221"/>
      <c r="G3874" s="740">
        <v>7224042.9100000001</v>
      </c>
      <c r="H3874" s="740">
        <v>65313.5</v>
      </c>
      <c r="I3874" s="1158">
        <v>0</v>
      </c>
      <c r="J3874" s="740">
        <v>7289356.4100000001</v>
      </c>
      <c r="K3874" s="276" t="str">
        <f t="shared" si="60"/>
        <v>250422</v>
      </c>
    </row>
    <row r="3875" spans="1:11" ht="10.9" customHeight="1">
      <c r="A3875" s="1157">
        <v>5115900001</v>
      </c>
      <c r="B3875" s="1219" t="s">
        <v>685</v>
      </c>
      <c r="C3875" s="1220"/>
      <c r="D3875" s="1221"/>
      <c r="E3875" s="1219" t="s">
        <v>4312</v>
      </c>
      <c r="F3875" s="1221"/>
      <c r="G3875" s="740">
        <v>1118550.56</v>
      </c>
      <c r="H3875" s="740">
        <v>858069.89</v>
      </c>
      <c r="I3875" s="1158">
        <v>0</v>
      </c>
      <c r="J3875" s="740">
        <v>1976620.45</v>
      </c>
      <c r="K3875" s="276" t="str">
        <f t="shared" si="60"/>
        <v>110122</v>
      </c>
    </row>
    <row r="3876" spans="1:11" ht="10.9" customHeight="1">
      <c r="A3876" s="1157">
        <v>5115900001</v>
      </c>
      <c r="B3876" s="1219" t="s">
        <v>685</v>
      </c>
      <c r="C3876" s="1220"/>
      <c r="D3876" s="1221"/>
      <c r="E3876" s="1219" t="s">
        <v>3739</v>
      </c>
      <c r="F3876" s="1221"/>
      <c r="G3876" s="740">
        <v>78294.52</v>
      </c>
      <c r="H3876" s="740">
        <v>434134.12</v>
      </c>
      <c r="I3876" s="1158">
        <v>0</v>
      </c>
      <c r="J3876" s="740">
        <v>512428.64</v>
      </c>
      <c r="K3876" s="276" t="str">
        <f t="shared" si="60"/>
        <v>151222</v>
      </c>
    </row>
    <row r="3877" spans="1:11" ht="10.9" customHeight="1">
      <c r="A3877" s="1157">
        <v>5115900001</v>
      </c>
      <c r="B3877" s="1219" t="s">
        <v>685</v>
      </c>
      <c r="C3877" s="1220"/>
      <c r="D3877" s="1221"/>
      <c r="E3877" s="1219" t="s">
        <v>1750</v>
      </c>
      <c r="F3877" s="1221"/>
      <c r="G3877" s="740">
        <v>4500124.08</v>
      </c>
      <c r="H3877" s="740">
        <v>1820133.06</v>
      </c>
      <c r="I3877" s="1158">
        <v>0</v>
      </c>
      <c r="J3877" s="740">
        <v>6320257.1399999997</v>
      </c>
      <c r="K3877" s="276" t="str">
        <f t="shared" si="60"/>
        <v>250422</v>
      </c>
    </row>
    <row r="3878" spans="1:11" ht="10.9" customHeight="1">
      <c r="A3878" s="1157">
        <v>5115900001</v>
      </c>
      <c r="B3878" s="1219" t="s">
        <v>685</v>
      </c>
      <c r="C3878" s="1220"/>
      <c r="D3878" s="1221"/>
      <c r="E3878" s="1219" t="s">
        <v>4313</v>
      </c>
      <c r="F3878" s="1221"/>
      <c r="G3878" s="740">
        <v>17976.03</v>
      </c>
      <c r="H3878" s="740">
        <v>14039.51</v>
      </c>
      <c r="I3878" s="1158">
        <v>0</v>
      </c>
      <c r="J3878" s="740">
        <v>32015.54</v>
      </c>
      <c r="K3878" s="276" t="str">
        <f t="shared" si="60"/>
        <v>110122</v>
      </c>
    </row>
    <row r="3879" spans="1:11" ht="10.9" customHeight="1">
      <c r="A3879" s="1157">
        <v>5115900001</v>
      </c>
      <c r="B3879" s="1219" t="s">
        <v>685</v>
      </c>
      <c r="C3879" s="1220"/>
      <c r="D3879" s="1221"/>
      <c r="E3879" s="1219" t="s">
        <v>1751</v>
      </c>
      <c r="F3879" s="1221"/>
      <c r="G3879" s="740">
        <v>26170.13</v>
      </c>
      <c r="H3879" s="740">
        <v>7266.88</v>
      </c>
      <c r="I3879" s="1158">
        <v>0</v>
      </c>
      <c r="J3879" s="740">
        <v>33437.01</v>
      </c>
      <c r="K3879" s="276" t="str">
        <f t="shared" si="60"/>
        <v>151222</v>
      </c>
    </row>
    <row r="3880" spans="1:11" ht="10.9" customHeight="1">
      <c r="A3880" s="1157">
        <v>5115900001</v>
      </c>
      <c r="B3880" s="1219" t="s">
        <v>685</v>
      </c>
      <c r="C3880" s="1220"/>
      <c r="D3880" s="1221"/>
      <c r="E3880" s="1219" t="s">
        <v>1752</v>
      </c>
      <c r="F3880" s="1221"/>
      <c r="G3880" s="740">
        <v>4073928.86</v>
      </c>
      <c r="H3880" s="740">
        <v>37747.86</v>
      </c>
      <c r="I3880" s="1158">
        <v>0</v>
      </c>
      <c r="J3880" s="740">
        <v>4111676.72</v>
      </c>
      <c r="K3880" s="276" t="str">
        <f t="shared" si="60"/>
        <v>250422</v>
      </c>
    </row>
    <row r="3881" spans="1:11" ht="10.9" customHeight="1">
      <c r="A3881" s="1157">
        <v>5115900001</v>
      </c>
      <c r="B3881" s="1219" t="s">
        <v>685</v>
      </c>
      <c r="C3881" s="1220"/>
      <c r="D3881" s="1221"/>
      <c r="E3881" s="1219" t="s">
        <v>4314</v>
      </c>
      <c r="F3881" s="1221"/>
      <c r="G3881" s="740">
        <v>589747.25</v>
      </c>
      <c r="H3881" s="740">
        <v>458933.27</v>
      </c>
      <c r="I3881" s="1158">
        <v>0</v>
      </c>
      <c r="J3881" s="740">
        <v>1048680.52</v>
      </c>
      <c r="K3881" s="276" t="str">
        <f t="shared" si="60"/>
        <v>110122</v>
      </c>
    </row>
    <row r="3882" spans="1:11" ht="10.9" customHeight="1">
      <c r="A3882" s="1157">
        <v>5115900001</v>
      </c>
      <c r="B3882" s="1219" t="s">
        <v>685</v>
      </c>
      <c r="C3882" s="1220"/>
      <c r="D3882" s="1221"/>
      <c r="E3882" s="1219" t="s">
        <v>3740</v>
      </c>
      <c r="F3882" s="1221"/>
      <c r="G3882" s="740">
        <v>55023.03</v>
      </c>
      <c r="H3882" s="740">
        <v>242493.8</v>
      </c>
      <c r="I3882" s="1158">
        <v>0</v>
      </c>
      <c r="J3882" s="740">
        <v>297516.83</v>
      </c>
      <c r="K3882" s="276" t="str">
        <f t="shared" si="60"/>
        <v>151222</v>
      </c>
    </row>
    <row r="3883" spans="1:11" ht="10.9" customHeight="1">
      <c r="A3883" s="1157">
        <v>5115900001</v>
      </c>
      <c r="B3883" s="1219" t="s">
        <v>685</v>
      </c>
      <c r="C3883" s="1220"/>
      <c r="D3883" s="1221"/>
      <c r="E3883" s="1219" t="s">
        <v>1753</v>
      </c>
      <c r="F3883" s="1221"/>
      <c r="G3883" s="740">
        <v>2385673.81</v>
      </c>
      <c r="H3883" s="740">
        <v>976591.7</v>
      </c>
      <c r="I3883" s="1158">
        <v>0</v>
      </c>
      <c r="J3883" s="740">
        <v>3362265.51</v>
      </c>
      <c r="K3883" s="276" t="str">
        <f t="shared" si="60"/>
        <v>250422</v>
      </c>
    </row>
    <row r="3884" spans="1:11" ht="10.9" customHeight="1">
      <c r="A3884" s="1157">
        <v>5115900001</v>
      </c>
      <c r="B3884" s="1219" t="s">
        <v>685</v>
      </c>
      <c r="C3884" s="1220"/>
      <c r="D3884" s="1221"/>
      <c r="E3884" s="1219" t="s">
        <v>4315</v>
      </c>
      <c r="F3884" s="1221"/>
      <c r="G3884" s="740">
        <v>20951.68</v>
      </c>
      <c r="H3884" s="740">
        <v>15747.23</v>
      </c>
      <c r="I3884" s="1158">
        <v>0</v>
      </c>
      <c r="J3884" s="740">
        <v>36698.910000000003</v>
      </c>
      <c r="K3884" s="276" t="str">
        <f t="shared" si="60"/>
        <v>110122</v>
      </c>
    </row>
    <row r="3885" spans="1:11" ht="10.9" customHeight="1">
      <c r="A3885" s="1157">
        <v>5115900001</v>
      </c>
      <c r="B3885" s="1219" t="s">
        <v>685</v>
      </c>
      <c r="C3885" s="1220"/>
      <c r="D3885" s="1221"/>
      <c r="E3885" s="1219" t="s">
        <v>4316</v>
      </c>
      <c r="F3885" s="1221"/>
      <c r="G3885" s="1158">
        <v>0</v>
      </c>
      <c r="H3885" s="740">
        <v>8490.64</v>
      </c>
      <c r="I3885" s="1158">
        <v>0</v>
      </c>
      <c r="J3885" s="740">
        <v>8490.64</v>
      </c>
      <c r="K3885" s="276" t="str">
        <f t="shared" si="60"/>
        <v>151222</v>
      </c>
    </row>
    <row r="3886" spans="1:11" ht="10.9" customHeight="1">
      <c r="A3886" s="1157">
        <v>5115900001</v>
      </c>
      <c r="B3886" s="1219" t="s">
        <v>685</v>
      </c>
      <c r="C3886" s="1220"/>
      <c r="D3886" s="1221"/>
      <c r="E3886" s="1219" t="s">
        <v>1754</v>
      </c>
      <c r="F3886" s="1221"/>
      <c r="G3886" s="740">
        <v>134375.18</v>
      </c>
      <c r="H3886" s="740">
        <v>35404.370000000003</v>
      </c>
      <c r="I3886" s="1158">
        <v>0</v>
      </c>
      <c r="J3886" s="740">
        <v>169779.55</v>
      </c>
      <c r="K3886" s="276" t="str">
        <f t="shared" si="60"/>
        <v>250422</v>
      </c>
    </row>
    <row r="3887" spans="1:11" ht="10.9" customHeight="1">
      <c r="A3887" s="1157">
        <v>5115900001</v>
      </c>
      <c r="B3887" s="1219" t="s">
        <v>685</v>
      </c>
      <c r="C3887" s="1220"/>
      <c r="D3887" s="1221"/>
      <c r="E3887" s="1219" t="s">
        <v>4317</v>
      </c>
      <c r="F3887" s="1221"/>
      <c r="G3887" s="740">
        <v>45117.21</v>
      </c>
      <c r="H3887" s="740">
        <v>30144.94</v>
      </c>
      <c r="I3887" s="1158">
        <v>0</v>
      </c>
      <c r="J3887" s="740">
        <v>75262.149999999994</v>
      </c>
      <c r="K3887" s="276" t="str">
        <f t="shared" si="60"/>
        <v>110122</v>
      </c>
    </row>
    <row r="3888" spans="1:11" ht="10.9" customHeight="1">
      <c r="A3888" s="1157">
        <v>5115900001</v>
      </c>
      <c r="B3888" s="1219" t="s">
        <v>685</v>
      </c>
      <c r="C3888" s="1220"/>
      <c r="D3888" s="1221"/>
      <c r="E3888" s="1219" t="s">
        <v>4318</v>
      </c>
      <c r="F3888" s="1221"/>
      <c r="G3888" s="1158">
        <v>0</v>
      </c>
      <c r="H3888" s="740">
        <v>20473</v>
      </c>
      <c r="I3888" s="1158">
        <v>0</v>
      </c>
      <c r="J3888" s="740">
        <v>20473</v>
      </c>
      <c r="K3888" s="276" t="str">
        <f t="shared" si="60"/>
        <v>151222</v>
      </c>
    </row>
    <row r="3889" spans="1:11" ht="10.9" customHeight="1">
      <c r="A3889" s="1157">
        <v>5115900001</v>
      </c>
      <c r="B3889" s="1219" t="s">
        <v>685</v>
      </c>
      <c r="C3889" s="1220"/>
      <c r="D3889" s="1221"/>
      <c r="E3889" s="1219" t="s">
        <v>1755</v>
      </c>
      <c r="F3889" s="1221"/>
      <c r="G3889" s="740">
        <v>321386.74</v>
      </c>
      <c r="H3889" s="740">
        <v>135009.24</v>
      </c>
      <c r="I3889" s="1158">
        <v>0</v>
      </c>
      <c r="J3889" s="740">
        <v>456395.98</v>
      </c>
      <c r="K3889" s="276" t="str">
        <f t="shared" si="60"/>
        <v>250422</v>
      </c>
    </row>
    <row r="3890" spans="1:11" ht="10.9" customHeight="1">
      <c r="A3890" s="1157">
        <v>5115900001</v>
      </c>
      <c r="B3890" s="1219" t="s">
        <v>685</v>
      </c>
      <c r="C3890" s="1220"/>
      <c r="D3890" s="1221"/>
      <c r="E3890" s="1219" t="s">
        <v>4319</v>
      </c>
      <c r="F3890" s="1221"/>
      <c r="G3890" s="740">
        <v>26631.67</v>
      </c>
      <c r="H3890" s="740">
        <v>19452.89</v>
      </c>
      <c r="I3890" s="1158">
        <v>0</v>
      </c>
      <c r="J3890" s="740">
        <v>46084.56</v>
      </c>
      <c r="K3890" s="276" t="str">
        <f t="shared" si="60"/>
        <v>110122</v>
      </c>
    </row>
    <row r="3891" spans="1:11" ht="10.9" customHeight="1">
      <c r="A3891" s="1157">
        <v>5115900001</v>
      </c>
      <c r="B3891" s="1219" t="s">
        <v>685</v>
      </c>
      <c r="C3891" s="1220"/>
      <c r="D3891" s="1221"/>
      <c r="E3891" s="1219" t="s">
        <v>4320</v>
      </c>
      <c r="F3891" s="1221"/>
      <c r="G3891" s="1158">
        <v>0</v>
      </c>
      <c r="H3891" s="740">
        <v>10140.35</v>
      </c>
      <c r="I3891" s="1158">
        <v>0</v>
      </c>
      <c r="J3891" s="740">
        <v>10140.35</v>
      </c>
      <c r="K3891" s="276" t="str">
        <f t="shared" si="60"/>
        <v>151222</v>
      </c>
    </row>
    <row r="3892" spans="1:11" ht="10.9" customHeight="1">
      <c r="A3892" s="1157">
        <v>5115900001</v>
      </c>
      <c r="B3892" s="1219" t="s">
        <v>685</v>
      </c>
      <c r="C3892" s="1220"/>
      <c r="D3892" s="1221"/>
      <c r="E3892" s="1219" t="s">
        <v>1756</v>
      </c>
      <c r="F3892" s="1221"/>
      <c r="G3892" s="740">
        <v>169030.53</v>
      </c>
      <c r="H3892" s="740">
        <v>49874.559999999998</v>
      </c>
      <c r="I3892" s="1158">
        <v>0</v>
      </c>
      <c r="J3892" s="740">
        <v>218905.09</v>
      </c>
      <c r="K3892" s="276" t="str">
        <f t="shared" si="60"/>
        <v>250422</v>
      </c>
    </row>
    <row r="3893" spans="1:11" ht="10.9" customHeight="1">
      <c r="A3893" s="1157">
        <v>5115900001</v>
      </c>
      <c r="B3893" s="1219" t="s">
        <v>685</v>
      </c>
      <c r="C3893" s="1220"/>
      <c r="D3893" s="1221"/>
      <c r="E3893" s="1219" t="s">
        <v>4321</v>
      </c>
      <c r="F3893" s="1221"/>
      <c r="G3893" s="1158">
        <v>0</v>
      </c>
      <c r="H3893" s="740">
        <v>27305.74</v>
      </c>
      <c r="I3893" s="1158">
        <v>0</v>
      </c>
      <c r="J3893" s="740">
        <v>27305.74</v>
      </c>
      <c r="K3893" s="276" t="str">
        <f t="shared" si="60"/>
        <v>110122</v>
      </c>
    </row>
    <row r="3894" spans="1:11" ht="10.9" customHeight="1">
      <c r="A3894" s="1157">
        <v>5115900001</v>
      </c>
      <c r="B3894" s="1219" t="s">
        <v>685</v>
      </c>
      <c r="C3894" s="1220"/>
      <c r="D3894" s="1221"/>
      <c r="E3894" s="1219" t="s">
        <v>1757</v>
      </c>
      <c r="F3894" s="1221"/>
      <c r="G3894" s="740">
        <v>256857</v>
      </c>
      <c r="H3894" s="740">
        <v>10217.290000000001</v>
      </c>
      <c r="I3894" s="1158">
        <v>0</v>
      </c>
      <c r="J3894" s="740">
        <v>267074.28999999998</v>
      </c>
      <c r="K3894" s="276" t="str">
        <f t="shared" si="60"/>
        <v>151222</v>
      </c>
    </row>
    <row r="3895" spans="1:11" ht="10.9" customHeight="1">
      <c r="A3895" s="1157">
        <v>5115900001</v>
      </c>
      <c r="B3895" s="1219" t="s">
        <v>685</v>
      </c>
      <c r="C3895" s="1220"/>
      <c r="D3895" s="1221"/>
      <c r="E3895" s="1219" t="s">
        <v>4322</v>
      </c>
      <c r="F3895" s="1221"/>
      <c r="G3895" s="1158">
        <v>0</v>
      </c>
      <c r="H3895" s="740">
        <v>36711.33</v>
      </c>
      <c r="I3895" s="1158">
        <v>0</v>
      </c>
      <c r="J3895" s="740">
        <v>36711.33</v>
      </c>
      <c r="K3895" s="276" t="str">
        <f t="shared" si="60"/>
        <v>110122</v>
      </c>
    </row>
    <row r="3896" spans="1:11" ht="10.9" customHeight="1">
      <c r="A3896" s="1157">
        <v>5115900001</v>
      </c>
      <c r="B3896" s="1219" t="s">
        <v>685</v>
      </c>
      <c r="C3896" s="1220"/>
      <c r="D3896" s="1221"/>
      <c r="E3896" s="1219" t="s">
        <v>1758</v>
      </c>
      <c r="F3896" s="1221"/>
      <c r="G3896" s="740">
        <v>52232.53</v>
      </c>
      <c r="H3896" s="740">
        <v>12360.55</v>
      </c>
      <c r="I3896" s="1158">
        <v>0</v>
      </c>
      <c r="J3896" s="740">
        <v>64593.08</v>
      </c>
      <c r="K3896" s="276" t="str">
        <f t="shared" si="60"/>
        <v>151222</v>
      </c>
    </row>
    <row r="3897" spans="1:11" ht="10.9" customHeight="1">
      <c r="A3897" s="1157">
        <v>5115900001</v>
      </c>
      <c r="B3897" s="1219" t="s">
        <v>685</v>
      </c>
      <c r="C3897" s="1220"/>
      <c r="D3897" s="1221"/>
      <c r="E3897" s="1219" t="s">
        <v>4323</v>
      </c>
      <c r="F3897" s="1221"/>
      <c r="G3897" s="1158">
        <v>0</v>
      </c>
      <c r="H3897" s="740">
        <v>10364.24</v>
      </c>
      <c r="I3897" s="1158">
        <v>0</v>
      </c>
      <c r="J3897" s="740">
        <v>10364.24</v>
      </c>
      <c r="K3897" s="276" t="str">
        <f t="shared" si="60"/>
        <v>110122</v>
      </c>
    </row>
    <row r="3898" spans="1:11" ht="10.9" customHeight="1">
      <c r="A3898" s="1157">
        <v>5115900001</v>
      </c>
      <c r="B3898" s="1219" t="s">
        <v>685</v>
      </c>
      <c r="C3898" s="1220"/>
      <c r="D3898" s="1221"/>
      <c r="E3898" s="1219" t="s">
        <v>3741</v>
      </c>
      <c r="F3898" s="1221"/>
      <c r="G3898" s="740">
        <v>24677.53</v>
      </c>
      <c r="H3898" s="740">
        <v>6267.26</v>
      </c>
      <c r="I3898" s="1158">
        <v>0</v>
      </c>
      <c r="J3898" s="740">
        <v>30944.79</v>
      </c>
      <c r="K3898" s="276" t="str">
        <f t="shared" si="60"/>
        <v>151222</v>
      </c>
    </row>
    <row r="3899" spans="1:11" ht="10.9" customHeight="1">
      <c r="A3899" s="1157">
        <v>5115900001</v>
      </c>
      <c r="B3899" s="1219" t="s">
        <v>685</v>
      </c>
      <c r="C3899" s="1220"/>
      <c r="D3899" s="1221"/>
      <c r="E3899" s="1219" t="s">
        <v>4324</v>
      </c>
      <c r="F3899" s="1221"/>
      <c r="G3899" s="1158">
        <v>0</v>
      </c>
      <c r="H3899" s="740">
        <v>2217.41</v>
      </c>
      <c r="I3899" s="1158">
        <v>0</v>
      </c>
      <c r="J3899" s="740">
        <v>2217.41</v>
      </c>
      <c r="K3899" s="276" t="str">
        <f t="shared" si="60"/>
        <v>110122</v>
      </c>
    </row>
    <row r="3900" spans="1:11" ht="10.9" customHeight="1">
      <c r="A3900" s="1157">
        <v>5115900001</v>
      </c>
      <c r="B3900" s="1219" t="s">
        <v>685</v>
      </c>
      <c r="C3900" s="1220"/>
      <c r="D3900" s="1221"/>
      <c r="E3900" s="1219" t="s">
        <v>3742</v>
      </c>
      <c r="F3900" s="1221"/>
      <c r="G3900" s="740">
        <v>5971.32</v>
      </c>
      <c r="H3900" s="740">
        <v>1451.24</v>
      </c>
      <c r="I3900" s="1158">
        <v>0</v>
      </c>
      <c r="J3900" s="740">
        <v>7422.56</v>
      </c>
      <c r="K3900" s="276" t="str">
        <f t="shared" si="60"/>
        <v>151222</v>
      </c>
    </row>
    <row r="3901" spans="1:11" ht="10.9" customHeight="1">
      <c r="A3901" s="1157">
        <v>5115900001</v>
      </c>
      <c r="B3901" s="1219" t="s">
        <v>685</v>
      </c>
      <c r="C3901" s="1220"/>
      <c r="D3901" s="1221"/>
      <c r="E3901" s="1219" t="s">
        <v>4325</v>
      </c>
      <c r="F3901" s="1221"/>
      <c r="G3901" s="1158">
        <v>0</v>
      </c>
      <c r="H3901" s="740">
        <v>11527.19</v>
      </c>
      <c r="I3901" s="1158">
        <v>0</v>
      </c>
      <c r="J3901" s="740">
        <v>11527.19</v>
      </c>
      <c r="K3901" s="276" t="str">
        <f t="shared" si="60"/>
        <v>110122</v>
      </c>
    </row>
    <row r="3902" spans="1:11" ht="10.9" customHeight="1">
      <c r="A3902" s="1157">
        <v>5115900001</v>
      </c>
      <c r="B3902" s="1219" t="s">
        <v>685</v>
      </c>
      <c r="C3902" s="1220"/>
      <c r="D3902" s="1221"/>
      <c r="E3902" s="1219" t="s">
        <v>3743</v>
      </c>
      <c r="F3902" s="1221"/>
      <c r="G3902" s="740">
        <v>15695.43</v>
      </c>
      <c r="H3902" s="740">
        <v>4492.1899999999996</v>
      </c>
      <c r="I3902" s="1158">
        <v>0</v>
      </c>
      <c r="J3902" s="740">
        <v>20187.62</v>
      </c>
      <c r="K3902" s="276" t="str">
        <f t="shared" si="60"/>
        <v>151222</v>
      </c>
    </row>
    <row r="3903" spans="1:11" ht="10.9" customHeight="1">
      <c r="A3903" s="1157">
        <v>5115900001</v>
      </c>
      <c r="B3903" s="1219" t="s">
        <v>685</v>
      </c>
      <c r="C3903" s="1220"/>
      <c r="D3903" s="1221"/>
      <c r="E3903" s="1219" t="s">
        <v>1759</v>
      </c>
      <c r="F3903" s="1221"/>
      <c r="G3903" s="740">
        <v>2026.69</v>
      </c>
      <c r="H3903" s="1158">
        <v>0</v>
      </c>
      <c r="I3903" s="1158">
        <v>0</v>
      </c>
      <c r="J3903" s="740">
        <v>2026.69</v>
      </c>
      <c r="K3903" s="276" t="str">
        <f t="shared" si="60"/>
        <v>151222</v>
      </c>
    </row>
    <row r="3904" spans="1:11" ht="10.9" customHeight="1">
      <c r="A3904" s="1157">
        <v>5115900001</v>
      </c>
      <c r="B3904" s="1219" t="s">
        <v>685</v>
      </c>
      <c r="C3904" s="1220"/>
      <c r="D3904" s="1221"/>
      <c r="E3904" s="1219" t="s">
        <v>4326</v>
      </c>
      <c r="F3904" s="1221"/>
      <c r="G3904" s="1158">
        <v>0</v>
      </c>
      <c r="H3904" s="740">
        <v>295226.03000000003</v>
      </c>
      <c r="I3904" s="1158">
        <v>0</v>
      </c>
      <c r="J3904" s="740">
        <v>295226.03000000003</v>
      </c>
      <c r="K3904" s="276" t="str">
        <f t="shared" si="60"/>
        <v>110122</v>
      </c>
    </row>
    <row r="3905" spans="1:11" ht="10.9" customHeight="1">
      <c r="A3905" s="1157">
        <v>5115900001</v>
      </c>
      <c r="B3905" s="1219" t="s">
        <v>685</v>
      </c>
      <c r="C3905" s="1220"/>
      <c r="D3905" s="1221"/>
      <c r="E3905" s="1219" t="s">
        <v>1760</v>
      </c>
      <c r="F3905" s="1221"/>
      <c r="G3905" s="740">
        <v>1268366.8400000001</v>
      </c>
      <c r="H3905" s="740">
        <v>131782.63</v>
      </c>
      <c r="I3905" s="1158">
        <v>0</v>
      </c>
      <c r="J3905" s="740">
        <v>1400149.47</v>
      </c>
      <c r="K3905" s="276" t="str">
        <f t="shared" si="60"/>
        <v>151222</v>
      </c>
    </row>
    <row r="3906" spans="1:11" ht="10.9" customHeight="1">
      <c r="A3906" s="1157">
        <v>5115900001</v>
      </c>
      <c r="B3906" s="1219" t="s">
        <v>685</v>
      </c>
      <c r="C3906" s="1220"/>
      <c r="D3906" s="1221"/>
      <c r="E3906" s="1219" t="s">
        <v>3744</v>
      </c>
      <c r="F3906" s="1221"/>
      <c r="G3906" s="740">
        <v>32588.83</v>
      </c>
      <c r="H3906" s="740">
        <v>7827.59</v>
      </c>
      <c r="I3906" s="1158">
        <v>0</v>
      </c>
      <c r="J3906" s="740">
        <v>40416.42</v>
      </c>
      <c r="K3906" s="276" t="str">
        <f t="shared" si="60"/>
        <v>151222</v>
      </c>
    </row>
    <row r="3907" spans="1:11" ht="10.9" customHeight="1">
      <c r="A3907" s="1157">
        <v>5115900001</v>
      </c>
      <c r="B3907" s="1219" t="s">
        <v>685</v>
      </c>
      <c r="C3907" s="1220"/>
      <c r="D3907" s="1221"/>
      <c r="E3907" s="1219" t="s">
        <v>4327</v>
      </c>
      <c r="F3907" s="1221"/>
      <c r="G3907" s="1158">
        <v>0</v>
      </c>
      <c r="H3907" s="740">
        <v>24893.27</v>
      </c>
      <c r="I3907" s="1158">
        <v>0</v>
      </c>
      <c r="J3907" s="740">
        <v>24893.27</v>
      </c>
      <c r="K3907" s="276" t="str">
        <f t="shared" si="60"/>
        <v>110122</v>
      </c>
    </row>
    <row r="3908" spans="1:11" ht="10.9" customHeight="1">
      <c r="A3908" s="1157">
        <v>5115900001</v>
      </c>
      <c r="B3908" s="1219" t="s">
        <v>685</v>
      </c>
      <c r="C3908" s="1220"/>
      <c r="D3908" s="1221"/>
      <c r="E3908" s="1219" t="s">
        <v>4328</v>
      </c>
      <c r="F3908" s="1221"/>
      <c r="G3908" s="1158">
        <v>0</v>
      </c>
      <c r="H3908" s="740">
        <v>76858.070000000007</v>
      </c>
      <c r="I3908" s="1158">
        <v>0</v>
      </c>
      <c r="J3908" s="740">
        <v>76858.070000000007</v>
      </c>
      <c r="K3908" s="276" t="str">
        <f t="shared" si="60"/>
        <v>110122</v>
      </c>
    </row>
    <row r="3909" spans="1:11" ht="10.9" customHeight="1">
      <c r="A3909" s="1157">
        <v>5115900001</v>
      </c>
      <c r="B3909" s="1219" t="s">
        <v>685</v>
      </c>
      <c r="C3909" s="1220"/>
      <c r="D3909" s="1221"/>
      <c r="E3909" s="1219" t="s">
        <v>1761</v>
      </c>
      <c r="F3909" s="1221"/>
      <c r="G3909" s="740">
        <v>408165.03</v>
      </c>
      <c r="H3909" s="740">
        <v>47032.14</v>
      </c>
      <c r="I3909" s="1158">
        <v>0</v>
      </c>
      <c r="J3909" s="740">
        <v>455197.17</v>
      </c>
      <c r="K3909" s="276" t="str">
        <f t="shared" si="60"/>
        <v>151222</v>
      </c>
    </row>
    <row r="3910" spans="1:11" ht="10.9" customHeight="1">
      <c r="A3910" s="1157">
        <v>5115900001</v>
      </c>
      <c r="B3910" s="1219" t="s">
        <v>685</v>
      </c>
      <c r="C3910" s="1220"/>
      <c r="D3910" s="1221"/>
      <c r="E3910" s="1219" t="s">
        <v>4329</v>
      </c>
      <c r="F3910" s="1221"/>
      <c r="G3910" s="1158">
        <v>0</v>
      </c>
      <c r="H3910" s="740">
        <v>28010</v>
      </c>
      <c r="I3910" s="1158">
        <v>0</v>
      </c>
      <c r="J3910" s="740">
        <v>28010</v>
      </c>
      <c r="K3910" s="276" t="str">
        <f t="shared" si="60"/>
        <v>110122</v>
      </c>
    </row>
    <row r="3911" spans="1:11" ht="10.9" customHeight="1">
      <c r="A3911" s="1157">
        <v>5115900001</v>
      </c>
      <c r="B3911" s="1219" t="s">
        <v>685</v>
      </c>
      <c r="C3911" s="1220"/>
      <c r="D3911" s="1221"/>
      <c r="E3911" s="1219" t="s">
        <v>1762</v>
      </c>
      <c r="F3911" s="1221"/>
      <c r="G3911" s="740">
        <v>92867.45</v>
      </c>
      <c r="H3911" s="740">
        <v>16008.85</v>
      </c>
      <c r="I3911" s="1158">
        <v>0</v>
      </c>
      <c r="J3911" s="740">
        <v>108876.3</v>
      </c>
      <c r="K3911" s="276" t="str">
        <f t="shared" si="60"/>
        <v>151222</v>
      </c>
    </row>
    <row r="3912" spans="1:11" ht="10.9" customHeight="1">
      <c r="A3912" s="1157">
        <v>5115900001</v>
      </c>
      <c r="B3912" s="1219" t="s">
        <v>685</v>
      </c>
      <c r="C3912" s="1220"/>
      <c r="D3912" s="1221"/>
      <c r="E3912" s="1219" t="s">
        <v>4330</v>
      </c>
      <c r="F3912" s="1221"/>
      <c r="G3912" s="1158">
        <v>0</v>
      </c>
      <c r="H3912" s="740">
        <v>8726</v>
      </c>
      <c r="I3912" s="1158">
        <v>0</v>
      </c>
      <c r="J3912" s="740">
        <v>8726</v>
      </c>
      <c r="K3912" s="276" t="str">
        <f t="shared" si="60"/>
        <v>110122</v>
      </c>
    </row>
    <row r="3913" spans="1:11" ht="10.9" customHeight="1">
      <c r="A3913" s="1157">
        <v>5115900001</v>
      </c>
      <c r="B3913" s="1219" t="s">
        <v>685</v>
      </c>
      <c r="C3913" s="1220"/>
      <c r="D3913" s="1221"/>
      <c r="E3913" s="1219" t="s">
        <v>3745</v>
      </c>
      <c r="F3913" s="1221"/>
      <c r="G3913" s="740">
        <v>11533.83</v>
      </c>
      <c r="H3913" s="740">
        <v>4481.18</v>
      </c>
      <c r="I3913" s="1158">
        <v>0</v>
      </c>
      <c r="J3913" s="740">
        <v>16015.01</v>
      </c>
      <c r="K3913" s="276" t="str">
        <f t="shared" si="60"/>
        <v>151222</v>
      </c>
    </row>
    <row r="3914" spans="1:11" ht="10.9" customHeight="1">
      <c r="A3914" s="1157">
        <v>5115900001</v>
      </c>
      <c r="B3914" s="1219" t="s">
        <v>685</v>
      </c>
      <c r="C3914" s="1220"/>
      <c r="D3914" s="1221"/>
      <c r="E3914" s="1219" t="s">
        <v>4331</v>
      </c>
      <c r="F3914" s="1221"/>
      <c r="G3914" s="1158">
        <v>0</v>
      </c>
      <c r="H3914" s="740">
        <v>15814.43</v>
      </c>
      <c r="I3914" s="1158">
        <v>0</v>
      </c>
      <c r="J3914" s="740">
        <v>15814.43</v>
      </c>
      <c r="K3914" s="276" t="str">
        <f t="shared" si="60"/>
        <v>110122</v>
      </c>
    </row>
    <row r="3915" spans="1:11" ht="10.9" customHeight="1">
      <c r="A3915" s="1157">
        <v>5115900001</v>
      </c>
      <c r="B3915" s="1219" t="s">
        <v>685</v>
      </c>
      <c r="C3915" s="1220"/>
      <c r="D3915" s="1221"/>
      <c r="E3915" s="1219" t="s">
        <v>3746</v>
      </c>
      <c r="F3915" s="1221"/>
      <c r="G3915" s="740">
        <v>24436.5</v>
      </c>
      <c r="H3915" s="740">
        <v>10404.549999999999</v>
      </c>
      <c r="I3915" s="1158">
        <v>0</v>
      </c>
      <c r="J3915" s="740">
        <v>34841.050000000003</v>
      </c>
      <c r="K3915" s="276" t="str">
        <f t="shared" si="60"/>
        <v>151222</v>
      </c>
    </row>
    <row r="3916" spans="1:11" ht="10.9" customHeight="1">
      <c r="A3916" s="1157">
        <v>5115900001</v>
      </c>
      <c r="B3916" s="1219" t="s">
        <v>685</v>
      </c>
      <c r="C3916" s="1220"/>
      <c r="D3916" s="1221"/>
      <c r="E3916" s="1219" t="s">
        <v>4332</v>
      </c>
      <c r="F3916" s="1221"/>
      <c r="G3916" s="1158">
        <v>0</v>
      </c>
      <c r="H3916" s="740">
        <v>6727.29</v>
      </c>
      <c r="I3916" s="1158">
        <v>0</v>
      </c>
      <c r="J3916" s="740">
        <v>6727.29</v>
      </c>
      <c r="K3916" s="276" t="str">
        <f t="shared" si="60"/>
        <v>110122</v>
      </c>
    </row>
    <row r="3917" spans="1:11" ht="10.9" customHeight="1">
      <c r="A3917" s="1157">
        <v>5115900001</v>
      </c>
      <c r="B3917" s="1219" t="s">
        <v>685</v>
      </c>
      <c r="C3917" s="1220"/>
      <c r="D3917" s="1221"/>
      <c r="E3917" s="1219" t="s">
        <v>1763</v>
      </c>
      <c r="F3917" s="1221"/>
      <c r="G3917" s="740">
        <v>105474.55</v>
      </c>
      <c r="H3917" s="740">
        <v>4459.6899999999996</v>
      </c>
      <c r="I3917" s="1158">
        <v>0</v>
      </c>
      <c r="J3917" s="740">
        <v>109934.24</v>
      </c>
      <c r="K3917" s="276" t="str">
        <f t="shared" ref="K3917:K3980" si="61">MID(E3917,58,6)</f>
        <v>151222</v>
      </c>
    </row>
    <row r="3918" spans="1:11" ht="10.9" customHeight="1">
      <c r="A3918" s="1157">
        <v>5115900001</v>
      </c>
      <c r="B3918" s="1219" t="s">
        <v>685</v>
      </c>
      <c r="C3918" s="1220"/>
      <c r="D3918" s="1221"/>
      <c r="E3918" s="1219" t="s">
        <v>4333</v>
      </c>
      <c r="F3918" s="1221"/>
      <c r="G3918" s="1158">
        <v>0</v>
      </c>
      <c r="H3918" s="740">
        <v>91093.04</v>
      </c>
      <c r="I3918" s="1158">
        <v>0</v>
      </c>
      <c r="J3918" s="740">
        <v>91093.04</v>
      </c>
      <c r="K3918" s="276" t="str">
        <f t="shared" si="61"/>
        <v>110122</v>
      </c>
    </row>
    <row r="3919" spans="1:11" ht="10.9" customHeight="1">
      <c r="A3919" s="1157">
        <v>5115900001</v>
      </c>
      <c r="B3919" s="1219" t="s">
        <v>685</v>
      </c>
      <c r="C3919" s="1220"/>
      <c r="D3919" s="1221"/>
      <c r="E3919" s="1219" t="s">
        <v>1764</v>
      </c>
      <c r="F3919" s="1221"/>
      <c r="G3919" s="740">
        <v>241444.23</v>
      </c>
      <c r="H3919" s="740">
        <v>32987.480000000003</v>
      </c>
      <c r="I3919" s="1158">
        <v>0</v>
      </c>
      <c r="J3919" s="740">
        <v>274431.71000000002</v>
      </c>
      <c r="K3919" s="276" t="str">
        <f t="shared" si="61"/>
        <v>151222</v>
      </c>
    </row>
    <row r="3920" spans="1:11" ht="10.9" customHeight="1">
      <c r="A3920" s="1157">
        <v>5115900001</v>
      </c>
      <c r="B3920" s="1219" t="s">
        <v>685</v>
      </c>
      <c r="C3920" s="1220"/>
      <c r="D3920" s="1221"/>
      <c r="E3920" s="1219" t="s">
        <v>4334</v>
      </c>
      <c r="F3920" s="1221"/>
      <c r="G3920" s="1158">
        <v>0</v>
      </c>
      <c r="H3920" s="740">
        <v>19346.73</v>
      </c>
      <c r="I3920" s="1158">
        <v>0</v>
      </c>
      <c r="J3920" s="740">
        <v>19346.73</v>
      </c>
      <c r="K3920" s="276" t="str">
        <f t="shared" si="61"/>
        <v>110122</v>
      </c>
    </row>
    <row r="3921" spans="1:11" ht="10.9" customHeight="1">
      <c r="A3921" s="1157">
        <v>5115900001</v>
      </c>
      <c r="B3921" s="1219" t="s">
        <v>685</v>
      </c>
      <c r="C3921" s="1220"/>
      <c r="D3921" s="1221"/>
      <c r="E3921" s="1219" t="s">
        <v>1765</v>
      </c>
      <c r="F3921" s="1221"/>
      <c r="G3921" s="740">
        <v>91365.04</v>
      </c>
      <c r="H3921" s="740">
        <v>10008.1</v>
      </c>
      <c r="I3921" s="1158">
        <v>0</v>
      </c>
      <c r="J3921" s="740">
        <v>101373.14</v>
      </c>
      <c r="K3921" s="276" t="str">
        <f t="shared" si="61"/>
        <v>151222</v>
      </c>
    </row>
    <row r="3922" spans="1:11" ht="10.9" customHeight="1">
      <c r="A3922" s="1157">
        <v>5115900001</v>
      </c>
      <c r="B3922" s="1219" t="s">
        <v>685</v>
      </c>
      <c r="C3922" s="1220"/>
      <c r="D3922" s="1221"/>
      <c r="E3922" s="1219" t="s">
        <v>4335</v>
      </c>
      <c r="F3922" s="1221"/>
      <c r="G3922" s="1158">
        <v>0</v>
      </c>
      <c r="H3922" s="740">
        <v>22194.22</v>
      </c>
      <c r="I3922" s="1158">
        <v>0</v>
      </c>
      <c r="J3922" s="740">
        <v>22194.22</v>
      </c>
      <c r="K3922" s="276" t="str">
        <f t="shared" si="61"/>
        <v>110122</v>
      </c>
    </row>
    <row r="3923" spans="1:11" ht="10.9" customHeight="1">
      <c r="A3923" s="1157">
        <v>5115900001</v>
      </c>
      <c r="B3923" s="1219" t="s">
        <v>685</v>
      </c>
      <c r="C3923" s="1220"/>
      <c r="D3923" s="1221"/>
      <c r="E3923" s="1219" t="s">
        <v>1766</v>
      </c>
      <c r="F3923" s="1221"/>
      <c r="G3923" s="740">
        <v>162790.03</v>
      </c>
      <c r="H3923" s="740">
        <v>26824.22</v>
      </c>
      <c r="I3923" s="1158">
        <v>0</v>
      </c>
      <c r="J3923" s="740">
        <v>189614.25</v>
      </c>
      <c r="K3923" s="276" t="str">
        <f t="shared" si="61"/>
        <v>151222</v>
      </c>
    </row>
    <row r="3924" spans="1:11" ht="10.9" customHeight="1">
      <c r="A3924" s="1157">
        <v>5115900001</v>
      </c>
      <c r="B3924" s="1219" t="s">
        <v>685</v>
      </c>
      <c r="C3924" s="1220"/>
      <c r="D3924" s="1221"/>
      <c r="E3924" s="1219" t="s">
        <v>4336</v>
      </c>
      <c r="F3924" s="1221"/>
      <c r="G3924" s="1158">
        <v>0</v>
      </c>
      <c r="H3924" s="740">
        <v>5733.33</v>
      </c>
      <c r="I3924" s="1158">
        <v>0</v>
      </c>
      <c r="J3924" s="740">
        <v>5733.33</v>
      </c>
      <c r="K3924" s="276" t="str">
        <f t="shared" si="61"/>
        <v>110122</v>
      </c>
    </row>
    <row r="3925" spans="1:11" ht="10.9" customHeight="1">
      <c r="A3925" s="1157">
        <v>5115900001</v>
      </c>
      <c r="B3925" s="1219" t="s">
        <v>685</v>
      </c>
      <c r="C3925" s="1220"/>
      <c r="D3925" s="1221"/>
      <c r="E3925" s="1219" t="s">
        <v>1767</v>
      </c>
      <c r="F3925" s="1221"/>
      <c r="G3925" s="740">
        <v>50036.12</v>
      </c>
      <c r="H3925" s="740">
        <v>4473.13</v>
      </c>
      <c r="I3925" s="1158">
        <v>0</v>
      </c>
      <c r="J3925" s="740">
        <v>54509.25</v>
      </c>
      <c r="K3925" s="276" t="str">
        <f t="shared" si="61"/>
        <v>151222</v>
      </c>
    </row>
    <row r="3926" spans="1:11" ht="10.9" customHeight="1">
      <c r="A3926" s="1157">
        <v>5115900001</v>
      </c>
      <c r="B3926" s="1219" t="s">
        <v>685</v>
      </c>
      <c r="C3926" s="1220"/>
      <c r="D3926" s="1221"/>
      <c r="E3926" s="1219" t="s">
        <v>4337</v>
      </c>
      <c r="F3926" s="1221"/>
      <c r="G3926" s="1158">
        <v>0</v>
      </c>
      <c r="H3926" s="740">
        <v>22610.76</v>
      </c>
      <c r="I3926" s="1158">
        <v>0</v>
      </c>
      <c r="J3926" s="740">
        <v>22610.76</v>
      </c>
      <c r="K3926" s="276" t="str">
        <f t="shared" si="61"/>
        <v>110122</v>
      </c>
    </row>
    <row r="3927" spans="1:11" ht="10.9" customHeight="1">
      <c r="A3927" s="1157">
        <v>5115900001</v>
      </c>
      <c r="B3927" s="1219" t="s">
        <v>685</v>
      </c>
      <c r="C3927" s="1220"/>
      <c r="D3927" s="1221"/>
      <c r="E3927" s="1219" t="s">
        <v>1768</v>
      </c>
      <c r="F3927" s="1221"/>
      <c r="G3927" s="740">
        <v>105914.64</v>
      </c>
      <c r="H3927" s="740">
        <v>12221.68</v>
      </c>
      <c r="I3927" s="1158">
        <v>0</v>
      </c>
      <c r="J3927" s="740">
        <v>118136.32000000001</v>
      </c>
      <c r="K3927" s="276" t="str">
        <f t="shared" si="61"/>
        <v>151222</v>
      </c>
    </row>
    <row r="3928" spans="1:11" ht="10.9" customHeight="1">
      <c r="A3928" s="1157">
        <v>5115900001</v>
      </c>
      <c r="B3928" s="1219" t="s">
        <v>685</v>
      </c>
      <c r="C3928" s="1220"/>
      <c r="D3928" s="1221"/>
      <c r="E3928" s="1219" t="s">
        <v>4338</v>
      </c>
      <c r="F3928" s="1221"/>
      <c r="G3928" s="1158">
        <v>0</v>
      </c>
      <c r="H3928" s="740">
        <v>20643.37</v>
      </c>
      <c r="I3928" s="1158">
        <v>0</v>
      </c>
      <c r="J3928" s="740">
        <v>20643.37</v>
      </c>
      <c r="K3928" s="276" t="str">
        <f t="shared" si="61"/>
        <v>110122</v>
      </c>
    </row>
    <row r="3929" spans="1:11" ht="10.9" customHeight="1">
      <c r="A3929" s="1157">
        <v>5115900001</v>
      </c>
      <c r="B3929" s="1219" t="s">
        <v>685</v>
      </c>
      <c r="C3929" s="1220"/>
      <c r="D3929" s="1221"/>
      <c r="E3929" s="1219" t="s">
        <v>1769</v>
      </c>
      <c r="F3929" s="1221"/>
      <c r="G3929" s="740">
        <v>69458.52</v>
      </c>
      <c r="H3929" s="740">
        <v>6844.94</v>
      </c>
      <c r="I3929" s="1158">
        <v>0</v>
      </c>
      <c r="J3929" s="740">
        <v>76303.460000000006</v>
      </c>
      <c r="K3929" s="276" t="str">
        <f t="shared" si="61"/>
        <v>151222</v>
      </c>
    </row>
    <row r="3930" spans="1:11" ht="10.9" customHeight="1">
      <c r="A3930" s="1157">
        <v>5115900001</v>
      </c>
      <c r="B3930" s="1219" t="s">
        <v>685</v>
      </c>
      <c r="C3930" s="1220"/>
      <c r="D3930" s="1221"/>
      <c r="E3930" s="1219" t="s">
        <v>4339</v>
      </c>
      <c r="F3930" s="1221"/>
      <c r="G3930" s="1158">
        <v>0</v>
      </c>
      <c r="H3930" s="740">
        <v>16572.05</v>
      </c>
      <c r="I3930" s="1158">
        <v>0</v>
      </c>
      <c r="J3930" s="740">
        <v>16572.05</v>
      </c>
      <c r="K3930" s="276" t="str">
        <f t="shared" si="61"/>
        <v>110122</v>
      </c>
    </row>
    <row r="3931" spans="1:11" ht="10.9" customHeight="1">
      <c r="A3931" s="1157">
        <v>5115900001</v>
      </c>
      <c r="B3931" s="1219" t="s">
        <v>685</v>
      </c>
      <c r="C3931" s="1220"/>
      <c r="D3931" s="1221"/>
      <c r="E3931" s="1219" t="s">
        <v>1770</v>
      </c>
      <c r="F3931" s="1221"/>
      <c r="G3931" s="740">
        <v>52135.94</v>
      </c>
      <c r="H3931" s="740">
        <v>7108.23</v>
      </c>
      <c r="I3931" s="1158">
        <v>0</v>
      </c>
      <c r="J3931" s="740">
        <v>59244.17</v>
      </c>
      <c r="K3931" s="276" t="str">
        <f t="shared" si="61"/>
        <v>151222</v>
      </c>
    </row>
    <row r="3932" spans="1:11" ht="10.9" customHeight="1">
      <c r="A3932" s="1157">
        <v>5115900001</v>
      </c>
      <c r="B3932" s="1219" t="s">
        <v>685</v>
      </c>
      <c r="C3932" s="1220"/>
      <c r="D3932" s="1221"/>
      <c r="E3932" s="1219" t="s">
        <v>4340</v>
      </c>
      <c r="F3932" s="1221"/>
      <c r="G3932" s="1158">
        <v>0</v>
      </c>
      <c r="H3932" s="740">
        <v>11677.76</v>
      </c>
      <c r="I3932" s="1158">
        <v>0</v>
      </c>
      <c r="J3932" s="740">
        <v>11677.76</v>
      </c>
      <c r="K3932" s="276" t="str">
        <f t="shared" si="61"/>
        <v>110122</v>
      </c>
    </row>
    <row r="3933" spans="1:11" ht="10.9" customHeight="1">
      <c r="A3933" s="1157">
        <v>5115900001</v>
      </c>
      <c r="B3933" s="1219" t="s">
        <v>685</v>
      </c>
      <c r="C3933" s="1220"/>
      <c r="D3933" s="1221"/>
      <c r="E3933" s="1219" t="s">
        <v>3968</v>
      </c>
      <c r="F3933" s="1221"/>
      <c r="G3933" s="740">
        <v>21449.040000000001</v>
      </c>
      <c r="H3933" s="740">
        <v>6942.9</v>
      </c>
      <c r="I3933" s="1158">
        <v>0</v>
      </c>
      <c r="J3933" s="740">
        <v>28391.94</v>
      </c>
      <c r="K3933" s="276" t="str">
        <f t="shared" si="61"/>
        <v>151222</v>
      </c>
    </row>
    <row r="3934" spans="1:11" ht="10.9" customHeight="1">
      <c r="A3934" s="1157">
        <v>5115900001</v>
      </c>
      <c r="B3934" s="1219" t="s">
        <v>685</v>
      </c>
      <c r="C3934" s="1220"/>
      <c r="D3934" s="1221"/>
      <c r="E3934" s="1219" t="s">
        <v>4341</v>
      </c>
      <c r="F3934" s="1221"/>
      <c r="G3934" s="1158">
        <v>0</v>
      </c>
      <c r="H3934" s="740">
        <v>21293.11</v>
      </c>
      <c r="I3934" s="1158">
        <v>0</v>
      </c>
      <c r="J3934" s="740">
        <v>21293.11</v>
      </c>
      <c r="K3934" s="276" t="str">
        <f t="shared" si="61"/>
        <v>110122</v>
      </c>
    </row>
    <row r="3935" spans="1:11" ht="10.9" customHeight="1">
      <c r="A3935" s="1157">
        <v>5115900001</v>
      </c>
      <c r="B3935" s="1219" t="s">
        <v>685</v>
      </c>
      <c r="C3935" s="1220"/>
      <c r="D3935" s="1221"/>
      <c r="E3935" s="1219" t="s">
        <v>1771</v>
      </c>
      <c r="F3935" s="1221"/>
      <c r="G3935" s="740">
        <v>152161.06</v>
      </c>
      <c r="H3935" s="740">
        <v>11771.01</v>
      </c>
      <c r="I3935" s="1158">
        <v>0</v>
      </c>
      <c r="J3935" s="740">
        <v>163932.07</v>
      </c>
      <c r="K3935" s="276" t="str">
        <f t="shared" si="61"/>
        <v>151222</v>
      </c>
    </row>
    <row r="3936" spans="1:11" ht="10.9" customHeight="1">
      <c r="A3936" s="1157">
        <v>5115900001</v>
      </c>
      <c r="B3936" s="1219" t="s">
        <v>685</v>
      </c>
      <c r="C3936" s="1220"/>
      <c r="D3936" s="1221"/>
      <c r="E3936" s="1219" t="s">
        <v>4342</v>
      </c>
      <c r="F3936" s="1221"/>
      <c r="G3936" s="1158">
        <v>0</v>
      </c>
      <c r="H3936" s="740">
        <v>2666.21</v>
      </c>
      <c r="I3936" s="1158">
        <v>0</v>
      </c>
      <c r="J3936" s="740">
        <v>2666.21</v>
      </c>
      <c r="K3936" s="276" t="str">
        <f t="shared" si="61"/>
        <v>110122</v>
      </c>
    </row>
    <row r="3937" spans="1:11" ht="10.9" customHeight="1">
      <c r="A3937" s="1157">
        <v>5115900001</v>
      </c>
      <c r="B3937" s="1219" t="s">
        <v>685</v>
      </c>
      <c r="C3937" s="1220"/>
      <c r="D3937" s="1221"/>
      <c r="E3937" s="1219" t="s">
        <v>1772</v>
      </c>
      <c r="F3937" s="1221"/>
      <c r="G3937" s="740">
        <v>14651.99</v>
      </c>
      <c r="H3937" s="740">
        <v>2626.98</v>
      </c>
      <c r="I3937" s="1158">
        <v>0</v>
      </c>
      <c r="J3937" s="740">
        <v>17278.97</v>
      </c>
      <c r="K3937" s="276" t="str">
        <f t="shared" si="61"/>
        <v>151222</v>
      </c>
    </row>
    <row r="3938" spans="1:11" ht="10.9" customHeight="1">
      <c r="A3938" s="1157">
        <v>5115900001</v>
      </c>
      <c r="B3938" s="1219" t="s">
        <v>685</v>
      </c>
      <c r="C3938" s="1220"/>
      <c r="D3938" s="1221"/>
      <c r="E3938" s="1219" t="s">
        <v>4343</v>
      </c>
      <c r="F3938" s="1221"/>
      <c r="G3938" s="1158">
        <v>0</v>
      </c>
      <c r="H3938" s="740">
        <v>4616.32</v>
      </c>
      <c r="I3938" s="1158">
        <v>0</v>
      </c>
      <c r="J3938" s="740">
        <v>4616.32</v>
      </c>
      <c r="K3938" s="276" t="str">
        <f t="shared" si="61"/>
        <v>110122</v>
      </c>
    </row>
    <row r="3939" spans="1:11" ht="10.9" customHeight="1">
      <c r="A3939" s="1157">
        <v>5115900001</v>
      </c>
      <c r="B3939" s="1219" t="s">
        <v>685</v>
      </c>
      <c r="C3939" s="1220"/>
      <c r="D3939" s="1221"/>
      <c r="E3939" s="1219" t="s">
        <v>2464</v>
      </c>
      <c r="F3939" s="1221"/>
      <c r="G3939" s="740">
        <v>30978.33</v>
      </c>
      <c r="H3939" s="740">
        <v>4193.13</v>
      </c>
      <c r="I3939" s="1158">
        <v>0</v>
      </c>
      <c r="J3939" s="740">
        <v>35171.46</v>
      </c>
      <c r="K3939" s="276" t="str">
        <f t="shared" si="61"/>
        <v>151222</v>
      </c>
    </row>
    <row r="3940" spans="1:11" ht="10.9" customHeight="1">
      <c r="A3940" s="1157">
        <v>5115900001</v>
      </c>
      <c r="B3940" s="1219" t="s">
        <v>685</v>
      </c>
      <c r="C3940" s="1220"/>
      <c r="D3940" s="1221"/>
      <c r="E3940" s="1219" t="s">
        <v>4344</v>
      </c>
      <c r="F3940" s="1221"/>
      <c r="G3940" s="1158">
        <v>0</v>
      </c>
      <c r="H3940" s="740">
        <v>21400</v>
      </c>
      <c r="I3940" s="1158">
        <v>0</v>
      </c>
      <c r="J3940" s="740">
        <v>21400</v>
      </c>
      <c r="K3940" s="276" t="str">
        <f t="shared" si="61"/>
        <v>110122</v>
      </c>
    </row>
    <row r="3941" spans="1:11" ht="10.9" customHeight="1">
      <c r="A3941" s="1157">
        <v>5115900001</v>
      </c>
      <c r="B3941" s="1219" t="s">
        <v>685</v>
      </c>
      <c r="C3941" s="1220"/>
      <c r="D3941" s="1221"/>
      <c r="E3941" s="1219" t="s">
        <v>1773</v>
      </c>
      <c r="F3941" s="1221"/>
      <c r="G3941" s="740">
        <v>116572.43</v>
      </c>
      <c r="H3941" s="740">
        <v>11643.72</v>
      </c>
      <c r="I3941" s="1158">
        <v>0</v>
      </c>
      <c r="J3941" s="740">
        <v>128216.15</v>
      </c>
      <c r="K3941" s="276" t="str">
        <f t="shared" si="61"/>
        <v>151222</v>
      </c>
    </row>
    <row r="3942" spans="1:11" ht="10.9" customHeight="1">
      <c r="A3942" s="1157">
        <v>5115900001</v>
      </c>
      <c r="B3942" s="1219" t="s">
        <v>685</v>
      </c>
      <c r="C3942" s="1220"/>
      <c r="D3942" s="1221"/>
      <c r="E3942" s="1219" t="s">
        <v>4345</v>
      </c>
      <c r="F3942" s="1221"/>
      <c r="G3942" s="1158">
        <v>0</v>
      </c>
      <c r="H3942" s="740">
        <v>17709.47</v>
      </c>
      <c r="I3942" s="1158">
        <v>0</v>
      </c>
      <c r="J3942" s="740">
        <v>17709.47</v>
      </c>
      <c r="K3942" s="276" t="str">
        <f t="shared" si="61"/>
        <v>110122</v>
      </c>
    </row>
    <row r="3943" spans="1:11" ht="10.9" customHeight="1">
      <c r="A3943" s="1157">
        <v>5115900001</v>
      </c>
      <c r="B3943" s="1219" t="s">
        <v>685</v>
      </c>
      <c r="C3943" s="1220"/>
      <c r="D3943" s="1221"/>
      <c r="E3943" s="1219" t="s">
        <v>3747</v>
      </c>
      <c r="F3943" s="1221"/>
      <c r="G3943" s="740">
        <v>18991.71</v>
      </c>
      <c r="H3943" s="740">
        <v>5551.98</v>
      </c>
      <c r="I3943" s="1158">
        <v>0</v>
      </c>
      <c r="J3943" s="740">
        <v>24543.69</v>
      </c>
      <c r="K3943" s="276" t="str">
        <f t="shared" si="61"/>
        <v>151222</v>
      </c>
    </row>
    <row r="3944" spans="1:11" ht="10.9" customHeight="1">
      <c r="A3944" s="1157">
        <v>5115900001</v>
      </c>
      <c r="B3944" s="1219" t="s">
        <v>685</v>
      </c>
      <c r="C3944" s="1220"/>
      <c r="D3944" s="1221"/>
      <c r="E3944" s="1219" t="s">
        <v>1774</v>
      </c>
      <c r="F3944" s="1221"/>
      <c r="G3944" s="740">
        <v>72401.41</v>
      </c>
      <c r="H3944" s="740">
        <v>8661.75</v>
      </c>
      <c r="I3944" s="1158">
        <v>0</v>
      </c>
      <c r="J3944" s="740">
        <v>81063.16</v>
      </c>
      <c r="K3944" s="276" t="str">
        <f t="shared" si="61"/>
        <v>151222</v>
      </c>
    </row>
    <row r="3945" spans="1:11" ht="10.9" customHeight="1">
      <c r="A3945" s="1157">
        <v>5115900001</v>
      </c>
      <c r="B3945" s="1219" t="s">
        <v>685</v>
      </c>
      <c r="C3945" s="1220"/>
      <c r="D3945" s="1221"/>
      <c r="E3945" s="1219" t="s">
        <v>4346</v>
      </c>
      <c r="F3945" s="1221"/>
      <c r="G3945" s="1158">
        <v>0</v>
      </c>
      <c r="H3945" s="740">
        <v>21738.06</v>
      </c>
      <c r="I3945" s="1158">
        <v>0</v>
      </c>
      <c r="J3945" s="740">
        <v>21738.06</v>
      </c>
      <c r="K3945" s="276" t="str">
        <f t="shared" si="61"/>
        <v>110122</v>
      </c>
    </row>
    <row r="3946" spans="1:11" ht="10.9" customHeight="1">
      <c r="A3946" s="1157">
        <v>5115900001</v>
      </c>
      <c r="B3946" s="1219" t="s">
        <v>685</v>
      </c>
      <c r="C3946" s="1220"/>
      <c r="D3946" s="1221"/>
      <c r="E3946" s="1219" t="s">
        <v>4347</v>
      </c>
      <c r="F3946" s="1221"/>
      <c r="G3946" s="1158">
        <v>0</v>
      </c>
      <c r="H3946" s="740">
        <v>44423.95</v>
      </c>
      <c r="I3946" s="1158">
        <v>0</v>
      </c>
      <c r="J3946" s="740">
        <v>44423.95</v>
      </c>
      <c r="K3946" s="276" t="str">
        <f t="shared" si="61"/>
        <v>110122</v>
      </c>
    </row>
    <row r="3947" spans="1:11" ht="10.9" customHeight="1">
      <c r="A3947" s="1157">
        <v>5115900001</v>
      </c>
      <c r="B3947" s="1219" t="s">
        <v>685</v>
      </c>
      <c r="C3947" s="1220"/>
      <c r="D3947" s="1221"/>
      <c r="E3947" s="1219" t="s">
        <v>1775</v>
      </c>
      <c r="F3947" s="1221"/>
      <c r="G3947" s="740">
        <v>241845.08</v>
      </c>
      <c r="H3947" s="740">
        <v>28085.87</v>
      </c>
      <c r="I3947" s="1158">
        <v>0</v>
      </c>
      <c r="J3947" s="740">
        <v>269930.95</v>
      </c>
      <c r="K3947" s="276" t="str">
        <f t="shared" si="61"/>
        <v>151222</v>
      </c>
    </row>
    <row r="3948" spans="1:11" ht="10.9" customHeight="1">
      <c r="A3948" s="1157">
        <v>5115900001</v>
      </c>
      <c r="B3948" s="1219" t="s">
        <v>685</v>
      </c>
      <c r="C3948" s="1220"/>
      <c r="D3948" s="1221"/>
      <c r="E3948" s="1219" t="s">
        <v>4348</v>
      </c>
      <c r="F3948" s="1221"/>
      <c r="G3948" s="1158">
        <v>0</v>
      </c>
      <c r="H3948" s="1158">
        <v>75.150000000000006</v>
      </c>
      <c r="I3948" s="1158">
        <v>0</v>
      </c>
      <c r="J3948" s="1158">
        <v>75.150000000000006</v>
      </c>
      <c r="K3948" s="276" t="str">
        <f t="shared" si="61"/>
        <v>110122</v>
      </c>
    </row>
    <row r="3949" spans="1:11" ht="10.9" customHeight="1">
      <c r="A3949" s="1157">
        <v>5115900001</v>
      </c>
      <c r="B3949" s="1219" t="s">
        <v>685</v>
      </c>
      <c r="C3949" s="1220"/>
      <c r="D3949" s="1221"/>
      <c r="E3949" s="1219" t="s">
        <v>1776</v>
      </c>
      <c r="F3949" s="1221"/>
      <c r="G3949" s="740">
        <v>12577.19</v>
      </c>
      <c r="H3949" s="740">
        <v>1176.3599999999999</v>
      </c>
      <c r="I3949" s="1158">
        <v>0</v>
      </c>
      <c r="J3949" s="740">
        <v>13753.55</v>
      </c>
      <c r="K3949" s="276" t="str">
        <f t="shared" si="61"/>
        <v>151222</v>
      </c>
    </row>
    <row r="3950" spans="1:11" ht="10.9" customHeight="1">
      <c r="A3950" s="1157">
        <v>5115900001</v>
      </c>
      <c r="B3950" s="1219" t="s">
        <v>685</v>
      </c>
      <c r="C3950" s="1220"/>
      <c r="D3950" s="1221"/>
      <c r="E3950" s="1219" t="s">
        <v>3748</v>
      </c>
      <c r="F3950" s="1221"/>
      <c r="G3950" s="740">
        <v>22143.35</v>
      </c>
      <c r="H3950" s="1158">
        <v>0</v>
      </c>
      <c r="I3950" s="1158">
        <v>0</v>
      </c>
      <c r="J3950" s="740">
        <v>22143.35</v>
      </c>
      <c r="K3950" s="276" t="str">
        <f t="shared" si="61"/>
        <v>151222</v>
      </c>
    </row>
    <row r="3951" spans="1:11" ht="10.9" customHeight="1">
      <c r="A3951" s="1157">
        <v>5115900001</v>
      </c>
      <c r="B3951" s="1219" t="s">
        <v>685</v>
      </c>
      <c r="C3951" s="1220"/>
      <c r="D3951" s="1221"/>
      <c r="E3951" s="1219" t="s">
        <v>4349</v>
      </c>
      <c r="F3951" s="1221"/>
      <c r="G3951" s="1158">
        <v>0</v>
      </c>
      <c r="H3951" s="740">
        <v>5971.09</v>
      </c>
      <c r="I3951" s="1158">
        <v>0</v>
      </c>
      <c r="J3951" s="740">
        <v>5971.09</v>
      </c>
      <c r="K3951" s="276" t="str">
        <f t="shared" si="61"/>
        <v>110122</v>
      </c>
    </row>
    <row r="3952" spans="1:11" ht="10.9" customHeight="1">
      <c r="A3952" s="1157">
        <v>5115900001</v>
      </c>
      <c r="B3952" s="1219" t="s">
        <v>685</v>
      </c>
      <c r="C3952" s="1220"/>
      <c r="D3952" s="1221"/>
      <c r="E3952" s="1219" t="s">
        <v>1777</v>
      </c>
      <c r="F3952" s="1221"/>
      <c r="G3952" s="740">
        <v>23600.49</v>
      </c>
      <c r="H3952" s="740">
        <v>2706.79</v>
      </c>
      <c r="I3952" s="1158">
        <v>0</v>
      </c>
      <c r="J3952" s="740">
        <v>26307.279999999999</v>
      </c>
      <c r="K3952" s="276" t="str">
        <f t="shared" si="61"/>
        <v>151222</v>
      </c>
    </row>
    <row r="3953" spans="1:11" ht="10.9" customHeight="1">
      <c r="A3953" s="1157">
        <v>5115900001</v>
      </c>
      <c r="B3953" s="1219" t="s">
        <v>685</v>
      </c>
      <c r="C3953" s="1220"/>
      <c r="D3953" s="1221"/>
      <c r="E3953" s="1219" t="s">
        <v>4350</v>
      </c>
      <c r="F3953" s="1221"/>
      <c r="G3953" s="1158">
        <v>0</v>
      </c>
      <c r="H3953" s="740">
        <v>2951.72</v>
      </c>
      <c r="I3953" s="1158">
        <v>0</v>
      </c>
      <c r="J3953" s="740">
        <v>2951.72</v>
      </c>
      <c r="K3953" s="276" t="str">
        <f t="shared" si="61"/>
        <v>110122</v>
      </c>
    </row>
    <row r="3954" spans="1:11" ht="10.9" customHeight="1">
      <c r="A3954" s="1157">
        <v>5115900001</v>
      </c>
      <c r="B3954" s="1219" t="s">
        <v>685</v>
      </c>
      <c r="C3954" s="1220"/>
      <c r="D3954" s="1221"/>
      <c r="E3954" s="1219" t="s">
        <v>4351</v>
      </c>
      <c r="F3954" s="1221"/>
      <c r="G3954" s="740">
        <v>11346.03</v>
      </c>
      <c r="H3954" s="740">
        <v>6936.05</v>
      </c>
      <c r="I3954" s="1158">
        <v>0</v>
      </c>
      <c r="J3954" s="740">
        <v>18282.080000000002</v>
      </c>
      <c r="K3954" s="276" t="str">
        <f t="shared" si="61"/>
        <v>151222</v>
      </c>
    </row>
    <row r="3955" spans="1:11" ht="10.9" customHeight="1">
      <c r="A3955" s="1157">
        <v>5115900001</v>
      </c>
      <c r="B3955" s="1219" t="s">
        <v>685</v>
      </c>
      <c r="C3955" s="1220"/>
      <c r="D3955" s="1221"/>
      <c r="E3955" s="1219" t="s">
        <v>1778</v>
      </c>
      <c r="F3955" s="1221"/>
      <c r="G3955" s="740">
        <v>1257.54</v>
      </c>
      <c r="H3955" s="1158">
        <v>0</v>
      </c>
      <c r="I3955" s="1158">
        <v>0</v>
      </c>
      <c r="J3955" s="740">
        <v>1257.54</v>
      </c>
      <c r="K3955" s="276" t="str">
        <f t="shared" si="61"/>
        <v>151222</v>
      </c>
    </row>
    <row r="3956" spans="1:11" ht="10.9" customHeight="1">
      <c r="A3956" s="1157">
        <v>5115900001</v>
      </c>
      <c r="B3956" s="1219" t="s">
        <v>685</v>
      </c>
      <c r="C3956" s="1220"/>
      <c r="D3956" s="1221"/>
      <c r="E3956" s="1219" t="s">
        <v>4352</v>
      </c>
      <c r="F3956" s="1221"/>
      <c r="G3956" s="1158">
        <v>0</v>
      </c>
      <c r="H3956" s="740">
        <v>35360.519999999997</v>
      </c>
      <c r="I3956" s="1158">
        <v>0</v>
      </c>
      <c r="J3956" s="740">
        <v>35360.519999999997</v>
      </c>
      <c r="K3956" s="276" t="str">
        <f t="shared" si="61"/>
        <v>110122</v>
      </c>
    </row>
    <row r="3957" spans="1:11" ht="10.9" customHeight="1">
      <c r="A3957" s="1157">
        <v>5115900001</v>
      </c>
      <c r="B3957" s="1219" t="s">
        <v>685</v>
      </c>
      <c r="C3957" s="1220"/>
      <c r="D3957" s="1221"/>
      <c r="E3957" s="1219" t="s">
        <v>1779</v>
      </c>
      <c r="F3957" s="1221"/>
      <c r="G3957" s="740">
        <v>92151.07</v>
      </c>
      <c r="H3957" s="740">
        <v>10831.69</v>
      </c>
      <c r="I3957" s="1158">
        <v>0</v>
      </c>
      <c r="J3957" s="740">
        <v>102982.76</v>
      </c>
      <c r="K3957" s="276" t="str">
        <f t="shared" si="61"/>
        <v>151222</v>
      </c>
    </row>
    <row r="3958" spans="1:11" ht="10.9" customHeight="1">
      <c r="A3958" s="1157">
        <v>5115900001</v>
      </c>
      <c r="B3958" s="1219" t="s">
        <v>685</v>
      </c>
      <c r="C3958" s="1220"/>
      <c r="D3958" s="1221"/>
      <c r="E3958" s="1219" t="s">
        <v>1780</v>
      </c>
      <c r="F3958" s="1221"/>
      <c r="G3958" s="740">
        <v>8940.44</v>
      </c>
      <c r="H3958" s="1158">
        <v>0</v>
      </c>
      <c r="I3958" s="1158">
        <v>0</v>
      </c>
      <c r="J3958" s="740">
        <v>8940.44</v>
      </c>
      <c r="K3958" s="276" t="str">
        <f t="shared" si="61"/>
        <v>151222</v>
      </c>
    </row>
    <row r="3959" spans="1:11" ht="10.9" customHeight="1">
      <c r="A3959" s="1157">
        <v>5115900001</v>
      </c>
      <c r="B3959" s="1219" t="s">
        <v>685</v>
      </c>
      <c r="C3959" s="1220"/>
      <c r="D3959" s="1221"/>
      <c r="E3959" s="1219" t="s">
        <v>4353</v>
      </c>
      <c r="F3959" s="1221"/>
      <c r="G3959" s="1158">
        <v>0</v>
      </c>
      <c r="H3959" s="740">
        <v>11015.18</v>
      </c>
      <c r="I3959" s="1158">
        <v>0</v>
      </c>
      <c r="J3959" s="740">
        <v>11015.18</v>
      </c>
      <c r="K3959" s="276" t="str">
        <f t="shared" si="61"/>
        <v>110122</v>
      </c>
    </row>
    <row r="3960" spans="1:11" ht="10.9" customHeight="1">
      <c r="A3960" s="1157">
        <v>5115900001</v>
      </c>
      <c r="B3960" s="1219" t="s">
        <v>685</v>
      </c>
      <c r="C3960" s="1220"/>
      <c r="D3960" s="1221"/>
      <c r="E3960" s="1219" t="s">
        <v>1781</v>
      </c>
      <c r="F3960" s="1221"/>
      <c r="G3960" s="740">
        <v>60978.9</v>
      </c>
      <c r="H3960" s="740">
        <v>5848.27</v>
      </c>
      <c r="I3960" s="1158">
        <v>0</v>
      </c>
      <c r="J3960" s="740">
        <v>66827.17</v>
      </c>
      <c r="K3960" s="276" t="str">
        <f t="shared" si="61"/>
        <v>151222</v>
      </c>
    </row>
    <row r="3961" spans="1:11" ht="10.9" customHeight="1">
      <c r="A3961" s="1157">
        <v>5115900001</v>
      </c>
      <c r="B3961" s="1219" t="s">
        <v>685</v>
      </c>
      <c r="C3961" s="1220"/>
      <c r="D3961" s="1221"/>
      <c r="E3961" s="1219" t="s">
        <v>4354</v>
      </c>
      <c r="F3961" s="1221"/>
      <c r="G3961" s="1158">
        <v>0</v>
      </c>
      <c r="H3961" s="740">
        <v>8627.39</v>
      </c>
      <c r="I3961" s="1158">
        <v>0</v>
      </c>
      <c r="J3961" s="740">
        <v>8627.39</v>
      </c>
      <c r="K3961" s="276" t="str">
        <f t="shared" si="61"/>
        <v>110122</v>
      </c>
    </row>
    <row r="3962" spans="1:11" ht="10.9" customHeight="1">
      <c r="A3962" s="1157">
        <v>5115900001</v>
      </c>
      <c r="B3962" s="1219" t="s">
        <v>685</v>
      </c>
      <c r="C3962" s="1220"/>
      <c r="D3962" s="1221"/>
      <c r="E3962" s="1219" t="s">
        <v>1782</v>
      </c>
      <c r="F3962" s="1221"/>
      <c r="G3962" s="740">
        <v>27498.62</v>
      </c>
      <c r="H3962" s="740">
        <v>3274.18</v>
      </c>
      <c r="I3962" s="1158">
        <v>0</v>
      </c>
      <c r="J3962" s="740">
        <v>30772.799999999999</v>
      </c>
      <c r="K3962" s="276" t="str">
        <f t="shared" si="61"/>
        <v>151222</v>
      </c>
    </row>
    <row r="3963" spans="1:11" ht="10.9" customHeight="1">
      <c r="A3963" s="1157">
        <v>5115900001</v>
      </c>
      <c r="B3963" s="1219" t="s">
        <v>685</v>
      </c>
      <c r="C3963" s="1220"/>
      <c r="D3963" s="1221"/>
      <c r="E3963" s="1219" t="s">
        <v>4355</v>
      </c>
      <c r="F3963" s="1221"/>
      <c r="G3963" s="1158">
        <v>0</v>
      </c>
      <c r="H3963" s="740">
        <v>5049.58</v>
      </c>
      <c r="I3963" s="1158">
        <v>0</v>
      </c>
      <c r="J3963" s="740">
        <v>5049.58</v>
      </c>
      <c r="K3963" s="276" t="str">
        <f t="shared" si="61"/>
        <v>110122</v>
      </c>
    </row>
    <row r="3964" spans="1:11" ht="10.9" customHeight="1">
      <c r="A3964" s="1157">
        <v>5115900001</v>
      </c>
      <c r="B3964" s="1219" t="s">
        <v>685</v>
      </c>
      <c r="C3964" s="1220"/>
      <c r="D3964" s="1221"/>
      <c r="E3964" s="1219" t="s">
        <v>1783</v>
      </c>
      <c r="F3964" s="1221"/>
      <c r="G3964" s="740">
        <v>29369.8</v>
      </c>
      <c r="H3964" s="740">
        <v>2773.17</v>
      </c>
      <c r="I3964" s="1158">
        <v>0</v>
      </c>
      <c r="J3964" s="740">
        <v>32142.97</v>
      </c>
      <c r="K3964" s="276" t="str">
        <f t="shared" si="61"/>
        <v>151222</v>
      </c>
    </row>
    <row r="3965" spans="1:11" ht="10.9" customHeight="1">
      <c r="A3965" s="1157">
        <v>5115900001</v>
      </c>
      <c r="B3965" s="1219" t="s">
        <v>685</v>
      </c>
      <c r="C3965" s="1220"/>
      <c r="D3965" s="1221"/>
      <c r="E3965" s="1219" t="s">
        <v>1784</v>
      </c>
      <c r="F3965" s="1221"/>
      <c r="G3965" s="740">
        <v>149617.01999999999</v>
      </c>
      <c r="H3965" s="740">
        <v>19549.86</v>
      </c>
      <c r="I3965" s="1158">
        <v>0</v>
      </c>
      <c r="J3965" s="740">
        <v>169166.88</v>
      </c>
      <c r="K3965" s="276" t="str">
        <f t="shared" si="61"/>
        <v>151222</v>
      </c>
    </row>
    <row r="3966" spans="1:11" ht="10.9" customHeight="1">
      <c r="A3966" s="1157">
        <v>5115900001</v>
      </c>
      <c r="B3966" s="1219" t="s">
        <v>685</v>
      </c>
      <c r="C3966" s="1220"/>
      <c r="D3966" s="1221"/>
      <c r="E3966" s="1219" t="s">
        <v>4356</v>
      </c>
      <c r="F3966" s="1221"/>
      <c r="G3966" s="1158">
        <v>0</v>
      </c>
      <c r="H3966" s="740">
        <v>4694.49</v>
      </c>
      <c r="I3966" s="1158">
        <v>0</v>
      </c>
      <c r="J3966" s="740">
        <v>4694.49</v>
      </c>
      <c r="K3966" s="276" t="str">
        <f t="shared" si="61"/>
        <v>110122</v>
      </c>
    </row>
    <row r="3967" spans="1:11" ht="10.9" customHeight="1">
      <c r="A3967" s="1157">
        <v>5115900001</v>
      </c>
      <c r="B3967" s="1219" t="s">
        <v>685</v>
      </c>
      <c r="C3967" s="1220"/>
      <c r="D3967" s="1221"/>
      <c r="E3967" s="1219" t="s">
        <v>1785</v>
      </c>
      <c r="F3967" s="1221"/>
      <c r="G3967" s="740">
        <v>177527.02</v>
      </c>
      <c r="H3967" s="740">
        <v>5836.79</v>
      </c>
      <c r="I3967" s="1158">
        <v>0</v>
      </c>
      <c r="J3967" s="740">
        <v>183363.81</v>
      </c>
      <c r="K3967" s="276" t="str">
        <f t="shared" si="61"/>
        <v>151222</v>
      </c>
    </row>
    <row r="3968" spans="1:11" ht="10.9" customHeight="1">
      <c r="A3968" s="1157">
        <v>5115900001</v>
      </c>
      <c r="B3968" s="1219" t="s">
        <v>685</v>
      </c>
      <c r="C3968" s="1220"/>
      <c r="D3968" s="1221"/>
      <c r="E3968" s="1219" t="s">
        <v>4357</v>
      </c>
      <c r="F3968" s="1221"/>
      <c r="G3968" s="1158">
        <v>0</v>
      </c>
      <c r="H3968" s="740">
        <v>4319.16</v>
      </c>
      <c r="I3968" s="1158">
        <v>0</v>
      </c>
      <c r="J3968" s="740">
        <v>4319.16</v>
      </c>
      <c r="K3968" s="276" t="str">
        <f t="shared" si="61"/>
        <v>110122</v>
      </c>
    </row>
    <row r="3969" spans="1:11" ht="10.9" customHeight="1">
      <c r="A3969" s="1157">
        <v>5115900001</v>
      </c>
      <c r="B3969" s="1219" t="s">
        <v>685</v>
      </c>
      <c r="C3969" s="1220"/>
      <c r="D3969" s="1221"/>
      <c r="E3969" s="1219" t="s">
        <v>3749</v>
      </c>
      <c r="F3969" s="1221"/>
      <c r="G3969" s="740">
        <v>3641.8</v>
      </c>
      <c r="H3969" s="1158">
        <v>815.98</v>
      </c>
      <c r="I3969" s="1158">
        <v>0</v>
      </c>
      <c r="J3969" s="740">
        <v>4457.78</v>
      </c>
      <c r="K3969" s="276" t="str">
        <f t="shared" si="61"/>
        <v>151222</v>
      </c>
    </row>
    <row r="3970" spans="1:11" ht="10.9" customHeight="1">
      <c r="A3970" s="1157">
        <v>5115900001</v>
      </c>
      <c r="B3970" s="1219" t="s">
        <v>685</v>
      </c>
      <c r="C3970" s="1220"/>
      <c r="D3970" s="1221"/>
      <c r="E3970" s="1219" t="s">
        <v>4358</v>
      </c>
      <c r="F3970" s="1221"/>
      <c r="G3970" s="1158">
        <v>0</v>
      </c>
      <c r="H3970" s="740">
        <v>20188.919999999998</v>
      </c>
      <c r="I3970" s="1158">
        <v>0</v>
      </c>
      <c r="J3970" s="740">
        <v>20188.919999999998</v>
      </c>
      <c r="K3970" s="276" t="str">
        <f t="shared" si="61"/>
        <v>110122</v>
      </c>
    </row>
    <row r="3971" spans="1:11" ht="10.9" customHeight="1">
      <c r="A3971" s="1157">
        <v>5115900001</v>
      </c>
      <c r="B3971" s="1219" t="s">
        <v>685</v>
      </c>
      <c r="C3971" s="1220"/>
      <c r="D3971" s="1221"/>
      <c r="E3971" s="1219" t="s">
        <v>3750</v>
      </c>
      <c r="F3971" s="1221"/>
      <c r="G3971" s="740">
        <v>56961.78</v>
      </c>
      <c r="H3971" s="740">
        <v>13244.71</v>
      </c>
      <c r="I3971" s="1158">
        <v>0</v>
      </c>
      <c r="J3971" s="740">
        <v>70206.490000000005</v>
      </c>
      <c r="K3971" s="276" t="str">
        <f t="shared" si="61"/>
        <v>151222</v>
      </c>
    </row>
    <row r="3972" spans="1:11" ht="10.9" customHeight="1">
      <c r="A3972" s="1157">
        <v>5115900001</v>
      </c>
      <c r="B3972" s="1219" t="s">
        <v>685</v>
      </c>
      <c r="C3972" s="1220"/>
      <c r="D3972" s="1221"/>
      <c r="E3972" s="1219" t="s">
        <v>4359</v>
      </c>
      <c r="F3972" s="1221"/>
      <c r="G3972" s="1158">
        <v>0</v>
      </c>
      <c r="H3972" s="740">
        <v>2593.2600000000002</v>
      </c>
      <c r="I3972" s="1158">
        <v>0</v>
      </c>
      <c r="J3972" s="740">
        <v>2593.2600000000002</v>
      </c>
      <c r="K3972" s="276" t="str">
        <f t="shared" si="61"/>
        <v>110122</v>
      </c>
    </row>
    <row r="3973" spans="1:11" ht="10.9" customHeight="1">
      <c r="A3973" s="1157">
        <v>5115900001</v>
      </c>
      <c r="B3973" s="1219" t="s">
        <v>685</v>
      </c>
      <c r="C3973" s="1220"/>
      <c r="D3973" s="1221"/>
      <c r="E3973" s="1219" t="s">
        <v>3751</v>
      </c>
      <c r="F3973" s="1221"/>
      <c r="G3973" s="740">
        <v>11440.8</v>
      </c>
      <c r="H3973" s="740">
        <v>2603.02</v>
      </c>
      <c r="I3973" s="1158">
        <v>0</v>
      </c>
      <c r="J3973" s="740">
        <v>14043.82</v>
      </c>
      <c r="K3973" s="276" t="str">
        <f t="shared" si="61"/>
        <v>151222</v>
      </c>
    </row>
    <row r="3974" spans="1:11" ht="10.9" customHeight="1">
      <c r="A3974" s="1157">
        <v>5115900001</v>
      </c>
      <c r="B3974" s="1219" t="s">
        <v>685</v>
      </c>
      <c r="C3974" s="1220"/>
      <c r="D3974" s="1221"/>
      <c r="E3974" s="1219" t="s">
        <v>4360</v>
      </c>
      <c r="F3974" s="1221"/>
      <c r="G3974" s="1158">
        <v>0</v>
      </c>
      <c r="H3974" s="740">
        <v>12143.42</v>
      </c>
      <c r="I3974" s="1158">
        <v>0</v>
      </c>
      <c r="J3974" s="740">
        <v>12143.42</v>
      </c>
      <c r="K3974" s="276" t="str">
        <f t="shared" si="61"/>
        <v>110122</v>
      </c>
    </row>
    <row r="3975" spans="1:11" ht="10.9" customHeight="1">
      <c r="A3975" s="1157">
        <v>5115900001</v>
      </c>
      <c r="B3975" s="1219" t="s">
        <v>685</v>
      </c>
      <c r="C3975" s="1220"/>
      <c r="D3975" s="1221"/>
      <c r="E3975" s="1219" t="s">
        <v>1786</v>
      </c>
      <c r="F3975" s="1221"/>
      <c r="G3975" s="740">
        <v>20175.810000000001</v>
      </c>
      <c r="H3975" s="740">
        <v>3422.03</v>
      </c>
      <c r="I3975" s="1158">
        <v>0</v>
      </c>
      <c r="J3975" s="740">
        <v>23597.84</v>
      </c>
      <c r="K3975" s="276" t="str">
        <f t="shared" si="61"/>
        <v>151222</v>
      </c>
    </row>
    <row r="3976" spans="1:11" ht="10.9" customHeight="1">
      <c r="A3976" s="1157">
        <v>5115900001</v>
      </c>
      <c r="B3976" s="1219" t="s">
        <v>685</v>
      </c>
      <c r="C3976" s="1220"/>
      <c r="D3976" s="1221"/>
      <c r="E3976" s="1219" t="s">
        <v>1787</v>
      </c>
      <c r="F3976" s="1221"/>
      <c r="G3976" s="740">
        <v>17218.400000000001</v>
      </c>
      <c r="H3976" s="740">
        <v>1545.62</v>
      </c>
      <c r="I3976" s="1158">
        <v>0</v>
      </c>
      <c r="J3976" s="740">
        <v>18764.02</v>
      </c>
      <c r="K3976" s="276" t="str">
        <f t="shared" si="61"/>
        <v>151222</v>
      </c>
    </row>
    <row r="3977" spans="1:11" ht="10.9" customHeight="1">
      <c r="A3977" s="1157">
        <v>5115900001</v>
      </c>
      <c r="B3977" s="1219" t="s">
        <v>685</v>
      </c>
      <c r="C3977" s="1220"/>
      <c r="D3977" s="1221"/>
      <c r="E3977" s="1219" t="s">
        <v>4361</v>
      </c>
      <c r="F3977" s="1221"/>
      <c r="G3977" s="1158">
        <v>0</v>
      </c>
      <c r="H3977" s="740">
        <v>8423.3799999999992</v>
      </c>
      <c r="I3977" s="1158">
        <v>0</v>
      </c>
      <c r="J3977" s="740">
        <v>8423.3799999999992</v>
      </c>
      <c r="K3977" s="276" t="str">
        <f t="shared" si="61"/>
        <v>110122</v>
      </c>
    </row>
    <row r="3978" spans="1:11" ht="10.9" customHeight="1">
      <c r="A3978" s="1157">
        <v>5115900001</v>
      </c>
      <c r="B3978" s="1219" t="s">
        <v>685</v>
      </c>
      <c r="C3978" s="1220"/>
      <c r="D3978" s="1221"/>
      <c r="E3978" s="1219" t="s">
        <v>1788</v>
      </c>
      <c r="F3978" s="1221"/>
      <c r="G3978" s="740">
        <v>56935.96</v>
      </c>
      <c r="H3978" s="740">
        <v>5885.63</v>
      </c>
      <c r="I3978" s="1158">
        <v>0</v>
      </c>
      <c r="J3978" s="740">
        <v>62821.59</v>
      </c>
      <c r="K3978" s="276" t="str">
        <f t="shared" si="61"/>
        <v>151222</v>
      </c>
    </row>
    <row r="3979" spans="1:11" ht="10.9" customHeight="1">
      <c r="A3979" s="1157">
        <v>5115900001</v>
      </c>
      <c r="B3979" s="1219" t="s">
        <v>685</v>
      </c>
      <c r="C3979" s="1220"/>
      <c r="D3979" s="1221"/>
      <c r="E3979" s="1219" t="s">
        <v>4362</v>
      </c>
      <c r="F3979" s="1221"/>
      <c r="G3979" s="1158">
        <v>0</v>
      </c>
      <c r="H3979" s="740">
        <v>5557.38</v>
      </c>
      <c r="I3979" s="1158">
        <v>0</v>
      </c>
      <c r="J3979" s="740">
        <v>5557.38</v>
      </c>
      <c r="K3979" s="276" t="str">
        <f t="shared" si="61"/>
        <v>110122</v>
      </c>
    </row>
    <row r="3980" spans="1:11" ht="10.9" customHeight="1">
      <c r="A3980" s="1157">
        <v>5115900001</v>
      </c>
      <c r="B3980" s="1219" t="s">
        <v>685</v>
      </c>
      <c r="C3980" s="1220"/>
      <c r="D3980" s="1221"/>
      <c r="E3980" s="1219" t="s">
        <v>1789</v>
      </c>
      <c r="F3980" s="1221"/>
      <c r="G3980" s="740">
        <v>41631.78</v>
      </c>
      <c r="H3980" s="740">
        <v>4989.96</v>
      </c>
      <c r="I3980" s="1158">
        <v>0</v>
      </c>
      <c r="J3980" s="740">
        <v>46621.74</v>
      </c>
      <c r="K3980" s="276" t="str">
        <f t="shared" si="61"/>
        <v>151222</v>
      </c>
    </row>
    <row r="3981" spans="1:11" ht="10.9" customHeight="1">
      <c r="A3981" s="1157">
        <v>5115900001</v>
      </c>
      <c r="B3981" s="1219" t="s">
        <v>685</v>
      </c>
      <c r="C3981" s="1220"/>
      <c r="D3981" s="1221"/>
      <c r="E3981" s="1219" t="s">
        <v>4363</v>
      </c>
      <c r="F3981" s="1221"/>
      <c r="G3981" s="1158">
        <v>0</v>
      </c>
      <c r="H3981" s="740">
        <v>22909.32</v>
      </c>
      <c r="I3981" s="1158">
        <v>0</v>
      </c>
      <c r="J3981" s="740">
        <v>22909.32</v>
      </c>
      <c r="K3981" s="276" t="str">
        <f t="shared" ref="K3981:K4044" si="62">MID(E3981,58,6)</f>
        <v>110122</v>
      </c>
    </row>
    <row r="3982" spans="1:11" ht="10.9" customHeight="1">
      <c r="A3982" s="1157">
        <v>5115900001</v>
      </c>
      <c r="B3982" s="1219" t="s">
        <v>685</v>
      </c>
      <c r="C3982" s="1220"/>
      <c r="D3982" s="1221"/>
      <c r="E3982" s="1219" t="s">
        <v>1790</v>
      </c>
      <c r="F3982" s="1221"/>
      <c r="G3982" s="740">
        <v>102154.83</v>
      </c>
      <c r="H3982" s="740">
        <v>8735.02</v>
      </c>
      <c r="I3982" s="1158">
        <v>0</v>
      </c>
      <c r="J3982" s="740">
        <v>110889.85</v>
      </c>
      <c r="K3982" s="276" t="str">
        <f t="shared" si="62"/>
        <v>151222</v>
      </c>
    </row>
    <row r="3983" spans="1:11" ht="10.9" customHeight="1">
      <c r="A3983" s="1157">
        <v>5115900001</v>
      </c>
      <c r="B3983" s="1219" t="s">
        <v>685</v>
      </c>
      <c r="C3983" s="1220"/>
      <c r="D3983" s="1221"/>
      <c r="E3983" s="1219" t="s">
        <v>1791</v>
      </c>
      <c r="F3983" s="1221"/>
      <c r="G3983" s="740">
        <v>10366.76</v>
      </c>
      <c r="H3983" s="1158">
        <v>351.38</v>
      </c>
      <c r="I3983" s="1158">
        <v>0</v>
      </c>
      <c r="J3983" s="740">
        <v>10718.14</v>
      </c>
      <c r="K3983" s="276" t="str">
        <f t="shared" si="62"/>
        <v>151222</v>
      </c>
    </row>
    <row r="3984" spans="1:11" ht="10.9" customHeight="1">
      <c r="A3984" s="1157">
        <v>5115900001</v>
      </c>
      <c r="B3984" s="1219" t="s">
        <v>685</v>
      </c>
      <c r="C3984" s="1220"/>
      <c r="D3984" s="1221"/>
      <c r="E3984" s="1219" t="s">
        <v>4364</v>
      </c>
      <c r="F3984" s="1221"/>
      <c r="G3984" s="1158">
        <v>0</v>
      </c>
      <c r="H3984" s="740">
        <v>141595.25</v>
      </c>
      <c r="I3984" s="1158">
        <v>0</v>
      </c>
      <c r="J3984" s="740">
        <v>141595.25</v>
      </c>
      <c r="K3984" s="276" t="str">
        <f t="shared" si="62"/>
        <v>110122</v>
      </c>
    </row>
    <row r="3985" spans="1:11" ht="10.9" customHeight="1">
      <c r="A3985" s="1157">
        <v>5115900001</v>
      </c>
      <c r="B3985" s="1219" t="s">
        <v>685</v>
      </c>
      <c r="C3985" s="1220"/>
      <c r="D3985" s="1221"/>
      <c r="E3985" s="1219" t="s">
        <v>1792</v>
      </c>
      <c r="F3985" s="1221"/>
      <c r="G3985" s="740">
        <v>527188.24</v>
      </c>
      <c r="H3985" s="740">
        <v>45631.360000000001</v>
      </c>
      <c r="I3985" s="1158">
        <v>0</v>
      </c>
      <c r="J3985" s="740">
        <v>572819.6</v>
      </c>
      <c r="K3985" s="276" t="str">
        <f t="shared" si="62"/>
        <v>151222</v>
      </c>
    </row>
    <row r="3986" spans="1:11" ht="10.9" customHeight="1">
      <c r="A3986" s="1157">
        <v>5115900001</v>
      </c>
      <c r="B3986" s="1219" t="s">
        <v>685</v>
      </c>
      <c r="C3986" s="1220"/>
      <c r="D3986" s="1221"/>
      <c r="E3986" s="1219" t="s">
        <v>4365</v>
      </c>
      <c r="F3986" s="1221"/>
      <c r="G3986" s="1158">
        <v>0</v>
      </c>
      <c r="H3986" s="740">
        <v>3382.87</v>
      </c>
      <c r="I3986" s="1158">
        <v>0</v>
      </c>
      <c r="J3986" s="740">
        <v>3382.87</v>
      </c>
      <c r="K3986" s="276" t="str">
        <f t="shared" si="62"/>
        <v>110122</v>
      </c>
    </row>
    <row r="3987" spans="1:11" ht="10.9" customHeight="1">
      <c r="A3987" s="1157">
        <v>5115900001</v>
      </c>
      <c r="B3987" s="1219" t="s">
        <v>685</v>
      </c>
      <c r="C3987" s="1220"/>
      <c r="D3987" s="1221"/>
      <c r="E3987" s="1219" t="s">
        <v>1793</v>
      </c>
      <c r="F3987" s="1221"/>
      <c r="G3987" s="740">
        <v>19169.740000000002</v>
      </c>
      <c r="H3987" s="740">
        <v>1590.82</v>
      </c>
      <c r="I3987" s="1158">
        <v>0</v>
      </c>
      <c r="J3987" s="740">
        <v>20760.560000000001</v>
      </c>
      <c r="K3987" s="276" t="str">
        <f t="shared" si="62"/>
        <v>151222</v>
      </c>
    </row>
    <row r="3988" spans="1:11" ht="10.9" customHeight="1">
      <c r="A3988" s="1157">
        <v>5115900001</v>
      </c>
      <c r="B3988" s="1219" t="s">
        <v>685</v>
      </c>
      <c r="C3988" s="1220"/>
      <c r="D3988" s="1221"/>
      <c r="E3988" s="1219" t="s">
        <v>4366</v>
      </c>
      <c r="F3988" s="1221"/>
      <c r="G3988" s="1158">
        <v>0</v>
      </c>
      <c r="H3988" s="740">
        <v>18296.22</v>
      </c>
      <c r="I3988" s="1158">
        <v>0</v>
      </c>
      <c r="J3988" s="740">
        <v>18296.22</v>
      </c>
      <c r="K3988" s="276" t="str">
        <f t="shared" si="62"/>
        <v>110122</v>
      </c>
    </row>
    <row r="3989" spans="1:11" ht="10.9" customHeight="1">
      <c r="A3989" s="1157">
        <v>5115900001</v>
      </c>
      <c r="B3989" s="1219" t="s">
        <v>685</v>
      </c>
      <c r="C3989" s="1220"/>
      <c r="D3989" s="1221"/>
      <c r="E3989" s="1219" t="s">
        <v>1794</v>
      </c>
      <c r="F3989" s="1221"/>
      <c r="G3989" s="740">
        <v>116322.85</v>
      </c>
      <c r="H3989" s="740">
        <v>8475.23</v>
      </c>
      <c r="I3989" s="1158">
        <v>0</v>
      </c>
      <c r="J3989" s="740">
        <v>124798.08</v>
      </c>
      <c r="K3989" s="276" t="str">
        <f t="shared" si="62"/>
        <v>151222</v>
      </c>
    </row>
    <row r="3990" spans="1:11" ht="10.9" customHeight="1">
      <c r="A3990" s="1157">
        <v>5115900001</v>
      </c>
      <c r="B3990" s="1219" t="s">
        <v>685</v>
      </c>
      <c r="C3990" s="1220"/>
      <c r="D3990" s="1221"/>
      <c r="E3990" s="1219" t="s">
        <v>4367</v>
      </c>
      <c r="F3990" s="1221"/>
      <c r="G3990" s="1158">
        <v>0</v>
      </c>
      <c r="H3990" s="740">
        <v>6047.5</v>
      </c>
      <c r="I3990" s="1158">
        <v>0</v>
      </c>
      <c r="J3990" s="740">
        <v>6047.5</v>
      </c>
      <c r="K3990" s="276" t="str">
        <f t="shared" si="62"/>
        <v>110122</v>
      </c>
    </row>
    <row r="3991" spans="1:11" ht="10.9" customHeight="1">
      <c r="A3991" s="1157">
        <v>5115900001</v>
      </c>
      <c r="B3991" s="1219" t="s">
        <v>685</v>
      </c>
      <c r="C3991" s="1220"/>
      <c r="D3991" s="1221"/>
      <c r="E3991" s="1219" t="s">
        <v>1795</v>
      </c>
      <c r="F3991" s="1221"/>
      <c r="G3991" s="740">
        <v>32204.43</v>
      </c>
      <c r="H3991" s="740">
        <v>3823.12</v>
      </c>
      <c r="I3991" s="1158">
        <v>0</v>
      </c>
      <c r="J3991" s="740">
        <v>36027.550000000003</v>
      </c>
      <c r="K3991" s="276" t="str">
        <f t="shared" si="62"/>
        <v>151222</v>
      </c>
    </row>
    <row r="3992" spans="1:11" ht="10.9" customHeight="1">
      <c r="A3992" s="1157">
        <v>5115900001</v>
      </c>
      <c r="B3992" s="1219" t="s">
        <v>685</v>
      </c>
      <c r="C3992" s="1220"/>
      <c r="D3992" s="1221"/>
      <c r="E3992" s="1219" t="s">
        <v>4368</v>
      </c>
      <c r="F3992" s="1221"/>
      <c r="G3992" s="1158">
        <v>0</v>
      </c>
      <c r="H3992" s="740">
        <v>10010.219999999999</v>
      </c>
      <c r="I3992" s="1158">
        <v>0</v>
      </c>
      <c r="J3992" s="740">
        <v>10010.219999999999</v>
      </c>
      <c r="K3992" s="276" t="str">
        <f t="shared" si="62"/>
        <v>110122</v>
      </c>
    </row>
    <row r="3993" spans="1:11" ht="10.9" customHeight="1">
      <c r="A3993" s="1157">
        <v>5115900001</v>
      </c>
      <c r="B3993" s="1219" t="s">
        <v>685</v>
      </c>
      <c r="C3993" s="1220"/>
      <c r="D3993" s="1221"/>
      <c r="E3993" s="1219" t="s">
        <v>1796</v>
      </c>
      <c r="F3993" s="1221"/>
      <c r="G3993" s="740">
        <v>121856.82</v>
      </c>
      <c r="H3993" s="740">
        <v>9350.1</v>
      </c>
      <c r="I3993" s="1158">
        <v>0</v>
      </c>
      <c r="J3993" s="740">
        <v>131206.92000000001</v>
      </c>
      <c r="K3993" s="276" t="str">
        <f t="shared" si="62"/>
        <v>151222</v>
      </c>
    </row>
    <row r="3994" spans="1:11" ht="10.9" customHeight="1">
      <c r="A3994" s="1157">
        <v>5115900001</v>
      </c>
      <c r="B3994" s="1219" t="s">
        <v>685</v>
      </c>
      <c r="C3994" s="1220"/>
      <c r="D3994" s="1221"/>
      <c r="E3994" s="1219" t="s">
        <v>4369</v>
      </c>
      <c r="F3994" s="1221"/>
      <c r="G3994" s="1158">
        <v>0</v>
      </c>
      <c r="H3994" s="740">
        <v>12684.98</v>
      </c>
      <c r="I3994" s="1158">
        <v>0</v>
      </c>
      <c r="J3994" s="740">
        <v>12684.98</v>
      </c>
      <c r="K3994" s="276" t="str">
        <f t="shared" si="62"/>
        <v>110122</v>
      </c>
    </row>
    <row r="3995" spans="1:11" ht="10.9" customHeight="1">
      <c r="A3995" s="1157">
        <v>5115900001</v>
      </c>
      <c r="B3995" s="1219" t="s">
        <v>685</v>
      </c>
      <c r="C3995" s="1220"/>
      <c r="D3995" s="1221"/>
      <c r="E3995" s="1219" t="s">
        <v>1797</v>
      </c>
      <c r="F3995" s="1221"/>
      <c r="G3995" s="740">
        <v>49548.28</v>
      </c>
      <c r="H3995" s="740">
        <v>5158.87</v>
      </c>
      <c r="I3995" s="1158">
        <v>0</v>
      </c>
      <c r="J3995" s="740">
        <v>54707.15</v>
      </c>
      <c r="K3995" s="276" t="str">
        <f t="shared" si="62"/>
        <v>151222</v>
      </c>
    </row>
    <row r="3996" spans="1:11" ht="10.9" customHeight="1">
      <c r="A3996" s="1157">
        <v>5115900001</v>
      </c>
      <c r="B3996" s="1219" t="s">
        <v>685</v>
      </c>
      <c r="C3996" s="1220"/>
      <c r="D3996" s="1221"/>
      <c r="E3996" s="1219" t="s">
        <v>4370</v>
      </c>
      <c r="F3996" s="1221"/>
      <c r="G3996" s="1158">
        <v>0</v>
      </c>
      <c r="H3996" s="740">
        <v>5934.05</v>
      </c>
      <c r="I3996" s="1158">
        <v>0</v>
      </c>
      <c r="J3996" s="740">
        <v>5934.05</v>
      </c>
      <c r="K3996" s="276" t="str">
        <f t="shared" si="62"/>
        <v>110122</v>
      </c>
    </row>
    <row r="3997" spans="1:11" ht="10.9" customHeight="1">
      <c r="A3997" s="1157">
        <v>5115900001</v>
      </c>
      <c r="B3997" s="1219" t="s">
        <v>685</v>
      </c>
      <c r="C3997" s="1220"/>
      <c r="D3997" s="1221"/>
      <c r="E3997" s="1219" t="s">
        <v>1798</v>
      </c>
      <c r="F3997" s="1221"/>
      <c r="G3997" s="740">
        <v>17745.240000000002</v>
      </c>
      <c r="H3997" s="740">
        <v>1876.55</v>
      </c>
      <c r="I3997" s="1158">
        <v>0</v>
      </c>
      <c r="J3997" s="740">
        <v>19621.79</v>
      </c>
      <c r="K3997" s="276" t="str">
        <f t="shared" si="62"/>
        <v>151222</v>
      </c>
    </row>
    <row r="3998" spans="1:11" ht="10.9" customHeight="1">
      <c r="A3998" s="1157">
        <v>5115900001</v>
      </c>
      <c r="B3998" s="1219" t="s">
        <v>685</v>
      </c>
      <c r="C3998" s="1220"/>
      <c r="D3998" s="1221"/>
      <c r="E3998" s="1219" t="s">
        <v>4371</v>
      </c>
      <c r="F3998" s="1221"/>
      <c r="G3998" s="1158">
        <v>0</v>
      </c>
      <c r="H3998" s="740">
        <v>7617.23</v>
      </c>
      <c r="I3998" s="1158">
        <v>0</v>
      </c>
      <c r="J3998" s="740">
        <v>7617.23</v>
      </c>
      <c r="K3998" s="276" t="str">
        <f t="shared" si="62"/>
        <v>110122</v>
      </c>
    </row>
    <row r="3999" spans="1:11" ht="10.9" customHeight="1">
      <c r="A3999" s="1157">
        <v>5115900001</v>
      </c>
      <c r="B3999" s="1219" t="s">
        <v>685</v>
      </c>
      <c r="C3999" s="1220"/>
      <c r="D3999" s="1221"/>
      <c r="E3999" s="1219" t="s">
        <v>1799</v>
      </c>
      <c r="F3999" s="1221"/>
      <c r="G3999" s="740">
        <v>45203.08</v>
      </c>
      <c r="H3999" s="740">
        <v>4923.84</v>
      </c>
      <c r="I3999" s="1158">
        <v>0</v>
      </c>
      <c r="J3999" s="740">
        <v>50126.92</v>
      </c>
      <c r="K3999" s="276" t="str">
        <f t="shared" si="62"/>
        <v>151222</v>
      </c>
    </row>
    <row r="4000" spans="1:11" ht="10.9" customHeight="1">
      <c r="A4000" s="1157">
        <v>5115900001</v>
      </c>
      <c r="B4000" s="1219" t="s">
        <v>685</v>
      </c>
      <c r="C4000" s="1220"/>
      <c r="D4000" s="1221"/>
      <c r="E4000" s="1219" t="s">
        <v>1800</v>
      </c>
      <c r="F4000" s="1221"/>
      <c r="G4000" s="740">
        <v>27171.200000000001</v>
      </c>
      <c r="H4000" s="740">
        <v>2618.0300000000002</v>
      </c>
      <c r="I4000" s="1158">
        <v>0</v>
      </c>
      <c r="J4000" s="740">
        <v>29789.23</v>
      </c>
      <c r="K4000" s="276" t="str">
        <f t="shared" si="62"/>
        <v>151222</v>
      </c>
    </row>
    <row r="4001" spans="1:11" ht="10.9" customHeight="1">
      <c r="A4001" s="1157">
        <v>5115900001</v>
      </c>
      <c r="B4001" s="1219" t="s">
        <v>685</v>
      </c>
      <c r="C4001" s="1220"/>
      <c r="D4001" s="1221"/>
      <c r="E4001" s="1219" t="s">
        <v>4372</v>
      </c>
      <c r="F4001" s="1221"/>
      <c r="G4001" s="1158">
        <v>0</v>
      </c>
      <c r="H4001" s="740">
        <v>5154.9399999999996</v>
      </c>
      <c r="I4001" s="1158">
        <v>0</v>
      </c>
      <c r="J4001" s="740">
        <v>5154.9399999999996</v>
      </c>
      <c r="K4001" s="276" t="str">
        <f t="shared" si="62"/>
        <v>110122</v>
      </c>
    </row>
    <row r="4002" spans="1:11" ht="10.9" customHeight="1">
      <c r="A4002" s="1157">
        <v>5115900001</v>
      </c>
      <c r="B4002" s="1219" t="s">
        <v>685</v>
      </c>
      <c r="C4002" s="1220"/>
      <c r="D4002" s="1221"/>
      <c r="E4002" s="1219" t="s">
        <v>4373</v>
      </c>
      <c r="F4002" s="1221"/>
      <c r="G4002" s="1158">
        <v>0</v>
      </c>
      <c r="H4002" s="740">
        <v>10267.16</v>
      </c>
      <c r="I4002" s="1158">
        <v>0</v>
      </c>
      <c r="J4002" s="740">
        <v>10267.16</v>
      </c>
      <c r="K4002" s="276" t="str">
        <f t="shared" si="62"/>
        <v>110122</v>
      </c>
    </row>
    <row r="4003" spans="1:11" ht="10.9" customHeight="1">
      <c r="A4003" s="1157">
        <v>5115900001</v>
      </c>
      <c r="B4003" s="1219" t="s">
        <v>685</v>
      </c>
      <c r="C4003" s="1220"/>
      <c r="D4003" s="1221"/>
      <c r="E4003" s="1219" t="s">
        <v>1801</v>
      </c>
      <c r="F4003" s="1221"/>
      <c r="G4003" s="740">
        <v>11364.29</v>
      </c>
      <c r="H4003" s="1158">
        <v>960.92</v>
      </c>
      <c r="I4003" s="1158">
        <v>0</v>
      </c>
      <c r="J4003" s="740">
        <v>12325.21</v>
      </c>
      <c r="K4003" s="276" t="str">
        <f t="shared" si="62"/>
        <v>151222</v>
      </c>
    </row>
    <row r="4004" spans="1:11" ht="10.9" customHeight="1">
      <c r="A4004" s="1157">
        <v>5115900001</v>
      </c>
      <c r="B4004" s="1219" t="s">
        <v>685</v>
      </c>
      <c r="C4004" s="1220"/>
      <c r="D4004" s="1221"/>
      <c r="E4004" s="1219" t="s">
        <v>4374</v>
      </c>
      <c r="F4004" s="1221"/>
      <c r="G4004" s="1158">
        <v>0</v>
      </c>
      <c r="H4004" s="740">
        <v>36659.919999999998</v>
      </c>
      <c r="I4004" s="1158">
        <v>0</v>
      </c>
      <c r="J4004" s="740">
        <v>36659.919999999998</v>
      </c>
      <c r="K4004" s="276" t="str">
        <f t="shared" si="62"/>
        <v>110122</v>
      </c>
    </row>
    <row r="4005" spans="1:11" ht="10.9" customHeight="1">
      <c r="A4005" s="1157">
        <v>5115900001</v>
      </c>
      <c r="B4005" s="1219" t="s">
        <v>685</v>
      </c>
      <c r="C4005" s="1220"/>
      <c r="D4005" s="1221"/>
      <c r="E4005" s="1219" t="s">
        <v>1802</v>
      </c>
      <c r="F4005" s="1221"/>
      <c r="G4005" s="740">
        <v>116955.87</v>
      </c>
      <c r="H4005" s="740">
        <v>10508.79</v>
      </c>
      <c r="I4005" s="1158">
        <v>0</v>
      </c>
      <c r="J4005" s="740">
        <v>127464.66</v>
      </c>
      <c r="K4005" s="276" t="str">
        <f t="shared" si="62"/>
        <v>151222</v>
      </c>
    </row>
    <row r="4006" spans="1:11" ht="10.9" customHeight="1">
      <c r="A4006" s="1157">
        <v>5115900001</v>
      </c>
      <c r="B4006" s="1219" t="s">
        <v>685</v>
      </c>
      <c r="C4006" s="1220"/>
      <c r="D4006" s="1221"/>
      <c r="E4006" s="1219" t="s">
        <v>4375</v>
      </c>
      <c r="F4006" s="1221"/>
      <c r="G4006" s="1158">
        <v>0</v>
      </c>
      <c r="H4006" s="740">
        <v>23533.38</v>
      </c>
      <c r="I4006" s="1158">
        <v>0</v>
      </c>
      <c r="J4006" s="740">
        <v>23533.38</v>
      </c>
      <c r="K4006" s="276" t="str">
        <f t="shared" si="62"/>
        <v>110122</v>
      </c>
    </row>
    <row r="4007" spans="1:11" ht="10.9" customHeight="1">
      <c r="A4007" s="1157">
        <v>5115900001</v>
      </c>
      <c r="B4007" s="1219" t="s">
        <v>685</v>
      </c>
      <c r="C4007" s="1220"/>
      <c r="D4007" s="1221"/>
      <c r="E4007" s="1219" t="s">
        <v>1803</v>
      </c>
      <c r="F4007" s="1221"/>
      <c r="G4007" s="740">
        <v>53532.22</v>
      </c>
      <c r="H4007" s="740">
        <v>7624.84</v>
      </c>
      <c r="I4007" s="1158">
        <v>0</v>
      </c>
      <c r="J4007" s="740">
        <v>61157.06</v>
      </c>
      <c r="K4007" s="276" t="str">
        <f t="shared" si="62"/>
        <v>151222</v>
      </c>
    </row>
    <row r="4008" spans="1:11" ht="10.9" customHeight="1">
      <c r="A4008" s="1157">
        <v>5115900001</v>
      </c>
      <c r="B4008" s="1219" t="s">
        <v>685</v>
      </c>
      <c r="C4008" s="1220"/>
      <c r="D4008" s="1221"/>
      <c r="E4008" s="1219" t="s">
        <v>4376</v>
      </c>
      <c r="F4008" s="1221"/>
      <c r="G4008" s="1158">
        <v>0</v>
      </c>
      <c r="H4008" s="740">
        <v>14274.46</v>
      </c>
      <c r="I4008" s="1158">
        <v>0</v>
      </c>
      <c r="J4008" s="740">
        <v>14274.46</v>
      </c>
      <c r="K4008" s="276" t="str">
        <f t="shared" si="62"/>
        <v>110122</v>
      </c>
    </row>
    <row r="4009" spans="1:11" ht="10.9" customHeight="1">
      <c r="A4009" s="1157">
        <v>5115900001</v>
      </c>
      <c r="B4009" s="1219" t="s">
        <v>685</v>
      </c>
      <c r="C4009" s="1220"/>
      <c r="D4009" s="1221"/>
      <c r="E4009" s="1219" t="s">
        <v>1804</v>
      </c>
      <c r="F4009" s="1221"/>
      <c r="G4009" s="740">
        <v>38257.129999999997</v>
      </c>
      <c r="H4009" s="740">
        <v>4426.2</v>
      </c>
      <c r="I4009" s="1158">
        <v>0</v>
      </c>
      <c r="J4009" s="740">
        <v>42683.33</v>
      </c>
      <c r="K4009" s="276" t="str">
        <f t="shared" si="62"/>
        <v>151222</v>
      </c>
    </row>
    <row r="4010" spans="1:11" ht="10.9" customHeight="1">
      <c r="A4010" s="1157">
        <v>5115900001</v>
      </c>
      <c r="B4010" s="1219" t="s">
        <v>685</v>
      </c>
      <c r="C4010" s="1220"/>
      <c r="D4010" s="1221"/>
      <c r="E4010" s="1219" t="s">
        <v>4377</v>
      </c>
      <c r="F4010" s="1221"/>
      <c r="G4010" s="1158">
        <v>0</v>
      </c>
      <c r="H4010" s="740">
        <v>6213.09</v>
      </c>
      <c r="I4010" s="1158">
        <v>0</v>
      </c>
      <c r="J4010" s="740">
        <v>6213.09</v>
      </c>
      <c r="K4010" s="276" t="str">
        <f t="shared" si="62"/>
        <v>110122</v>
      </c>
    </row>
    <row r="4011" spans="1:11" ht="10.9" customHeight="1">
      <c r="A4011" s="1157">
        <v>5115900001</v>
      </c>
      <c r="B4011" s="1219" t="s">
        <v>685</v>
      </c>
      <c r="C4011" s="1220"/>
      <c r="D4011" s="1221"/>
      <c r="E4011" s="1219" t="s">
        <v>1805</v>
      </c>
      <c r="F4011" s="1221"/>
      <c r="G4011" s="740">
        <v>14301.24</v>
      </c>
      <c r="H4011" s="740">
        <v>1322.4</v>
      </c>
      <c r="I4011" s="1158">
        <v>0</v>
      </c>
      <c r="J4011" s="740">
        <v>15623.64</v>
      </c>
      <c r="K4011" s="276" t="str">
        <f t="shared" si="62"/>
        <v>151222</v>
      </c>
    </row>
    <row r="4012" spans="1:11" ht="10.9" customHeight="1">
      <c r="A4012" s="1157">
        <v>5115900001</v>
      </c>
      <c r="B4012" s="1219" t="s">
        <v>685</v>
      </c>
      <c r="C4012" s="1220"/>
      <c r="D4012" s="1221"/>
      <c r="E4012" s="1219" t="s">
        <v>4378</v>
      </c>
      <c r="F4012" s="1221"/>
      <c r="G4012" s="1158">
        <v>0</v>
      </c>
      <c r="H4012" s="1158">
        <v>320.01</v>
      </c>
      <c r="I4012" s="1158">
        <v>0</v>
      </c>
      <c r="J4012" s="1158">
        <v>320.01</v>
      </c>
      <c r="K4012" s="276" t="str">
        <f t="shared" si="62"/>
        <v>110122</v>
      </c>
    </row>
    <row r="4013" spans="1:11" ht="10.9" customHeight="1">
      <c r="A4013" s="1157">
        <v>5115900001</v>
      </c>
      <c r="B4013" s="1219" t="s">
        <v>685</v>
      </c>
      <c r="C4013" s="1220"/>
      <c r="D4013" s="1221"/>
      <c r="E4013" s="1219" t="s">
        <v>3440</v>
      </c>
      <c r="F4013" s="1221"/>
      <c r="G4013" s="740">
        <v>4441.83</v>
      </c>
      <c r="H4013" s="740">
        <v>1568.3</v>
      </c>
      <c r="I4013" s="1158">
        <v>0</v>
      </c>
      <c r="J4013" s="740">
        <v>6010.13</v>
      </c>
      <c r="K4013" s="276" t="str">
        <f t="shared" si="62"/>
        <v>151222</v>
      </c>
    </row>
    <row r="4014" spans="1:11" ht="10.9" customHeight="1">
      <c r="A4014" s="1157">
        <v>5115900001</v>
      </c>
      <c r="B4014" s="1219" t="s">
        <v>685</v>
      </c>
      <c r="C4014" s="1220"/>
      <c r="D4014" s="1221"/>
      <c r="E4014" s="1219" t="s">
        <v>4379</v>
      </c>
      <c r="F4014" s="1221"/>
      <c r="G4014" s="1158">
        <v>0</v>
      </c>
      <c r="H4014" s="740">
        <v>74923.34</v>
      </c>
      <c r="I4014" s="1158">
        <v>0</v>
      </c>
      <c r="J4014" s="740">
        <v>74923.34</v>
      </c>
      <c r="K4014" s="276" t="str">
        <f t="shared" si="62"/>
        <v>110122</v>
      </c>
    </row>
    <row r="4015" spans="1:11" ht="10.9" customHeight="1">
      <c r="A4015" s="1157">
        <v>5115900001</v>
      </c>
      <c r="B4015" s="1219" t="s">
        <v>685</v>
      </c>
      <c r="C4015" s="1220"/>
      <c r="D4015" s="1221"/>
      <c r="E4015" s="1219" t="s">
        <v>1806</v>
      </c>
      <c r="F4015" s="1221"/>
      <c r="G4015" s="740">
        <v>228006.03</v>
      </c>
      <c r="H4015" s="740">
        <v>40726.03</v>
      </c>
      <c r="I4015" s="1158">
        <v>0</v>
      </c>
      <c r="J4015" s="740">
        <v>268732.06</v>
      </c>
      <c r="K4015" s="276" t="str">
        <f t="shared" si="62"/>
        <v>151222</v>
      </c>
    </row>
    <row r="4016" spans="1:11" ht="10.9" customHeight="1">
      <c r="A4016" s="1157">
        <v>5115900001</v>
      </c>
      <c r="B4016" s="1219" t="s">
        <v>685</v>
      </c>
      <c r="C4016" s="1220"/>
      <c r="D4016" s="1221"/>
      <c r="E4016" s="1219" t="s">
        <v>4380</v>
      </c>
      <c r="F4016" s="1221"/>
      <c r="G4016" s="1158">
        <v>0</v>
      </c>
      <c r="H4016" s="740">
        <v>92415.62</v>
      </c>
      <c r="I4016" s="1158">
        <v>0</v>
      </c>
      <c r="J4016" s="740">
        <v>92415.62</v>
      </c>
      <c r="K4016" s="276" t="str">
        <f t="shared" si="62"/>
        <v>110122</v>
      </c>
    </row>
    <row r="4017" spans="1:11" ht="10.9" customHeight="1">
      <c r="A4017" s="1157">
        <v>5115900001</v>
      </c>
      <c r="B4017" s="1219" t="s">
        <v>685</v>
      </c>
      <c r="C4017" s="1220"/>
      <c r="D4017" s="1221"/>
      <c r="E4017" s="1219" t="s">
        <v>1807</v>
      </c>
      <c r="F4017" s="1221"/>
      <c r="G4017" s="740">
        <v>258725.27</v>
      </c>
      <c r="H4017" s="740">
        <v>29910.32</v>
      </c>
      <c r="I4017" s="1158">
        <v>0</v>
      </c>
      <c r="J4017" s="740">
        <v>288635.59000000003</v>
      </c>
      <c r="K4017" s="276" t="str">
        <f t="shared" si="62"/>
        <v>151222</v>
      </c>
    </row>
    <row r="4018" spans="1:11" ht="10.9" customHeight="1">
      <c r="A4018" s="1157">
        <v>5115900001</v>
      </c>
      <c r="B4018" s="1219" t="s">
        <v>685</v>
      </c>
      <c r="C4018" s="1220"/>
      <c r="D4018" s="1221"/>
      <c r="E4018" s="1219" t="s">
        <v>4381</v>
      </c>
      <c r="F4018" s="1221"/>
      <c r="G4018" s="1158">
        <v>0</v>
      </c>
      <c r="H4018" s="740">
        <v>13140.73</v>
      </c>
      <c r="I4018" s="1158">
        <v>0</v>
      </c>
      <c r="J4018" s="740">
        <v>13140.73</v>
      </c>
      <c r="K4018" s="276" t="str">
        <f t="shared" si="62"/>
        <v>110122</v>
      </c>
    </row>
    <row r="4019" spans="1:11" ht="10.9" customHeight="1">
      <c r="A4019" s="1157">
        <v>5115900001</v>
      </c>
      <c r="B4019" s="1219" t="s">
        <v>685</v>
      </c>
      <c r="C4019" s="1220"/>
      <c r="D4019" s="1221"/>
      <c r="E4019" s="1219" t="s">
        <v>1808</v>
      </c>
      <c r="F4019" s="1221"/>
      <c r="G4019" s="740">
        <v>33306.83</v>
      </c>
      <c r="H4019" s="740">
        <v>4780.55</v>
      </c>
      <c r="I4019" s="1158">
        <v>0</v>
      </c>
      <c r="J4019" s="740">
        <v>38087.379999999997</v>
      </c>
      <c r="K4019" s="276" t="str">
        <f t="shared" si="62"/>
        <v>151222</v>
      </c>
    </row>
    <row r="4020" spans="1:11" ht="10.9" customHeight="1">
      <c r="A4020" s="1157">
        <v>5115900001</v>
      </c>
      <c r="B4020" s="1219" t="s">
        <v>685</v>
      </c>
      <c r="C4020" s="1220"/>
      <c r="D4020" s="1221"/>
      <c r="E4020" s="1219" t="s">
        <v>4382</v>
      </c>
      <c r="F4020" s="1221"/>
      <c r="G4020" s="1158">
        <v>0</v>
      </c>
      <c r="H4020" s="740">
        <v>30433.24</v>
      </c>
      <c r="I4020" s="1158">
        <v>0</v>
      </c>
      <c r="J4020" s="740">
        <v>30433.24</v>
      </c>
      <c r="K4020" s="276" t="str">
        <f t="shared" si="62"/>
        <v>110122</v>
      </c>
    </row>
    <row r="4021" spans="1:11" ht="10.9" customHeight="1">
      <c r="A4021" s="1157">
        <v>5115900001</v>
      </c>
      <c r="B4021" s="1219" t="s">
        <v>685</v>
      </c>
      <c r="C4021" s="1220"/>
      <c r="D4021" s="1221"/>
      <c r="E4021" s="1219" t="s">
        <v>1809</v>
      </c>
      <c r="F4021" s="1221"/>
      <c r="G4021" s="740">
        <v>79173.27</v>
      </c>
      <c r="H4021" s="740">
        <v>8832.51</v>
      </c>
      <c r="I4021" s="1158">
        <v>0</v>
      </c>
      <c r="J4021" s="740">
        <v>88005.78</v>
      </c>
      <c r="K4021" s="276" t="str">
        <f t="shared" si="62"/>
        <v>151222</v>
      </c>
    </row>
    <row r="4022" spans="1:11" ht="10.9" customHeight="1">
      <c r="A4022" s="1157">
        <v>5115900001</v>
      </c>
      <c r="B4022" s="1219" t="s">
        <v>685</v>
      </c>
      <c r="C4022" s="1220"/>
      <c r="D4022" s="1221"/>
      <c r="E4022" s="1219" t="s">
        <v>4383</v>
      </c>
      <c r="F4022" s="1221"/>
      <c r="G4022" s="1158">
        <v>0</v>
      </c>
      <c r="H4022" s="740">
        <v>20192.82</v>
      </c>
      <c r="I4022" s="1158">
        <v>0</v>
      </c>
      <c r="J4022" s="740">
        <v>20192.82</v>
      </c>
      <c r="K4022" s="276" t="str">
        <f t="shared" si="62"/>
        <v>110122</v>
      </c>
    </row>
    <row r="4023" spans="1:11" ht="10.9" customHeight="1">
      <c r="A4023" s="1157">
        <v>5115900001</v>
      </c>
      <c r="B4023" s="1219" t="s">
        <v>685</v>
      </c>
      <c r="C4023" s="1220"/>
      <c r="D4023" s="1221"/>
      <c r="E4023" s="1219" t="s">
        <v>1810</v>
      </c>
      <c r="F4023" s="1221"/>
      <c r="G4023" s="740">
        <v>68779.429999999993</v>
      </c>
      <c r="H4023" s="740">
        <v>8787.17</v>
      </c>
      <c r="I4023" s="1158">
        <v>0</v>
      </c>
      <c r="J4023" s="740">
        <v>77566.600000000006</v>
      </c>
      <c r="K4023" s="276" t="str">
        <f t="shared" si="62"/>
        <v>151222</v>
      </c>
    </row>
    <row r="4024" spans="1:11" ht="10.9" customHeight="1">
      <c r="A4024" s="1157">
        <v>5115900001</v>
      </c>
      <c r="B4024" s="1219" t="s">
        <v>685</v>
      </c>
      <c r="C4024" s="1220"/>
      <c r="D4024" s="1221"/>
      <c r="E4024" s="1219" t="s">
        <v>4384</v>
      </c>
      <c r="F4024" s="1221"/>
      <c r="G4024" s="1158">
        <v>0</v>
      </c>
      <c r="H4024" s="740">
        <v>1550.15</v>
      </c>
      <c r="I4024" s="1158">
        <v>0</v>
      </c>
      <c r="J4024" s="740">
        <v>1550.15</v>
      </c>
      <c r="K4024" s="276" t="str">
        <f t="shared" si="62"/>
        <v>110122</v>
      </c>
    </row>
    <row r="4025" spans="1:11" ht="10.9" customHeight="1">
      <c r="A4025" s="1157">
        <v>5115900001</v>
      </c>
      <c r="B4025" s="1219" t="s">
        <v>685</v>
      </c>
      <c r="C4025" s="1220"/>
      <c r="D4025" s="1221"/>
      <c r="E4025" s="1219" t="s">
        <v>1811</v>
      </c>
      <c r="F4025" s="1221"/>
      <c r="G4025" s="740">
        <v>12002.01</v>
      </c>
      <c r="H4025" s="740">
        <v>1224.69</v>
      </c>
      <c r="I4025" s="1158">
        <v>0</v>
      </c>
      <c r="J4025" s="740">
        <v>13226.7</v>
      </c>
      <c r="K4025" s="276" t="str">
        <f t="shared" si="62"/>
        <v>151222</v>
      </c>
    </row>
    <row r="4026" spans="1:11" ht="10.9" customHeight="1">
      <c r="A4026" s="1157">
        <v>5115900001</v>
      </c>
      <c r="B4026" s="1219" t="s">
        <v>685</v>
      </c>
      <c r="C4026" s="1220"/>
      <c r="D4026" s="1221"/>
      <c r="E4026" s="1219" t="s">
        <v>4385</v>
      </c>
      <c r="F4026" s="1221"/>
      <c r="G4026" s="1158">
        <v>0</v>
      </c>
      <c r="H4026" s="740">
        <v>4099.33</v>
      </c>
      <c r="I4026" s="1158">
        <v>0</v>
      </c>
      <c r="J4026" s="740">
        <v>4099.33</v>
      </c>
      <c r="K4026" s="276" t="str">
        <f t="shared" si="62"/>
        <v>110122</v>
      </c>
    </row>
    <row r="4027" spans="1:11" ht="10.9" customHeight="1">
      <c r="A4027" s="1157">
        <v>5115900001</v>
      </c>
      <c r="B4027" s="1219" t="s">
        <v>685</v>
      </c>
      <c r="C4027" s="1220"/>
      <c r="D4027" s="1221"/>
      <c r="E4027" s="1219" t="s">
        <v>1812</v>
      </c>
      <c r="F4027" s="1221"/>
      <c r="G4027" s="740">
        <v>39910.61</v>
      </c>
      <c r="H4027" s="740">
        <v>3859.34</v>
      </c>
      <c r="I4027" s="1158">
        <v>0</v>
      </c>
      <c r="J4027" s="740">
        <v>43769.95</v>
      </c>
      <c r="K4027" s="276" t="str">
        <f t="shared" si="62"/>
        <v>151222</v>
      </c>
    </row>
    <row r="4028" spans="1:11" ht="10.9" customHeight="1">
      <c r="A4028" s="1157">
        <v>5115900001</v>
      </c>
      <c r="B4028" s="1219" t="s">
        <v>685</v>
      </c>
      <c r="C4028" s="1220"/>
      <c r="D4028" s="1221"/>
      <c r="E4028" s="1219" t="s">
        <v>4386</v>
      </c>
      <c r="F4028" s="1221"/>
      <c r="G4028" s="1158">
        <v>0</v>
      </c>
      <c r="H4028" s="740">
        <v>4573.05</v>
      </c>
      <c r="I4028" s="1158">
        <v>0</v>
      </c>
      <c r="J4028" s="740">
        <v>4573.05</v>
      </c>
      <c r="K4028" s="276" t="str">
        <f t="shared" si="62"/>
        <v>110122</v>
      </c>
    </row>
    <row r="4029" spans="1:11" ht="10.9" customHeight="1">
      <c r="A4029" s="1157">
        <v>5115900001</v>
      </c>
      <c r="B4029" s="1219" t="s">
        <v>685</v>
      </c>
      <c r="C4029" s="1220"/>
      <c r="D4029" s="1221"/>
      <c r="E4029" s="1219" t="s">
        <v>3752</v>
      </c>
      <c r="F4029" s="1221"/>
      <c r="G4029" s="740">
        <v>6545.84</v>
      </c>
      <c r="H4029" s="1158">
        <v>770.37</v>
      </c>
      <c r="I4029" s="1158">
        <v>0</v>
      </c>
      <c r="J4029" s="740">
        <v>7316.21</v>
      </c>
      <c r="K4029" s="276" t="str">
        <f t="shared" si="62"/>
        <v>151222</v>
      </c>
    </row>
    <row r="4030" spans="1:11" ht="10.9" customHeight="1">
      <c r="A4030" s="1157">
        <v>5115900001</v>
      </c>
      <c r="B4030" s="1219" t="s">
        <v>685</v>
      </c>
      <c r="C4030" s="1220"/>
      <c r="D4030" s="1221"/>
      <c r="E4030" s="1219" t="s">
        <v>4387</v>
      </c>
      <c r="F4030" s="1221"/>
      <c r="G4030" s="1158">
        <v>0</v>
      </c>
      <c r="H4030" s="740">
        <v>44064.639999999999</v>
      </c>
      <c r="I4030" s="1158">
        <v>0</v>
      </c>
      <c r="J4030" s="740">
        <v>44064.639999999999</v>
      </c>
      <c r="K4030" s="276" t="str">
        <f t="shared" si="62"/>
        <v>110122</v>
      </c>
    </row>
    <row r="4031" spans="1:11" ht="10.9" customHeight="1">
      <c r="A4031" s="1157">
        <v>5115900001</v>
      </c>
      <c r="B4031" s="1219" t="s">
        <v>685</v>
      </c>
      <c r="C4031" s="1220"/>
      <c r="D4031" s="1221"/>
      <c r="E4031" s="1219" t="s">
        <v>1813</v>
      </c>
      <c r="F4031" s="1221"/>
      <c r="G4031" s="740">
        <v>184840.62</v>
      </c>
      <c r="H4031" s="740">
        <v>24143.24</v>
      </c>
      <c r="I4031" s="1158">
        <v>0</v>
      </c>
      <c r="J4031" s="740">
        <v>208983.86</v>
      </c>
      <c r="K4031" s="276" t="str">
        <f t="shared" si="62"/>
        <v>151222</v>
      </c>
    </row>
    <row r="4032" spans="1:11" ht="10.9" customHeight="1">
      <c r="A4032" s="1157">
        <v>5115900001</v>
      </c>
      <c r="B4032" s="1219" t="s">
        <v>685</v>
      </c>
      <c r="C4032" s="1220"/>
      <c r="D4032" s="1221"/>
      <c r="E4032" s="1219" t="s">
        <v>4388</v>
      </c>
      <c r="F4032" s="1221"/>
      <c r="G4032" s="1158">
        <v>0</v>
      </c>
      <c r="H4032" s="740">
        <v>13502</v>
      </c>
      <c r="I4032" s="1158">
        <v>0</v>
      </c>
      <c r="J4032" s="740">
        <v>13502</v>
      </c>
      <c r="K4032" s="276" t="str">
        <f t="shared" si="62"/>
        <v>110122</v>
      </c>
    </row>
    <row r="4033" spans="1:11" ht="10.9" customHeight="1">
      <c r="A4033" s="1157">
        <v>5115900001</v>
      </c>
      <c r="B4033" s="1219" t="s">
        <v>685</v>
      </c>
      <c r="C4033" s="1220"/>
      <c r="D4033" s="1221"/>
      <c r="E4033" s="1219" t="s">
        <v>1814</v>
      </c>
      <c r="F4033" s="1221"/>
      <c r="G4033" s="740">
        <v>46627.35</v>
      </c>
      <c r="H4033" s="740">
        <v>6758.41</v>
      </c>
      <c r="I4033" s="1158">
        <v>0</v>
      </c>
      <c r="J4033" s="740">
        <v>53385.760000000002</v>
      </c>
      <c r="K4033" s="276" t="str">
        <f t="shared" si="62"/>
        <v>151222</v>
      </c>
    </row>
    <row r="4034" spans="1:11" ht="10.9" customHeight="1">
      <c r="A4034" s="1157">
        <v>5115900001</v>
      </c>
      <c r="B4034" s="1219" t="s">
        <v>685</v>
      </c>
      <c r="C4034" s="1220"/>
      <c r="D4034" s="1221"/>
      <c r="E4034" s="1219" t="s">
        <v>4389</v>
      </c>
      <c r="F4034" s="1221"/>
      <c r="G4034" s="1158">
        <v>0</v>
      </c>
      <c r="H4034" s="740">
        <v>7342.99</v>
      </c>
      <c r="I4034" s="1158">
        <v>0</v>
      </c>
      <c r="J4034" s="740">
        <v>7342.99</v>
      </c>
      <c r="K4034" s="276" t="str">
        <f t="shared" si="62"/>
        <v>110122</v>
      </c>
    </row>
    <row r="4035" spans="1:11" ht="10.9" customHeight="1">
      <c r="A4035" s="1157">
        <v>5115900001</v>
      </c>
      <c r="B4035" s="1219" t="s">
        <v>685</v>
      </c>
      <c r="C4035" s="1220"/>
      <c r="D4035" s="1221"/>
      <c r="E4035" s="1219" t="s">
        <v>3753</v>
      </c>
      <c r="F4035" s="1221"/>
      <c r="G4035" s="740">
        <v>7235.27</v>
      </c>
      <c r="H4035" s="740">
        <v>2504.02</v>
      </c>
      <c r="I4035" s="1158">
        <v>0</v>
      </c>
      <c r="J4035" s="740">
        <v>9739.2900000000009</v>
      </c>
      <c r="K4035" s="276" t="str">
        <f t="shared" si="62"/>
        <v>151222</v>
      </c>
    </row>
    <row r="4036" spans="1:11" ht="10.9" customHeight="1">
      <c r="A4036" s="1157">
        <v>5115900001</v>
      </c>
      <c r="B4036" s="1219" t="s">
        <v>685</v>
      </c>
      <c r="C4036" s="1220"/>
      <c r="D4036" s="1221"/>
      <c r="E4036" s="1219" t="s">
        <v>4390</v>
      </c>
      <c r="F4036" s="1221"/>
      <c r="G4036" s="1158">
        <v>0</v>
      </c>
      <c r="H4036" s="740">
        <v>4425.87</v>
      </c>
      <c r="I4036" s="1158">
        <v>0</v>
      </c>
      <c r="J4036" s="740">
        <v>4425.87</v>
      </c>
      <c r="K4036" s="276" t="str">
        <f t="shared" si="62"/>
        <v>110122</v>
      </c>
    </row>
    <row r="4037" spans="1:11" ht="10.9" customHeight="1">
      <c r="A4037" s="1157">
        <v>5115900001</v>
      </c>
      <c r="B4037" s="1219" t="s">
        <v>685</v>
      </c>
      <c r="C4037" s="1220"/>
      <c r="D4037" s="1221"/>
      <c r="E4037" s="1219" t="s">
        <v>3754</v>
      </c>
      <c r="F4037" s="1221"/>
      <c r="G4037" s="740">
        <v>10384.56</v>
      </c>
      <c r="H4037" s="740">
        <v>2142.4499999999998</v>
      </c>
      <c r="I4037" s="1158">
        <v>0</v>
      </c>
      <c r="J4037" s="740">
        <v>12527.01</v>
      </c>
      <c r="K4037" s="276" t="str">
        <f t="shared" si="62"/>
        <v>151222</v>
      </c>
    </row>
    <row r="4038" spans="1:11" ht="10.9" customHeight="1">
      <c r="A4038" s="1157">
        <v>5115900001</v>
      </c>
      <c r="B4038" s="1219" t="s">
        <v>685</v>
      </c>
      <c r="C4038" s="1220"/>
      <c r="D4038" s="1221"/>
      <c r="E4038" s="1219" t="s">
        <v>4391</v>
      </c>
      <c r="F4038" s="1221"/>
      <c r="G4038" s="1158">
        <v>0</v>
      </c>
      <c r="H4038" s="740">
        <v>3391.05</v>
      </c>
      <c r="I4038" s="1158">
        <v>0</v>
      </c>
      <c r="J4038" s="740">
        <v>3391.05</v>
      </c>
      <c r="K4038" s="276" t="str">
        <f t="shared" si="62"/>
        <v>110122</v>
      </c>
    </row>
    <row r="4039" spans="1:11" ht="10.9" customHeight="1">
      <c r="A4039" s="1157">
        <v>5115900001</v>
      </c>
      <c r="B4039" s="1219" t="s">
        <v>685</v>
      </c>
      <c r="C4039" s="1220"/>
      <c r="D4039" s="1221"/>
      <c r="E4039" s="1219" t="s">
        <v>3755</v>
      </c>
      <c r="F4039" s="1221"/>
      <c r="G4039" s="740">
        <v>8497.7000000000007</v>
      </c>
      <c r="H4039" s="740">
        <v>1938.12</v>
      </c>
      <c r="I4039" s="1158">
        <v>0</v>
      </c>
      <c r="J4039" s="740">
        <v>10435.82</v>
      </c>
      <c r="K4039" s="276" t="str">
        <f t="shared" si="62"/>
        <v>151222</v>
      </c>
    </row>
    <row r="4040" spans="1:11" ht="10.9" customHeight="1">
      <c r="A4040" s="1157">
        <v>5115900001</v>
      </c>
      <c r="B4040" s="1219" t="s">
        <v>685</v>
      </c>
      <c r="C4040" s="1220"/>
      <c r="D4040" s="1221"/>
      <c r="E4040" s="1219" t="s">
        <v>4392</v>
      </c>
      <c r="F4040" s="1221"/>
      <c r="G4040" s="1158">
        <v>0</v>
      </c>
      <c r="H4040" s="740">
        <v>12083.2</v>
      </c>
      <c r="I4040" s="1158">
        <v>0</v>
      </c>
      <c r="J4040" s="740">
        <v>12083.2</v>
      </c>
      <c r="K4040" s="276" t="str">
        <f t="shared" si="62"/>
        <v>110122</v>
      </c>
    </row>
    <row r="4041" spans="1:11" ht="10.9" customHeight="1">
      <c r="A4041" s="1157">
        <v>5115900001</v>
      </c>
      <c r="B4041" s="1219" t="s">
        <v>685</v>
      </c>
      <c r="C4041" s="1220"/>
      <c r="D4041" s="1221"/>
      <c r="E4041" s="1219" t="s">
        <v>3756</v>
      </c>
      <c r="F4041" s="1221"/>
      <c r="G4041" s="740">
        <v>19386.13</v>
      </c>
      <c r="H4041" s="740">
        <v>5544.34</v>
      </c>
      <c r="I4041" s="1158">
        <v>0</v>
      </c>
      <c r="J4041" s="740">
        <v>24930.47</v>
      </c>
      <c r="K4041" s="276" t="str">
        <f t="shared" si="62"/>
        <v>151222</v>
      </c>
    </row>
    <row r="4042" spans="1:11" ht="10.9" customHeight="1">
      <c r="A4042" s="1157">
        <v>5115900001</v>
      </c>
      <c r="B4042" s="1219" t="s">
        <v>685</v>
      </c>
      <c r="C4042" s="1220"/>
      <c r="D4042" s="1221"/>
      <c r="E4042" s="1219" t="s">
        <v>4393</v>
      </c>
      <c r="F4042" s="1221"/>
      <c r="G4042" s="1158">
        <v>0</v>
      </c>
      <c r="H4042" s="740">
        <v>11449.61</v>
      </c>
      <c r="I4042" s="1158">
        <v>0</v>
      </c>
      <c r="J4042" s="740">
        <v>11449.61</v>
      </c>
      <c r="K4042" s="276" t="str">
        <f t="shared" si="62"/>
        <v>110122</v>
      </c>
    </row>
    <row r="4043" spans="1:11" ht="10.9" customHeight="1">
      <c r="A4043" s="1157">
        <v>5115900001</v>
      </c>
      <c r="B4043" s="1219" t="s">
        <v>685</v>
      </c>
      <c r="C4043" s="1220"/>
      <c r="D4043" s="1221"/>
      <c r="E4043" s="1219" t="s">
        <v>1815</v>
      </c>
      <c r="F4043" s="1221"/>
      <c r="G4043" s="740">
        <v>2543.04</v>
      </c>
      <c r="H4043" s="1158">
        <v>0</v>
      </c>
      <c r="I4043" s="1158">
        <v>0</v>
      </c>
      <c r="J4043" s="740">
        <v>2543.04</v>
      </c>
      <c r="K4043" s="276" t="str">
        <f t="shared" si="62"/>
        <v>151222</v>
      </c>
    </row>
    <row r="4044" spans="1:11" ht="10.9" customHeight="1">
      <c r="A4044" s="1157">
        <v>5115900001</v>
      </c>
      <c r="B4044" s="1219" t="s">
        <v>685</v>
      </c>
      <c r="C4044" s="1220"/>
      <c r="D4044" s="1221"/>
      <c r="E4044" s="1219" t="s">
        <v>4394</v>
      </c>
      <c r="F4044" s="1221"/>
      <c r="G4044" s="1158">
        <v>0</v>
      </c>
      <c r="H4044" s="740">
        <v>14404.72</v>
      </c>
      <c r="I4044" s="1158">
        <v>0</v>
      </c>
      <c r="J4044" s="740">
        <v>14404.72</v>
      </c>
      <c r="K4044" s="276" t="str">
        <f t="shared" si="62"/>
        <v>110122</v>
      </c>
    </row>
    <row r="4045" spans="1:11" ht="10.9" customHeight="1">
      <c r="A4045" s="1157">
        <v>5115900001</v>
      </c>
      <c r="B4045" s="1219" t="s">
        <v>685</v>
      </c>
      <c r="C4045" s="1220"/>
      <c r="D4045" s="1221"/>
      <c r="E4045" s="1219" t="s">
        <v>1816</v>
      </c>
      <c r="F4045" s="1221"/>
      <c r="G4045" s="740">
        <v>187177.2</v>
      </c>
      <c r="H4045" s="740">
        <v>16343.28</v>
      </c>
      <c r="I4045" s="1158">
        <v>0</v>
      </c>
      <c r="J4045" s="740">
        <v>203520.48</v>
      </c>
      <c r="K4045" s="276" t="str">
        <f t="shared" ref="K4045:K4108" si="63">MID(E4045,58,6)</f>
        <v>151222</v>
      </c>
    </row>
    <row r="4046" spans="1:11" ht="10.9" customHeight="1">
      <c r="A4046" s="1157">
        <v>5115900001</v>
      </c>
      <c r="B4046" s="1219" t="s">
        <v>685</v>
      </c>
      <c r="C4046" s="1220"/>
      <c r="D4046" s="1221"/>
      <c r="E4046" s="1219" t="s">
        <v>4395</v>
      </c>
      <c r="F4046" s="1221"/>
      <c r="G4046" s="1158">
        <v>0</v>
      </c>
      <c r="H4046" s="740">
        <v>5976.34</v>
      </c>
      <c r="I4046" s="1158">
        <v>0</v>
      </c>
      <c r="J4046" s="740">
        <v>5976.34</v>
      </c>
      <c r="K4046" s="276" t="str">
        <f t="shared" si="63"/>
        <v>110122</v>
      </c>
    </row>
    <row r="4047" spans="1:11" ht="10.9" customHeight="1">
      <c r="A4047" s="1157">
        <v>5115900001</v>
      </c>
      <c r="B4047" s="1219" t="s">
        <v>685</v>
      </c>
      <c r="C4047" s="1220"/>
      <c r="D4047" s="1221"/>
      <c r="E4047" s="1219" t="s">
        <v>3441</v>
      </c>
      <c r="F4047" s="1221"/>
      <c r="G4047" s="740">
        <v>22215.1</v>
      </c>
      <c r="H4047" s="740">
        <v>3990.17</v>
      </c>
      <c r="I4047" s="1158">
        <v>0</v>
      </c>
      <c r="J4047" s="740">
        <v>26205.27</v>
      </c>
      <c r="K4047" s="276" t="str">
        <f t="shared" si="63"/>
        <v>151222</v>
      </c>
    </row>
    <row r="4048" spans="1:11" ht="10.9" customHeight="1">
      <c r="A4048" s="1157">
        <v>5115900001</v>
      </c>
      <c r="B4048" s="1219" t="s">
        <v>685</v>
      </c>
      <c r="C4048" s="1220"/>
      <c r="D4048" s="1221"/>
      <c r="E4048" s="1219" t="s">
        <v>4396</v>
      </c>
      <c r="F4048" s="1221"/>
      <c r="G4048" s="1158">
        <v>0</v>
      </c>
      <c r="H4048" s="740">
        <v>23642.560000000001</v>
      </c>
      <c r="I4048" s="1158">
        <v>0</v>
      </c>
      <c r="J4048" s="740">
        <v>23642.560000000001</v>
      </c>
      <c r="K4048" s="276" t="str">
        <f t="shared" si="63"/>
        <v>110122</v>
      </c>
    </row>
    <row r="4049" spans="1:11" ht="10.9" customHeight="1">
      <c r="A4049" s="1157">
        <v>5115900001</v>
      </c>
      <c r="B4049" s="1219" t="s">
        <v>685</v>
      </c>
      <c r="C4049" s="1220"/>
      <c r="D4049" s="1221"/>
      <c r="E4049" s="1219" t="s">
        <v>1817</v>
      </c>
      <c r="F4049" s="1221"/>
      <c r="G4049" s="740">
        <v>109509.02</v>
      </c>
      <c r="H4049" s="740">
        <v>13106.94</v>
      </c>
      <c r="I4049" s="1158">
        <v>0</v>
      </c>
      <c r="J4049" s="740">
        <v>122615.96</v>
      </c>
      <c r="K4049" s="276" t="str">
        <f t="shared" si="63"/>
        <v>151222</v>
      </c>
    </row>
    <row r="4050" spans="1:11" ht="10.9" customHeight="1">
      <c r="A4050" s="1157">
        <v>5115900001</v>
      </c>
      <c r="B4050" s="1219" t="s">
        <v>685</v>
      </c>
      <c r="C4050" s="1220"/>
      <c r="D4050" s="1221"/>
      <c r="E4050" s="1219" t="s">
        <v>4397</v>
      </c>
      <c r="F4050" s="1221"/>
      <c r="G4050" s="1158">
        <v>0</v>
      </c>
      <c r="H4050" s="740">
        <v>1093.77</v>
      </c>
      <c r="I4050" s="1158">
        <v>0</v>
      </c>
      <c r="J4050" s="740">
        <v>1093.77</v>
      </c>
      <c r="K4050" s="276" t="str">
        <f t="shared" si="63"/>
        <v>110122</v>
      </c>
    </row>
    <row r="4051" spans="1:11" ht="10.9" customHeight="1">
      <c r="A4051" s="1157">
        <v>5115900001</v>
      </c>
      <c r="B4051" s="1219" t="s">
        <v>685</v>
      </c>
      <c r="C4051" s="1220"/>
      <c r="D4051" s="1221"/>
      <c r="E4051" s="1219" t="s">
        <v>3442</v>
      </c>
      <c r="F4051" s="1221"/>
      <c r="G4051" s="740">
        <v>9695.08</v>
      </c>
      <c r="H4051" s="1158">
        <v>0</v>
      </c>
      <c r="I4051" s="1158">
        <v>0</v>
      </c>
      <c r="J4051" s="740">
        <v>9695.08</v>
      </c>
      <c r="K4051" s="276" t="str">
        <f t="shared" si="63"/>
        <v>151222</v>
      </c>
    </row>
    <row r="4052" spans="1:11" ht="10.9" customHeight="1">
      <c r="A4052" s="1157">
        <v>5115900001</v>
      </c>
      <c r="B4052" s="1219" t="s">
        <v>685</v>
      </c>
      <c r="C4052" s="1220"/>
      <c r="D4052" s="1221"/>
      <c r="E4052" s="1219" t="s">
        <v>4398</v>
      </c>
      <c r="F4052" s="1221"/>
      <c r="G4052" s="1158">
        <v>0</v>
      </c>
      <c r="H4052" s="740">
        <v>10992.52</v>
      </c>
      <c r="I4052" s="1158">
        <v>0</v>
      </c>
      <c r="J4052" s="740">
        <v>10992.52</v>
      </c>
      <c r="K4052" s="276" t="str">
        <f t="shared" si="63"/>
        <v>110122</v>
      </c>
    </row>
    <row r="4053" spans="1:11" ht="10.9" customHeight="1">
      <c r="A4053" s="1157">
        <v>5115900001</v>
      </c>
      <c r="B4053" s="1219" t="s">
        <v>685</v>
      </c>
      <c r="C4053" s="1220"/>
      <c r="D4053" s="1221"/>
      <c r="E4053" s="1219" t="s">
        <v>1818</v>
      </c>
      <c r="F4053" s="1221"/>
      <c r="G4053" s="740">
        <v>75911.81</v>
      </c>
      <c r="H4053" s="740">
        <v>7418.15</v>
      </c>
      <c r="I4053" s="1158">
        <v>0</v>
      </c>
      <c r="J4053" s="740">
        <v>83329.960000000006</v>
      </c>
      <c r="K4053" s="276" t="str">
        <f t="shared" si="63"/>
        <v>151222</v>
      </c>
    </row>
    <row r="4054" spans="1:11" ht="10.9" customHeight="1">
      <c r="A4054" s="1157">
        <v>5115900001</v>
      </c>
      <c r="B4054" s="1219" t="s">
        <v>685</v>
      </c>
      <c r="C4054" s="1220"/>
      <c r="D4054" s="1221"/>
      <c r="E4054" s="1219" t="s">
        <v>4399</v>
      </c>
      <c r="F4054" s="1221"/>
      <c r="G4054" s="1158">
        <v>0</v>
      </c>
      <c r="H4054" s="740">
        <v>14224.7</v>
      </c>
      <c r="I4054" s="1158">
        <v>0</v>
      </c>
      <c r="J4054" s="740">
        <v>14224.7</v>
      </c>
      <c r="K4054" s="276" t="str">
        <f t="shared" si="63"/>
        <v>110122</v>
      </c>
    </row>
    <row r="4055" spans="1:11" ht="10.9" customHeight="1">
      <c r="A4055" s="1157">
        <v>5115900001</v>
      </c>
      <c r="B4055" s="1219" t="s">
        <v>685</v>
      </c>
      <c r="C4055" s="1220"/>
      <c r="D4055" s="1221"/>
      <c r="E4055" s="1219" t="s">
        <v>1819</v>
      </c>
      <c r="F4055" s="1221"/>
      <c r="G4055" s="740">
        <v>98996.479999999996</v>
      </c>
      <c r="H4055" s="740">
        <v>10001.879999999999</v>
      </c>
      <c r="I4055" s="1158">
        <v>0</v>
      </c>
      <c r="J4055" s="740">
        <v>108998.36</v>
      </c>
      <c r="K4055" s="276" t="str">
        <f t="shared" si="63"/>
        <v>151222</v>
      </c>
    </row>
    <row r="4056" spans="1:11" ht="10.9" customHeight="1">
      <c r="A4056" s="1157">
        <v>5115900001</v>
      </c>
      <c r="B4056" s="1219" t="s">
        <v>685</v>
      </c>
      <c r="C4056" s="1220"/>
      <c r="D4056" s="1221"/>
      <c r="E4056" s="1219" t="s">
        <v>4400</v>
      </c>
      <c r="F4056" s="1221"/>
      <c r="G4056" s="1158">
        <v>0</v>
      </c>
      <c r="H4056" s="740">
        <v>44034.28</v>
      </c>
      <c r="I4056" s="1158">
        <v>0</v>
      </c>
      <c r="J4056" s="740">
        <v>44034.28</v>
      </c>
      <c r="K4056" s="276" t="str">
        <f t="shared" si="63"/>
        <v>110122</v>
      </c>
    </row>
    <row r="4057" spans="1:11" ht="10.9" customHeight="1">
      <c r="A4057" s="1157">
        <v>5115900001</v>
      </c>
      <c r="B4057" s="1219" t="s">
        <v>685</v>
      </c>
      <c r="C4057" s="1220"/>
      <c r="D4057" s="1221"/>
      <c r="E4057" s="1219" t="s">
        <v>1820</v>
      </c>
      <c r="F4057" s="1221"/>
      <c r="G4057" s="740">
        <v>207793.05</v>
      </c>
      <c r="H4057" s="740">
        <v>17715.080000000002</v>
      </c>
      <c r="I4057" s="1158">
        <v>0</v>
      </c>
      <c r="J4057" s="740">
        <v>225508.13</v>
      </c>
      <c r="K4057" s="276" t="str">
        <f t="shared" si="63"/>
        <v>151222</v>
      </c>
    </row>
    <row r="4058" spans="1:11" ht="10.9" customHeight="1">
      <c r="A4058" s="1157">
        <v>5115900001</v>
      </c>
      <c r="B4058" s="1219" t="s">
        <v>685</v>
      </c>
      <c r="C4058" s="1220"/>
      <c r="D4058" s="1221"/>
      <c r="E4058" s="1219" t="s">
        <v>4401</v>
      </c>
      <c r="F4058" s="1221"/>
      <c r="G4058" s="1158">
        <v>0</v>
      </c>
      <c r="H4058" s="740">
        <v>23163.360000000001</v>
      </c>
      <c r="I4058" s="1158">
        <v>0</v>
      </c>
      <c r="J4058" s="740">
        <v>23163.360000000001</v>
      </c>
      <c r="K4058" s="276" t="str">
        <f t="shared" si="63"/>
        <v>110122</v>
      </c>
    </row>
    <row r="4059" spans="1:11" ht="10.9" customHeight="1">
      <c r="A4059" s="1157">
        <v>5115900001</v>
      </c>
      <c r="B4059" s="1219" t="s">
        <v>685</v>
      </c>
      <c r="C4059" s="1220"/>
      <c r="D4059" s="1221"/>
      <c r="E4059" s="1219" t="s">
        <v>1821</v>
      </c>
      <c r="F4059" s="1221"/>
      <c r="G4059" s="740">
        <v>136672.41</v>
      </c>
      <c r="H4059" s="740">
        <v>13822.89</v>
      </c>
      <c r="I4059" s="1158">
        <v>0</v>
      </c>
      <c r="J4059" s="740">
        <v>150495.29999999999</v>
      </c>
      <c r="K4059" s="276" t="str">
        <f t="shared" si="63"/>
        <v>151222</v>
      </c>
    </row>
    <row r="4060" spans="1:11" ht="10.9" customHeight="1">
      <c r="A4060" s="1157">
        <v>5115900001</v>
      </c>
      <c r="B4060" s="1219" t="s">
        <v>685</v>
      </c>
      <c r="C4060" s="1220"/>
      <c r="D4060" s="1221"/>
      <c r="E4060" s="1219" t="s">
        <v>4402</v>
      </c>
      <c r="F4060" s="1221"/>
      <c r="G4060" s="1158">
        <v>0</v>
      </c>
      <c r="H4060" s="740">
        <v>43619.39</v>
      </c>
      <c r="I4060" s="1158">
        <v>0</v>
      </c>
      <c r="J4060" s="740">
        <v>43619.39</v>
      </c>
      <c r="K4060" s="276" t="str">
        <f t="shared" si="63"/>
        <v>110122</v>
      </c>
    </row>
    <row r="4061" spans="1:11" ht="10.9" customHeight="1">
      <c r="A4061" s="1157">
        <v>5115900001</v>
      </c>
      <c r="B4061" s="1219" t="s">
        <v>685</v>
      </c>
      <c r="C4061" s="1220"/>
      <c r="D4061" s="1221"/>
      <c r="E4061" s="1219" t="s">
        <v>1822</v>
      </c>
      <c r="F4061" s="1221"/>
      <c r="G4061" s="740">
        <v>172339.08</v>
      </c>
      <c r="H4061" s="740">
        <v>20972.32</v>
      </c>
      <c r="I4061" s="1158">
        <v>0</v>
      </c>
      <c r="J4061" s="740">
        <v>193311.4</v>
      </c>
      <c r="K4061" s="276" t="str">
        <f t="shared" si="63"/>
        <v>151222</v>
      </c>
    </row>
    <row r="4062" spans="1:11" ht="10.9" customHeight="1">
      <c r="A4062" s="1157">
        <v>5115900001</v>
      </c>
      <c r="B4062" s="1219" t="s">
        <v>685</v>
      </c>
      <c r="C4062" s="1220"/>
      <c r="D4062" s="1221"/>
      <c r="E4062" s="1219" t="s">
        <v>4403</v>
      </c>
      <c r="F4062" s="1221"/>
      <c r="G4062" s="1158">
        <v>0</v>
      </c>
      <c r="H4062" s="740">
        <v>378242.91</v>
      </c>
      <c r="I4062" s="1158">
        <v>0</v>
      </c>
      <c r="J4062" s="740">
        <v>378242.91</v>
      </c>
      <c r="K4062" s="276" t="str">
        <f t="shared" si="63"/>
        <v>110122</v>
      </c>
    </row>
    <row r="4063" spans="1:11" ht="10.9" customHeight="1">
      <c r="A4063" s="1157">
        <v>5115900001</v>
      </c>
      <c r="B4063" s="1219" t="s">
        <v>685</v>
      </c>
      <c r="C4063" s="1220"/>
      <c r="D4063" s="1221"/>
      <c r="E4063" s="1219" t="s">
        <v>1823</v>
      </c>
      <c r="F4063" s="1221"/>
      <c r="G4063" s="740">
        <v>3697002.56</v>
      </c>
      <c r="H4063" s="740">
        <v>357283.47</v>
      </c>
      <c r="I4063" s="1158">
        <v>0</v>
      </c>
      <c r="J4063" s="740">
        <v>4054286.03</v>
      </c>
      <c r="K4063" s="276" t="str">
        <f t="shared" si="63"/>
        <v>151222</v>
      </c>
    </row>
    <row r="4064" spans="1:11" ht="10.9" customHeight="1">
      <c r="A4064" s="1157">
        <v>5115900001</v>
      </c>
      <c r="B4064" s="1219" t="s">
        <v>685</v>
      </c>
      <c r="C4064" s="1220"/>
      <c r="D4064" s="1221"/>
      <c r="E4064" s="1219" t="s">
        <v>4404</v>
      </c>
      <c r="F4064" s="1221"/>
      <c r="G4064" s="1158">
        <v>0</v>
      </c>
      <c r="H4064" s="740">
        <v>75757.39</v>
      </c>
      <c r="I4064" s="1158">
        <v>0</v>
      </c>
      <c r="J4064" s="740">
        <v>75757.39</v>
      </c>
      <c r="K4064" s="276" t="str">
        <f t="shared" si="63"/>
        <v>110122</v>
      </c>
    </row>
    <row r="4065" spans="1:11" ht="10.9" customHeight="1">
      <c r="A4065" s="1157">
        <v>5115900001</v>
      </c>
      <c r="B4065" s="1219" t="s">
        <v>685</v>
      </c>
      <c r="C4065" s="1220"/>
      <c r="D4065" s="1221"/>
      <c r="E4065" s="1219" t="s">
        <v>1824</v>
      </c>
      <c r="F4065" s="1221"/>
      <c r="G4065" s="740">
        <v>525447.16</v>
      </c>
      <c r="H4065" s="740">
        <v>83602.23</v>
      </c>
      <c r="I4065" s="1158">
        <v>0</v>
      </c>
      <c r="J4065" s="740">
        <v>609049.39</v>
      </c>
      <c r="K4065" s="276" t="str">
        <f t="shared" si="63"/>
        <v>151222</v>
      </c>
    </row>
    <row r="4066" spans="1:11" ht="10.9" customHeight="1">
      <c r="A4066" s="1157">
        <v>5115900001</v>
      </c>
      <c r="B4066" s="1219" t="s">
        <v>685</v>
      </c>
      <c r="C4066" s="1220"/>
      <c r="D4066" s="1221"/>
      <c r="E4066" s="1219" t="s">
        <v>4405</v>
      </c>
      <c r="F4066" s="1221"/>
      <c r="G4066" s="1158">
        <v>0</v>
      </c>
      <c r="H4066" s="740">
        <v>12697.95</v>
      </c>
      <c r="I4066" s="1158">
        <v>0</v>
      </c>
      <c r="J4066" s="740">
        <v>12697.95</v>
      </c>
      <c r="K4066" s="276" t="str">
        <f t="shared" si="63"/>
        <v>110122</v>
      </c>
    </row>
    <row r="4067" spans="1:11" ht="10.9" customHeight="1">
      <c r="A4067" s="1157">
        <v>5115900001</v>
      </c>
      <c r="B4067" s="1219" t="s">
        <v>685</v>
      </c>
      <c r="C4067" s="1220"/>
      <c r="D4067" s="1221"/>
      <c r="E4067" s="1219" t="s">
        <v>1825</v>
      </c>
      <c r="F4067" s="1221"/>
      <c r="G4067" s="740">
        <v>111295.82</v>
      </c>
      <c r="H4067" s="740">
        <v>10925.55</v>
      </c>
      <c r="I4067" s="1158">
        <v>0</v>
      </c>
      <c r="J4067" s="740">
        <v>122221.37</v>
      </c>
      <c r="K4067" s="276" t="str">
        <f t="shared" si="63"/>
        <v>151222</v>
      </c>
    </row>
    <row r="4068" spans="1:11" ht="10.9" customHeight="1">
      <c r="A4068" s="1157">
        <v>5115900001</v>
      </c>
      <c r="B4068" s="1219" t="s">
        <v>685</v>
      </c>
      <c r="C4068" s="1220"/>
      <c r="D4068" s="1221"/>
      <c r="E4068" s="1219" t="s">
        <v>4406</v>
      </c>
      <c r="F4068" s="1221"/>
      <c r="G4068" s="1158">
        <v>0</v>
      </c>
      <c r="H4068" s="740">
        <v>6658.56</v>
      </c>
      <c r="I4068" s="1158">
        <v>0</v>
      </c>
      <c r="J4068" s="740">
        <v>6658.56</v>
      </c>
      <c r="K4068" s="276" t="str">
        <f t="shared" si="63"/>
        <v>110122</v>
      </c>
    </row>
    <row r="4069" spans="1:11" ht="10.9" customHeight="1">
      <c r="A4069" s="1157">
        <v>5115900001</v>
      </c>
      <c r="B4069" s="1219" t="s">
        <v>685</v>
      </c>
      <c r="C4069" s="1220"/>
      <c r="D4069" s="1221"/>
      <c r="E4069" s="1219" t="s">
        <v>1826</v>
      </c>
      <c r="F4069" s="1221"/>
      <c r="G4069" s="740">
        <v>42860.78</v>
      </c>
      <c r="H4069" s="740">
        <v>4110.2700000000004</v>
      </c>
      <c r="I4069" s="1158">
        <v>0</v>
      </c>
      <c r="J4069" s="740">
        <v>46971.05</v>
      </c>
      <c r="K4069" s="276" t="str">
        <f t="shared" si="63"/>
        <v>151222</v>
      </c>
    </row>
    <row r="4070" spans="1:11" ht="10.9" customHeight="1">
      <c r="A4070" s="1157">
        <v>5115900001</v>
      </c>
      <c r="B4070" s="1219" t="s">
        <v>685</v>
      </c>
      <c r="C4070" s="1220"/>
      <c r="D4070" s="1221"/>
      <c r="E4070" s="1219" t="s">
        <v>4407</v>
      </c>
      <c r="F4070" s="1221"/>
      <c r="G4070" s="1158">
        <v>0</v>
      </c>
      <c r="H4070" s="740">
        <v>1896.52</v>
      </c>
      <c r="I4070" s="1158">
        <v>0</v>
      </c>
      <c r="J4070" s="740">
        <v>1896.52</v>
      </c>
      <c r="K4070" s="276" t="str">
        <f t="shared" si="63"/>
        <v>110122</v>
      </c>
    </row>
    <row r="4071" spans="1:11" ht="10.9" customHeight="1">
      <c r="A4071" s="1157">
        <v>5115900001</v>
      </c>
      <c r="B4071" s="1219" t="s">
        <v>685</v>
      </c>
      <c r="C4071" s="1220"/>
      <c r="D4071" s="1221"/>
      <c r="E4071" s="1219" t="s">
        <v>1827</v>
      </c>
      <c r="F4071" s="1221"/>
      <c r="G4071" s="740">
        <v>13922.25</v>
      </c>
      <c r="H4071" s="740">
        <v>1555.33</v>
      </c>
      <c r="I4071" s="1158">
        <v>0</v>
      </c>
      <c r="J4071" s="740">
        <v>15477.58</v>
      </c>
      <c r="K4071" s="276" t="str">
        <f t="shared" si="63"/>
        <v>151222</v>
      </c>
    </row>
    <row r="4072" spans="1:11" ht="10.9" customHeight="1">
      <c r="A4072" s="1157">
        <v>5115900001</v>
      </c>
      <c r="B4072" s="1219" t="s">
        <v>685</v>
      </c>
      <c r="C4072" s="1220"/>
      <c r="D4072" s="1221"/>
      <c r="E4072" s="1219" t="s">
        <v>4408</v>
      </c>
      <c r="F4072" s="1221"/>
      <c r="G4072" s="1158">
        <v>0</v>
      </c>
      <c r="H4072" s="740">
        <v>128831.88</v>
      </c>
      <c r="I4072" s="1158">
        <v>0</v>
      </c>
      <c r="J4072" s="740">
        <v>128831.88</v>
      </c>
      <c r="K4072" s="276" t="str">
        <f t="shared" si="63"/>
        <v>110122</v>
      </c>
    </row>
    <row r="4073" spans="1:11" ht="10.9" customHeight="1">
      <c r="A4073" s="1157">
        <v>5115900001</v>
      </c>
      <c r="B4073" s="1219" t="s">
        <v>685</v>
      </c>
      <c r="C4073" s="1220"/>
      <c r="D4073" s="1221"/>
      <c r="E4073" s="1219" t="s">
        <v>1828</v>
      </c>
      <c r="F4073" s="1221"/>
      <c r="G4073" s="740">
        <v>368203.56</v>
      </c>
      <c r="H4073" s="740">
        <v>36620.839999999997</v>
      </c>
      <c r="I4073" s="1158">
        <v>0</v>
      </c>
      <c r="J4073" s="740">
        <v>404824.4</v>
      </c>
      <c r="K4073" s="276" t="str">
        <f t="shared" si="63"/>
        <v>151222</v>
      </c>
    </row>
    <row r="4074" spans="1:11" ht="10.9" customHeight="1">
      <c r="A4074" s="1157">
        <v>5115900001</v>
      </c>
      <c r="B4074" s="1219" t="s">
        <v>685</v>
      </c>
      <c r="C4074" s="1220"/>
      <c r="D4074" s="1221"/>
      <c r="E4074" s="1219" t="s">
        <v>4409</v>
      </c>
      <c r="F4074" s="1221"/>
      <c r="G4074" s="1158">
        <v>0</v>
      </c>
      <c r="H4074" s="740">
        <v>48074.39</v>
      </c>
      <c r="I4074" s="1158">
        <v>0</v>
      </c>
      <c r="J4074" s="740">
        <v>48074.39</v>
      </c>
      <c r="K4074" s="276" t="str">
        <f t="shared" si="63"/>
        <v>110122</v>
      </c>
    </row>
    <row r="4075" spans="1:11" ht="10.9" customHeight="1">
      <c r="A4075" s="1157">
        <v>5115900001</v>
      </c>
      <c r="B4075" s="1219" t="s">
        <v>685</v>
      </c>
      <c r="C4075" s="1220"/>
      <c r="D4075" s="1221"/>
      <c r="E4075" s="1219" t="s">
        <v>1829</v>
      </c>
      <c r="F4075" s="1221"/>
      <c r="G4075" s="740">
        <v>179467.23</v>
      </c>
      <c r="H4075" s="740">
        <v>21353.82</v>
      </c>
      <c r="I4075" s="1158">
        <v>0</v>
      </c>
      <c r="J4075" s="740">
        <v>200821.05</v>
      </c>
      <c r="K4075" s="276" t="str">
        <f t="shared" si="63"/>
        <v>151222</v>
      </c>
    </row>
    <row r="4076" spans="1:11" ht="10.9" customHeight="1">
      <c r="A4076" s="1157">
        <v>5115900001</v>
      </c>
      <c r="B4076" s="1219" t="s">
        <v>685</v>
      </c>
      <c r="C4076" s="1220"/>
      <c r="D4076" s="1221"/>
      <c r="E4076" s="1219" t="s">
        <v>4410</v>
      </c>
      <c r="F4076" s="1221"/>
      <c r="G4076" s="1158">
        <v>0</v>
      </c>
      <c r="H4076" s="740">
        <v>109265.76</v>
      </c>
      <c r="I4076" s="1158">
        <v>0</v>
      </c>
      <c r="J4076" s="740">
        <v>109265.76</v>
      </c>
      <c r="K4076" s="276" t="str">
        <f t="shared" si="63"/>
        <v>110122</v>
      </c>
    </row>
    <row r="4077" spans="1:11" ht="10.9" customHeight="1">
      <c r="A4077" s="1157">
        <v>5115900001</v>
      </c>
      <c r="B4077" s="1219" t="s">
        <v>685</v>
      </c>
      <c r="C4077" s="1220"/>
      <c r="D4077" s="1221"/>
      <c r="E4077" s="1219" t="s">
        <v>1830</v>
      </c>
      <c r="F4077" s="1221"/>
      <c r="G4077" s="740">
        <v>555879.81999999995</v>
      </c>
      <c r="H4077" s="740">
        <v>79947.89</v>
      </c>
      <c r="I4077" s="1158">
        <v>0</v>
      </c>
      <c r="J4077" s="740">
        <v>635827.71</v>
      </c>
      <c r="K4077" s="276" t="str">
        <f t="shared" si="63"/>
        <v>151222</v>
      </c>
    </row>
    <row r="4078" spans="1:11" ht="10.9" customHeight="1">
      <c r="A4078" s="1157">
        <v>5115900001</v>
      </c>
      <c r="B4078" s="1219" t="s">
        <v>685</v>
      </c>
      <c r="C4078" s="1220"/>
      <c r="D4078" s="1221"/>
      <c r="E4078" s="1219" t="s">
        <v>4411</v>
      </c>
      <c r="F4078" s="1221"/>
      <c r="G4078" s="1158">
        <v>0</v>
      </c>
      <c r="H4078" s="740">
        <v>6626.34</v>
      </c>
      <c r="I4078" s="1158">
        <v>0</v>
      </c>
      <c r="J4078" s="740">
        <v>6626.34</v>
      </c>
      <c r="K4078" s="276" t="str">
        <f t="shared" si="63"/>
        <v>110122</v>
      </c>
    </row>
    <row r="4079" spans="1:11" ht="10.9" customHeight="1">
      <c r="A4079" s="1157">
        <v>5115900001</v>
      </c>
      <c r="B4079" s="1219" t="s">
        <v>685</v>
      </c>
      <c r="C4079" s="1220"/>
      <c r="D4079" s="1221"/>
      <c r="E4079" s="1219" t="s">
        <v>1831</v>
      </c>
      <c r="F4079" s="1221"/>
      <c r="G4079" s="740">
        <v>86172.2</v>
      </c>
      <c r="H4079" s="740">
        <v>16714.04</v>
      </c>
      <c r="I4079" s="1158">
        <v>0</v>
      </c>
      <c r="J4079" s="740">
        <v>102886.24</v>
      </c>
      <c r="K4079" s="276" t="str">
        <f t="shared" si="63"/>
        <v>151222</v>
      </c>
    </row>
    <row r="4080" spans="1:11" ht="10.9" customHeight="1">
      <c r="A4080" s="1157">
        <v>5115900001</v>
      </c>
      <c r="B4080" s="1219" t="s">
        <v>685</v>
      </c>
      <c r="C4080" s="1220"/>
      <c r="D4080" s="1221"/>
      <c r="E4080" s="1219" t="s">
        <v>4412</v>
      </c>
      <c r="F4080" s="1221"/>
      <c r="G4080" s="1158">
        <v>0</v>
      </c>
      <c r="H4080" s="740">
        <v>10855.65</v>
      </c>
      <c r="I4080" s="1158">
        <v>0</v>
      </c>
      <c r="J4080" s="740">
        <v>10855.65</v>
      </c>
      <c r="K4080" s="276" t="str">
        <f t="shared" si="63"/>
        <v>110122</v>
      </c>
    </row>
    <row r="4081" spans="1:11" ht="10.9" customHeight="1">
      <c r="A4081" s="1157">
        <v>5115900001</v>
      </c>
      <c r="B4081" s="1219" t="s">
        <v>685</v>
      </c>
      <c r="C4081" s="1220"/>
      <c r="D4081" s="1221"/>
      <c r="E4081" s="1219" t="s">
        <v>2185</v>
      </c>
      <c r="F4081" s="1221"/>
      <c r="G4081" s="740">
        <v>54874.34</v>
      </c>
      <c r="H4081" s="740">
        <v>5947.88</v>
      </c>
      <c r="I4081" s="1158">
        <v>0</v>
      </c>
      <c r="J4081" s="740">
        <v>60822.22</v>
      </c>
      <c r="K4081" s="276" t="str">
        <f t="shared" si="63"/>
        <v>151222</v>
      </c>
    </row>
    <row r="4082" spans="1:11" ht="10.9" customHeight="1">
      <c r="A4082" s="1157">
        <v>5115900001</v>
      </c>
      <c r="B4082" s="1219" t="s">
        <v>685</v>
      </c>
      <c r="C4082" s="1220"/>
      <c r="D4082" s="1221"/>
      <c r="E4082" s="1219" t="s">
        <v>2186</v>
      </c>
      <c r="F4082" s="1221"/>
      <c r="G4082" s="740">
        <v>39101.129999999997</v>
      </c>
      <c r="H4082" s="740">
        <v>7930.46</v>
      </c>
      <c r="I4082" s="1158">
        <v>0</v>
      </c>
      <c r="J4082" s="740">
        <v>47031.59</v>
      </c>
      <c r="K4082" s="276" t="str">
        <f t="shared" si="63"/>
        <v>151222</v>
      </c>
    </row>
    <row r="4083" spans="1:11" ht="10.9" customHeight="1">
      <c r="A4083" s="1157">
        <v>5115900001</v>
      </c>
      <c r="B4083" s="1219" t="s">
        <v>685</v>
      </c>
      <c r="C4083" s="1220"/>
      <c r="D4083" s="1221"/>
      <c r="E4083" s="1219" t="s">
        <v>4413</v>
      </c>
      <c r="F4083" s="1221"/>
      <c r="G4083" s="1158">
        <v>0</v>
      </c>
      <c r="H4083" s="740">
        <v>71361.89</v>
      </c>
      <c r="I4083" s="1158">
        <v>0</v>
      </c>
      <c r="J4083" s="740">
        <v>71361.89</v>
      </c>
      <c r="K4083" s="276" t="str">
        <f t="shared" si="63"/>
        <v>110122</v>
      </c>
    </row>
    <row r="4084" spans="1:11" ht="10.9" customHeight="1">
      <c r="A4084" s="1157">
        <v>5115900001</v>
      </c>
      <c r="B4084" s="1219" t="s">
        <v>685</v>
      </c>
      <c r="C4084" s="1220"/>
      <c r="D4084" s="1221"/>
      <c r="E4084" s="1219" t="s">
        <v>1832</v>
      </c>
      <c r="F4084" s="1221"/>
      <c r="G4084" s="740">
        <v>122110.5</v>
      </c>
      <c r="H4084" s="740">
        <v>17942.490000000002</v>
      </c>
      <c r="I4084" s="1158">
        <v>0</v>
      </c>
      <c r="J4084" s="740">
        <v>140052.99</v>
      </c>
      <c r="K4084" s="276" t="str">
        <f t="shared" si="63"/>
        <v>151222</v>
      </c>
    </row>
    <row r="4085" spans="1:11" ht="10.9" customHeight="1">
      <c r="A4085" s="1157">
        <v>5115900001</v>
      </c>
      <c r="B4085" s="1219" t="s">
        <v>685</v>
      </c>
      <c r="C4085" s="1220"/>
      <c r="D4085" s="1221"/>
      <c r="E4085" s="1219" t="s">
        <v>4414</v>
      </c>
      <c r="F4085" s="1221"/>
      <c r="G4085" s="1158">
        <v>0</v>
      </c>
      <c r="H4085" s="740">
        <v>4437.4799999999996</v>
      </c>
      <c r="I4085" s="1158">
        <v>0</v>
      </c>
      <c r="J4085" s="740">
        <v>4437.4799999999996</v>
      </c>
      <c r="K4085" s="276" t="str">
        <f t="shared" si="63"/>
        <v>110122</v>
      </c>
    </row>
    <row r="4086" spans="1:11" ht="10.9" customHeight="1">
      <c r="A4086" s="1157">
        <v>5115900001</v>
      </c>
      <c r="B4086" s="1219" t="s">
        <v>685</v>
      </c>
      <c r="C4086" s="1220"/>
      <c r="D4086" s="1221"/>
      <c r="E4086" s="1219" t="s">
        <v>1833</v>
      </c>
      <c r="F4086" s="1221"/>
      <c r="G4086" s="1158">
        <v>614.70000000000005</v>
      </c>
      <c r="H4086" s="1158">
        <v>0</v>
      </c>
      <c r="I4086" s="1158">
        <v>0</v>
      </c>
      <c r="J4086" s="1158">
        <v>614.70000000000005</v>
      </c>
      <c r="K4086" s="276" t="str">
        <f t="shared" si="63"/>
        <v>151222</v>
      </c>
    </row>
    <row r="4087" spans="1:11" ht="10.9" customHeight="1">
      <c r="A4087" s="1157">
        <v>5121010001</v>
      </c>
      <c r="B4087" s="1219" t="s">
        <v>686</v>
      </c>
      <c r="C4087" s="1220"/>
      <c r="D4087" s="1221"/>
      <c r="E4087" s="1219" t="s">
        <v>3443</v>
      </c>
      <c r="F4087" s="1221"/>
      <c r="G4087" s="740">
        <v>97879.08</v>
      </c>
      <c r="H4087" s="1158">
        <v>0</v>
      </c>
      <c r="I4087" s="1158">
        <v>0</v>
      </c>
      <c r="J4087" s="740">
        <v>97879.08</v>
      </c>
      <c r="K4087" s="276" t="str">
        <f t="shared" si="63"/>
        <v>110122</v>
      </c>
    </row>
    <row r="4088" spans="1:11" ht="10.9" customHeight="1">
      <c r="A4088" s="1157">
        <v>5121010001</v>
      </c>
      <c r="B4088" s="1219" t="s">
        <v>686</v>
      </c>
      <c r="C4088" s="1220"/>
      <c r="D4088" s="1221"/>
      <c r="E4088" s="1219" t="s">
        <v>2187</v>
      </c>
      <c r="F4088" s="1221"/>
      <c r="G4088" s="740">
        <v>23108.18</v>
      </c>
      <c r="H4088" s="1158">
        <v>0</v>
      </c>
      <c r="I4088" s="1158">
        <v>0</v>
      </c>
      <c r="J4088" s="740">
        <v>23108.18</v>
      </c>
      <c r="K4088" s="276" t="str">
        <f t="shared" si="63"/>
        <v>110122</v>
      </c>
    </row>
    <row r="4089" spans="1:11" ht="10.9" customHeight="1">
      <c r="A4089" s="1157">
        <v>5121010001</v>
      </c>
      <c r="B4089" s="1219" t="s">
        <v>686</v>
      </c>
      <c r="C4089" s="1220"/>
      <c r="D4089" s="1221"/>
      <c r="E4089" s="1219" t="s">
        <v>2465</v>
      </c>
      <c r="F4089" s="1221"/>
      <c r="G4089" s="740">
        <v>72306.210000000006</v>
      </c>
      <c r="H4089" s="740">
        <v>15364.8</v>
      </c>
      <c r="I4089" s="1158">
        <v>0</v>
      </c>
      <c r="J4089" s="740">
        <v>87671.01</v>
      </c>
      <c r="K4089" s="276" t="str">
        <f t="shared" si="63"/>
        <v>110122</v>
      </c>
    </row>
    <row r="4090" spans="1:11" ht="10.9" customHeight="1">
      <c r="A4090" s="1157">
        <v>5121010001</v>
      </c>
      <c r="B4090" s="1219" t="s">
        <v>686</v>
      </c>
      <c r="C4090" s="1220"/>
      <c r="D4090" s="1221"/>
      <c r="E4090" s="1219" t="s">
        <v>3160</v>
      </c>
      <c r="F4090" s="1221"/>
      <c r="G4090" s="740">
        <v>44016.91</v>
      </c>
      <c r="H4090" s="1158">
        <v>0</v>
      </c>
      <c r="I4090" s="1158">
        <v>0</v>
      </c>
      <c r="J4090" s="740">
        <v>44016.91</v>
      </c>
      <c r="K4090" s="276" t="str">
        <f t="shared" si="63"/>
        <v>110122</v>
      </c>
    </row>
    <row r="4091" spans="1:11" ht="10.9" customHeight="1">
      <c r="A4091" s="1157">
        <v>5121010001</v>
      </c>
      <c r="B4091" s="1219" t="s">
        <v>686</v>
      </c>
      <c r="C4091" s="1220"/>
      <c r="D4091" s="1221"/>
      <c r="E4091" s="1219" t="s">
        <v>2865</v>
      </c>
      <c r="F4091" s="1221"/>
      <c r="G4091" s="740">
        <v>88491.91</v>
      </c>
      <c r="H4091" s="1158">
        <v>0</v>
      </c>
      <c r="I4091" s="1158">
        <v>0</v>
      </c>
      <c r="J4091" s="740">
        <v>88491.91</v>
      </c>
      <c r="K4091" s="276" t="str">
        <f t="shared" si="63"/>
        <v>110122</v>
      </c>
    </row>
    <row r="4092" spans="1:11" ht="10.9" customHeight="1">
      <c r="A4092" s="1157">
        <v>5121010001</v>
      </c>
      <c r="B4092" s="1219" t="s">
        <v>686</v>
      </c>
      <c r="C4092" s="1220"/>
      <c r="D4092" s="1221"/>
      <c r="E4092" s="1219" t="s">
        <v>2866</v>
      </c>
      <c r="F4092" s="1221"/>
      <c r="G4092" s="740">
        <v>1809.95</v>
      </c>
      <c r="H4092" s="1158">
        <v>0</v>
      </c>
      <c r="I4092" s="1158">
        <v>0</v>
      </c>
      <c r="J4092" s="740">
        <v>1809.95</v>
      </c>
      <c r="K4092" s="276" t="str">
        <f t="shared" si="63"/>
        <v>110122</v>
      </c>
    </row>
    <row r="4093" spans="1:11" ht="10.9" customHeight="1">
      <c r="A4093" s="1157">
        <v>5121010001</v>
      </c>
      <c r="B4093" s="1219" t="s">
        <v>686</v>
      </c>
      <c r="C4093" s="1220"/>
      <c r="D4093" s="1221"/>
      <c r="E4093" s="1219" t="s">
        <v>3161</v>
      </c>
      <c r="F4093" s="1221"/>
      <c r="G4093" s="740">
        <v>65772.639999999999</v>
      </c>
      <c r="H4093" s="1158">
        <v>0</v>
      </c>
      <c r="I4093" s="1158">
        <v>0</v>
      </c>
      <c r="J4093" s="740">
        <v>65772.639999999999</v>
      </c>
      <c r="K4093" s="276" t="str">
        <f t="shared" si="63"/>
        <v>110122</v>
      </c>
    </row>
    <row r="4094" spans="1:11" ht="10.9" customHeight="1">
      <c r="A4094" s="1157">
        <v>5121010001</v>
      </c>
      <c r="B4094" s="1219" t="s">
        <v>686</v>
      </c>
      <c r="C4094" s="1220"/>
      <c r="D4094" s="1221"/>
      <c r="E4094" s="1219" t="s">
        <v>3162</v>
      </c>
      <c r="F4094" s="1221"/>
      <c r="G4094" s="740">
        <v>16233.24</v>
      </c>
      <c r="H4094" s="1158">
        <v>0</v>
      </c>
      <c r="I4094" s="1158">
        <v>0</v>
      </c>
      <c r="J4094" s="740">
        <v>16233.24</v>
      </c>
      <c r="K4094" s="276" t="str">
        <f t="shared" si="63"/>
        <v>110122</v>
      </c>
    </row>
    <row r="4095" spans="1:11" ht="10.9" customHeight="1">
      <c r="A4095" s="1157">
        <v>5121010001</v>
      </c>
      <c r="B4095" s="1219" t="s">
        <v>686</v>
      </c>
      <c r="C4095" s="1220"/>
      <c r="D4095" s="1221"/>
      <c r="E4095" s="1219" t="s">
        <v>2867</v>
      </c>
      <c r="F4095" s="1221"/>
      <c r="G4095" s="740">
        <v>148733.67000000001</v>
      </c>
      <c r="H4095" s="1158">
        <v>0</v>
      </c>
      <c r="I4095" s="1158">
        <v>0</v>
      </c>
      <c r="J4095" s="740">
        <v>148733.67000000001</v>
      </c>
      <c r="K4095" s="276" t="str">
        <f t="shared" si="63"/>
        <v>110122</v>
      </c>
    </row>
    <row r="4096" spans="1:11" ht="10.9" customHeight="1">
      <c r="A4096" s="1157">
        <v>5121010001</v>
      </c>
      <c r="B4096" s="1219" t="s">
        <v>686</v>
      </c>
      <c r="C4096" s="1220"/>
      <c r="D4096" s="1221"/>
      <c r="E4096" s="1219" t="s">
        <v>2466</v>
      </c>
      <c r="F4096" s="1221"/>
      <c r="G4096" s="740">
        <v>9781.5300000000007</v>
      </c>
      <c r="H4096" s="1158">
        <v>0</v>
      </c>
      <c r="I4096" s="1158">
        <v>0</v>
      </c>
      <c r="J4096" s="740">
        <v>9781.5300000000007</v>
      </c>
      <c r="K4096" s="276" t="str">
        <f t="shared" si="63"/>
        <v>110122</v>
      </c>
    </row>
    <row r="4097" spans="1:11" ht="10.9" customHeight="1">
      <c r="A4097" s="1157">
        <v>5121010001</v>
      </c>
      <c r="B4097" s="1219" t="s">
        <v>686</v>
      </c>
      <c r="C4097" s="1220"/>
      <c r="D4097" s="1221"/>
      <c r="E4097" s="1219" t="s">
        <v>3444</v>
      </c>
      <c r="F4097" s="1221"/>
      <c r="G4097" s="740">
        <v>43175.1</v>
      </c>
      <c r="H4097" s="1158">
        <v>0</v>
      </c>
      <c r="I4097" s="1158">
        <v>0</v>
      </c>
      <c r="J4097" s="740">
        <v>43175.1</v>
      </c>
      <c r="K4097" s="276" t="str">
        <f t="shared" si="63"/>
        <v>110122</v>
      </c>
    </row>
    <row r="4098" spans="1:11" ht="10.9" customHeight="1">
      <c r="A4098" s="1157">
        <v>5121010001</v>
      </c>
      <c r="B4098" s="1219" t="s">
        <v>686</v>
      </c>
      <c r="C4098" s="1220"/>
      <c r="D4098" s="1221"/>
      <c r="E4098" s="1219" t="s">
        <v>3163</v>
      </c>
      <c r="F4098" s="1221"/>
      <c r="G4098" s="740">
        <v>27974.36</v>
      </c>
      <c r="H4098" s="1158">
        <v>0</v>
      </c>
      <c r="I4098" s="1158">
        <v>0</v>
      </c>
      <c r="J4098" s="740">
        <v>27974.36</v>
      </c>
      <c r="K4098" s="276" t="str">
        <f t="shared" si="63"/>
        <v>110122</v>
      </c>
    </row>
    <row r="4099" spans="1:11" ht="10.9" customHeight="1">
      <c r="A4099" s="1157">
        <v>5121010001</v>
      </c>
      <c r="B4099" s="1219" t="s">
        <v>686</v>
      </c>
      <c r="C4099" s="1220"/>
      <c r="D4099" s="1221"/>
      <c r="E4099" s="1219" t="s">
        <v>2467</v>
      </c>
      <c r="F4099" s="1221"/>
      <c r="G4099" s="740">
        <v>1014.68</v>
      </c>
      <c r="H4099" s="1158">
        <v>0</v>
      </c>
      <c r="I4099" s="1158">
        <v>0</v>
      </c>
      <c r="J4099" s="740">
        <v>1014.68</v>
      </c>
      <c r="K4099" s="276" t="str">
        <f t="shared" si="63"/>
        <v>110122</v>
      </c>
    </row>
    <row r="4100" spans="1:11" ht="10.9" customHeight="1">
      <c r="A4100" s="1157">
        <v>5121010001</v>
      </c>
      <c r="B4100" s="1219" t="s">
        <v>686</v>
      </c>
      <c r="C4100" s="1220"/>
      <c r="D4100" s="1221"/>
      <c r="E4100" s="1219" t="s">
        <v>2868</v>
      </c>
      <c r="F4100" s="1221"/>
      <c r="G4100" s="740">
        <v>135678.70000000001</v>
      </c>
      <c r="H4100" s="740">
        <v>53589</v>
      </c>
      <c r="I4100" s="1158">
        <v>0</v>
      </c>
      <c r="J4100" s="740">
        <v>189267.7</v>
      </c>
      <c r="K4100" s="276" t="str">
        <f t="shared" si="63"/>
        <v>110122</v>
      </c>
    </row>
    <row r="4101" spans="1:11" ht="10.9" customHeight="1">
      <c r="A4101" s="1157">
        <v>5121010001</v>
      </c>
      <c r="B4101" s="1219" t="s">
        <v>686</v>
      </c>
      <c r="C4101" s="1220"/>
      <c r="D4101" s="1221"/>
      <c r="E4101" s="1219" t="s">
        <v>2869</v>
      </c>
      <c r="F4101" s="1221"/>
      <c r="G4101" s="740">
        <v>2026.16</v>
      </c>
      <c r="H4101" s="740">
        <v>1251.99</v>
      </c>
      <c r="I4101" s="1158">
        <v>0</v>
      </c>
      <c r="J4101" s="740">
        <v>3278.15</v>
      </c>
      <c r="K4101" s="276" t="str">
        <f t="shared" si="63"/>
        <v>110122</v>
      </c>
    </row>
    <row r="4102" spans="1:11" ht="10.9" customHeight="1">
      <c r="A4102" s="1157">
        <v>5121010001</v>
      </c>
      <c r="B4102" s="1219" t="s">
        <v>686</v>
      </c>
      <c r="C4102" s="1220"/>
      <c r="D4102" s="1221"/>
      <c r="E4102" s="1219" t="s">
        <v>2870</v>
      </c>
      <c r="F4102" s="1221"/>
      <c r="G4102" s="740">
        <v>31822.22</v>
      </c>
      <c r="H4102" s="740">
        <v>160949.10999999999</v>
      </c>
      <c r="I4102" s="1158">
        <v>0</v>
      </c>
      <c r="J4102" s="740">
        <v>192771.33</v>
      </c>
      <c r="K4102" s="276" t="str">
        <f t="shared" si="63"/>
        <v>110122</v>
      </c>
    </row>
    <row r="4103" spans="1:11" ht="10.9" customHeight="1">
      <c r="A4103" s="1157">
        <v>5121010001</v>
      </c>
      <c r="B4103" s="1219" t="s">
        <v>686</v>
      </c>
      <c r="C4103" s="1220"/>
      <c r="D4103" s="1221"/>
      <c r="E4103" s="1219" t="s">
        <v>2871</v>
      </c>
      <c r="F4103" s="1221"/>
      <c r="G4103" s="740">
        <v>2539.17</v>
      </c>
      <c r="H4103" s="1158">
        <v>0</v>
      </c>
      <c r="I4103" s="1158">
        <v>0</v>
      </c>
      <c r="J4103" s="740">
        <v>2539.17</v>
      </c>
      <c r="K4103" s="276" t="str">
        <f t="shared" si="63"/>
        <v>110122</v>
      </c>
    </row>
    <row r="4104" spans="1:11" ht="10.9" customHeight="1">
      <c r="A4104" s="1157">
        <v>5121010001</v>
      </c>
      <c r="B4104" s="1219" t="s">
        <v>686</v>
      </c>
      <c r="C4104" s="1220"/>
      <c r="D4104" s="1221"/>
      <c r="E4104" s="1219" t="s">
        <v>3164</v>
      </c>
      <c r="F4104" s="1221"/>
      <c r="G4104" s="740">
        <v>35577.86</v>
      </c>
      <c r="H4104" s="740">
        <v>4040</v>
      </c>
      <c r="I4104" s="1158">
        <v>0</v>
      </c>
      <c r="J4104" s="740">
        <v>39617.86</v>
      </c>
      <c r="K4104" s="276" t="str">
        <f t="shared" si="63"/>
        <v>110122</v>
      </c>
    </row>
    <row r="4105" spans="1:11" ht="10.9" customHeight="1">
      <c r="A4105" s="1157">
        <v>5121010001</v>
      </c>
      <c r="B4105" s="1219" t="s">
        <v>686</v>
      </c>
      <c r="C4105" s="1220"/>
      <c r="D4105" s="1221"/>
      <c r="E4105" s="1219" t="s">
        <v>3445</v>
      </c>
      <c r="F4105" s="1221"/>
      <c r="G4105" s="740">
        <v>5317.42</v>
      </c>
      <c r="H4105" s="1158">
        <v>0</v>
      </c>
      <c r="I4105" s="1158">
        <v>0</v>
      </c>
      <c r="J4105" s="740">
        <v>5317.42</v>
      </c>
      <c r="K4105" s="276" t="str">
        <f t="shared" si="63"/>
        <v>110122</v>
      </c>
    </row>
    <row r="4106" spans="1:11" ht="10.9" customHeight="1">
      <c r="A4106" s="1157">
        <v>5121010001</v>
      </c>
      <c r="B4106" s="1219" t="s">
        <v>686</v>
      </c>
      <c r="C4106" s="1220"/>
      <c r="D4106" s="1221"/>
      <c r="E4106" s="1219" t="s">
        <v>2872</v>
      </c>
      <c r="F4106" s="1221"/>
      <c r="G4106" s="740">
        <v>7155.83</v>
      </c>
      <c r="H4106" s="740">
        <v>2922</v>
      </c>
      <c r="I4106" s="1158">
        <v>0</v>
      </c>
      <c r="J4106" s="740">
        <v>10077.83</v>
      </c>
      <c r="K4106" s="276" t="str">
        <f t="shared" si="63"/>
        <v>110122</v>
      </c>
    </row>
    <row r="4107" spans="1:11" ht="10.9" customHeight="1">
      <c r="A4107" s="1157">
        <v>5121010001</v>
      </c>
      <c r="B4107" s="1219" t="s">
        <v>686</v>
      </c>
      <c r="C4107" s="1220"/>
      <c r="D4107" s="1221"/>
      <c r="E4107" s="1219" t="s">
        <v>2873</v>
      </c>
      <c r="F4107" s="1221"/>
      <c r="G4107" s="740">
        <v>14439.97</v>
      </c>
      <c r="H4107" s="1158">
        <v>0</v>
      </c>
      <c r="I4107" s="1158">
        <v>0</v>
      </c>
      <c r="J4107" s="740">
        <v>14439.97</v>
      </c>
      <c r="K4107" s="276" t="str">
        <f t="shared" si="63"/>
        <v>110122</v>
      </c>
    </row>
    <row r="4108" spans="1:11" ht="10.9" customHeight="1">
      <c r="A4108" s="1157">
        <v>5121010001</v>
      </c>
      <c r="B4108" s="1219" t="s">
        <v>686</v>
      </c>
      <c r="C4108" s="1220"/>
      <c r="D4108" s="1221"/>
      <c r="E4108" s="1219" t="s">
        <v>3446</v>
      </c>
      <c r="F4108" s="1221"/>
      <c r="G4108" s="740">
        <v>19068.060000000001</v>
      </c>
      <c r="H4108" s="740">
        <v>4508.2</v>
      </c>
      <c r="I4108" s="1158">
        <v>0</v>
      </c>
      <c r="J4108" s="740">
        <v>23576.26</v>
      </c>
      <c r="K4108" s="276" t="str">
        <f t="shared" si="63"/>
        <v>110122</v>
      </c>
    </row>
    <row r="4109" spans="1:11" ht="10.9" customHeight="1">
      <c r="A4109" s="1157">
        <v>5121010001</v>
      </c>
      <c r="B4109" s="1219" t="s">
        <v>686</v>
      </c>
      <c r="C4109" s="1220"/>
      <c r="D4109" s="1221"/>
      <c r="E4109" s="1219" t="s">
        <v>3165</v>
      </c>
      <c r="F4109" s="1221"/>
      <c r="G4109" s="740">
        <v>6844.89</v>
      </c>
      <c r="H4109" s="740">
        <v>8295</v>
      </c>
      <c r="I4109" s="1158">
        <v>0</v>
      </c>
      <c r="J4109" s="740">
        <v>15139.89</v>
      </c>
      <c r="K4109" s="276" t="str">
        <f t="shared" ref="K4109:K4172" si="64">MID(E4109,58,6)</f>
        <v>110122</v>
      </c>
    </row>
    <row r="4110" spans="1:11" ht="10.9" customHeight="1">
      <c r="A4110" s="1157">
        <v>5121010001</v>
      </c>
      <c r="B4110" s="1219" t="s">
        <v>686</v>
      </c>
      <c r="C4110" s="1220"/>
      <c r="D4110" s="1221"/>
      <c r="E4110" s="1219" t="s">
        <v>3447</v>
      </c>
      <c r="F4110" s="1221"/>
      <c r="G4110" s="740">
        <v>3349.8</v>
      </c>
      <c r="H4110" s="740">
        <v>5709.99</v>
      </c>
      <c r="I4110" s="1158">
        <v>0</v>
      </c>
      <c r="J4110" s="740">
        <v>9059.7900000000009</v>
      </c>
      <c r="K4110" s="276" t="str">
        <f t="shared" si="64"/>
        <v>110122</v>
      </c>
    </row>
    <row r="4111" spans="1:11" ht="10.9" customHeight="1">
      <c r="A4111" s="1157">
        <v>5121010001</v>
      </c>
      <c r="B4111" s="1219" t="s">
        <v>686</v>
      </c>
      <c r="C4111" s="1220"/>
      <c r="D4111" s="1221"/>
      <c r="E4111" s="1219" t="s">
        <v>3166</v>
      </c>
      <c r="F4111" s="1221"/>
      <c r="G4111" s="740">
        <v>6425.57</v>
      </c>
      <c r="H4111" s="1158">
        <v>120</v>
      </c>
      <c r="I4111" s="1158">
        <v>0</v>
      </c>
      <c r="J4111" s="740">
        <v>6545.57</v>
      </c>
      <c r="K4111" s="276" t="str">
        <f t="shared" si="64"/>
        <v>110122</v>
      </c>
    </row>
    <row r="4112" spans="1:11" ht="10.9" customHeight="1">
      <c r="A4112" s="1157">
        <v>5121010001</v>
      </c>
      <c r="B4112" s="1219" t="s">
        <v>686</v>
      </c>
      <c r="C4112" s="1220"/>
      <c r="D4112" s="1221"/>
      <c r="E4112" s="1219" t="s">
        <v>3167</v>
      </c>
      <c r="F4112" s="1221"/>
      <c r="G4112" s="740">
        <v>11831.52</v>
      </c>
      <c r="H4112" s="740">
        <v>5108</v>
      </c>
      <c r="I4112" s="1158">
        <v>0</v>
      </c>
      <c r="J4112" s="740">
        <v>16939.52</v>
      </c>
      <c r="K4112" s="276" t="str">
        <f t="shared" si="64"/>
        <v>110122</v>
      </c>
    </row>
    <row r="4113" spans="1:11" ht="10.9" customHeight="1">
      <c r="A4113" s="1157">
        <v>5121010001</v>
      </c>
      <c r="B4113" s="1219" t="s">
        <v>686</v>
      </c>
      <c r="C4113" s="1220"/>
      <c r="D4113" s="1221"/>
      <c r="E4113" s="1219" t="s">
        <v>3168</v>
      </c>
      <c r="F4113" s="1221"/>
      <c r="G4113" s="740">
        <v>16719.95</v>
      </c>
      <c r="H4113" s="1158">
        <v>0</v>
      </c>
      <c r="I4113" s="1158">
        <v>0</v>
      </c>
      <c r="J4113" s="740">
        <v>16719.95</v>
      </c>
      <c r="K4113" s="276" t="str">
        <f t="shared" si="64"/>
        <v>110122</v>
      </c>
    </row>
    <row r="4114" spans="1:11" ht="10.9" customHeight="1">
      <c r="A4114" s="1157">
        <v>5121010001</v>
      </c>
      <c r="B4114" s="1219" t="s">
        <v>686</v>
      </c>
      <c r="C4114" s="1220"/>
      <c r="D4114" s="1221"/>
      <c r="E4114" s="1219" t="s">
        <v>1834</v>
      </c>
      <c r="F4114" s="1221"/>
      <c r="G4114" s="740">
        <v>18445.78</v>
      </c>
      <c r="H4114" s="740">
        <v>1725</v>
      </c>
      <c r="I4114" s="1158">
        <v>0</v>
      </c>
      <c r="J4114" s="740">
        <v>20170.78</v>
      </c>
      <c r="K4114" s="276" t="str">
        <f t="shared" si="64"/>
        <v>110122</v>
      </c>
    </row>
    <row r="4115" spans="1:11" ht="10.9" customHeight="1">
      <c r="A4115" s="1157">
        <v>5121010001</v>
      </c>
      <c r="B4115" s="1219" t="s">
        <v>686</v>
      </c>
      <c r="C4115" s="1220"/>
      <c r="D4115" s="1221"/>
      <c r="E4115" s="1219" t="s">
        <v>3448</v>
      </c>
      <c r="F4115" s="1221"/>
      <c r="G4115" s="740">
        <v>8326.84</v>
      </c>
      <c r="H4115" s="1158">
        <v>0</v>
      </c>
      <c r="I4115" s="1158">
        <v>0</v>
      </c>
      <c r="J4115" s="740">
        <v>8326.84</v>
      </c>
      <c r="K4115" s="276" t="str">
        <f t="shared" si="64"/>
        <v>110122</v>
      </c>
    </row>
    <row r="4116" spans="1:11" ht="10.9" customHeight="1">
      <c r="A4116" s="1157">
        <v>5121010001</v>
      </c>
      <c r="B4116" s="1219" t="s">
        <v>686</v>
      </c>
      <c r="C4116" s="1220"/>
      <c r="D4116" s="1221"/>
      <c r="E4116" s="1219" t="s">
        <v>2874</v>
      </c>
      <c r="F4116" s="1221"/>
      <c r="G4116" s="740">
        <v>28126.36</v>
      </c>
      <c r="H4116" s="1158">
        <v>0</v>
      </c>
      <c r="I4116" s="1158">
        <v>0</v>
      </c>
      <c r="J4116" s="740">
        <v>28126.36</v>
      </c>
      <c r="K4116" s="276" t="str">
        <f t="shared" si="64"/>
        <v>110122</v>
      </c>
    </row>
    <row r="4117" spans="1:11" ht="10.9" customHeight="1">
      <c r="A4117" s="1157">
        <v>5121010001</v>
      </c>
      <c r="B4117" s="1219" t="s">
        <v>686</v>
      </c>
      <c r="C4117" s="1220"/>
      <c r="D4117" s="1221"/>
      <c r="E4117" s="1219" t="s">
        <v>1835</v>
      </c>
      <c r="F4117" s="1221"/>
      <c r="G4117" s="740">
        <v>32779.269999999997</v>
      </c>
      <c r="H4117" s="740">
        <v>5000</v>
      </c>
      <c r="I4117" s="1158">
        <v>0</v>
      </c>
      <c r="J4117" s="740">
        <v>37779.269999999997</v>
      </c>
      <c r="K4117" s="276" t="str">
        <f t="shared" si="64"/>
        <v>110122</v>
      </c>
    </row>
    <row r="4118" spans="1:11" ht="10.9" customHeight="1">
      <c r="A4118" s="1157">
        <v>5121010001</v>
      </c>
      <c r="B4118" s="1219" t="s">
        <v>686</v>
      </c>
      <c r="C4118" s="1220"/>
      <c r="D4118" s="1221"/>
      <c r="E4118" s="1219" t="s">
        <v>3169</v>
      </c>
      <c r="F4118" s="1221"/>
      <c r="G4118" s="740">
        <v>6307.81</v>
      </c>
      <c r="H4118" s="740">
        <v>6000</v>
      </c>
      <c r="I4118" s="1158">
        <v>0</v>
      </c>
      <c r="J4118" s="740">
        <v>12307.81</v>
      </c>
      <c r="K4118" s="276" t="str">
        <f t="shared" si="64"/>
        <v>110122</v>
      </c>
    </row>
    <row r="4119" spans="1:11" ht="10.9" customHeight="1">
      <c r="A4119" s="1157">
        <v>5121010001</v>
      </c>
      <c r="B4119" s="1219" t="s">
        <v>686</v>
      </c>
      <c r="C4119" s="1220"/>
      <c r="D4119" s="1221"/>
      <c r="E4119" s="1219" t="s">
        <v>3757</v>
      </c>
      <c r="F4119" s="1221"/>
      <c r="G4119" s="740">
        <v>2580.19</v>
      </c>
      <c r="H4119" s="740">
        <v>1190</v>
      </c>
      <c r="I4119" s="1158">
        <v>0</v>
      </c>
      <c r="J4119" s="740">
        <v>3770.19</v>
      </c>
      <c r="K4119" s="276" t="str">
        <f t="shared" si="64"/>
        <v>110122</v>
      </c>
    </row>
    <row r="4120" spans="1:11" ht="10.9" customHeight="1">
      <c r="A4120" s="1157">
        <v>5121010001</v>
      </c>
      <c r="B4120" s="1219" t="s">
        <v>686</v>
      </c>
      <c r="C4120" s="1220"/>
      <c r="D4120" s="1221"/>
      <c r="E4120" s="1219" t="s">
        <v>3758</v>
      </c>
      <c r="F4120" s="1221"/>
      <c r="G4120" s="740">
        <v>2221</v>
      </c>
      <c r="H4120" s="1158">
        <v>793</v>
      </c>
      <c r="I4120" s="1158">
        <v>0</v>
      </c>
      <c r="J4120" s="740">
        <v>3014</v>
      </c>
      <c r="K4120" s="276" t="str">
        <f t="shared" si="64"/>
        <v>110122</v>
      </c>
    </row>
    <row r="4121" spans="1:11" ht="10.9" customHeight="1">
      <c r="A4121" s="1157">
        <v>5121010001</v>
      </c>
      <c r="B4121" s="1219" t="s">
        <v>686</v>
      </c>
      <c r="C4121" s="1220"/>
      <c r="D4121" s="1221"/>
      <c r="E4121" s="1219" t="s">
        <v>3759</v>
      </c>
      <c r="F4121" s="1221"/>
      <c r="G4121" s="740">
        <v>2460</v>
      </c>
      <c r="H4121" s="1158">
        <v>0</v>
      </c>
      <c r="I4121" s="1158">
        <v>0</v>
      </c>
      <c r="J4121" s="740">
        <v>2460</v>
      </c>
      <c r="K4121" s="276" t="str">
        <f t="shared" si="64"/>
        <v>110122</v>
      </c>
    </row>
    <row r="4122" spans="1:11" ht="10.9" customHeight="1">
      <c r="A4122" s="1157">
        <v>5121010001</v>
      </c>
      <c r="B4122" s="1219" t="s">
        <v>686</v>
      </c>
      <c r="C4122" s="1220"/>
      <c r="D4122" s="1221"/>
      <c r="E4122" s="1219" t="s">
        <v>2875</v>
      </c>
      <c r="F4122" s="1221"/>
      <c r="G4122" s="740">
        <v>47354.31</v>
      </c>
      <c r="H4122" s="1158">
        <v>0</v>
      </c>
      <c r="I4122" s="1158">
        <v>0</v>
      </c>
      <c r="J4122" s="740">
        <v>47354.31</v>
      </c>
      <c r="K4122" s="276" t="str">
        <f t="shared" si="64"/>
        <v>110122</v>
      </c>
    </row>
    <row r="4123" spans="1:11" ht="10.9" customHeight="1">
      <c r="A4123" s="1157">
        <v>5121010001</v>
      </c>
      <c r="B4123" s="1219" t="s">
        <v>686</v>
      </c>
      <c r="C4123" s="1220"/>
      <c r="D4123" s="1221"/>
      <c r="E4123" s="1219" t="s">
        <v>2876</v>
      </c>
      <c r="F4123" s="1221"/>
      <c r="G4123" s="740">
        <v>109099.26</v>
      </c>
      <c r="H4123" s="740">
        <v>19411.98</v>
      </c>
      <c r="I4123" s="1158">
        <v>0</v>
      </c>
      <c r="J4123" s="740">
        <v>128511.24</v>
      </c>
      <c r="K4123" s="276" t="str">
        <f t="shared" si="64"/>
        <v>110122</v>
      </c>
    </row>
    <row r="4124" spans="1:11" ht="10.9" customHeight="1">
      <c r="A4124" s="1157">
        <v>5121010001</v>
      </c>
      <c r="B4124" s="1219" t="s">
        <v>686</v>
      </c>
      <c r="C4124" s="1220"/>
      <c r="D4124" s="1221"/>
      <c r="E4124" s="1219" t="s">
        <v>2877</v>
      </c>
      <c r="F4124" s="1221"/>
      <c r="G4124" s="740">
        <v>29881.08</v>
      </c>
      <c r="H4124" s="1158">
        <v>0</v>
      </c>
      <c r="I4124" s="1158">
        <v>0</v>
      </c>
      <c r="J4124" s="740">
        <v>29881.08</v>
      </c>
      <c r="K4124" s="276" t="str">
        <f t="shared" si="64"/>
        <v>110122</v>
      </c>
    </row>
    <row r="4125" spans="1:11" ht="10.9" customHeight="1">
      <c r="A4125" s="1157">
        <v>5121010001</v>
      </c>
      <c r="B4125" s="1219" t="s">
        <v>686</v>
      </c>
      <c r="C4125" s="1220"/>
      <c r="D4125" s="1221"/>
      <c r="E4125" s="1219" t="s">
        <v>2878</v>
      </c>
      <c r="F4125" s="1221"/>
      <c r="G4125" s="740">
        <v>24742.91</v>
      </c>
      <c r="H4125" s="1158">
        <v>930</v>
      </c>
      <c r="I4125" s="1158">
        <v>0</v>
      </c>
      <c r="J4125" s="740">
        <v>25672.91</v>
      </c>
      <c r="K4125" s="276" t="str">
        <f t="shared" si="64"/>
        <v>110122</v>
      </c>
    </row>
    <row r="4126" spans="1:11" ht="10.9" customHeight="1">
      <c r="A4126" s="1157">
        <v>5121010001</v>
      </c>
      <c r="B4126" s="1219" t="s">
        <v>686</v>
      </c>
      <c r="C4126" s="1220"/>
      <c r="D4126" s="1221"/>
      <c r="E4126" s="1219" t="s">
        <v>3170</v>
      </c>
      <c r="F4126" s="1221"/>
      <c r="G4126" s="740">
        <v>167641.75</v>
      </c>
      <c r="H4126" s="1158">
        <v>0</v>
      </c>
      <c r="I4126" s="1158">
        <v>0</v>
      </c>
      <c r="J4126" s="740">
        <v>167641.75</v>
      </c>
      <c r="K4126" s="276" t="str">
        <f t="shared" si="64"/>
        <v>110122</v>
      </c>
    </row>
    <row r="4127" spans="1:11" ht="10.9" customHeight="1">
      <c r="A4127" s="1157">
        <v>5121010001</v>
      </c>
      <c r="B4127" s="1219" t="s">
        <v>686</v>
      </c>
      <c r="C4127" s="1220"/>
      <c r="D4127" s="1221"/>
      <c r="E4127" s="1219" t="s">
        <v>3171</v>
      </c>
      <c r="F4127" s="1221"/>
      <c r="G4127" s="740">
        <v>42035.61</v>
      </c>
      <c r="H4127" s="1158">
        <v>0</v>
      </c>
      <c r="I4127" s="1158">
        <v>0</v>
      </c>
      <c r="J4127" s="740">
        <v>42035.61</v>
      </c>
      <c r="K4127" s="276" t="str">
        <f t="shared" si="64"/>
        <v>110122</v>
      </c>
    </row>
    <row r="4128" spans="1:11" ht="10.9" customHeight="1">
      <c r="A4128" s="1157">
        <v>5121010001</v>
      </c>
      <c r="B4128" s="1219" t="s">
        <v>686</v>
      </c>
      <c r="C4128" s="1220"/>
      <c r="D4128" s="1221"/>
      <c r="E4128" s="1219" t="s">
        <v>2188</v>
      </c>
      <c r="F4128" s="1221"/>
      <c r="G4128" s="740">
        <v>181857.61</v>
      </c>
      <c r="H4128" s="740">
        <v>24242.98</v>
      </c>
      <c r="I4128" s="1158">
        <v>0</v>
      </c>
      <c r="J4128" s="740">
        <v>206100.59</v>
      </c>
      <c r="K4128" s="276" t="str">
        <f t="shared" si="64"/>
        <v>110122</v>
      </c>
    </row>
    <row r="4129" spans="1:11" ht="10.9" customHeight="1">
      <c r="A4129" s="1157">
        <v>5121010001</v>
      </c>
      <c r="B4129" s="1219" t="s">
        <v>686</v>
      </c>
      <c r="C4129" s="1220"/>
      <c r="D4129" s="1221"/>
      <c r="E4129" s="1219" t="s">
        <v>2468</v>
      </c>
      <c r="F4129" s="1221"/>
      <c r="G4129" s="740">
        <v>37604.339999999997</v>
      </c>
      <c r="H4129" s="740">
        <v>12927.17</v>
      </c>
      <c r="I4129" s="1158">
        <v>0</v>
      </c>
      <c r="J4129" s="740">
        <v>50531.51</v>
      </c>
      <c r="K4129" s="276" t="str">
        <f t="shared" si="64"/>
        <v>110122</v>
      </c>
    </row>
    <row r="4130" spans="1:11" ht="10.9" customHeight="1">
      <c r="A4130" s="1157">
        <v>5121010001</v>
      </c>
      <c r="B4130" s="1219" t="s">
        <v>686</v>
      </c>
      <c r="C4130" s="1220"/>
      <c r="D4130" s="1221"/>
      <c r="E4130" s="1219" t="s">
        <v>2879</v>
      </c>
      <c r="F4130" s="1221"/>
      <c r="G4130" s="740">
        <v>25660.63</v>
      </c>
      <c r="H4130" s="1158">
        <v>0</v>
      </c>
      <c r="I4130" s="1158">
        <v>0</v>
      </c>
      <c r="J4130" s="740">
        <v>25660.63</v>
      </c>
      <c r="K4130" s="276" t="str">
        <f t="shared" si="64"/>
        <v>110122</v>
      </c>
    </row>
    <row r="4131" spans="1:11" ht="10.9" customHeight="1">
      <c r="A4131" s="1157">
        <v>5121010001</v>
      </c>
      <c r="B4131" s="1219" t="s">
        <v>686</v>
      </c>
      <c r="C4131" s="1220"/>
      <c r="D4131" s="1221"/>
      <c r="E4131" s="1219" t="s">
        <v>4415</v>
      </c>
      <c r="F4131" s="1221"/>
      <c r="G4131" s="1158">
        <v>300</v>
      </c>
      <c r="H4131" s="1158">
        <v>0</v>
      </c>
      <c r="I4131" s="1158">
        <v>0</v>
      </c>
      <c r="J4131" s="1158">
        <v>300</v>
      </c>
      <c r="K4131" s="276" t="str">
        <f t="shared" si="64"/>
        <v>110122</v>
      </c>
    </row>
    <row r="4132" spans="1:11" ht="10.9" customHeight="1">
      <c r="A4132" s="1157">
        <v>5121010001</v>
      </c>
      <c r="B4132" s="1219" t="s">
        <v>686</v>
      </c>
      <c r="C4132" s="1220"/>
      <c r="D4132" s="1221"/>
      <c r="E4132" s="1219" t="s">
        <v>4416</v>
      </c>
      <c r="F4132" s="1221"/>
      <c r="G4132" s="740">
        <v>2849</v>
      </c>
      <c r="H4132" s="1158">
        <v>0</v>
      </c>
      <c r="I4132" s="1158">
        <v>0</v>
      </c>
      <c r="J4132" s="740">
        <v>2849</v>
      </c>
      <c r="K4132" s="276" t="str">
        <f t="shared" si="64"/>
        <v>110122</v>
      </c>
    </row>
    <row r="4133" spans="1:11" ht="10.9" customHeight="1">
      <c r="A4133" s="1157">
        <v>5121010001</v>
      </c>
      <c r="B4133" s="1219" t="s">
        <v>686</v>
      </c>
      <c r="C4133" s="1220"/>
      <c r="D4133" s="1221"/>
      <c r="E4133" s="1219" t="s">
        <v>2880</v>
      </c>
      <c r="F4133" s="1221"/>
      <c r="G4133" s="740">
        <v>1873.5</v>
      </c>
      <c r="H4133" s="1158">
        <v>0</v>
      </c>
      <c r="I4133" s="1158">
        <v>0</v>
      </c>
      <c r="J4133" s="740">
        <v>1873.5</v>
      </c>
      <c r="K4133" s="276" t="str">
        <f t="shared" si="64"/>
        <v>110122</v>
      </c>
    </row>
    <row r="4134" spans="1:11" ht="10.9" customHeight="1">
      <c r="A4134" s="1157">
        <v>5121010001</v>
      </c>
      <c r="B4134" s="1219" t="s">
        <v>686</v>
      </c>
      <c r="C4134" s="1220"/>
      <c r="D4134" s="1221"/>
      <c r="E4134" s="1219" t="s">
        <v>4417</v>
      </c>
      <c r="F4134" s="1221"/>
      <c r="G4134" s="740">
        <v>1598</v>
      </c>
      <c r="H4134" s="1158">
        <v>0</v>
      </c>
      <c r="I4134" s="1158">
        <v>0</v>
      </c>
      <c r="J4134" s="740">
        <v>1598</v>
      </c>
      <c r="K4134" s="276" t="str">
        <f t="shared" si="64"/>
        <v>110122</v>
      </c>
    </row>
    <row r="4135" spans="1:11" ht="10.9" customHeight="1">
      <c r="A4135" s="1157">
        <v>5121010001</v>
      </c>
      <c r="B4135" s="1219" t="s">
        <v>686</v>
      </c>
      <c r="C4135" s="1220"/>
      <c r="D4135" s="1221"/>
      <c r="E4135" s="1219" t="s">
        <v>4418</v>
      </c>
      <c r="F4135" s="1221"/>
      <c r="G4135" s="1158">
        <v>791.2</v>
      </c>
      <c r="H4135" s="1158">
        <v>0</v>
      </c>
      <c r="I4135" s="1158">
        <v>0</v>
      </c>
      <c r="J4135" s="1158">
        <v>791.2</v>
      </c>
      <c r="K4135" s="276" t="str">
        <f t="shared" si="64"/>
        <v>110122</v>
      </c>
    </row>
    <row r="4136" spans="1:11" ht="10.9" customHeight="1">
      <c r="A4136" s="1157">
        <v>5121010001</v>
      </c>
      <c r="B4136" s="1219" t="s">
        <v>686</v>
      </c>
      <c r="C4136" s="1220"/>
      <c r="D4136" s="1221"/>
      <c r="E4136" s="1219" t="s">
        <v>2881</v>
      </c>
      <c r="F4136" s="1221"/>
      <c r="G4136" s="740">
        <v>19591.97</v>
      </c>
      <c r="H4136" s="740">
        <v>46929.98</v>
      </c>
      <c r="I4136" s="1158">
        <v>0</v>
      </c>
      <c r="J4136" s="740">
        <v>66521.95</v>
      </c>
      <c r="K4136" s="276" t="str">
        <f t="shared" si="64"/>
        <v>110122</v>
      </c>
    </row>
    <row r="4137" spans="1:11" ht="10.9" customHeight="1">
      <c r="A4137" s="1157">
        <v>5121010001</v>
      </c>
      <c r="B4137" s="1219" t="s">
        <v>686</v>
      </c>
      <c r="C4137" s="1220"/>
      <c r="D4137" s="1221"/>
      <c r="E4137" s="1219" t="s">
        <v>2882</v>
      </c>
      <c r="F4137" s="1221"/>
      <c r="G4137" s="740">
        <v>285367.86</v>
      </c>
      <c r="H4137" s="1158">
        <v>0</v>
      </c>
      <c r="I4137" s="1158">
        <v>0</v>
      </c>
      <c r="J4137" s="740">
        <v>285367.86</v>
      </c>
      <c r="K4137" s="276" t="str">
        <f t="shared" si="64"/>
        <v>110122</v>
      </c>
    </row>
    <row r="4138" spans="1:11" ht="10.9" customHeight="1">
      <c r="A4138" s="1157">
        <v>5121010001</v>
      </c>
      <c r="B4138" s="1219" t="s">
        <v>686</v>
      </c>
      <c r="C4138" s="1220"/>
      <c r="D4138" s="1221"/>
      <c r="E4138" s="1219" t="s">
        <v>2883</v>
      </c>
      <c r="F4138" s="1221"/>
      <c r="G4138" s="740">
        <v>92929.01</v>
      </c>
      <c r="H4138" s="1158">
        <v>0</v>
      </c>
      <c r="I4138" s="1158">
        <v>0</v>
      </c>
      <c r="J4138" s="740">
        <v>92929.01</v>
      </c>
      <c r="K4138" s="276" t="str">
        <f t="shared" si="64"/>
        <v>110122</v>
      </c>
    </row>
    <row r="4139" spans="1:11" ht="10.9" customHeight="1">
      <c r="A4139" s="1157">
        <v>5121010001</v>
      </c>
      <c r="B4139" s="1219" t="s">
        <v>686</v>
      </c>
      <c r="C4139" s="1220"/>
      <c r="D4139" s="1221"/>
      <c r="E4139" s="1219" t="s">
        <v>3449</v>
      </c>
      <c r="F4139" s="1221"/>
      <c r="G4139" s="740">
        <v>27318.28</v>
      </c>
      <c r="H4139" s="740">
        <v>15998</v>
      </c>
      <c r="I4139" s="1158">
        <v>0</v>
      </c>
      <c r="J4139" s="740">
        <v>43316.28</v>
      </c>
      <c r="K4139" s="276" t="str">
        <f t="shared" si="64"/>
        <v>110122</v>
      </c>
    </row>
    <row r="4140" spans="1:11" ht="10.9" customHeight="1">
      <c r="A4140" s="1157">
        <v>5121010001</v>
      </c>
      <c r="B4140" s="1219" t="s">
        <v>686</v>
      </c>
      <c r="C4140" s="1220"/>
      <c r="D4140" s="1221"/>
      <c r="E4140" s="1219" t="s">
        <v>3172</v>
      </c>
      <c r="F4140" s="1221"/>
      <c r="G4140" s="740">
        <v>28530.69</v>
      </c>
      <c r="H4140" s="740">
        <v>4641</v>
      </c>
      <c r="I4140" s="1158">
        <v>0</v>
      </c>
      <c r="J4140" s="740">
        <v>33171.69</v>
      </c>
      <c r="K4140" s="276" t="str">
        <f t="shared" si="64"/>
        <v>110122</v>
      </c>
    </row>
    <row r="4141" spans="1:11" ht="10.9" customHeight="1">
      <c r="A4141" s="1157">
        <v>5121010001</v>
      </c>
      <c r="B4141" s="1219" t="s">
        <v>686</v>
      </c>
      <c r="C4141" s="1220"/>
      <c r="D4141" s="1221"/>
      <c r="E4141" s="1219" t="s">
        <v>2884</v>
      </c>
      <c r="F4141" s="1221"/>
      <c r="G4141" s="740">
        <v>53802.17</v>
      </c>
      <c r="H4141" s="1158">
        <v>0</v>
      </c>
      <c r="I4141" s="1158">
        <v>0</v>
      </c>
      <c r="J4141" s="740">
        <v>53802.17</v>
      </c>
      <c r="K4141" s="276" t="str">
        <f t="shared" si="64"/>
        <v>110122</v>
      </c>
    </row>
    <row r="4142" spans="1:11" ht="10.9" customHeight="1">
      <c r="A4142" s="1157">
        <v>5121010001</v>
      </c>
      <c r="B4142" s="1219" t="s">
        <v>686</v>
      </c>
      <c r="C4142" s="1220"/>
      <c r="D4142" s="1221"/>
      <c r="E4142" s="1219" t="s">
        <v>4419</v>
      </c>
      <c r="F4142" s="1221"/>
      <c r="G4142" s="740">
        <v>11701.8</v>
      </c>
      <c r="H4142" s="1158">
        <v>0</v>
      </c>
      <c r="I4142" s="1158">
        <v>0</v>
      </c>
      <c r="J4142" s="740">
        <v>11701.8</v>
      </c>
      <c r="K4142" s="276" t="str">
        <f t="shared" si="64"/>
        <v>110122</v>
      </c>
    </row>
    <row r="4143" spans="1:11" ht="10.9" customHeight="1">
      <c r="A4143" s="1157">
        <v>5121010001</v>
      </c>
      <c r="B4143" s="1219" t="s">
        <v>686</v>
      </c>
      <c r="C4143" s="1220"/>
      <c r="D4143" s="1221"/>
      <c r="E4143" s="1219" t="s">
        <v>3173</v>
      </c>
      <c r="F4143" s="1221"/>
      <c r="G4143" s="740">
        <v>6777.76</v>
      </c>
      <c r="H4143" s="1158">
        <v>0</v>
      </c>
      <c r="I4143" s="1158">
        <v>0</v>
      </c>
      <c r="J4143" s="740">
        <v>6777.76</v>
      </c>
      <c r="K4143" s="276" t="str">
        <f t="shared" si="64"/>
        <v>110122</v>
      </c>
    </row>
    <row r="4144" spans="1:11" ht="10.9" customHeight="1">
      <c r="A4144" s="1157">
        <v>5121010001</v>
      </c>
      <c r="B4144" s="1219" t="s">
        <v>686</v>
      </c>
      <c r="C4144" s="1220"/>
      <c r="D4144" s="1221"/>
      <c r="E4144" s="1219" t="s">
        <v>3760</v>
      </c>
      <c r="F4144" s="1221"/>
      <c r="G4144" s="1158">
        <v>120.06</v>
      </c>
      <c r="H4144" s="1158">
        <v>0</v>
      </c>
      <c r="I4144" s="1158">
        <v>0</v>
      </c>
      <c r="J4144" s="1158">
        <v>120.06</v>
      </c>
      <c r="K4144" s="276" t="str">
        <f t="shared" si="64"/>
        <v>110122</v>
      </c>
    </row>
    <row r="4145" spans="1:11" ht="10.9" customHeight="1">
      <c r="A4145" s="1157">
        <v>5121010001</v>
      </c>
      <c r="B4145" s="1219" t="s">
        <v>686</v>
      </c>
      <c r="C4145" s="1220"/>
      <c r="D4145" s="1221"/>
      <c r="E4145" s="1219" t="s">
        <v>3969</v>
      </c>
      <c r="F4145" s="1221"/>
      <c r="G4145" s="1158">
        <v>227.33</v>
      </c>
      <c r="H4145" s="1158">
        <v>0</v>
      </c>
      <c r="I4145" s="1158">
        <v>0</v>
      </c>
      <c r="J4145" s="1158">
        <v>227.33</v>
      </c>
      <c r="K4145" s="276" t="str">
        <f t="shared" si="64"/>
        <v>110122</v>
      </c>
    </row>
    <row r="4146" spans="1:11" ht="10.9" customHeight="1">
      <c r="A4146" s="1157">
        <v>5121010001</v>
      </c>
      <c r="B4146" s="1219" t="s">
        <v>686</v>
      </c>
      <c r="C4146" s="1220"/>
      <c r="D4146" s="1221"/>
      <c r="E4146" s="1219" t="s">
        <v>2885</v>
      </c>
      <c r="F4146" s="1221"/>
      <c r="G4146" s="740">
        <v>20748.82</v>
      </c>
      <c r="H4146" s="1158">
        <v>0</v>
      </c>
      <c r="I4146" s="1158">
        <v>0</v>
      </c>
      <c r="J4146" s="740">
        <v>20748.82</v>
      </c>
      <c r="K4146" s="276" t="str">
        <f t="shared" si="64"/>
        <v>110122</v>
      </c>
    </row>
    <row r="4147" spans="1:11" ht="15" customHeight="1">
      <c r="A4147" s="1157">
        <v>5121010001</v>
      </c>
      <c r="B4147" s="1219" t="s">
        <v>686</v>
      </c>
      <c r="C4147" s="1220"/>
      <c r="D4147" s="1221"/>
      <c r="E4147" s="1219" t="s">
        <v>3761</v>
      </c>
      <c r="F4147" s="1221"/>
      <c r="G4147" s="740">
        <v>5652.4</v>
      </c>
      <c r="H4147" s="740">
        <v>4092</v>
      </c>
      <c r="I4147" s="1158">
        <v>0</v>
      </c>
      <c r="J4147" s="740">
        <v>9744.4</v>
      </c>
      <c r="K4147" s="276" t="str">
        <f t="shared" si="64"/>
        <v>110122</v>
      </c>
    </row>
    <row r="4148" spans="1:11" ht="10.9" customHeight="1">
      <c r="A4148" s="1157">
        <v>5121010001</v>
      </c>
      <c r="B4148" s="1219" t="s">
        <v>686</v>
      </c>
      <c r="C4148" s="1220"/>
      <c r="D4148" s="1221"/>
      <c r="E4148" s="1219" t="s">
        <v>2469</v>
      </c>
      <c r="F4148" s="1221"/>
      <c r="G4148" s="740">
        <v>39635.68</v>
      </c>
      <c r="H4148" s="1158">
        <v>0</v>
      </c>
      <c r="I4148" s="1158">
        <v>0</v>
      </c>
      <c r="J4148" s="740">
        <v>39635.68</v>
      </c>
      <c r="K4148" s="276" t="str">
        <f t="shared" si="64"/>
        <v>110122</v>
      </c>
    </row>
    <row r="4149" spans="1:11" ht="15" customHeight="1">
      <c r="A4149" s="1157">
        <v>5121010001</v>
      </c>
      <c r="B4149" s="1219" t="s">
        <v>686</v>
      </c>
      <c r="C4149" s="1220"/>
      <c r="D4149" s="1221"/>
      <c r="E4149" s="1219" t="s">
        <v>3450</v>
      </c>
      <c r="F4149" s="1221"/>
      <c r="G4149" s="740">
        <v>12547.57</v>
      </c>
      <c r="H4149" s="740">
        <v>1525.01</v>
      </c>
      <c r="I4149" s="1158">
        <v>0</v>
      </c>
      <c r="J4149" s="740">
        <v>14072.58</v>
      </c>
      <c r="K4149" s="276" t="str">
        <f t="shared" si="64"/>
        <v>110122</v>
      </c>
    </row>
    <row r="4150" spans="1:11" ht="15" customHeight="1">
      <c r="A4150" s="1157">
        <v>5121010001</v>
      </c>
      <c r="B4150" s="1219" t="s">
        <v>686</v>
      </c>
      <c r="C4150" s="1220"/>
      <c r="D4150" s="1221"/>
      <c r="E4150" s="1219" t="s">
        <v>3451</v>
      </c>
      <c r="F4150" s="1221"/>
      <c r="G4150" s="740">
        <v>22012.01</v>
      </c>
      <c r="H4150" s="1158">
        <v>0</v>
      </c>
      <c r="I4150" s="1158">
        <v>0</v>
      </c>
      <c r="J4150" s="740">
        <v>22012.01</v>
      </c>
      <c r="K4150" s="276" t="str">
        <f t="shared" si="64"/>
        <v>110122</v>
      </c>
    </row>
    <row r="4151" spans="1:11" ht="15" customHeight="1">
      <c r="A4151" s="1157">
        <v>5121010001</v>
      </c>
      <c r="B4151" s="1219" t="s">
        <v>686</v>
      </c>
      <c r="C4151" s="1220"/>
      <c r="D4151" s="1221"/>
      <c r="E4151" s="1219" t="s">
        <v>2886</v>
      </c>
      <c r="F4151" s="1221"/>
      <c r="G4151" s="740">
        <v>29424.98</v>
      </c>
      <c r="H4151" s="740">
        <v>4581.6000000000004</v>
      </c>
      <c r="I4151" s="1158">
        <v>0</v>
      </c>
      <c r="J4151" s="740">
        <v>34006.58</v>
      </c>
      <c r="K4151" s="276" t="str">
        <f t="shared" si="64"/>
        <v>110122</v>
      </c>
    </row>
    <row r="4152" spans="1:11" ht="15" customHeight="1">
      <c r="A4152" s="1157">
        <v>5121010001</v>
      </c>
      <c r="B4152" s="1219" t="s">
        <v>686</v>
      </c>
      <c r="C4152" s="1220"/>
      <c r="D4152" s="1221"/>
      <c r="E4152" s="1219" t="s">
        <v>3174</v>
      </c>
      <c r="F4152" s="1221"/>
      <c r="G4152" s="740">
        <v>35038.28</v>
      </c>
      <c r="H4152" s="740">
        <v>2950.5</v>
      </c>
      <c r="I4152" s="1158">
        <v>0</v>
      </c>
      <c r="J4152" s="740">
        <v>37988.78</v>
      </c>
      <c r="K4152" s="276" t="str">
        <f t="shared" si="64"/>
        <v>110122</v>
      </c>
    </row>
    <row r="4153" spans="1:11" ht="15" customHeight="1">
      <c r="A4153" s="1157">
        <v>5121010001</v>
      </c>
      <c r="B4153" s="1219" t="s">
        <v>686</v>
      </c>
      <c r="C4153" s="1220"/>
      <c r="D4153" s="1221"/>
      <c r="E4153" s="1219" t="s">
        <v>2887</v>
      </c>
      <c r="F4153" s="1221"/>
      <c r="G4153" s="740">
        <v>5330.65</v>
      </c>
      <c r="H4153" s="1158">
        <v>754.4</v>
      </c>
      <c r="I4153" s="1158">
        <v>0</v>
      </c>
      <c r="J4153" s="740">
        <v>6085.05</v>
      </c>
      <c r="K4153" s="276" t="str">
        <f t="shared" si="64"/>
        <v>110122</v>
      </c>
    </row>
    <row r="4154" spans="1:11" ht="15" customHeight="1">
      <c r="A4154" s="1157">
        <v>5121010001</v>
      </c>
      <c r="B4154" s="1219" t="s">
        <v>686</v>
      </c>
      <c r="C4154" s="1220"/>
      <c r="D4154" s="1221"/>
      <c r="E4154" s="1219" t="s">
        <v>3175</v>
      </c>
      <c r="F4154" s="1221"/>
      <c r="G4154" s="740">
        <v>4716.74</v>
      </c>
      <c r="H4154" s="1158">
        <v>0</v>
      </c>
      <c r="I4154" s="1158">
        <v>0</v>
      </c>
      <c r="J4154" s="740">
        <v>4716.74</v>
      </c>
      <c r="K4154" s="276" t="str">
        <f t="shared" si="64"/>
        <v>110122</v>
      </c>
    </row>
    <row r="4155" spans="1:11" ht="15" customHeight="1">
      <c r="A4155" s="1157">
        <v>5121010001</v>
      </c>
      <c r="B4155" s="1219" t="s">
        <v>686</v>
      </c>
      <c r="C4155" s="1220"/>
      <c r="D4155" s="1221"/>
      <c r="E4155" s="1219" t="s">
        <v>3452</v>
      </c>
      <c r="F4155" s="1221"/>
      <c r="G4155" s="740">
        <v>10134.5</v>
      </c>
      <c r="H4155" s="1158">
        <v>100</v>
      </c>
      <c r="I4155" s="1158">
        <v>0</v>
      </c>
      <c r="J4155" s="740">
        <v>10234.5</v>
      </c>
      <c r="K4155" s="276" t="str">
        <f t="shared" si="64"/>
        <v>110122</v>
      </c>
    </row>
    <row r="4156" spans="1:11" ht="15" customHeight="1">
      <c r="A4156" s="1157">
        <v>5121010001</v>
      </c>
      <c r="B4156" s="1219" t="s">
        <v>686</v>
      </c>
      <c r="C4156" s="1220"/>
      <c r="D4156" s="1221"/>
      <c r="E4156" s="1219" t="s">
        <v>2470</v>
      </c>
      <c r="F4156" s="1221"/>
      <c r="G4156" s="740">
        <v>7334.96</v>
      </c>
      <c r="H4156" s="740">
        <v>3203</v>
      </c>
      <c r="I4156" s="1158">
        <v>0</v>
      </c>
      <c r="J4156" s="740">
        <v>10537.96</v>
      </c>
      <c r="K4156" s="276" t="str">
        <f t="shared" si="64"/>
        <v>110122</v>
      </c>
    </row>
    <row r="4157" spans="1:11" ht="15" customHeight="1">
      <c r="A4157" s="1157">
        <v>5121010001</v>
      </c>
      <c r="B4157" s="1219" t="s">
        <v>686</v>
      </c>
      <c r="C4157" s="1220"/>
      <c r="D4157" s="1221"/>
      <c r="E4157" s="1219" t="s">
        <v>3176</v>
      </c>
      <c r="F4157" s="1221"/>
      <c r="G4157" s="740">
        <v>93847.95</v>
      </c>
      <c r="H4157" s="740">
        <v>9857</v>
      </c>
      <c r="I4157" s="1158">
        <v>0</v>
      </c>
      <c r="J4157" s="740">
        <v>103704.95</v>
      </c>
      <c r="K4157" s="276" t="str">
        <f t="shared" si="64"/>
        <v>110122</v>
      </c>
    </row>
    <row r="4158" spans="1:11" ht="15" customHeight="1">
      <c r="A4158" s="1157">
        <v>5121010001</v>
      </c>
      <c r="B4158" s="1219" t="s">
        <v>686</v>
      </c>
      <c r="C4158" s="1220"/>
      <c r="D4158" s="1221"/>
      <c r="E4158" s="1219" t="s">
        <v>3177</v>
      </c>
      <c r="F4158" s="1221"/>
      <c r="G4158" s="740">
        <v>8714.64</v>
      </c>
      <c r="H4158" s="1158">
        <v>0</v>
      </c>
      <c r="I4158" s="1158">
        <v>0</v>
      </c>
      <c r="J4158" s="740">
        <v>8714.64</v>
      </c>
      <c r="K4158" s="276" t="str">
        <f t="shared" si="64"/>
        <v>110122</v>
      </c>
    </row>
    <row r="4159" spans="1:11" ht="15" customHeight="1">
      <c r="A4159" s="1157">
        <v>5121010001</v>
      </c>
      <c r="B4159" s="1219" t="s">
        <v>686</v>
      </c>
      <c r="C4159" s="1220"/>
      <c r="D4159" s="1221"/>
      <c r="E4159" s="1219" t="s">
        <v>2888</v>
      </c>
      <c r="F4159" s="1221"/>
      <c r="G4159" s="740">
        <v>38750.46</v>
      </c>
      <c r="H4159" s="1158">
        <v>0</v>
      </c>
      <c r="I4159" s="1158">
        <v>0</v>
      </c>
      <c r="J4159" s="740">
        <v>38750.46</v>
      </c>
      <c r="K4159" s="276" t="str">
        <f t="shared" si="64"/>
        <v>110122</v>
      </c>
    </row>
    <row r="4160" spans="1:11" ht="15" customHeight="1">
      <c r="A4160" s="1157">
        <v>5121010001</v>
      </c>
      <c r="B4160" s="1219" t="s">
        <v>686</v>
      </c>
      <c r="C4160" s="1220"/>
      <c r="D4160" s="1221"/>
      <c r="E4160" s="1219" t="s">
        <v>3178</v>
      </c>
      <c r="F4160" s="1221"/>
      <c r="G4160" s="740">
        <v>5410.14</v>
      </c>
      <c r="H4160" s="1158">
        <v>0</v>
      </c>
      <c r="I4160" s="1158">
        <v>0</v>
      </c>
      <c r="J4160" s="740">
        <v>5410.14</v>
      </c>
      <c r="K4160" s="276" t="str">
        <f t="shared" si="64"/>
        <v>110122</v>
      </c>
    </row>
    <row r="4161" spans="1:11" ht="15" customHeight="1">
      <c r="A4161" s="1157">
        <v>5121010001</v>
      </c>
      <c r="B4161" s="1219" t="s">
        <v>686</v>
      </c>
      <c r="C4161" s="1220"/>
      <c r="D4161" s="1221"/>
      <c r="E4161" s="1219" t="s">
        <v>3970</v>
      </c>
      <c r="F4161" s="1221"/>
      <c r="G4161" s="740">
        <v>1312.31</v>
      </c>
      <c r="H4161" s="1158">
        <v>0</v>
      </c>
      <c r="I4161" s="1158">
        <v>0</v>
      </c>
      <c r="J4161" s="740">
        <v>1312.31</v>
      </c>
      <c r="K4161" s="276" t="str">
        <f t="shared" si="64"/>
        <v>110122</v>
      </c>
    </row>
    <row r="4162" spans="1:11" ht="15" customHeight="1">
      <c r="A4162" s="1157">
        <v>5121010001</v>
      </c>
      <c r="B4162" s="1219" t="s">
        <v>686</v>
      </c>
      <c r="C4162" s="1220"/>
      <c r="D4162" s="1221"/>
      <c r="E4162" s="1219" t="s">
        <v>3971</v>
      </c>
      <c r="F4162" s="1221"/>
      <c r="G4162" s="740">
        <v>9298.4</v>
      </c>
      <c r="H4162" s="1158">
        <v>0</v>
      </c>
      <c r="I4162" s="1158">
        <v>0</v>
      </c>
      <c r="J4162" s="740">
        <v>9298.4</v>
      </c>
      <c r="K4162" s="276" t="str">
        <f t="shared" si="64"/>
        <v>110122</v>
      </c>
    </row>
    <row r="4163" spans="1:11" ht="15" customHeight="1">
      <c r="A4163" s="1157">
        <v>5121010001</v>
      </c>
      <c r="B4163" s="1219" t="s">
        <v>686</v>
      </c>
      <c r="C4163" s="1220"/>
      <c r="D4163" s="1221"/>
      <c r="E4163" s="1219" t="s">
        <v>3762</v>
      </c>
      <c r="F4163" s="1221"/>
      <c r="G4163" s="740">
        <v>9437.06</v>
      </c>
      <c r="H4163" s="740">
        <v>15800</v>
      </c>
      <c r="I4163" s="1158">
        <v>0</v>
      </c>
      <c r="J4163" s="740">
        <v>25237.06</v>
      </c>
      <c r="K4163" s="276" t="str">
        <f t="shared" si="64"/>
        <v>110122</v>
      </c>
    </row>
    <row r="4164" spans="1:11" ht="15" customHeight="1">
      <c r="A4164" s="1157">
        <v>5121010001</v>
      </c>
      <c r="B4164" s="1219" t="s">
        <v>686</v>
      </c>
      <c r="C4164" s="1220"/>
      <c r="D4164" s="1221"/>
      <c r="E4164" s="1219" t="s">
        <v>3179</v>
      </c>
      <c r="F4164" s="1221"/>
      <c r="G4164" s="740">
        <v>17414.79</v>
      </c>
      <c r="H4164" s="740">
        <v>4946</v>
      </c>
      <c r="I4164" s="1158">
        <v>0</v>
      </c>
      <c r="J4164" s="740">
        <v>22360.79</v>
      </c>
      <c r="K4164" s="276" t="str">
        <f t="shared" si="64"/>
        <v>110122</v>
      </c>
    </row>
    <row r="4165" spans="1:11" ht="15" customHeight="1">
      <c r="A4165" s="1157">
        <v>5121010001</v>
      </c>
      <c r="B4165" s="1219" t="s">
        <v>686</v>
      </c>
      <c r="C4165" s="1220"/>
      <c r="D4165" s="1221"/>
      <c r="E4165" s="1219" t="s">
        <v>4420</v>
      </c>
      <c r="F4165" s="1221"/>
      <c r="G4165" s="740">
        <v>1372.58</v>
      </c>
      <c r="H4165" s="1158">
        <v>0</v>
      </c>
      <c r="I4165" s="1158">
        <v>0</v>
      </c>
      <c r="J4165" s="740">
        <v>1372.58</v>
      </c>
      <c r="K4165" s="276" t="str">
        <f t="shared" si="64"/>
        <v>110122</v>
      </c>
    </row>
    <row r="4166" spans="1:11" ht="15" customHeight="1">
      <c r="A4166" s="1157">
        <v>5121010001</v>
      </c>
      <c r="B4166" s="1219" t="s">
        <v>686</v>
      </c>
      <c r="C4166" s="1220"/>
      <c r="D4166" s="1221"/>
      <c r="E4166" s="1219" t="s">
        <v>2889</v>
      </c>
      <c r="F4166" s="1221"/>
      <c r="G4166" s="740">
        <v>49734.09</v>
      </c>
      <c r="H4166" s="1158">
        <v>0</v>
      </c>
      <c r="I4166" s="1158">
        <v>0</v>
      </c>
      <c r="J4166" s="740">
        <v>49734.09</v>
      </c>
      <c r="K4166" s="276" t="str">
        <f t="shared" si="64"/>
        <v>110122</v>
      </c>
    </row>
    <row r="4167" spans="1:11" ht="15" customHeight="1">
      <c r="A4167" s="1157">
        <v>5121010002</v>
      </c>
      <c r="B4167" s="1219" t="s">
        <v>2471</v>
      </c>
      <c r="C4167" s="1220"/>
      <c r="D4167" s="1221"/>
      <c r="E4167" s="1219" t="s">
        <v>3453</v>
      </c>
      <c r="F4167" s="1221"/>
      <c r="G4167" s="740">
        <v>2351.21</v>
      </c>
      <c r="H4167" s="1158">
        <v>0</v>
      </c>
      <c r="I4167" s="1158">
        <v>0</v>
      </c>
      <c r="J4167" s="740">
        <v>2351.21</v>
      </c>
      <c r="K4167" s="276" t="str">
        <f t="shared" si="64"/>
        <v>110122</v>
      </c>
    </row>
    <row r="4168" spans="1:11" ht="15" customHeight="1">
      <c r="A4168" s="1157">
        <v>5121010002</v>
      </c>
      <c r="B4168" s="1219" t="s">
        <v>2471</v>
      </c>
      <c r="C4168" s="1220"/>
      <c r="D4168" s="1221"/>
      <c r="E4168" s="1219" t="s">
        <v>2890</v>
      </c>
      <c r="F4168" s="1221"/>
      <c r="G4168" s="1158">
        <v>995.66</v>
      </c>
      <c r="H4168" s="1158">
        <v>0</v>
      </c>
      <c r="I4168" s="1158">
        <v>0</v>
      </c>
      <c r="J4168" s="1158">
        <v>995.66</v>
      </c>
      <c r="K4168" s="276" t="str">
        <f t="shared" si="64"/>
        <v>110122</v>
      </c>
    </row>
    <row r="4169" spans="1:11" ht="15" customHeight="1">
      <c r="A4169" s="1157">
        <v>5121010002</v>
      </c>
      <c r="B4169" s="1219" t="s">
        <v>2471</v>
      </c>
      <c r="C4169" s="1220"/>
      <c r="D4169" s="1221"/>
      <c r="E4169" s="1219" t="s">
        <v>2891</v>
      </c>
      <c r="F4169" s="1221"/>
      <c r="G4169" s="740">
        <v>4202.1400000000003</v>
      </c>
      <c r="H4169" s="1158">
        <v>0</v>
      </c>
      <c r="I4169" s="1158">
        <v>0</v>
      </c>
      <c r="J4169" s="740">
        <v>4202.1400000000003</v>
      </c>
      <c r="K4169" s="276" t="str">
        <f t="shared" si="64"/>
        <v>110122</v>
      </c>
    </row>
    <row r="4170" spans="1:11" ht="15" customHeight="1">
      <c r="A4170" s="1157">
        <v>5121010002</v>
      </c>
      <c r="B4170" s="1219" t="s">
        <v>2471</v>
      </c>
      <c r="C4170" s="1220"/>
      <c r="D4170" s="1221"/>
      <c r="E4170" s="1219" t="s">
        <v>2892</v>
      </c>
      <c r="F4170" s="1221"/>
      <c r="G4170" s="740">
        <v>4210.2</v>
      </c>
      <c r="H4170" s="1158">
        <v>0</v>
      </c>
      <c r="I4170" s="1158">
        <v>0</v>
      </c>
      <c r="J4170" s="740">
        <v>4210.2</v>
      </c>
      <c r="K4170" s="276" t="str">
        <f t="shared" si="64"/>
        <v>110122</v>
      </c>
    </row>
    <row r="4171" spans="1:11" ht="15" customHeight="1">
      <c r="A4171" s="1157">
        <v>5121010002</v>
      </c>
      <c r="B4171" s="1219" t="s">
        <v>2471</v>
      </c>
      <c r="C4171" s="1220"/>
      <c r="D4171" s="1221"/>
      <c r="E4171" s="1219" t="s">
        <v>3454</v>
      </c>
      <c r="F4171" s="1221"/>
      <c r="G4171" s="740">
        <v>5923.63</v>
      </c>
      <c r="H4171" s="1158">
        <v>0</v>
      </c>
      <c r="I4171" s="1158">
        <v>0</v>
      </c>
      <c r="J4171" s="740">
        <v>5923.63</v>
      </c>
      <c r="K4171" s="276" t="str">
        <f t="shared" si="64"/>
        <v>110122</v>
      </c>
    </row>
    <row r="4172" spans="1:11" ht="15" customHeight="1">
      <c r="A4172" s="1157">
        <v>5121010002</v>
      </c>
      <c r="B4172" s="1219" t="s">
        <v>2471</v>
      </c>
      <c r="C4172" s="1220"/>
      <c r="D4172" s="1221"/>
      <c r="E4172" s="1219" t="s">
        <v>2893</v>
      </c>
      <c r="F4172" s="1221"/>
      <c r="G4172" s="740">
        <v>2471.6799999999998</v>
      </c>
      <c r="H4172" s="1158">
        <v>0</v>
      </c>
      <c r="I4172" s="1158">
        <v>0</v>
      </c>
      <c r="J4172" s="740">
        <v>2471.6799999999998</v>
      </c>
      <c r="K4172" s="276" t="str">
        <f t="shared" si="64"/>
        <v>110122</v>
      </c>
    </row>
    <row r="4173" spans="1:11" ht="15" customHeight="1">
      <c r="A4173" s="1157">
        <v>5121010002</v>
      </c>
      <c r="B4173" s="1219" t="s">
        <v>2471</v>
      </c>
      <c r="C4173" s="1220"/>
      <c r="D4173" s="1221"/>
      <c r="E4173" s="1219" t="s">
        <v>3455</v>
      </c>
      <c r="F4173" s="1221"/>
      <c r="G4173" s="1158">
        <v>207.4</v>
      </c>
      <c r="H4173" s="1158">
        <v>0</v>
      </c>
      <c r="I4173" s="1158">
        <v>0</v>
      </c>
      <c r="J4173" s="1158">
        <v>207.4</v>
      </c>
      <c r="K4173" s="276" t="str">
        <f t="shared" ref="K4173:K4236" si="65">MID(E4173,58,6)</f>
        <v>110122</v>
      </c>
    </row>
    <row r="4174" spans="1:11" ht="15" customHeight="1">
      <c r="A4174" s="1157">
        <v>5121010002</v>
      </c>
      <c r="B4174" s="1219" t="s">
        <v>2471</v>
      </c>
      <c r="C4174" s="1220"/>
      <c r="D4174" s="1221"/>
      <c r="E4174" s="1219" t="s">
        <v>3763</v>
      </c>
      <c r="F4174" s="1221"/>
      <c r="G4174" s="740">
        <v>1425.5</v>
      </c>
      <c r="H4174" s="1158">
        <v>0</v>
      </c>
      <c r="I4174" s="1158">
        <v>0</v>
      </c>
      <c r="J4174" s="740">
        <v>1425.5</v>
      </c>
      <c r="K4174" s="276" t="str">
        <f t="shared" si="65"/>
        <v>110122</v>
      </c>
    </row>
    <row r="4175" spans="1:11" ht="15" customHeight="1">
      <c r="A4175" s="1157">
        <v>5121010002</v>
      </c>
      <c r="B4175" s="1219" t="s">
        <v>2471</v>
      </c>
      <c r="C4175" s="1220"/>
      <c r="D4175" s="1221"/>
      <c r="E4175" s="1219" t="s">
        <v>2472</v>
      </c>
      <c r="F4175" s="1221"/>
      <c r="G4175" s="1158">
        <v>673.2</v>
      </c>
      <c r="H4175" s="1158">
        <v>0</v>
      </c>
      <c r="I4175" s="1158">
        <v>0</v>
      </c>
      <c r="J4175" s="1158">
        <v>673.2</v>
      </c>
      <c r="K4175" s="276" t="str">
        <f t="shared" si="65"/>
        <v>110122</v>
      </c>
    </row>
    <row r="4176" spans="1:11" ht="15" customHeight="1">
      <c r="A4176" s="1157">
        <v>5121010002</v>
      </c>
      <c r="B4176" s="1219" t="s">
        <v>2471</v>
      </c>
      <c r="C4176" s="1220"/>
      <c r="D4176" s="1221"/>
      <c r="E4176" s="1219" t="s">
        <v>2894</v>
      </c>
      <c r="F4176" s="1221"/>
      <c r="G4176" s="1158">
        <v>615.76</v>
      </c>
      <c r="H4176" s="1158">
        <v>0</v>
      </c>
      <c r="I4176" s="1158">
        <v>0</v>
      </c>
      <c r="J4176" s="1158">
        <v>615.76</v>
      </c>
      <c r="K4176" s="276" t="str">
        <f t="shared" si="65"/>
        <v>110122</v>
      </c>
    </row>
    <row r="4177" spans="1:11" ht="15" customHeight="1">
      <c r="A4177" s="1157">
        <v>5121010002</v>
      </c>
      <c r="B4177" s="1219" t="s">
        <v>2471</v>
      </c>
      <c r="C4177" s="1220"/>
      <c r="D4177" s="1221"/>
      <c r="E4177" s="1219" t="s">
        <v>3456</v>
      </c>
      <c r="F4177" s="1221"/>
      <c r="G4177" s="1158">
        <v>669.99</v>
      </c>
      <c r="H4177" s="1158">
        <v>0</v>
      </c>
      <c r="I4177" s="1158">
        <v>0</v>
      </c>
      <c r="J4177" s="1158">
        <v>669.99</v>
      </c>
      <c r="K4177" s="276" t="str">
        <f t="shared" si="65"/>
        <v>110122</v>
      </c>
    </row>
    <row r="4178" spans="1:11" ht="15" customHeight="1">
      <c r="A4178" s="1157">
        <v>5121010002</v>
      </c>
      <c r="B4178" s="1219" t="s">
        <v>2471</v>
      </c>
      <c r="C4178" s="1220"/>
      <c r="D4178" s="1221"/>
      <c r="E4178" s="1219" t="s">
        <v>2473</v>
      </c>
      <c r="F4178" s="1221"/>
      <c r="G4178" s="740">
        <v>3381.75</v>
      </c>
      <c r="H4178" s="1158">
        <v>0</v>
      </c>
      <c r="I4178" s="1158">
        <v>0</v>
      </c>
      <c r="J4178" s="740">
        <v>3381.75</v>
      </c>
      <c r="K4178" s="276" t="str">
        <f t="shared" si="65"/>
        <v>110122</v>
      </c>
    </row>
    <row r="4179" spans="1:11" ht="15" customHeight="1">
      <c r="A4179" s="1157">
        <v>5121010002</v>
      </c>
      <c r="B4179" s="1219" t="s">
        <v>2471</v>
      </c>
      <c r="C4179" s="1220"/>
      <c r="D4179" s="1221"/>
      <c r="E4179" s="1219" t="s">
        <v>3764</v>
      </c>
      <c r="F4179" s="1221"/>
      <c r="G4179" s="1158">
        <v>326.14999999999998</v>
      </c>
      <c r="H4179" s="1158">
        <v>0</v>
      </c>
      <c r="I4179" s="1158">
        <v>0</v>
      </c>
      <c r="J4179" s="1158">
        <v>326.14999999999998</v>
      </c>
      <c r="K4179" s="276" t="str">
        <f t="shared" si="65"/>
        <v>110122</v>
      </c>
    </row>
    <row r="4180" spans="1:11" ht="15" customHeight="1">
      <c r="A4180" s="1157">
        <v>5121010002</v>
      </c>
      <c r="B4180" s="1219" t="s">
        <v>2471</v>
      </c>
      <c r="C4180" s="1220"/>
      <c r="D4180" s="1221"/>
      <c r="E4180" s="1219" t="s">
        <v>3180</v>
      </c>
      <c r="F4180" s="1221"/>
      <c r="G4180" s="740">
        <v>1363.32</v>
      </c>
      <c r="H4180" s="1158">
        <v>0</v>
      </c>
      <c r="I4180" s="1158">
        <v>0</v>
      </c>
      <c r="J4180" s="740">
        <v>1363.32</v>
      </c>
      <c r="K4180" s="276" t="str">
        <f t="shared" si="65"/>
        <v>110122</v>
      </c>
    </row>
    <row r="4181" spans="1:11" ht="15" customHeight="1">
      <c r="A4181" s="1157">
        <v>5121010002</v>
      </c>
      <c r="B4181" s="1219" t="s">
        <v>2471</v>
      </c>
      <c r="C4181" s="1220"/>
      <c r="D4181" s="1221"/>
      <c r="E4181" s="1219" t="s">
        <v>3457</v>
      </c>
      <c r="F4181" s="1221"/>
      <c r="G4181" s="1158">
        <v>492.76</v>
      </c>
      <c r="H4181" s="1158">
        <v>0</v>
      </c>
      <c r="I4181" s="1158">
        <v>0</v>
      </c>
      <c r="J4181" s="1158">
        <v>492.76</v>
      </c>
      <c r="K4181" s="276" t="str">
        <f t="shared" si="65"/>
        <v>110122</v>
      </c>
    </row>
    <row r="4182" spans="1:11" ht="15" customHeight="1">
      <c r="A4182" s="1157">
        <v>5121010002</v>
      </c>
      <c r="B4182" s="1219" t="s">
        <v>2471</v>
      </c>
      <c r="C4182" s="1220"/>
      <c r="D4182" s="1221"/>
      <c r="E4182" s="1219" t="s">
        <v>2895</v>
      </c>
      <c r="F4182" s="1221"/>
      <c r="G4182" s="740">
        <v>1324.01</v>
      </c>
      <c r="H4182" s="1158">
        <v>15</v>
      </c>
      <c r="I4182" s="1158">
        <v>0</v>
      </c>
      <c r="J4182" s="740">
        <v>1339.01</v>
      </c>
      <c r="K4182" s="276" t="str">
        <f t="shared" si="65"/>
        <v>110122</v>
      </c>
    </row>
    <row r="4183" spans="1:11" ht="15" customHeight="1">
      <c r="A4183" s="1157">
        <v>5121010002</v>
      </c>
      <c r="B4183" s="1219" t="s">
        <v>2471</v>
      </c>
      <c r="C4183" s="1220"/>
      <c r="D4183" s="1221"/>
      <c r="E4183" s="1219" t="s">
        <v>2896</v>
      </c>
      <c r="F4183" s="1221"/>
      <c r="G4183" s="1158">
        <v>905.98</v>
      </c>
      <c r="H4183" s="1158">
        <v>0</v>
      </c>
      <c r="I4183" s="1158">
        <v>0</v>
      </c>
      <c r="J4183" s="1158">
        <v>905.98</v>
      </c>
      <c r="K4183" s="276" t="str">
        <f t="shared" si="65"/>
        <v>110122</v>
      </c>
    </row>
    <row r="4184" spans="1:11" ht="15" customHeight="1">
      <c r="A4184" s="1157">
        <v>5121010002</v>
      </c>
      <c r="B4184" s="1219" t="s">
        <v>2471</v>
      </c>
      <c r="C4184" s="1220"/>
      <c r="D4184" s="1221"/>
      <c r="E4184" s="1219" t="s">
        <v>4421</v>
      </c>
      <c r="F4184" s="1221"/>
      <c r="G4184" s="1158">
        <v>804</v>
      </c>
      <c r="H4184" s="1158">
        <v>680</v>
      </c>
      <c r="I4184" s="1158">
        <v>0</v>
      </c>
      <c r="J4184" s="740">
        <v>1484</v>
      </c>
      <c r="K4184" s="276" t="str">
        <f t="shared" si="65"/>
        <v>110122</v>
      </c>
    </row>
    <row r="4185" spans="1:11" ht="15" customHeight="1">
      <c r="A4185" s="1157">
        <v>5121010002</v>
      </c>
      <c r="B4185" s="1219" t="s">
        <v>2471</v>
      </c>
      <c r="C4185" s="1220"/>
      <c r="D4185" s="1221"/>
      <c r="E4185" s="1219" t="s">
        <v>3181</v>
      </c>
      <c r="F4185" s="1221"/>
      <c r="G4185" s="1158">
        <v>550.65</v>
      </c>
      <c r="H4185" s="1158">
        <v>0</v>
      </c>
      <c r="I4185" s="1158">
        <v>0</v>
      </c>
      <c r="J4185" s="1158">
        <v>550.65</v>
      </c>
      <c r="K4185" s="276" t="str">
        <f t="shared" si="65"/>
        <v>110122</v>
      </c>
    </row>
    <row r="4186" spans="1:11" ht="15" customHeight="1">
      <c r="A4186" s="1157">
        <v>5121010002</v>
      </c>
      <c r="B4186" s="1219" t="s">
        <v>2471</v>
      </c>
      <c r="C4186" s="1220"/>
      <c r="D4186" s="1221"/>
      <c r="E4186" s="1219" t="s">
        <v>3182</v>
      </c>
      <c r="F4186" s="1221"/>
      <c r="G4186" s="740">
        <v>1193.75</v>
      </c>
      <c r="H4186" s="1158">
        <v>0</v>
      </c>
      <c r="I4186" s="1158">
        <v>0</v>
      </c>
      <c r="J4186" s="740">
        <v>1193.75</v>
      </c>
      <c r="K4186" s="276" t="str">
        <f t="shared" si="65"/>
        <v>110122</v>
      </c>
    </row>
    <row r="4187" spans="1:11" ht="15" customHeight="1">
      <c r="A4187" s="1157">
        <v>5121010002</v>
      </c>
      <c r="B4187" s="1219" t="s">
        <v>2471</v>
      </c>
      <c r="C4187" s="1220"/>
      <c r="D4187" s="1221"/>
      <c r="E4187" s="1219" t="s">
        <v>3458</v>
      </c>
      <c r="F4187" s="1221"/>
      <c r="G4187" s="740">
        <v>1077.29</v>
      </c>
      <c r="H4187" s="1158">
        <v>0</v>
      </c>
      <c r="I4187" s="1158">
        <v>0</v>
      </c>
      <c r="J4187" s="740">
        <v>1077.29</v>
      </c>
      <c r="K4187" s="276" t="str">
        <f t="shared" si="65"/>
        <v>110122</v>
      </c>
    </row>
    <row r="4188" spans="1:11" ht="15" customHeight="1">
      <c r="A4188" s="1157">
        <v>5121010002</v>
      </c>
      <c r="B4188" s="1219" t="s">
        <v>2471</v>
      </c>
      <c r="C4188" s="1220"/>
      <c r="D4188" s="1221"/>
      <c r="E4188" s="1219" t="s">
        <v>3459</v>
      </c>
      <c r="F4188" s="1221"/>
      <c r="G4188" s="1158">
        <v>365.7</v>
      </c>
      <c r="H4188" s="1158">
        <v>0</v>
      </c>
      <c r="I4188" s="1158">
        <v>0</v>
      </c>
      <c r="J4188" s="1158">
        <v>365.7</v>
      </c>
      <c r="K4188" s="276" t="str">
        <f t="shared" si="65"/>
        <v>110122</v>
      </c>
    </row>
    <row r="4189" spans="1:11" ht="15" customHeight="1">
      <c r="A4189" s="1157">
        <v>5121010002</v>
      </c>
      <c r="B4189" s="1219" t="s">
        <v>2471</v>
      </c>
      <c r="C4189" s="1220"/>
      <c r="D4189" s="1221"/>
      <c r="E4189" s="1219" t="s">
        <v>4422</v>
      </c>
      <c r="F4189" s="1221"/>
      <c r="G4189" s="1158">
        <v>215</v>
      </c>
      <c r="H4189" s="1158">
        <v>0</v>
      </c>
      <c r="I4189" s="1158">
        <v>0</v>
      </c>
      <c r="J4189" s="1158">
        <v>215</v>
      </c>
      <c r="K4189" s="276" t="str">
        <f t="shared" si="65"/>
        <v>110122</v>
      </c>
    </row>
    <row r="4190" spans="1:11" ht="15" customHeight="1">
      <c r="A4190" s="1157">
        <v>5121010002</v>
      </c>
      <c r="B4190" s="1219" t="s">
        <v>2471</v>
      </c>
      <c r="C4190" s="1220"/>
      <c r="D4190" s="1221"/>
      <c r="E4190" s="1219" t="s">
        <v>3183</v>
      </c>
      <c r="F4190" s="1221"/>
      <c r="G4190" s="740">
        <v>1778.53</v>
      </c>
      <c r="H4190" s="1158">
        <v>0</v>
      </c>
      <c r="I4190" s="1158">
        <v>0</v>
      </c>
      <c r="J4190" s="740">
        <v>1778.53</v>
      </c>
      <c r="K4190" s="276" t="str">
        <f t="shared" si="65"/>
        <v>110122</v>
      </c>
    </row>
    <row r="4191" spans="1:11" ht="15" customHeight="1">
      <c r="A4191" s="1157">
        <v>5121010002</v>
      </c>
      <c r="B4191" s="1219" t="s">
        <v>2471</v>
      </c>
      <c r="C4191" s="1220"/>
      <c r="D4191" s="1221"/>
      <c r="E4191" s="1219" t="s">
        <v>3765</v>
      </c>
      <c r="F4191" s="1221"/>
      <c r="G4191" s="740">
        <v>1871.19</v>
      </c>
      <c r="H4191" s="1158">
        <v>0</v>
      </c>
      <c r="I4191" s="1158">
        <v>0</v>
      </c>
      <c r="J4191" s="740">
        <v>1871.19</v>
      </c>
      <c r="K4191" s="276" t="str">
        <f t="shared" si="65"/>
        <v>110122</v>
      </c>
    </row>
    <row r="4192" spans="1:11" ht="15" customHeight="1">
      <c r="A4192" s="1157">
        <v>5121010002</v>
      </c>
      <c r="B4192" s="1219" t="s">
        <v>2471</v>
      </c>
      <c r="C4192" s="1220"/>
      <c r="D4192" s="1221"/>
      <c r="E4192" s="1219" t="s">
        <v>2897</v>
      </c>
      <c r="F4192" s="1221"/>
      <c r="G4192" s="740">
        <v>13466.19</v>
      </c>
      <c r="H4192" s="1158">
        <v>0</v>
      </c>
      <c r="I4192" s="1158">
        <v>0</v>
      </c>
      <c r="J4192" s="740">
        <v>13466.19</v>
      </c>
      <c r="K4192" s="276" t="str">
        <f t="shared" si="65"/>
        <v>110122</v>
      </c>
    </row>
    <row r="4193" spans="1:11" ht="15" customHeight="1">
      <c r="A4193" s="1157">
        <v>5121010002</v>
      </c>
      <c r="B4193" s="1219" t="s">
        <v>2471</v>
      </c>
      <c r="C4193" s="1220"/>
      <c r="D4193" s="1221"/>
      <c r="E4193" s="1219" t="s">
        <v>3184</v>
      </c>
      <c r="F4193" s="1221"/>
      <c r="G4193" s="740">
        <v>10642.84</v>
      </c>
      <c r="H4193" s="1158">
        <v>0</v>
      </c>
      <c r="I4193" s="1158">
        <v>0</v>
      </c>
      <c r="J4193" s="740">
        <v>10642.84</v>
      </c>
      <c r="K4193" s="276" t="str">
        <f t="shared" si="65"/>
        <v>110122</v>
      </c>
    </row>
    <row r="4194" spans="1:11" ht="15" customHeight="1">
      <c r="A4194" s="1157">
        <v>5121010002</v>
      </c>
      <c r="B4194" s="1219" t="s">
        <v>2471</v>
      </c>
      <c r="C4194" s="1220"/>
      <c r="D4194" s="1221"/>
      <c r="E4194" s="1219" t="s">
        <v>3185</v>
      </c>
      <c r="F4194" s="1221"/>
      <c r="G4194" s="1158">
        <v>543.52</v>
      </c>
      <c r="H4194" s="1158">
        <v>0</v>
      </c>
      <c r="I4194" s="1158">
        <v>0</v>
      </c>
      <c r="J4194" s="1158">
        <v>543.52</v>
      </c>
      <c r="K4194" s="276" t="str">
        <f t="shared" si="65"/>
        <v>110122</v>
      </c>
    </row>
    <row r="4195" spans="1:11" ht="15" customHeight="1">
      <c r="A4195" s="1157">
        <v>5121010002</v>
      </c>
      <c r="B4195" s="1219" t="s">
        <v>2471</v>
      </c>
      <c r="C4195" s="1220"/>
      <c r="D4195" s="1221"/>
      <c r="E4195" s="1219" t="s">
        <v>2898</v>
      </c>
      <c r="F4195" s="1221"/>
      <c r="G4195" s="740">
        <v>19876.13</v>
      </c>
      <c r="H4195" s="740">
        <v>3470.99</v>
      </c>
      <c r="I4195" s="1158">
        <v>0</v>
      </c>
      <c r="J4195" s="740">
        <v>23347.119999999999</v>
      </c>
      <c r="K4195" s="276" t="str">
        <f t="shared" si="65"/>
        <v>110122</v>
      </c>
    </row>
    <row r="4196" spans="1:11" ht="15" customHeight="1">
      <c r="A4196" s="1157">
        <v>5121010002</v>
      </c>
      <c r="B4196" s="1219" t="s">
        <v>2471</v>
      </c>
      <c r="C4196" s="1220"/>
      <c r="D4196" s="1221"/>
      <c r="E4196" s="1219" t="s">
        <v>2474</v>
      </c>
      <c r="F4196" s="1221"/>
      <c r="G4196" s="740">
        <v>2493.2399999999998</v>
      </c>
      <c r="H4196" s="1158">
        <v>0</v>
      </c>
      <c r="I4196" s="1158">
        <v>0</v>
      </c>
      <c r="J4196" s="740">
        <v>2493.2399999999998</v>
      </c>
      <c r="K4196" s="276" t="str">
        <f t="shared" si="65"/>
        <v>110122</v>
      </c>
    </row>
    <row r="4197" spans="1:11" ht="15" customHeight="1">
      <c r="A4197" s="1157">
        <v>5121010002</v>
      </c>
      <c r="B4197" s="1219" t="s">
        <v>2471</v>
      </c>
      <c r="C4197" s="1220"/>
      <c r="D4197" s="1221"/>
      <c r="E4197" s="1219" t="s">
        <v>2475</v>
      </c>
      <c r="F4197" s="1221"/>
      <c r="G4197" s="740">
        <v>7891.17</v>
      </c>
      <c r="H4197" s="740">
        <v>1200</v>
      </c>
      <c r="I4197" s="1158">
        <v>0</v>
      </c>
      <c r="J4197" s="740">
        <v>9091.17</v>
      </c>
      <c r="K4197" s="276" t="str">
        <f t="shared" si="65"/>
        <v>110122</v>
      </c>
    </row>
    <row r="4198" spans="1:11" ht="15" customHeight="1">
      <c r="A4198" s="1157">
        <v>5121010002</v>
      </c>
      <c r="B4198" s="1219" t="s">
        <v>2471</v>
      </c>
      <c r="C4198" s="1220"/>
      <c r="D4198" s="1221"/>
      <c r="E4198" s="1219" t="s">
        <v>2899</v>
      </c>
      <c r="F4198" s="1221"/>
      <c r="G4198" s="740">
        <v>20900.990000000002</v>
      </c>
      <c r="H4198" s="1158">
        <v>0</v>
      </c>
      <c r="I4198" s="1158">
        <v>0</v>
      </c>
      <c r="J4198" s="740">
        <v>20900.990000000002</v>
      </c>
      <c r="K4198" s="276" t="str">
        <f t="shared" si="65"/>
        <v>110122</v>
      </c>
    </row>
    <row r="4199" spans="1:11" ht="15" customHeight="1">
      <c r="A4199" s="1157">
        <v>5121010002</v>
      </c>
      <c r="B4199" s="1219" t="s">
        <v>2471</v>
      </c>
      <c r="C4199" s="1220"/>
      <c r="D4199" s="1221"/>
      <c r="E4199" s="1219" t="s">
        <v>4423</v>
      </c>
      <c r="F4199" s="1221"/>
      <c r="G4199" s="1158">
        <v>720</v>
      </c>
      <c r="H4199" s="1158">
        <v>0</v>
      </c>
      <c r="I4199" s="1158">
        <v>0</v>
      </c>
      <c r="J4199" s="1158">
        <v>720</v>
      </c>
      <c r="K4199" s="276" t="str">
        <f t="shared" si="65"/>
        <v>110122</v>
      </c>
    </row>
    <row r="4200" spans="1:11" ht="15" customHeight="1">
      <c r="A4200" s="1157">
        <v>5121010002</v>
      </c>
      <c r="B4200" s="1219" t="s">
        <v>2471</v>
      </c>
      <c r="C4200" s="1220"/>
      <c r="D4200" s="1221"/>
      <c r="E4200" s="1219" t="s">
        <v>3766</v>
      </c>
      <c r="F4200" s="1221"/>
      <c r="G4200" s="740">
        <v>5371.25</v>
      </c>
      <c r="H4200" s="1158">
        <v>0</v>
      </c>
      <c r="I4200" s="1158">
        <v>0</v>
      </c>
      <c r="J4200" s="740">
        <v>5371.25</v>
      </c>
      <c r="K4200" s="276" t="str">
        <f t="shared" si="65"/>
        <v>110122</v>
      </c>
    </row>
    <row r="4201" spans="1:11" ht="15" customHeight="1">
      <c r="A4201" s="1157">
        <v>5121010002</v>
      </c>
      <c r="B4201" s="1219" t="s">
        <v>2471</v>
      </c>
      <c r="C4201" s="1220"/>
      <c r="D4201" s="1221"/>
      <c r="E4201" s="1219" t="s">
        <v>2900</v>
      </c>
      <c r="F4201" s="1221"/>
      <c r="G4201" s="1158">
        <v>805.09</v>
      </c>
      <c r="H4201" s="1158">
        <v>0</v>
      </c>
      <c r="I4201" s="1158">
        <v>0</v>
      </c>
      <c r="J4201" s="1158">
        <v>805.09</v>
      </c>
      <c r="K4201" s="276" t="str">
        <f t="shared" si="65"/>
        <v>110122</v>
      </c>
    </row>
    <row r="4202" spans="1:11" ht="15" customHeight="1">
      <c r="A4202" s="1157">
        <v>5121010002</v>
      </c>
      <c r="B4202" s="1219" t="s">
        <v>2471</v>
      </c>
      <c r="C4202" s="1220"/>
      <c r="D4202" s="1221"/>
      <c r="E4202" s="1219" t="s">
        <v>2901</v>
      </c>
      <c r="F4202" s="1221"/>
      <c r="G4202" s="740">
        <v>1294.98</v>
      </c>
      <c r="H4202" s="1158">
        <v>0</v>
      </c>
      <c r="I4202" s="1158">
        <v>0</v>
      </c>
      <c r="J4202" s="740">
        <v>1294.98</v>
      </c>
      <c r="K4202" s="276" t="str">
        <f t="shared" si="65"/>
        <v>110122</v>
      </c>
    </row>
    <row r="4203" spans="1:11" ht="15" customHeight="1">
      <c r="A4203" s="1157">
        <v>5121010002</v>
      </c>
      <c r="B4203" s="1219" t="s">
        <v>2471</v>
      </c>
      <c r="C4203" s="1220"/>
      <c r="D4203" s="1221"/>
      <c r="E4203" s="1219" t="s">
        <v>3186</v>
      </c>
      <c r="F4203" s="1221"/>
      <c r="G4203" s="1158">
        <v>991.52</v>
      </c>
      <c r="H4203" s="1158">
        <v>0</v>
      </c>
      <c r="I4203" s="1158">
        <v>0</v>
      </c>
      <c r="J4203" s="1158">
        <v>991.52</v>
      </c>
      <c r="K4203" s="276" t="str">
        <f t="shared" si="65"/>
        <v>110122</v>
      </c>
    </row>
    <row r="4204" spans="1:11" ht="15" customHeight="1">
      <c r="A4204" s="1157">
        <v>5121010002</v>
      </c>
      <c r="B4204" s="1219" t="s">
        <v>2471</v>
      </c>
      <c r="C4204" s="1220"/>
      <c r="D4204" s="1221"/>
      <c r="E4204" s="1219" t="s">
        <v>4424</v>
      </c>
      <c r="F4204" s="1221"/>
      <c r="G4204" s="1158">
        <v>492.5</v>
      </c>
      <c r="H4204" s="1158">
        <v>0</v>
      </c>
      <c r="I4204" s="1158">
        <v>0</v>
      </c>
      <c r="J4204" s="1158">
        <v>492.5</v>
      </c>
      <c r="K4204" s="276" t="str">
        <f t="shared" si="65"/>
        <v>110122</v>
      </c>
    </row>
    <row r="4205" spans="1:11" ht="15" customHeight="1">
      <c r="A4205" s="1157">
        <v>5121010002</v>
      </c>
      <c r="B4205" s="1219" t="s">
        <v>2471</v>
      </c>
      <c r="C4205" s="1220"/>
      <c r="D4205" s="1221"/>
      <c r="E4205" s="1219" t="s">
        <v>3460</v>
      </c>
      <c r="F4205" s="1221"/>
      <c r="G4205" s="740">
        <v>3982.15</v>
      </c>
      <c r="H4205" s="1158">
        <v>0</v>
      </c>
      <c r="I4205" s="1158">
        <v>0</v>
      </c>
      <c r="J4205" s="740">
        <v>3982.15</v>
      </c>
      <c r="K4205" s="276" t="str">
        <f t="shared" si="65"/>
        <v>110122</v>
      </c>
    </row>
    <row r="4206" spans="1:11" ht="15" customHeight="1">
      <c r="A4206" s="1157">
        <v>5121010002</v>
      </c>
      <c r="B4206" s="1219" t="s">
        <v>2471</v>
      </c>
      <c r="C4206" s="1220"/>
      <c r="D4206" s="1221"/>
      <c r="E4206" s="1219" t="s">
        <v>3187</v>
      </c>
      <c r="F4206" s="1221"/>
      <c r="G4206" s="740">
        <v>1403.42</v>
      </c>
      <c r="H4206" s="1158">
        <v>26</v>
      </c>
      <c r="I4206" s="1158">
        <v>0</v>
      </c>
      <c r="J4206" s="740">
        <v>1429.42</v>
      </c>
      <c r="K4206" s="276" t="str">
        <f t="shared" si="65"/>
        <v>110122</v>
      </c>
    </row>
    <row r="4207" spans="1:11" ht="15" customHeight="1">
      <c r="A4207" s="1157">
        <v>5121010002</v>
      </c>
      <c r="B4207" s="1219" t="s">
        <v>2471</v>
      </c>
      <c r="C4207" s="1220"/>
      <c r="D4207" s="1221"/>
      <c r="E4207" s="1219" t="s">
        <v>3188</v>
      </c>
      <c r="F4207" s="1221"/>
      <c r="G4207" s="740">
        <v>3667.27</v>
      </c>
      <c r="H4207" s="1158">
        <v>0</v>
      </c>
      <c r="I4207" s="1158">
        <v>0</v>
      </c>
      <c r="J4207" s="740">
        <v>3667.27</v>
      </c>
      <c r="K4207" s="276" t="str">
        <f t="shared" si="65"/>
        <v>110122</v>
      </c>
    </row>
    <row r="4208" spans="1:11" ht="15" customHeight="1">
      <c r="A4208" s="1157">
        <v>5121010002</v>
      </c>
      <c r="B4208" s="1219" t="s">
        <v>2471</v>
      </c>
      <c r="C4208" s="1220"/>
      <c r="D4208" s="1221"/>
      <c r="E4208" s="1219" t="s">
        <v>2902</v>
      </c>
      <c r="F4208" s="1221"/>
      <c r="G4208" s="1158">
        <v>995.43</v>
      </c>
      <c r="H4208" s="1158">
        <v>0</v>
      </c>
      <c r="I4208" s="1158">
        <v>0</v>
      </c>
      <c r="J4208" s="1158">
        <v>995.43</v>
      </c>
      <c r="K4208" s="276" t="str">
        <f t="shared" si="65"/>
        <v>110122</v>
      </c>
    </row>
    <row r="4209" spans="1:11" ht="15" customHeight="1">
      <c r="A4209" s="1157">
        <v>5121010002</v>
      </c>
      <c r="B4209" s="1219" t="s">
        <v>2471</v>
      </c>
      <c r="C4209" s="1220"/>
      <c r="D4209" s="1221"/>
      <c r="E4209" s="1219" t="s">
        <v>3972</v>
      </c>
      <c r="F4209" s="1221"/>
      <c r="G4209" s="740">
        <v>2514.4899999999998</v>
      </c>
      <c r="H4209" s="1158">
        <v>0</v>
      </c>
      <c r="I4209" s="1158">
        <v>0</v>
      </c>
      <c r="J4209" s="740">
        <v>2514.4899999999998</v>
      </c>
      <c r="K4209" s="276" t="str">
        <f t="shared" si="65"/>
        <v>110122</v>
      </c>
    </row>
    <row r="4210" spans="1:11" ht="15" customHeight="1">
      <c r="A4210" s="1157">
        <v>5121010002</v>
      </c>
      <c r="B4210" s="1219" t="s">
        <v>2471</v>
      </c>
      <c r="C4210" s="1220"/>
      <c r="D4210" s="1221"/>
      <c r="E4210" s="1219" t="s">
        <v>3767</v>
      </c>
      <c r="F4210" s="1221"/>
      <c r="G4210" s="740">
        <v>4625.4799999999996</v>
      </c>
      <c r="H4210" s="1158">
        <v>0</v>
      </c>
      <c r="I4210" s="1158">
        <v>0</v>
      </c>
      <c r="J4210" s="740">
        <v>4625.4799999999996</v>
      </c>
      <c r="K4210" s="276" t="str">
        <f t="shared" si="65"/>
        <v>110122</v>
      </c>
    </row>
    <row r="4211" spans="1:11" ht="15" customHeight="1">
      <c r="A4211" s="1157">
        <v>5121010002</v>
      </c>
      <c r="B4211" s="1219" t="s">
        <v>2471</v>
      </c>
      <c r="C4211" s="1220"/>
      <c r="D4211" s="1221"/>
      <c r="E4211" s="1219" t="s">
        <v>3189</v>
      </c>
      <c r="F4211" s="1221"/>
      <c r="G4211" s="740">
        <v>1611.25</v>
      </c>
      <c r="H4211" s="1158">
        <v>0</v>
      </c>
      <c r="I4211" s="1158">
        <v>0</v>
      </c>
      <c r="J4211" s="740">
        <v>1611.25</v>
      </c>
      <c r="K4211" s="276" t="str">
        <f t="shared" si="65"/>
        <v>110122</v>
      </c>
    </row>
    <row r="4212" spans="1:11" ht="15" customHeight="1">
      <c r="A4212" s="1157">
        <v>5121010002</v>
      </c>
      <c r="B4212" s="1219" t="s">
        <v>2471</v>
      </c>
      <c r="C4212" s="1220"/>
      <c r="D4212" s="1221"/>
      <c r="E4212" s="1219" t="s">
        <v>2903</v>
      </c>
      <c r="F4212" s="1221"/>
      <c r="G4212" s="740">
        <v>3125.51</v>
      </c>
      <c r="H4212" s="1158">
        <v>0</v>
      </c>
      <c r="I4212" s="1158">
        <v>0</v>
      </c>
      <c r="J4212" s="740">
        <v>3125.51</v>
      </c>
      <c r="K4212" s="276" t="str">
        <f t="shared" si="65"/>
        <v>110122</v>
      </c>
    </row>
    <row r="4213" spans="1:11" ht="15" customHeight="1">
      <c r="A4213" s="1157">
        <v>5121010003</v>
      </c>
      <c r="B4213" s="1219" t="s">
        <v>2189</v>
      </c>
      <c r="C4213" s="1220"/>
      <c r="D4213" s="1221"/>
      <c r="E4213" s="1219" t="s">
        <v>3461</v>
      </c>
      <c r="F4213" s="1221"/>
      <c r="G4213" s="740">
        <v>4002</v>
      </c>
      <c r="H4213" s="740">
        <v>10788</v>
      </c>
      <c r="I4213" s="1158">
        <v>0</v>
      </c>
      <c r="J4213" s="740">
        <v>14790</v>
      </c>
      <c r="K4213" s="276" t="str">
        <f t="shared" si="65"/>
        <v>110122</v>
      </c>
    </row>
    <row r="4214" spans="1:11" ht="15" customHeight="1">
      <c r="A4214" s="1157">
        <v>5121010003</v>
      </c>
      <c r="B4214" s="1219" t="s">
        <v>2189</v>
      </c>
      <c r="C4214" s="1220"/>
      <c r="D4214" s="1221"/>
      <c r="E4214" s="1219" t="s">
        <v>4425</v>
      </c>
      <c r="F4214" s="1221"/>
      <c r="G4214" s="740">
        <v>8720</v>
      </c>
      <c r="H4214" s="1158">
        <v>0</v>
      </c>
      <c r="I4214" s="1158">
        <v>0</v>
      </c>
      <c r="J4214" s="740">
        <v>8720</v>
      </c>
      <c r="K4214" s="276" t="str">
        <f t="shared" si="65"/>
        <v>110122</v>
      </c>
    </row>
    <row r="4215" spans="1:11" ht="15" customHeight="1">
      <c r="A4215" s="1157">
        <v>5121010003</v>
      </c>
      <c r="B4215" s="1219" t="s">
        <v>2189</v>
      </c>
      <c r="C4215" s="1220"/>
      <c r="D4215" s="1221"/>
      <c r="E4215" s="1219" t="s">
        <v>2190</v>
      </c>
      <c r="F4215" s="1221"/>
      <c r="G4215" s="740">
        <v>24302</v>
      </c>
      <c r="H4215" s="1158">
        <v>0</v>
      </c>
      <c r="I4215" s="1158">
        <v>0</v>
      </c>
      <c r="J4215" s="740">
        <v>24302</v>
      </c>
      <c r="K4215" s="276" t="str">
        <f t="shared" si="65"/>
        <v>110122</v>
      </c>
    </row>
    <row r="4216" spans="1:11" ht="15" customHeight="1">
      <c r="A4216" s="1157">
        <v>5121010003</v>
      </c>
      <c r="B4216" s="1219" t="s">
        <v>2189</v>
      </c>
      <c r="C4216" s="1220"/>
      <c r="D4216" s="1221"/>
      <c r="E4216" s="1219" t="s">
        <v>3462</v>
      </c>
      <c r="F4216" s="1221"/>
      <c r="G4216" s="740">
        <v>39190.57</v>
      </c>
      <c r="H4216" s="1158">
        <v>0</v>
      </c>
      <c r="I4216" s="1158">
        <v>0</v>
      </c>
      <c r="J4216" s="740">
        <v>39190.57</v>
      </c>
      <c r="K4216" s="276" t="str">
        <f t="shared" si="65"/>
        <v>110122</v>
      </c>
    </row>
    <row r="4217" spans="1:11" ht="15" customHeight="1">
      <c r="A4217" s="1157">
        <v>5121010003</v>
      </c>
      <c r="B4217" s="1219" t="s">
        <v>2189</v>
      </c>
      <c r="C4217" s="1220"/>
      <c r="D4217" s="1221"/>
      <c r="E4217" s="1219" t="s">
        <v>2476</v>
      </c>
      <c r="F4217" s="1221"/>
      <c r="G4217" s="740">
        <v>54671.41</v>
      </c>
      <c r="H4217" s="740">
        <v>27376</v>
      </c>
      <c r="I4217" s="1158">
        <v>0</v>
      </c>
      <c r="J4217" s="740">
        <v>82047.41</v>
      </c>
      <c r="K4217" s="276" t="str">
        <f t="shared" si="65"/>
        <v>110122</v>
      </c>
    </row>
    <row r="4218" spans="1:11" ht="15" customHeight="1">
      <c r="A4218" s="1157">
        <v>5121010003</v>
      </c>
      <c r="B4218" s="1219" t="s">
        <v>2189</v>
      </c>
      <c r="C4218" s="1220"/>
      <c r="D4218" s="1221"/>
      <c r="E4218" s="1219" t="s">
        <v>3463</v>
      </c>
      <c r="F4218" s="1221"/>
      <c r="G4218" s="740">
        <v>6496</v>
      </c>
      <c r="H4218" s="1158">
        <v>0</v>
      </c>
      <c r="I4218" s="1158">
        <v>0</v>
      </c>
      <c r="J4218" s="740">
        <v>6496</v>
      </c>
      <c r="K4218" s="276" t="str">
        <f t="shared" si="65"/>
        <v>110122</v>
      </c>
    </row>
    <row r="4219" spans="1:11" ht="15" customHeight="1">
      <c r="A4219" s="1157">
        <v>5121010003</v>
      </c>
      <c r="B4219" s="1219" t="s">
        <v>2189</v>
      </c>
      <c r="C4219" s="1220"/>
      <c r="D4219" s="1221"/>
      <c r="E4219" s="1219" t="s">
        <v>3464</v>
      </c>
      <c r="F4219" s="1221"/>
      <c r="G4219" s="740">
        <v>5090.54</v>
      </c>
      <c r="H4219" s="1158">
        <v>0</v>
      </c>
      <c r="I4219" s="1158">
        <v>0</v>
      </c>
      <c r="J4219" s="740">
        <v>5090.54</v>
      </c>
      <c r="K4219" s="276" t="str">
        <f t="shared" si="65"/>
        <v>110122</v>
      </c>
    </row>
    <row r="4220" spans="1:11" ht="15" customHeight="1">
      <c r="A4220" s="1157">
        <v>5121010003</v>
      </c>
      <c r="B4220" s="1219" t="s">
        <v>2189</v>
      </c>
      <c r="C4220" s="1220"/>
      <c r="D4220" s="1221"/>
      <c r="E4220" s="1219" t="s">
        <v>4426</v>
      </c>
      <c r="F4220" s="1221"/>
      <c r="G4220" s="740">
        <v>1000</v>
      </c>
      <c r="H4220" s="1158">
        <v>0</v>
      </c>
      <c r="I4220" s="1158">
        <v>0</v>
      </c>
      <c r="J4220" s="740">
        <v>1000</v>
      </c>
      <c r="K4220" s="276" t="str">
        <f t="shared" si="65"/>
        <v>110122</v>
      </c>
    </row>
    <row r="4221" spans="1:11" ht="15" customHeight="1">
      <c r="A4221" s="1157">
        <v>5121010003</v>
      </c>
      <c r="B4221" s="1219" t="s">
        <v>2189</v>
      </c>
      <c r="C4221" s="1220"/>
      <c r="D4221" s="1221"/>
      <c r="E4221" s="1219" t="s">
        <v>2904</v>
      </c>
      <c r="F4221" s="1221"/>
      <c r="G4221" s="740">
        <v>4699.24</v>
      </c>
      <c r="H4221" s="1158">
        <v>0</v>
      </c>
      <c r="I4221" s="1158">
        <v>0</v>
      </c>
      <c r="J4221" s="740">
        <v>4699.24</v>
      </c>
      <c r="K4221" s="276" t="str">
        <f t="shared" si="65"/>
        <v>110122</v>
      </c>
    </row>
    <row r="4222" spans="1:11" ht="15" customHeight="1">
      <c r="A4222" s="1157">
        <v>5121010003</v>
      </c>
      <c r="B4222" s="1219" t="s">
        <v>2189</v>
      </c>
      <c r="C4222" s="1220"/>
      <c r="D4222" s="1221"/>
      <c r="E4222" s="1219" t="s">
        <v>2905</v>
      </c>
      <c r="F4222" s="1221"/>
      <c r="G4222" s="740">
        <v>8004</v>
      </c>
      <c r="H4222" s="1158">
        <v>0</v>
      </c>
      <c r="I4222" s="1158">
        <v>0</v>
      </c>
      <c r="J4222" s="740">
        <v>8004</v>
      </c>
      <c r="K4222" s="276" t="str">
        <f t="shared" si="65"/>
        <v>110122</v>
      </c>
    </row>
    <row r="4223" spans="1:11" ht="15" customHeight="1">
      <c r="A4223" s="1157">
        <v>5121010003</v>
      </c>
      <c r="B4223" s="1219" t="s">
        <v>2189</v>
      </c>
      <c r="C4223" s="1220"/>
      <c r="D4223" s="1221"/>
      <c r="E4223" s="1219" t="s">
        <v>3190</v>
      </c>
      <c r="F4223" s="1221"/>
      <c r="G4223" s="740">
        <v>8102.01</v>
      </c>
      <c r="H4223" s="1158">
        <v>0</v>
      </c>
      <c r="I4223" s="1158">
        <v>0</v>
      </c>
      <c r="J4223" s="740">
        <v>8102.01</v>
      </c>
      <c r="K4223" s="276" t="str">
        <f t="shared" si="65"/>
        <v>110122</v>
      </c>
    </row>
    <row r="4224" spans="1:11" ht="15" customHeight="1">
      <c r="A4224" s="1157">
        <v>5121010003</v>
      </c>
      <c r="B4224" s="1219" t="s">
        <v>2189</v>
      </c>
      <c r="C4224" s="1220"/>
      <c r="D4224" s="1221"/>
      <c r="E4224" s="1219" t="s">
        <v>4427</v>
      </c>
      <c r="F4224" s="1221"/>
      <c r="G4224" s="740">
        <v>3328.01</v>
      </c>
      <c r="H4224" s="1158">
        <v>0</v>
      </c>
      <c r="I4224" s="1158">
        <v>0</v>
      </c>
      <c r="J4224" s="740">
        <v>3328.01</v>
      </c>
      <c r="K4224" s="276" t="str">
        <f t="shared" si="65"/>
        <v>110122</v>
      </c>
    </row>
    <row r="4225" spans="1:11" ht="15" customHeight="1">
      <c r="A4225" s="1157">
        <v>5121010003</v>
      </c>
      <c r="B4225" s="1219" t="s">
        <v>2189</v>
      </c>
      <c r="C4225" s="1220"/>
      <c r="D4225" s="1221"/>
      <c r="E4225" s="1219" t="s">
        <v>2477</v>
      </c>
      <c r="F4225" s="1221"/>
      <c r="G4225" s="740">
        <v>17226</v>
      </c>
      <c r="H4225" s="1158">
        <v>0</v>
      </c>
      <c r="I4225" s="1158">
        <v>0</v>
      </c>
      <c r="J4225" s="740">
        <v>17226</v>
      </c>
      <c r="K4225" s="276" t="str">
        <f t="shared" si="65"/>
        <v>110122</v>
      </c>
    </row>
    <row r="4226" spans="1:11" ht="15" customHeight="1">
      <c r="A4226" s="1157">
        <v>5121010003</v>
      </c>
      <c r="B4226" s="1219" t="s">
        <v>2189</v>
      </c>
      <c r="C4226" s="1220"/>
      <c r="D4226" s="1221"/>
      <c r="E4226" s="1219" t="s">
        <v>4428</v>
      </c>
      <c r="F4226" s="1221"/>
      <c r="G4226" s="740">
        <v>16008</v>
      </c>
      <c r="H4226" s="1158">
        <v>0</v>
      </c>
      <c r="I4226" s="1158">
        <v>0</v>
      </c>
      <c r="J4226" s="740">
        <v>16008</v>
      </c>
      <c r="K4226" s="276" t="str">
        <f t="shared" si="65"/>
        <v>110122</v>
      </c>
    </row>
    <row r="4227" spans="1:11" ht="15" customHeight="1">
      <c r="A4227" s="1157">
        <v>5121010003</v>
      </c>
      <c r="B4227" s="1219" t="s">
        <v>2189</v>
      </c>
      <c r="C4227" s="1220"/>
      <c r="D4227" s="1221"/>
      <c r="E4227" s="1219" t="s">
        <v>3465</v>
      </c>
      <c r="F4227" s="1221"/>
      <c r="G4227" s="740">
        <v>5985.6</v>
      </c>
      <c r="H4227" s="1158">
        <v>0</v>
      </c>
      <c r="I4227" s="1158">
        <v>0</v>
      </c>
      <c r="J4227" s="740">
        <v>5985.6</v>
      </c>
      <c r="K4227" s="276" t="str">
        <f t="shared" si="65"/>
        <v>110122</v>
      </c>
    </row>
    <row r="4228" spans="1:11" ht="15" customHeight="1">
      <c r="A4228" s="1157">
        <v>5121010003</v>
      </c>
      <c r="B4228" s="1219" t="s">
        <v>2189</v>
      </c>
      <c r="C4228" s="1220"/>
      <c r="D4228" s="1221"/>
      <c r="E4228" s="1219" t="s">
        <v>3466</v>
      </c>
      <c r="F4228" s="1221"/>
      <c r="G4228" s="740">
        <v>5447</v>
      </c>
      <c r="H4228" s="1158">
        <v>0</v>
      </c>
      <c r="I4228" s="1158">
        <v>0</v>
      </c>
      <c r="J4228" s="740">
        <v>5447</v>
      </c>
      <c r="K4228" s="276" t="str">
        <f t="shared" si="65"/>
        <v>110122</v>
      </c>
    </row>
    <row r="4229" spans="1:11" ht="15" customHeight="1">
      <c r="A4229" s="1157">
        <v>5121010003</v>
      </c>
      <c r="B4229" s="1219" t="s">
        <v>2189</v>
      </c>
      <c r="C4229" s="1220"/>
      <c r="D4229" s="1221"/>
      <c r="E4229" s="1219" t="s">
        <v>2478</v>
      </c>
      <c r="F4229" s="1221"/>
      <c r="G4229" s="740">
        <v>27140.05</v>
      </c>
      <c r="H4229" s="1158">
        <v>0</v>
      </c>
      <c r="I4229" s="1158">
        <v>0</v>
      </c>
      <c r="J4229" s="740">
        <v>27140.05</v>
      </c>
      <c r="K4229" s="276" t="str">
        <f t="shared" si="65"/>
        <v>110122</v>
      </c>
    </row>
    <row r="4230" spans="1:11" ht="15" customHeight="1">
      <c r="A4230" s="1157">
        <v>5121010003</v>
      </c>
      <c r="B4230" s="1219" t="s">
        <v>2189</v>
      </c>
      <c r="C4230" s="1220"/>
      <c r="D4230" s="1221"/>
      <c r="E4230" s="1219" t="s">
        <v>2479</v>
      </c>
      <c r="F4230" s="1221"/>
      <c r="G4230" s="740">
        <v>1526.79</v>
      </c>
      <c r="H4230" s="1158">
        <v>0</v>
      </c>
      <c r="I4230" s="1158">
        <v>0</v>
      </c>
      <c r="J4230" s="740">
        <v>1526.79</v>
      </c>
      <c r="K4230" s="276" t="str">
        <f t="shared" si="65"/>
        <v>110122</v>
      </c>
    </row>
    <row r="4231" spans="1:11" ht="15" customHeight="1">
      <c r="A4231" s="1157">
        <v>5121010003</v>
      </c>
      <c r="B4231" s="1219" t="s">
        <v>2189</v>
      </c>
      <c r="C4231" s="1220"/>
      <c r="D4231" s="1221"/>
      <c r="E4231" s="1219" t="s">
        <v>4429</v>
      </c>
      <c r="F4231" s="1221"/>
      <c r="G4231" s="740">
        <v>10126</v>
      </c>
      <c r="H4231" s="1158">
        <v>0</v>
      </c>
      <c r="I4231" s="1158">
        <v>0</v>
      </c>
      <c r="J4231" s="740">
        <v>10126</v>
      </c>
      <c r="K4231" s="276" t="str">
        <f t="shared" si="65"/>
        <v>110122</v>
      </c>
    </row>
    <row r="4232" spans="1:11" ht="15" customHeight="1">
      <c r="A4232" s="1157">
        <v>5121010003</v>
      </c>
      <c r="B4232" s="1219" t="s">
        <v>2189</v>
      </c>
      <c r="C4232" s="1220"/>
      <c r="D4232" s="1221"/>
      <c r="E4232" s="1219" t="s">
        <v>4430</v>
      </c>
      <c r="F4232" s="1221"/>
      <c r="G4232" s="1158">
        <v>0</v>
      </c>
      <c r="H4232" s="740">
        <v>8559.99</v>
      </c>
      <c r="I4232" s="1158">
        <v>0</v>
      </c>
      <c r="J4232" s="740">
        <v>8559.99</v>
      </c>
      <c r="K4232" s="276" t="str">
        <f t="shared" si="65"/>
        <v>110122</v>
      </c>
    </row>
    <row r="4233" spans="1:11" ht="15" customHeight="1">
      <c r="A4233" s="1157">
        <v>5121010003</v>
      </c>
      <c r="B4233" s="1219" t="s">
        <v>2189</v>
      </c>
      <c r="C4233" s="1220"/>
      <c r="D4233" s="1221"/>
      <c r="E4233" s="1219" t="s">
        <v>3467</v>
      </c>
      <c r="F4233" s="1221"/>
      <c r="G4233" s="740">
        <v>17108.84</v>
      </c>
      <c r="H4233" s="1158">
        <v>0</v>
      </c>
      <c r="I4233" s="1158">
        <v>0</v>
      </c>
      <c r="J4233" s="740">
        <v>17108.84</v>
      </c>
      <c r="K4233" s="276" t="str">
        <f t="shared" si="65"/>
        <v>110122</v>
      </c>
    </row>
    <row r="4234" spans="1:11" ht="15" customHeight="1">
      <c r="A4234" s="1157">
        <v>5121010003</v>
      </c>
      <c r="B4234" s="1219" t="s">
        <v>2189</v>
      </c>
      <c r="C4234" s="1220"/>
      <c r="D4234" s="1221"/>
      <c r="E4234" s="1219" t="s">
        <v>2906</v>
      </c>
      <c r="F4234" s="1221"/>
      <c r="G4234" s="740">
        <v>24012</v>
      </c>
      <c r="H4234" s="1158">
        <v>0</v>
      </c>
      <c r="I4234" s="1158">
        <v>0</v>
      </c>
      <c r="J4234" s="740">
        <v>24012</v>
      </c>
      <c r="K4234" s="276" t="str">
        <f t="shared" si="65"/>
        <v>110122</v>
      </c>
    </row>
    <row r="4235" spans="1:11" ht="15" customHeight="1">
      <c r="A4235" s="1157">
        <v>5121010003</v>
      </c>
      <c r="B4235" s="1219" t="s">
        <v>2189</v>
      </c>
      <c r="C4235" s="1220"/>
      <c r="D4235" s="1221"/>
      <c r="E4235" s="1219" t="s">
        <v>3768</v>
      </c>
      <c r="F4235" s="1221"/>
      <c r="G4235" s="740">
        <v>4060</v>
      </c>
      <c r="H4235" s="1158">
        <v>0</v>
      </c>
      <c r="I4235" s="1158">
        <v>0</v>
      </c>
      <c r="J4235" s="740">
        <v>4060</v>
      </c>
      <c r="K4235" s="276" t="str">
        <f t="shared" si="65"/>
        <v>110122</v>
      </c>
    </row>
    <row r="4236" spans="1:11" ht="15" customHeight="1">
      <c r="A4236" s="1157">
        <v>5121010003</v>
      </c>
      <c r="B4236" s="1219" t="s">
        <v>2189</v>
      </c>
      <c r="C4236" s="1220"/>
      <c r="D4236" s="1221"/>
      <c r="E4236" s="1219" t="s">
        <v>2480</v>
      </c>
      <c r="F4236" s="1221"/>
      <c r="G4236" s="740">
        <v>9883.2000000000007</v>
      </c>
      <c r="H4236" s="1158">
        <v>0</v>
      </c>
      <c r="I4236" s="1158">
        <v>0</v>
      </c>
      <c r="J4236" s="740">
        <v>9883.2000000000007</v>
      </c>
      <c r="K4236" s="276" t="str">
        <f t="shared" si="65"/>
        <v>110122</v>
      </c>
    </row>
    <row r="4237" spans="1:11" ht="15" customHeight="1">
      <c r="A4237" s="1157">
        <v>5121010003</v>
      </c>
      <c r="B4237" s="1219" t="s">
        <v>2189</v>
      </c>
      <c r="C4237" s="1220"/>
      <c r="D4237" s="1221"/>
      <c r="E4237" s="1219" t="s">
        <v>3468</v>
      </c>
      <c r="F4237" s="1221"/>
      <c r="G4237" s="1158">
        <v>962.87</v>
      </c>
      <c r="H4237" s="1158">
        <v>0</v>
      </c>
      <c r="I4237" s="1158">
        <v>0</v>
      </c>
      <c r="J4237" s="1158">
        <v>962.87</v>
      </c>
      <c r="K4237" s="276" t="str">
        <f t="shared" ref="K4237:K4300" si="66">MID(E4237,58,6)</f>
        <v>110122</v>
      </c>
    </row>
    <row r="4238" spans="1:11" ht="15" customHeight="1">
      <c r="A4238" s="1157">
        <v>5121010003</v>
      </c>
      <c r="B4238" s="1219" t="s">
        <v>2189</v>
      </c>
      <c r="C4238" s="1220"/>
      <c r="D4238" s="1221"/>
      <c r="E4238" s="1219" t="s">
        <v>3469</v>
      </c>
      <c r="F4238" s="1221"/>
      <c r="G4238" s="740">
        <v>1484.87</v>
      </c>
      <c r="H4238" s="1158">
        <v>0</v>
      </c>
      <c r="I4238" s="1158">
        <v>0</v>
      </c>
      <c r="J4238" s="740">
        <v>1484.87</v>
      </c>
      <c r="K4238" s="276" t="str">
        <f t="shared" si="66"/>
        <v>110122</v>
      </c>
    </row>
    <row r="4239" spans="1:11" ht="15" customHeight="1">
      <c r="A4239" s="1157">
        <v>5121010003</v>
      </c>
      <c r="B4239" s="1219" t="s">
        <v>2189</v>
      </c>
      <c r="C4239" s="1220"/>
      <c r="D4239" s="1221"/>
      <c r="E4239" s="1219" t="s">
        <v>3470</v>
      </c>
      <c r="F4239" s="1221"/>
      <c r="G4239" s="740">
        <v>2552</v>
      </c>
      <c r="H4239" s="1158">
        <v>0</v>
      </c>
      <c r="I4239" s="1158">
        <v>0</v>
      </c>
      <c r="J4239" s="740">
        <v>2552</v>
      </c>
      <c r="K4239" s="276" t="str">
        <f t="shared" si="66"/>
        <v>110122</v>
      </c>
    </row>
    <row r="4240" spans="1:11" ht="15" customHeight="1">
      <c r="A4240" s="1157">
        <v>5121010003</v>
      </c>
      <c r="B4240" s="1219" t="s">
        <v>2189</v>
      </c>
      <c r="C4240" s="1220"/>
      <c r="D4240" s="1221"/>
      <c r="E4240" s="1219" t="s">
        <v>3471</v>
      </c>
      <c r="F4240" s="1221"/>
      <c r="G4240" s="740">
        <v>1918</v>
      </c>
      <c r="H4240" s="1158">
        <v>0</v>
      </c>
      <c r="I4240" s="1158">
        <v>0</v>
      </c>
      <c r="J4240" s="740">
        <v>1918</v>
      </c>
      <c r="K4240" s="276" t="str">
        <f t="shared" si="66"/>
        <v>110122</v>
      </c>
    </row>
    <row r="4241" spans="1:11" ht="15" customHeight="1">
      <c r="A4241" s="1157">
        <v>5121010003</v>
      </c>
      <c r="B4241" s="1219" t="s">
        <v>2189</v>
      </c>
      <c r="C4241" s="1220"/>
      <c r="D4241" s="1221"/>
      <c r="E4241" s="1219" t="s">
        <v>3472</v>
      </c>
      <c r="F4241" s="1221"/>
      <c r="G4241" s="740">
        <v>15304.4</v>
      </c>
      <c r="H4241" s="1158">
        <v>0</v>
      </c>
      <c r="I4241" s="1158">
        <v>0</v>
      </c>
      <c r="J4241" s="740">
        <v>15304.4</v>
      </c>
      <c r="K4241" s="276" t="str">
        <f t="shared" si="66"/>
        <v>110122</v>
      </c>
    </row>
    <row r="4242" spans="1:11" ht="15" customHeight="1">
      <c r="A4242" s="1157">
        <v>5121010003</v>
      </c>
      <c r="B4242" s="1219" t="s">
        <v>2189</v>
      </c>
      <c r="C4242" s="1220"/>
      <c r="D4242" s="1221"/>
      <c r="E4242" s="1219" t="s">
        <v>4431</v>
      </c>
      <c r="F4242" s="1221"/>
      <c r="G4242" s="740">
        <v>8500</v>
      </c>
      <c r="H4242" s="1158">
        <v>0</v>
      </c>
      <c r="I4242" s="1158">
        <v>0</v>
      </c>
      <c r="J4242" s="740">
        <v>8500</v>
      </c>
      <c r="K4242" s="276" t="str">
        <f t="shared" si="66"/>
        <v>110122</v>
      </c>
    </row>
    <row r="4243" spans="1:11" ht="15" customHeight="1">
      <c r="A4243" s="1157">
        <v>5121010003</v>
      </c>
      <c r="B4243" s="1219" t="s">
        <v>2189</v>
      </c>
      <c r="C4243" s="1220"/>
      <c r="D4243" s="1221"/>
      <c r="E4243" s="1219" t="s">
        <v>2907</v>
      </c>
      <c r="F4243" s="1221"/>
      <c r="G4243" s="740">
        <v>78659.81</v>
      </c>
      <c r="H4243" s="740">
        <v>3790</v>
      </c>
      <c r="I4243" s="1158">
        <v>0</v>
      </c>
      <c r="J4243" s="740">
        <v>82449.81</v>
      </c>
      <c r="K4243" s="276" t="str">
        <f t="shared" si="66"/>
        <v>110122</v>
      </c>
    </row>
    <row r="4244" spans="1:11" ht="15" customHeight="1">
      <c r="A4244" s="1157">
        <v>5121010003</v>
      </c>
      <c r="B4244" s="1219" t="s">
        <v>2189</v>
      </c>
      <c r="C4244" s="1220"/>
      <c r="D4244" s="1221"/>
      <c r="E4244" s="1219" t="s">
        <v>4432</v>
      </c>
      <c r="F4244" s="1221"/>
      <c r="G4244" s="740">
        <v>39276.01</v>
      </c>
      <c r="H4244" s="1158">
        <v>0</v>
      </c>
      <c r="I4244" s="1158">
        <v>0</v>
      </c>
      <c r="J4244" s="740">
        <v>39276.01</v>
      </c>
      <c r="K4244" s="276" t="str">
        <f t="shared" si="66"/>
        <v>110122</v>
      </c>
    </row>
    <row r="4245" spans="1:11" ht="15" customHeight="1">
      <c r="A4245" s="1157">
        <v>5121010003</v>
      </c>
      <c r="B4245" s="1219" t="s">
        <v>2189</v>
      </c>
      <c r="C4245" s="1220"/>
      <c r="D4245" s="1221"/>
      <c r="E4245" s="1219" t="s">
        <v>2481</v>
      </c>
      <c r="F4245" s="1221"/>
      <c r="G4245" s="740">
        <v>10999.6</v>
      </c>
      <c r="H4245" s="1158">
        <v>0</v>
      </c>
      <c r="I4245" s="1158">
        <v>0</v>
      </c>
      <c r="J4245" s="740">
        <v>10999.6</v>
      </c>
      <c r="K4245" s="276" t="str">
        <f t="shared" si="66"/>
        <v>110122</v>
      </c>
    </row>
    <row r="4246" spans="1:11" ht="15" customHeight="1">
      <c r="A4246" s="1157">
        <v>5121010003</v>
      </c>
      <c r="B4246" s="1219" t="s">
        <v>2189</v>
      </c>
      <c r="C4246" s="1220"/>
      <c r="D4246" s="1221"/>
      <c r="E4246" s="1219" t="s">
        <v>2191</v>
      </c>
      <c r="F4246" s="1221"/>
      <c r="G4246" s="740">
        <v>8890</v>
      </c>
      <c r="H4246" s="1158">
        <v>0</v>
      </c>
      <c r="I4246" s="1158">
        <v>0</v>
      </c>
      <c r="J4246" s="740">
        <v>8890</v>
      </c>
      <c r="K4246" s="276" t="str">
        <f t="shared" si="66"/>
        <v>110122</v>
      </c>
    </row>
    <row r="4247" spans="1:11" ht="15" customHeight="1">
      <c r="A4247" s="1157">
        <v>5121010003</v>
      </c>
      <c r="B4247" s="1219" t="s">
        <v>2189</v>
      </c>
      <c r="C4247" s="1220"/>
      <c r="D4247" s="1221"/>
      <c r="E4247" s="1219" t="s">
        <v>2908</v>
      </c>
      <c r="F4247" s="1221"/>
      <c r="G4247" s="740">
        <v>58962.8</v>
      </c>
      <c r="H4247" s="1158">
        <v>0</v>
      </c>
      <c r="I4247" s="1158">
        <v>0</v>
      </c>
      <c r="J4247" s="740">
        <v>58962.8</v>
      </c>
      <c r="K4247" s="276" t="str">
        <f t="shared" si="66"/>
        <v>110122</v>
      </c>
    </row>
    <row r="4248" spans="1:11" ht="15" customHeight="1">
      <c r="A4248" s="1157">
        <v>5121010003</v>
      </c>
      <c r="B4248" s="1219" t="s">
        <v>2189</v>
      </c>
      <c r="C4248" s="1220"/>
      <c r="D4248" s="1221"/>
      <c r="E4248" s="1219" t="s">
        <v>3769</v>
      </c>
      <c r="F4248" s="1221"/>
      <c r="G4248" s="740">
        <v>12024.94</v>
      </c>
      <c r="H4248" s="1158">
        <v>0</v>
      </c>
      <c r="I4248" s="1158">
        <v>0</v>
      </c>
      <c r="J4248" s="740">
        <v>12024.94</v>
      </c>
      <c r="K4248" s="276" t="str">
        <f t="shared" si="66"/>
        <v>110122</v>
      </c>
    </row>
    <row r="4249" spans="1:11" ht="15" customHeight="1">
      <c r="A4249" s="1157">
        <v>5121010003</v>
      </c>
      <c r="B4249" s="1219" t="s">
        <v>2189</v>
      </c>
      <c r="C4249" s="1220"/>
      <c r="D4249" s="1221"/>
      <c r="E4249" s="1219" t="s">
        <v>4433</v>
      </c>
      <c r="F4249" s="1221"/>
      <c r="G4249" s="740">
        <v>1000</v>
      </c>
      <c r="H4249" s="1158">
        <v>0</v>
      </c>
      <c r="I4249" s="1158">
        <v>0</v>
      </c>
      <c r="J4249" s="740">
        <v>1000</v>
      </c>
      <c r="K4249" s="276" t="str">
        <f t="shared" si="66"/>
        <v>110122</v>
      </c>
    </row>
    <row r="4250" spans="1:11" ht="15" customHeight="1">
      <c r="A4250" s="1157">
        <v>5121010003</v>
      </c>
      <c r="B4250" s="1219" t="s">
        <v>2189</v>
      </c>
      <c r="C4250" s="1220"/>
      <c r="D4250" s="1221"/>
      <c r="E4250" s="1219" t="s">
        <v>2909</v>
      </c>
      <c r="F4250" s="1221"/>
      <c r="G4250" s="740">
        <v>25616.799999999999</v>
      </c>
      <c r="H4250" s="1158">
        <v>0</v>
      </c>
      <c r="I4250" s="1158">
        <v>0</v>
      </c>
      <c r="J4250" s="740">
        <v>25616.799999999999</v>
      </c>
      <c r="K4250" s="276" t="str">
        <f t="shared" si="66"/>
        <v>110122</v>
      </c>
    </row>
    <row r="4251" spans="1:11" ht="15" customHeight="1">
      <c r="A4251" s="1157">
        <v>5121010004</v>
      </c>
      <c r="B4251" s="1219" t="s">
        <v>1208</v>
      </c>
      <c r="C4251" s="1220"/>
      <c r="D4251" s="1221"/>
      <c r="E4251" s="1219" t="s">
        <v>4434</v>
      </c>
      <c r="F4251" s="1221"/>
      <c r="G4251" s="1158">
        <v>752.4</v>
      </c>
      <c r="H4251" s="1158">
        <v>0</v>
      </c>
      <c r="I4251" s="1158">
        <v>0</v>
      </c>
      <c r="J4251" s="1158">
        <v>752.4</v>
      </c>
      <c r="K4251" s="276" t="str">
        <f t="shared" si="66"/>
        <v>110122</v>
      </c>
    </row>
    <row r="4252" spans="1:11" ht="15" customHeight="1">
      <c r="A4252" s="1157">
        <v>5121010004</v>
      </c>
      <c r="B4252" s="1219" t="s">
        <v>1208</v>
      </c>
      <c r="C4252" s="1220"/>
      <c r="D4252" s="1221"/>
      <c r="E4252" s="1219" t="s">
        <v>2482</v>
      </c>
      <c r="F4252" s="1221"/>
      <c r="G4252" s="740">
        <v>4401</v>
      </c>
      <c r="H4252" s="740">
        <v>1089</v>
      </c>
      <c r="I4252" s="1158">
        <v>0</v>
      </c>
      <c r="J4252" s="740">
        <v>5490</v>
      </c>
      <c r="K4252" s="276" t="str">
        <f t="shared" si="66"/>
        <v>110122</v>
      </c>
    </row>
    <row r="4253" spans="1:11" ht="15" customHeight="1">
      <c r="A4253" s="1157">
        <v>5121010004</v>
      </c>
      <c r="B4253" s="1219" t="s">
        <v>1208</v>
      </c>
      <c r="C4253" s="1220"/>
      <c r="D4253" s="1221"/>
      <c r="E4253" s="1219" t="s">
        <v>3770</v>
      </c>
      <c r="F4253" s="1221"/>
      <c r="G4253" s="740">
        <v>1374.08</v>
      </c>
      <c r="H4253" s="1158">
        <v>0</v>
      </c>
      <c r="I4253" s="1158">
        <v>0</v>
      </c>
      <c r="J4253" s="740">
        <v>1374.08</v>
      </c>
      <c r="K4253" s="276" t="str">
        <f t="shared" si="66"/>
        <v>110122</v>
      </c>
    </row>
    <row r="4254" spans="1:11" ht="15" customHeight="1">
      <c r="A4254" s="1157">
        <v>5121010004</v>
      </c>
      <c r="B4254" s="1219" t="s">
        <v>1208</v>
      </c>
      <c r="C4254" s="1220"/>
      <c r="D4254" s="1221"/>
      <c r="E4254" s="1219" t="s">
        <v>2192</v>
      </c>
      <c r="F4254" s="1221"/>
      <c r="G4254" s="740">
        <v>1807.2</v>
      </c>
      <c r="H4254" s="1158">
        <v>0</v>
      </c>
      <c r="I4254" s="1158">
        <v>0</v>
      </c>
      <c r="J4254" s="740">
        <v>1807.2</v>
      </c>
      <c r="K4254" s="276" t="str">
        <f t="shared" si="66"/>
        <v>110122</v>
      </c>
    </row>
    <row r="4255" spans="1:11" ht="15" customHeight="1">
      <c r="A4255" s="1157">
        <v>5121010004</v>
      </c>
      <c r="B4255" s="1219" t="s">
        <v>1208</v>
      </c>
      <c r="C4255" s="1220"/>
      <c r="D4255" s="1221"/>
      <c r="E4255" s="1219" t="s">
        <v>4435</v>
      </c>
      <c r="F4255" s="1221"/>
      <c r="G4255" s="1158">
        <v>172.3</v>
      </c>
      <c r="H4255" s="1158">
        <v>0</v>
      </c>
      <c r="I4255" s="1158">
        <v>0</v>
      </c>
      <c r="J4255" s="1158">
        <v>172.3</v>
      </c>
      <c r="K4255" s="276" t="str">
        <f t="shared" si="66"/>
        <v>110122</v>
      </c>
    </row>
    <row r="4256" spans="1:11" ht="15" customHeight="1">
      <c r="A4256" s="1157">
        <v>5121010004</v>
      </c>
      <c r="B4256" s="1219" t="s">
        <v>1208</v>
      </c>
      <c r="C4256" s="1220"/>
      <c r="D4256" s="1221"/>
      <c r="E4256" s="1219" t="s">
        <v>4436</v>
      </c>
      <c r="F4256" s="1221"/>
      <c r="G4256" s="1158">
        <v>610.6</v>
      </c>
      <c r="H4256" s="1158">
        <v>0</v>
      </c>
      <c r="I4256" s="1158">
        <v>0</v>
      </c>
      <c r="J4256" s="1158">
        <v>610.6</v>
      </c>
      <c r="K4256" s="276" t="str">
        <f t="shared" si="66"/>
        <v>110122</v>
      </c>
    </row>
    <row r="4257" spans="1:11" ht="15" customHeight="1">
      <c r="A4257" s="1157">
        <v>5121010004</v>
      </c>
      <c r="B4257" s="1219" t="s">
        <v>1208</v>
      </c>
      <c r="C4257" s="1220"/>
      <c r="D4257" s="1221"/>
      <c r="E4257" s="1219" t="s">
        <v>4137</v>
      </c>
      <c r="F4257" s="1221"/>
      <c r="G4257" s="1158">
        <v>248</v>
      </c>
      <c r="H4257" s="1158">
        <v>0</v>
      </c>
      <c r="I4257" s="1158">
        <v>0</v>
      </c>
      <c r="J4257" s="1158">
        <v>248</v>
      </c>
      <c r="K4257" s="276" t="str">
        <f t="shared" si="66"/>
        <v>110122</v>
      </c>
    </row>
    <row r="4258" spans="1:11" ht="15" customHeight="1">
      <c r="A4258" s="1157">
        <v>5121010004</v>
      </c>
      <c r="B4258" s="1219" t="s">
        <v>1208</v>
      </c>
      <c r="C4258" s="1220"/>
      <c r="D4258" s="1221"/>
      <c r="E4258" s="1219" t="s">
        <v>1836</v>
      </c>
      <c r="F4258" s="1221"/>
      <c r="G4258" s="740">
        <v>12699</v>
      </c>
      <c r="H4258" s="1158">
        <v>0</v>
      </c>
      <c r="I4258" s="1158">
        <v>0</v>
      </c>
      <c r="J4258" s="740">
        <v>12699</v>
      </c>
      <c r="K4258" s="276" t="str">
        <f t="shared" si="66"/>
        <v>110122</v>
      </c>
    </row>
    <row r="4259" spans="1:11" ht="15" customHeight="1">
      <c r="A4259" s="1157">
        <v>5121010004</v>
      </c>
      <c r="B4259" s="1219" t="s">
        <v>1208</v>
      </c>
      <c r="C4259" s="1220"/>
      <c r="D4259" s="1221"/>
      <c r="E4259" s="1219" t="s">
        <v>4437</v>
      </c>
      <c r="F4259" s="1221"/>
      <c r="G4259" s="740">
        <v>1085.5</v>
      </c>
      <c r="H4259" s="1158">
        <v>0</v>
      </c>
      <c r="I4259" s="1158">
        <v>0</v>
      </c>
      <c r="J4259" s="740">
        <v>1085.5</v>
      </c>
      <c r="K4259" s="276" t="str">
        <f t="shared" si="66"/>
        <v>110122</v>
      </c>
    </row>
    <row r="4260" spans="1:11" ht="15" customHeight="1">
      <c r="A4260" s="1157">
        <v>5121010004</v>
      </c>
      <c r="B4260" s="1219" t="s">
        <v>1208</v>
      </c>
      <c r="C4260" s="1220"/>
      <c r="D4260" s="1221"/>
      <c r="E4260" s="1219" t="s">
        <v>3191</v>
      </c>
      <c r="F4260" s="1221"/>
      <c r="G4260" s="740">
        <v>1868.76</v>
      </c>
      <c r="H4260" s="1158">
        <v>0</v>
      </c>
      <c r="I4260" s="1158">
        <v>0</v>
      </c>
      <c r="J4260" s="740">
        <v>1868.76</v>
      </c>
      <c r="K4260" s="276" t="str">
        <f t="shared" si="66"/>
        <v>110122</v>
      </c>
    </row>
    <row r="4261" spans="1:11" ht="15" customHeight="1">
      <c r="A4261" s="1157">
        <v>5121010004</v>
      </c>
      <c r="B4261" s="1219" t="s">
        <v>1208</v>
      </c>
      <c r="C4261" s="1220"/>
      <c r="D4261" s="1221"/>
      <c r="E4261" s="1219" t="s">
        <v>2483</v>
      </c>
      <c r="F4261" s="1221"/>
      <c r="G4261" s="740">
        <v>27039.01</v>
      </c>
      <c r="H4261" s="740">
        <v>8028.6</v>
      </c>
      <c r="I4261" s="1158">
        <v>0</v>
      </c>
      <c r="J4261" s="740">
        <v>35067.61</v>
      </c>
      <c r="K4261" s="276" t="str">
        <f t="shared" si="66"/>
        <v>110122</v>
      </c>
    </row>
    <row r="4262" spans="1:11" ht="15" customHeight="1">
      <c r="A4262" s="1157">
        <v>5121010004</v>
      </c>
      <c r="B4262" s="1219" t="s">
        <v>1208</v>
      </c>
      <c r="C4262" s="1220"/>
      <c r="D4262" s="1221"/>
      <c r="E4262" s="1219" t="s">
        <v>2910</v>
      </c>
      <c r="F4262" s="1221"/>
      <c r="G4262" s="740">
        <v>10060.5</v>
      </c>
      <c r="H4262" s="740">
        <v>1385</v>
      </c>
      <c r="I4262" s="1158">
        <v>0</v>
      </c>
      <c r="J4262" s="740">
        <v>11445.5</v>
      </c>
      <c r="K4262" s="276" t="str">
        <f t="shared" si="66"/>
        <v>110122</v>
      </c>
    </row>
    <row r="4263" spans="1:11" ht="15" customHeight="1">
      <c r="A4263" s="1157">
        <v>5121010004</v>
      </c>
      <c r="B4263" s="1219" t="s">
        <v>1208</v>
      </c>
      <c r="C4263" s="1220"/>
      <c r="D4263" s="1221"/>
      <c r="E4263" s="1219" t="s">
        <v>3192</v>
      </c>
      <c r="F4263" s="1221"/>
      <c r="G4263" s="740">
        <v>12162.8</v>
      </c>
      <c r="H4263" s="1158">
        <v>0</v>
      </c>
      <c r="I4263" s="1158">
        <v>0</v>
      </c>
      <c r="J4263" s="740">
        <v>12162.8</v>
      </c>
      <c r="K4263" s="276" t="str">
        <f t="shared" si="66"/>
        <v>110122</v>
      </c>
    </row>
    <row r="4264" spans="1:11" ht="15" customHeight="1">
      <c r="A4264" s="1157">
        <v>5121010004</v>
      </c>
      <c r="B4264" s="1219" t="s">
        <v>1208</v>
      </c>
      <c r="C4264" s="1220"/>
      <c r="D4264" s="1221"/>
      <c r="E4264" s="1219" t="s">
        <v>3193</v>
      </c>
      <c r="F4264" s="1221"/>
      <c r="G4264" s="740">
        <v>1047.8800000000001</v>
      </c>
      <c r="H4264" s="1158">
        <v>685</v>
      </c>
      <c r="I4264" s="1158">
        <v>0</v>
      </c>
      <c r="J4264" s="740">
        <v>1732.88</v>
      </c>
      <c r="K4264" s="276" t="str">
        <f t="shared" si="66"/>
        <v>110122</v>
      </c>
    </row>
    <row r="4265" spans="1:11" ht="15" customHeight="1">
      <c r="A4265" s="1157">
        <v>5121010004</v>
      </c>
      <c r="B4265" s="1219" t="s">
        <v>1208</v>
      </c>
      <c r="C4265" s="1220"/>
      <c r="D4265" s="1221"/>
      <c r="E4265" s="1219" t="s">
        <v>4438</v>
      </c>
      <c r="F4265" s="1221"/>
      <c r="G4265" s="1158">
        <v>426.46</v>
      </c>
      <c r="H4265" s="1158">
        <v>0</v>
      </c>
      <c r="I4265" s="1158">
        <v>0</v>
      </c>
      <c r="J4265" s="1158">
        <v>426.46</v>
      </c>
      <c r="K4265" s="276" t="str">
        <f t="shared" si="66"/>
        <v>110122</v>
      </c>
    </row>
    <row r="4266" spans="1:11" ht="15" customHeight="1">
      <c r="A4266" s="1157">
        <v>5121010004</v>
      </c>
      <c r="B4266" s="1219" t="s">
        <v>1208</v>
      </c>
      <c r="C4266" s="1220"/>
      <c r="D4266" s="1221"/>
      <c r="E4266" s="1219" t="s">
        <v>4439</v>
      </c>
      <c r="F4266" s="1221"/>
      <c r="G4266" s="1158">
        <v>205</v>
      </c>
      <c r="H4266" s="1158">
        <v>0</v>
      </c>
      <c r="I4266" s="1158">
        <v>0</v>
      </c>
      <c r="J4266" s="1158">
        <v>205</v>
      </c>
      <c r="K4266" s="276" t="str">
        <f t="shared" si="66"/>
        <v>110122</v>
      </c>
    </row>
    <row r="4267" spans="1:11" ht="15" customHeight="1">
      <c r="A4267" s="1157">
        <v>5121040001</v>
      </c>
      <c r="B4267" s="1219" t="s">
        <v>1209</v>
      </c>
      <c r="C4267" s="1220"/>
      <c r="D4267" s="1221"/>
      <c r="E4267" s="1219" t="s">
        <v>4138</v>
      </c>
      <c r="F4267" s="1221"/>
      <c r="G4267" s="740">
        <v>8227.93</v>
      </c>
      <c r="H4267" s="740">
        <v>9151</v>
      </c>
      <c r="I4267" s="1158">
        <v>0</v>
      </c>
      <c r="J4267" s="740">
        <v>17378.93</v>
      </c>
      <c r="K4267" s="276" t="str">
        <f t="shared" si="66"/>
        <v>110122</v>
      </c>
    </row>
    <row r="4268" spans="1:11" ht="15" customHeight="1">
      <c r="A4268" s="1157">
        <v>5121040001</v>
      </c>
      <c r="B4268" s="1219" t="s">
        <v>1209</v>
      </c>
      <c r="C4268" s="1220"/>
      <c r="D4268" s="1221"/>
      <c r="E4268" s="1219" t="s">
        <v>4440</v>
      </c>
      <c r="F4268" s="1221"/>
      <c r="G4268" s="740">
        <v>5789</v>
      </c>
      <c r="H4268" s="740">
        <v>3939.36</v>
      </c>
      <c r="I4268" s="1158">
        <v>0</v>
      </c>
      <c r="J4268" s="740">
        <v>9728.36</v>
      </c>
      <c r="K4268" s="276" t="str">
        <f t="shared" si="66"/>
        <v>110122</v>
      </c>
    </row>
    <row r="4269" spans="1:11" ht="15" customHeight="1">
      <c r="A4269" s="1157">
        <v>5121040001</v>
      </c>
      <c r="B4269" s="1219" t="s">
        <v>1209</v>
      </c>
      <c r="C4269" s="1220"/>
      <c r="D4269" s="1221"/>
      <c r="E4269" s="1219" t="s">
        <v>2484</v>
      </c>
      <c r="F4269" s="1221"/>
      <c r="G4269" s="740">
        <v>81170.649999999994</v>
      </c>
      <c r="H4269" s="740">
        <v>23981</v>
      </c>
      <c r="I4269" s="1158">
        <v>0</v>
      </c>
      <c r="J4269" s="740">
        <v>105151.65</v>
      </c>
      <c r="K4269" s="276" t="str">
        <f t="shared" si="66"/>
        <v>110122</v>
      </c>
    </row>
    <row r="4270" spans="1:11" ht="15" customHeight="1">
      <c r="A4270" s="1157">
        <v>5121040001</v>
      </c>
      <c r="B4270" s="1219" t="s">
        <v>1209</v>
      </c>
      <c r="C4270" s="1220"/>
      <c r="D4270" s="1221"/>
      <c r="E4270" s="1219" t="s">
        <v>2911</v>
      </c>
      <c r="F4270" s="1221"/>
      <c r="G4270" s="740">
        <v>31267.89</v>
      </c>
      <c r="H4270" s="740">
        <v>4472</v>
      </c>
      <c r="I4270" s="1158">
        <v>0</v>
      </c>
      <c r="J4270" s="740">
        <v>35739.89</v>
      </c>
      <c r="K4270" s="276" t="str">
        <f t="shared" si="66"/>
        <v>110122</v>
      </c>
    </row>
    <row r="4271" spans="1:11" ht="15" customHeight="1">
      <c r="A4271" s="1157">
        <v>5121040001</v>
      </c>
      <c r="B4271" s="1219" t="s">
        <v>1209</v>
      </c>
      <c r="C4271" s="1220"/>
      <c r="D4271" s="1221"/>
      <c r="E4271" s="1219" t="s">
        <v>3473</v>
      </c>
      <c r="F4271" s="1221"/>
      <c r="G4271" s="740">
        <v>43598.07</v>
      </c>
      <c r="H4271" s="740">
        <v>2369</v>
      </c>
      <c r="I4271" s="1158">
        <v>0</v>
      </c>
      <c r="J4271" s="740">
        <v>45967.07</v>
      </c>
      <c r="K4271" s="276" t="str">
        <f t="shared" si="66"/>
        <v>110122</v>
      </c>
    </row>
    <row r="4272" spans="1:11" ht="15" customHeight="1">
      <c r="A4272" s="1157">
        <v>5121040001</v>
      </c>
      <c r="B4272" s="1219" t="s">
        <v>1209</v>
      </c>
      <c r="C4272" s="1220"/>
      <c r="D4272" s="1221"/>
      <c r="E4272" s="1219" t="s">
        <v>3194</v>
      </c>
      <c r="F4272" s="1221"/>
      <c r="G4272" s="740">
        <v>2400.25</v>
      </c>
      <c r="H4272" s="1158">
        <v>0</v>
      </c>
      <c r="I4272" s="1158">
        <v>0</v>
      </c>
      <c r="J4272" s="740">
        <v>2400.25</v>
      </c>
      <c r="K4272" s="276" t="str">
        <f t="shared" si="66"/>
        <v>110122</v>
      </c>
    </row>
    <row r="4273" spans="1:11" ht="15" customHeight="1">
      <c r="A4273" s="1157">
        <v>5121040001</v>
      </c>
      <c r="B4273" s="1219" t="s">
        <v>1209</v>
      </c>
      <c r="C4273" s="1220"/>
      <c r="D4273" s="1221"/>
      <c r="E4273" s="1219" t="s">
        <v>1837</v>
      </c>
      <c r="F4273" s="1221"/>
      <c r="G4273" s="740">
        <v>31092.59</v>
      </c>
      <c r="H4273" s="1158">
        <v>0</v>
      </c>
      <c r="I4273" s="1158">
        <v>0</v>
      </c>
      <c r="J4273" s="740">
        <v>31092.59</v>
      </c>
      <c r="K4273" s="276" t="str">
        <f t="shared" si="66"/>
        <v>110122</v>
      </c>
    </row>
    <row r="4274" spans="1:11" ht="15" customHeight="1">
      <c r="A4274" s="1157">
        <v>5121040001</v>
      </c>
      <c r="B4274" s="1219" t="s">
        <v>1209</v>
      </c>
      <c r="C4274" s="1220"/>
      <c r="D4274" s="1221"/>
      <c r="E4274" s="1219" t="s">
        <v>2485</v>
      </c>
      <c r="F4274" s="1221"/>
      <c r="G4274" s="740">
        <v>4247.8900000000003</v>
      </c>
      <c r="H4274" s="1158">
        <v>0</v>
      </c>
      <c r="I4274" s="1158">
        <v>0</v>
      </c>
      <c r="J4274" s="740">
        <v>4247.8900000000003</v>
      </c>
      <c r="K4274" s="276" t="str">
        <f t="shared" si="66"/>
        <v>110122</v>
      </c>
    </row>
    <row r="4275" spans="1:11" ht="15" customHeight="1">
      <c r="A4275" s="1157">
        <v>5121040001</v>
      </c>
      <c r="B4275" s="1219" t="s">
        <v>1209</v>
      </c>
      <c r="C4275" s="1220"/>
      <c r="D4275" s="1221"/>
      <c r="E4275" s="1219" t="s">
        <v>2486</v>
      </c>
      <c r="F4275" s="1221"/>
      <c r="G4275" s="740">
        <v>42851.27</v>
      </c>
      <c r="H4275" s="740">
        <v>17609.150000000001</v>
      </c>
      <c r="I4275" s="1158">
        <v>0</v>
      </c>
      <c r="J4275" s="740">
        <v>60460.42</v>
      </c>
      <c r="K4275" s="276" t="str">
        <f t="shared" si="66"/>
        <v>110122</v>
      </c>
    </row>
    <row r="4276" spans="1:11" ht="15" customHeight="1">
      <c r="A4276" s="1157">
        <v>5121040001</v>
      </c>
      <c r="B4276" s="1219" t="s">
        <v>1209</v>
      </c>
      <c r="C4276" s="1220"/>
      <c r="D4276" s="1221"/>
      <c r="E4276" s="1219" t="s">
        <v>1838</v>
      </c>
      <c r="F4276" s="1221"/>
      <c r="G4276" s="740">
        <v>37688.449999999997</v>
      </c>
      <c r="H4276" s="740">
        <v>3072.84</v>
      </c>
      <c r="I4276" s="1158">
        <v>0</v>
      </c>
      <c r="J4276" s="740">
        <v>40761.29</v>
      </c>
      <c r="K4276" s="276" t="str">
        <f t="shared" si="66"/>
        <v>110122</v>
      </c>
    </row>
    <row r="4277" spans="1:11" ht="15" customHeight="1">
      <c r="A4277" s="1157">
        <v>5121040001</v>
      </c>
      <c r="B4277" s="1219" t="s">
        <v>1209</v>
      </c>
      <c r="C4277" s="1220"/>
      <c r="D4277" s="1221"/>
      <c r="E4277" s="1219" t="s">
        <v>3771</v>
      </c>
      <c r="F4277" s="1221"/>
      <c r="G4277" s="740">
        <v>2970.54</v>
      </c>
      <c r="H4277" s="1158">
        <v>0</v>
      </c>
      <c r="I4277" s="1158">
        <v>0</v>
      </c>
      <c r="J4277" s="740">
        <v>2970.54</v>
      </c>
      <c r="K4277" s="276" t="str">
        <f t="shared" si="66"/>
        <v>110122</v>
      </c>
    </row>
    <row r="4278" spans="1:11" ht="15" customHeight="1">
      <c r="A4278" s="1157">
        <v>5121040001</v>
      </c>
      <c r="B4278" s="1219" t="s">
        <v>1209</v>
      </c>
      <c r="C4278" s="1220"/>
      <c r="D4278" s="1221"/>
      <c r="E4278" s="1219" t="s">
        <v>2487</v>
      </c>
      <c r="F4278" s="1221"/>
      <c r="G4278" s="740">
        <v>19915.27</v>
      </c>
      <c r="H4278" s="1158">
        <v>0</v>
      </c>
      <c r="I4278" s="1158">
        <v>0</v>
      </c>
      <c r="J4278" s="740">
        <v>19915.27</v>
      </c>
      <c r="K4278" s="276" t="str">
        <f t="shared" si="66"/>
        <v>110122</v>
      </c>
    </row>
    <row r="4279" spans="1:11" ht="15" customHeight="1">
      <c r="A4279" s="1157">
        <v>5121040001</v>
      </c>
      <c r="B4279" s="1219" t="s">
        <v>1209</v>
      </c>
      <c r="C4279" s="1220"/>
      <c r="D4279" s="1221"/>
      <c r="E4279" s="1219" t="s">
        <v>4441</v>
      </c>
      <c r="F4279" s="1221"/>
      <c r="G4279" s="740">
        <v>1599.21</v>
      </c>
      <c r="H4279" s="1158">
        <v>0</v>
      </c>
      <c r="I4279" s="1158">
        <v>0</v>
      </c>
      <c r="J4279" s="740">
        <v>1599.21</v>
      </c>
      <c r="K4279" s="276" t="str">
        <f t="shared" si="66"/>
        <v>110122</v>
      </c>
    </row>
    <row r="4280" spans="1:11" ht="15" customHeight="1">
      <c r="A4280" s="1157">
        <v>5121040001</v>
      </c>
      <c r="B4280" s="1219" t="s">
        <v>1209</v>
      </c>
      <c r="C4280" s="1220"/>
      <c r="D4280" s="1221"/>
      <c r="E4280" s="1219" t="s">
        <v>2912</v>
      </c>
      <c r="F4280" s="1221"/>
      <c r="G4280" s="740">
        <v>20074.259999999998</v>
      </c>
      <c r="H4280" s="1158">
        <v>0</v>
      </c>
      <c r="I4280" s="1158">
        <v>0</v>
      </c>
      <c r="J4280" s="740">
        <v>20074.259999999998</v>
      </c>
      <c r="K4280" s="276" t="str">
        <f t="shared" si="66"/>
        <v>110122</v>
      </c>
    </row>
    <row r="4281" spans="1:11" ht="15" customHeight="1">
      <c r="A4281" s="1157">
        <v>5121040001</v>
      </c>
      <c r="B4281" s="1219" t="s">
        <v>1209</v>
      </c>
      <c r="C4281" s="1220"/>
      <c r="D4281" s="1221"/>
      <c r="E4281" s="1219" t="s">
        <v>3474</v>
      </c>
      <c r="F4281" s="1221"/>
      <c r="G4281" s="740">
        <v>9276.36</v>
      </c>
      <c r="H4281" s="1158">
        <v>0</v>
      </c>
      <c r="I4281" s="1158">
        <v>0</v>
      </c>
      <c r="J4281" s="740">
        <v>9276.36</v>
      </c>
      <c r="K4281" s="276" t="str">
        <f t="shared" si="66"/>
        <v>110122</v>
      </c>
    </row>
    <row r="4282" spans="1:11" ht="15" customHeight="1">
      <c r="A4282" s="1157">
        <v>5121040001</v>
      </c>
      <c r="B4282" s="1219" t="s">
        <v>1209</v>
      </c>
      <c r="C4282" s="1220"/>
      <c r="D4282" s="1221"/>
      <c r="E4282" s="1219" t="s">
        <v>2913</v>
      </c>
      <c r="F4282" s="1221"/>
      <c r="G4282" s="740">
        <v>22388.89</v>
      </c>
      <c r="H4282" s="740">
        <v>9434</v>
      </c>
      <c r="I4282" s="1158">
        <v>0</v>
      </c>
      <c r="J4282" s="740">
        <v>31822.89</v>
      </c>
      <c r="K4282" s="276" t="str">
        <f t="shared" si="66"/>
        <v>110122</v>
      </c>
    </row>
    <row r="4283" spans="1:11" ht="15" customHeight="1">
      <c r="A4283" s="1157">
        <v>5121040001</v>
      </c>
      <c r="B4283" s="1219" t="s">
        <v>1209</v>
      </c>
      <c r="C4283" s="1220"/>
      <c r="D4283" s="1221"/>
      <c r="E4283" s="1219" t="s">
        <v>1839</v>
      </c>
      <c r="F4283" s="1221"/>
      <c r="G4283" s="740">
        <v>25465.47</v>
      </c>
      <c r="H4283" s="740">
        <v>2950</v>
      </c>
      <c r="I4283" s="1158">
        <v>0</v>
      </c>
      <c r="J4283" s="740">
        <v>28415.47</v>
      </c>
      <c r="K4283" s="276" t="str">
        <f t="shared" si="66"/>
        <v>110122</v>
      </c>
    </row>
    <row r="4284" spans="1:11" ht="15" customHeight="1">
      <c r="A4284" s="1157">
        <v>5121040001</v>
      </c>
      <c r="B4284" s="1219" t="s">
        <v>1209</v>
      </c>
      <c r="C4284" s="1220"/>
      <c r="D4284" s="1221"/>
      <c r="E4284" s="1219" t="s">
        <v>2914</v>
      </c>
      <c r="F4284" s="1221"/>
      <c r="G4284" s="740">
        <v>23903.13</v>
      </c>
      <c r="H4284" s="1158">
        <v>0</v>
      </c>
      <c r="I4284" s="1158">
        <v>0</v>
      </c>
      <c r="J4284" s="740">
        <v>23903.13</v>
      </c>
      <c r="K4284" s="276" t="str">
        <f t="shared" si="66"/>
        <v>110122</v>
      </c>
    </row>
    <row r="4285" spans="1:11" ht="15" customHeight="1">
      <c r="A4285" s="1157">
        <v>5121040001</v>
      </c>
      <c r="B4285" s="1219" t="s">
        <v>1209</v>
      </c>
      <c r="C4285" s="1220"/>
      <c r="D4285" s="1221"/>
      <c r="E4285" s="1219" t="s">
        <v>2915</v>
      </c>
      <c r="F4285" s="1221"/>
      <c r="G4285" s="740">
        <v>40557.21</v>
      </c>
      <c r="H4285" s="1158">
        <v>0</v>
      </c>
      <c r="I4285" s="1158">
        <v>0</v>
      </c>
      <c r="J4285" s="740">
        <v>40557.21</v>
      </c>
      <c r="K4285" s="276" t="str">
        <f t="shared" si="66"/>
        <v>110122</v>
      </c>
    </row>
    <row r="4286" spans="1:11" ht="15" customHeight="1">
      <c r="A4286" s="1157">
        <v>5121040001</v>
      </c>
      <c r="B4286" s="1219" t="s">
        <v>1209</v>
      </c>
      <c r="C4286" s="1220"/>
      <c r="D4286" s="1221"/>
      <c r="E4286" s="1219" t="s">
        <v>2916</v>
      </c>
      <c r="F4286" s="1221"/>
      <c r="G4286" s="740">
        <v>19911.34</v>
      </c>
      <c r="H4286" s="1158">
        <v>0</v>
      </c>
      <c r="I4286" s="1158">
        <v>0</v>
      </c>
      <c r="J4286" s="740">
        <v>19911.34</v>
      </c>
      <c r="K4286" s="276" t="str">
        <f t="shared" si="66"/>
        <v>110122</v>
      </c>
    </row>
    <row r="4287" spans="1:11" ht="15" customHeight="1">
      <c r="A4287" s="1157">
        <v>5121040001</v>
      </c>
      <c r="B4287" s="1219" t="s">
        <v>1209</v>
      </c>
      <c r="C4287" s="1220"/>
      <c r="D4287" s="1221"/>
      <c r="E4287" s="1219" t="s">
        <v>2917</v>
      </c>
      <c r="F4287" s="1221"/>
      <c r="G4287" s="740">
        <v>21458.34</v>
      </c>
      <c r="H4287" s="740">
        <v>9579</v>
      </c>
      <c r="I4287" s="1158">
        <v>0</v>
      </c>
      <c r="J4287" s="740">
        <v>31037.34</v>
      </c>
      <c r="K4287" s="276" t="str">
        <f t="shared" si="66"/>
        <v>110122</v>
      </c>
    </row>
    <row r="4288" spans="1:11" ht="15" customHeight="1">
      <c r="A4288" s="1157">
        <v>5121040001</v>
      </c>
      <c r="B4288" s="1219" t="s">
        <v>1209</v>
      </c>
      <c r="C4288" s="1220"/>
      <c r="D4288" s="1221"/>
      <c r="E4288" s="1219" t="s">
        <v>2488</v>
      </c>
      <c r="F4288" s="1221"/>
      <c r="G4288" s="740">
        <v>15125.85</v>
      </c>
      <c r="H4288" s="1158">
        <v>748</v>
      </c>
      <c r="I4288" s="1158">
        <v>0</v>
      </c>
      <c r="J4288" s="740">
        <v>15873.85</v>
      </c>
      <c r="K4288" s="276" t="str">
        <f t="shared" si="66"/>
        <v>110122</v>
      </c>
    </row>
    <row r="4289" spans="1:11" ht="15" customHeight="1">
      <c r="A4289" s="1157">
        <v>5121040001</v>
      </c>
      <c r="B4289" s="1219" t="s">
        <v>1209</v>
      </c>
      <c r="C4289" s="1220"/>
      <c r="D4289" s="1221"/>
      <c r="E4289" s="1219" t="s">
        <v>3475</v>
      </c>
      <c r="F4289" s="1221"/>
      <c r="G4289" s="740">
        <v>12436.45</v>
      </c>
      <c r="H4289" s="1158">
        <v>0</v>
      </c>
      <c r="I4289" s="1158">
        <v>0</v>
      </c>
      <c r="J4289" s="740">
        <v>12436.45</v>
      </c>
      <c r="K4289" s="276" t="str">
        <f t="shared" si="66"/>
        <v>110122</v>
      </c>
    </row>
    <row r="4290" spans="1:11" ht="15" customHeight="1">
      <c r="A4290" s="1157">
        <v>5121040001</v>
      </c>
      <c r="B4290" s="1219" t="s">
        <v>1209</v>
      </c>
      <c r="C4290" s="1220"/>
      <c r="D4290" s="1221"/>
      <c r="E4290" s="1219" t="s">
        <v>2918</v>
      </c>
      <c r="F4290" s="1221"/>
      <c r="G4290" s="740">
        <v>6832</v>
      </c>
      <c r="H4290" s="740">
        <v>13048</v>
      </c>
      <c r="I4290" s="1158">
        <v>0</v>
      </c>
      <c r="J4290" s="740">
        <v>19880</v>
      </c>
      <c r="K4290" s="276" t="str">
        <f t="shared" si="66"/>
        <v>110122</v>
      </c>
    </row>
    <row r="4291" spans="1:11" ht="15" customHeight="1">
      <c r="A4291" s="1157">
        <v>5121040001</v>
      </c>
      <c r="B4291" s="1219" t="s">
        <v>1209</v>
      </c>
      <c r="C4291" s="1220"/>
      <c r="D4291" s="1221"/>
      <c r="E4291" s="1219" t="s">
        <v>4442</v>
      </c>
      <c r="F4291" s="1221"/>
      <c r="G4291" s="740">
        <v>3746</v>
      </c>
      <c r="H4291" s="1158">
        <v>0</v>
      </c>
      <c r="I4291" s="1158">
        <v>0</v>
      </c>
      <c r="J4291" s="740">
        <v>3746</v>
      </c>
      <c r="K4291" s="276" t="str">
        <f t="shared" si="66"/>
        <v>110122</v>
      </c>
    </row>
    <row r="4292" spans="1:11" ht="15" customHeight="1">
      <c r="A4292" s="1157">
        <v>5121040001</v>
      </c>
      <c r="B4292" s="1219" t="s">
        <v>1209</v>
      </c>
      <c r="C4292" s="1220"/>
      <c r="D4292" s="1221"/>
      <c r="E4292" s="1219" t="s">
        <v>2919</v>
      </c>
      <c r="F4292" s="1221"/>
      <c r="G4292" s="740">
        <v>20837.7</v>
      </c>
      <c r="H4292" s="1158">
        <v>0</v>
      </c>
      <c r="I4292" s="1158">
        <v>0</v>
      </c>
      <c r="J4292" s="740">
        <v>20837.7</v>
      </c>
      <c r="K4292" s="276" t="str">
        <f t="shared" si="66"/>
        <v>110122</v>
      </c>
    </row>
    <row r="4293" spans="1:11" ht="15" customHeight="1">
      <c r="A4293" s="1157">
        <v>5121040001</v>
      </c>
      <c r="B4293" s="1219" t="s">
        <v>1209</v>
      </c>
      <c r="C4293" s="1220"/>
      <c r="D4293" s="1221"/>
      <c r="E4293" s="1219" t="s">
        <v>3476</v>
      </c>
      <c r="F4293" s="1221"/>
      <c r="G4293" s="740">
        <v>4730.8</v>
      </c>
      <c r="H4293" s="1158">
        <v>0</v>
      </c>
      <c r="I4293" s="1158">
        <v>0</v>
      </c>
      <c r="J4293" s="740">
        <v>4730.8</v>
      </c>
      <c r="K4293" s="276" t="str">
        <f t="shared" si="66"/>
        <v>110122</v>
      </c>
    </row>
    <row r="4294" spans="1:11" ht="15" customHeight="1">
      <c r="A4294" s="1157">
        <v>5121040001</v>
      </c>
      <c r="B4294" s="1219" t="s">
        <v>1209</v>
      </c>
      <c r="C4294" s="1220"/>
      <c r="D4294" s="1221"/>
      <c r="E4294" s="1219" t="s">
        <v>2489</v>
      </c>
      <c r="F4294" s="1221"/>
      <c r="G4294" s="740">
        <v>101314.93</v>
      </c>
      <c r="H4294" s="740">
        <v>42472.2</v>
      </c>
      <c r="I4294" s="1158">
        <v>0</v>
      </c>
      <c r="J4294" s="740">
        <v>143787.13</v>
      </c>
      <c r="K4294" s="276" t="str">
        <f t="shared" si="66"/>
        <v>110122</v>
      </c>
    </row>
    <row r="4295" spans="1:11" ht="15" customHeight="1">
      <c r="A4295" s="1157">
        <v>5121040001</v>
      </c>
      <c r="B4295" s="1219" t="s">
        <v>1209</v>
      </c>
      <c r="C4295" s="1220"/>
      <c r="D4295" s="1221"/>
      <c r="E4295" s="1219" t="s">
        <v>2490</v>
      </c>
      <c r="F4295" s="1221"/>
      <c r="G4295" s="740">
        <v>19583.04</v>
      </c>
      <c r="H4295" s="1158">
        <v>205.51</v>
      </c>
      <c r="I4295" s="1158">
        <v>0</v>
      </c>
      <c r="J4295" s="740">
        <v>19788.55</v>
      </c>
      <c r="K4295" s="276" t="str">
        <f t="shared" si="66"/>
        <v>110122</v>
      </c>
    </row>
    <row r="4296" spans="1:11" ht="15" customHeight="1">
      <c r="A4296" s="1157">
        <v>5121040001</v>
      </c>
      <c r="B4296" s="1219" t="s">
        <v>1209</v>
      </c>
      <c r="C4296" s="1220"/>
      <c r="D4296" s="1221"/>
      <c r="E4296" s="1219" t="s">
        <v>3195</v>
      </c>
      <c r="F4296" s="1221"/>
      <c r="G4296" s="740">
        <v>94116.49</v>
      </c>
      <c r="H4296" s="1158">
        <v>0</v>
      </c>
      <c r="I4296" s="1158">
        <v>0</v>
      </c>
      <c r="J4296" s="740">
        <v>94116.49</v>
      </c>
      <c r="K4296" s="276" t="str">
        <f t="shared" si="66"/>
        <v>110122</v>
      </c>
    </row>
    <row r="4297" spans="1:11" ht="15" customHeight="1">
      <c r="A4297" s="1157">
        <v>5121040001</v>
      </c>
      <c r="B4297" s="1219" t="s">
        <v>1209</v>
      </c>
      <c r="C4297" s="1220"/>
      <c r="D4297" s="1221"/>
      <c r="E4297" s="1219" t="s">
        <v>3196</v>
      </c>
      <c r="F4297" s="1221"/>
      <c r="G4297" s="740">
        <v>28624.83</v>
      </c>
      <c r="H4297" s="1158">
        <v>0</v>
      </c>
      <c r="I4297" s="1158">
        <v>0</v>
      </c>
      <c r="J4297" s="740">
        <v>28624.83</v>
      </c>
      <c r="K4297" s="276" t="str">
        <f t="shared" si="66"/>
        <v>110122</v>
      </c>
    </row>
    <row r="4298" spans="1:11" ht="15" customHeight="1">
      <c r="A4298" s="1157">
        <v>5121040001</v>
      </c>
      <c r="B4298" s="1219" t="s">
        <v>1209</v>
      </c>
      <c r="C4298" s="1220"/>
      <c r="D4298" s="1221"/>
      <c r="E4298" s="1219" t="s">
        <v>3772</v>
      </c>
      <c r="F4298" s="1221"/>
      <c r="G4298" s="740">
        <v>7497.73</v>
      </c>
      <c r="H4298" s="1158">
        <v>0</v>
      </c>
      <c r="I4298" s="1158">
        <v>0</v>
      </c>
      <c r="J4298" s="740">
        <v>7497.73</v>
      </c>
      <c r="K4298" s="276" t="str">
        <f t="shared" si="66"/>
        <v>110122</v>
      </c>
    </row>
    <row r="4299" spans="1:11" ht="15" customHeight="1">
      <c r="A4299" s="1157">
        <v>5121040001</v>
      </c>
      <c r="B4299" s="1219" t="s">
        <v>1209</v>
      </c>
      <c r="C4299" s="1220"/>
      <c r="D4299" s="1221"/>
      <c r="E4299" s="1219" t="s">
        <v>2491</v>
      </c>
      <c r="F4299" s="1221"/>
      <c r="G4299" s="740">
        <v>1599</v>
      </c>
      <c r="H4299" s="1158">
        <v>0</v>
      </c>
      <c r="I4299" s="1158">
        <v>0</v>
      </c>
      <c r="J4299" s="740">
        <v>1599</v>
      </c>
      <c r="K4299" s="276" t="str">
        <f t="shared" si="66"/>
        <v>110122</v>
      </c>
    </row>
    <row r="4300" spans="1:11" ht="15" customHeight="1">
      <c r="A4300" s="1157">
        <v>5121040001</v>
      </c>
      <c r="B4300" s="1219" t="s">
        <v>1209</v>
      </c>
      <c r="C4300" s="1220"/>
      <c r="D4300" s="1221"/>
      <c r="E4300" s="1219" t="s">
        <v>2920</v>
      </c>
      <c r="F4300" s="1221"/>
      <c r="G4300" s="740">
        <v>6987</v>
      </c>
      <c r="H4300" s="740">
        <v>4300</v>
      </c>
      <c r="I4300" s="1158">
        <v>0</v>
      </c>
      <c r="J4300" s="740">
        <v>11287</v>
      </c>
      <c r="K4300" s="276" t="str">
        <f t="shared" si="66"/>
        <v>110122</v>
      </c>
    </row>
    <row r="4301" spans="1:11" ht="15" customHeight="1">
      <c r="A4301" s="1157">
        <v>5121040001</v>
      </c>
      <c r="B4301" s="1219" t="s">
        <v>1209</v>
      </c>
      <c r="C4301" s="1220"/>
      <c r="D4301" s="1221"/>
      <c r="E4301" s="1219" t="s">
        <v>2492</v>
      </c>
      <c r="F4301" s="1221"/>
      <c r="G4301" s="740">
        <v>11146.97</v>
      </c>
      <c r="H4301" s="740">
        <v>2460</v>
      </c>
      <c r="I4301" s="1158">
        <v>0</v>
      </c>
      <c r="J4301" s="740">
        <v>13606.97</v>
      </c>
      <c r="K4301" s="276" t="str">
        <f t="shared" ref="K4301:K4364" si="67">MID(E4301,58,6)</f>
        <v>110122</v>
      </c>
    </row>
    <row r="4302" spans="1:11" ht="15" customHeight="1">
      <c r="A4302" s="1157">
        <v>5121040001</v>
      </c>
      <c r="B4302" s="1219" t="s">
        <v>1209</v>
      </c>
      <c r="C4302" s="1220"/>
      <c r="D4302" s="1221"/>
      <c r="E4302" s="1219" t="s">
        <v>2921</v>
      </c>
      <c r="F4302" s="1221"/>
      <c r="G4302" s="1158">
        <v>656</v>
      </c>
      <c r="H4302" s="1158">
        <v>0</v>
      </c>
      <c r="I4302" s="1158">
        <v>0</v>
      </c>
      <c r="J4302" s="1158">
        <v>656</v>
      </c>
      <c r="K4302" s="276" t="str">
        <f t="shared" si="67"/>
        <v>110122</v>
      </c>
    </row>
    <row r="4303" spans="1:11" ht="15" customHeight="1">
      <c r="A4303" s="1157">
        <v>5121040001</v>
      </c>
      <c r="B4303" s="1219" t="s">
        <v>1209</v>
      </c>
      <c r="C4303" s="1220"/>
      <c r="D4303" s="1221"/>
      <c r="E4303" s="1219" t="s">
        <v>3773</v>
      </c>
      <c r="F4303" s="1221"/>
      <c r="G4303" s="740">
        <v>3130.92</v>
      </c>
      <c r="H4303" s="1158">
        <v>0</v>
      </c>
      <c r="I4303" s="1158">
        <v>0</v>
      </c>
      <c r="J4303" s="740">
        <v>3130.92</v>
      </c>
      <c r="K4303" s="276" t="str">
        <f t="shared" si="67"/>
        <v>110122</v>
      </c>
    </row>
    <row r="4304" spans="1:11" ht="15" customHeight="1">
      <c r="A4304" s="1157">
        <v>5121040001</v>
      </c>
      <c r="B4304" s="1219" t="s">
        <v>1209</v>
      </c>
      <c r="C4304" s="1220"/>
      <c r="D4304" s="1221"/>
      <c r="E4304" s="1219" t="s">
        <v>3197</v>
      </c>
      <c r="F4304" s="1221"/>
      <c r="G4304" s="740">
        <v>3198.42</v>
      </c>
      <c r="H4304" s="1158">
        <v>0</v>
      </c>
      <c r="I4304" s="1158">
        <v>0</v>
      </c>
      <c r="J4304" s="740">
        <v>3198.42</v>
      </c>
      <c r="K4304" s="276" t="str">
        <f t="shared" si="67"/>
        <v>110122</v>
      </c>
    </row>
    <row r="4305" spans="1:11" ht="15" customHeight="1">
      <c r="A4305" s="1157">
        <v>5121040001</v>
      </c>
      <c r="B4305" s="1219" t="s">
        <v>1209</v>
      </c>
      <c r="C4305" s="1220"/>
      <c r="D4305" s="1221"/>
      <c r="E4305" s="1219" t="s">
        <v>2493</v>
      </c>
      <c r="F4305" s="1221"/>
      <c r="G4305" s="740">
        <v>6338.26</v>
      </c>
      <c r="H4305" s="1158">
        <v>0</v>
      </c>
      <c r="I4305" s="1158">
        <v>0</v>
      </c>
      <c r="J4305" s="740">
        <v>6338.26</v>
      </c>
      <c r="K4305" s="276" t="str">
        <f t="shared" si="67"/>
        <v>110122</v>
      </c>
    </row>
    <row r="4306" spans="1:11" ht="15" customHeight="1">
      <c r="A4306" s="1157">
        <v>5121040001</v>
      </c>
      <c r="B4306" s="1219" t="s">
        <v>1209</v>
      </c>
      <c r="C4306" s="1220"/>
      <c r="D4306" s="1221"/>
      <c r="E4306" s="1219" t="s">
        <v>2922</v>
      </c>
      <c r="F4306" s="1221"/>
      <c r="G4306" s="740">
        <v>24629.5</v>
      </c>
      <c r="H4306" s="740">
        <v>12800</v>
      </c>
      <c r="I4306" s="1158">
        <v>0</v>
      </c>
      <c r="J4306" s="740">
        <v>37429.5</v>
      </c>
      <c r="K4306" s="276" t="str">
        <f t="shared" si="67"/>
        <v>110122</v>
      </c>
    </row>
    <row r="4307" spans="1:11" ht="15" customHeight="1">
      <c r="A4307" s="1157">
        <v>5121040001</v>
      </c>
      <c r="B4307" s="1219" t="s">
        <v>1209</v>
      </c>
      <c r="C4307" s="1220"/>
      <c r="D4307" s="1221"/>
      <c r="E4307" s="1219" t="s">
        <v>2923</v>
      </c>
      <c r="F4307" s="1221"/>
      <c r="G4307" s="740">
        <v>6339.67</v>
      </c>
      <c r="H4307" s="1158">
        <v>0</v>
      </c>
      <c r="I4307" s="1158">
        <v>0</v>
      </c>
      <c r="J4307" s="740">
        <v>6339.67</v>
      </c>
      <c r="K4307" s="276" t="str">
        <f t="shared" si="67"/>
        <v>110122</v>
      </c>
    </row>
    <row r="4308" spans="1:11" ht="15" customHeight="1">
      <c r="A4308" s="1157">
        <v>5121040001</v>
      </c>
      <c r="B4308" s="1219" t="s">
        <v>1209</v>
      </c>
      <c r="C4308" s="1220"/>
      <c r="D4308" s="1221"/>
      <c r="E4308" s="1219" t="s">
        <v>3477</v>
      </c>
      <c r="F4308" s="1221"/>
      <c r="G4308" s="740">
        <v>2705.46</v>
      </c>
      <c r="H4308" s="740">
        <v>2821</v>
      </c>
      <c r="I4308" s="1158">
        <v>0</v>
      </c>
      <c r="J4308" s="740">
        <v>5526.46</v>
      </c>
      <c r="K4308" s="276" t="str">
        <f t="shared" si="67"/>
        <v>110122</v>
      </c>
    </row>
    <row r="4309" spans="1:11" ht="15" customHeight="1">
      <c r="A4309" s="1157">
        <v>5121040001</v>
      </c>
      <c r="B4309" s="1219" t="s">
        <v>1209</v>
      </c>
      <c r="C4309" s="1220"/>
      <c r="D4309" s="1221"/>
      <c r="E4309" s="1219" t="s">
        <v>4443</v>
      </c>
      <c r="F4309" s="1221"/>
      <c r="G4309" s="1158">
        <v>0</v>
      </c>
      <c r="H4309" s="740">
        <v>1037</v>
      </c>
      <c r="I4309" s="1158">
        <v>0</v>
      </c>
      <c r="J4309" s="740">
        <v>1037</v>
      </c>
      <c r="K4309" s="276" t="str">
        <f t="shared" si="67"/>
        <v>110122</v>
      </c>
    </row>
    <row r="4310" spans="1:11" ht="15" customHeight="1">
      <c r="A4310" s="1157">
        <v>5121040001</v>
      </c>
      <c r="B4310" s="1219" t="s">
        <v>1209</v>
      </c>
      <c r="C4310" s="1220"/>
      <c r="D4310" s="1221"/>
      <c r="E4310" s="1219" t="s">
        <v>2494</v>
      </c>
      <c r="F4310" s="1221"/>
      <c r="G4310" s="740">
        <v>270821.63</v>
      </c>
      <c r="H4310" s="740">
        <v>29225</v>
      </c>
      <c r="I4310" s="1158">
        <v>0</v>
      </c>
      <c r="J4310" s="740">
        <v>300046.63</v>
      </c>
      <c r="K4310" s="276" t="str">
        <f t="shared" si="67"/>
        <v>110122</v>
      </c>
    </row>
    <row r="4311" spans="1:11" ht="15" customHeight="1">
      <c r="A4311" s="1157">
        <v>5121040001</v>
      </c>
      <c r="B4311" s="1219" t="s">
        <v>1209</v>
      </c>
      <c r="C4311" s="1220"/>
      <c r="D4311" s="1221"/>
      <c r="E4311" s="1219" t="s">
        <v>2924</v>
      </c>
      <c r="F4311" s="1221"/>
      <c r="G4311" s="740">
        <v>20393.03</v>
      </c>
      <c r="H4311" s="1158">
        <v>0</v>
      </c>
      <c r="I4311" s="1158">
        <v>0</v>
      </c>
      <c r="J4311" s="740">
        <v>20393.03</v>
      </c>
      <c r="K4311" s="276" t="str">
        <f t="shared" si="67"/>
        <v>110122</v>
      </c>
    </row>
    <row r="4312" spans="1:11" ht="15" customHeight="1">
      <c r="A4312" s="1157">
        <v>5121040001</v>
      </c>
      <c r="B4312" s="1219" t="s">
        <v>1209</v>
      </c>
      <c r="C4312" s="1220"/>
      <c r="D4312" s="1221"/>
      <c r="E4312" s="1219" t="s">
        <v>2925</v>
      </c>
      <c r="F4312" s="1221"/>
      <c r="G4312" s="740">
        <v>18116.689999999999</v>
      </c>
      <c r="H4312" s="1158">
        <v>0</v>
      </c>
      <c r="I4312" s="1158">
        <v>0</v>
      </c>
      <c r="J4312" s="740">
        <v>18116.689999999999</v>
      </c>
      <c r="K4312" s="276" t="str">
        <f t="shared" si="67"/>
        <v>110122</v>
      </c>
    </row>
    <row r="4313" spans="1:11" ht="15" customHeight="1">
      <c r="A4313" s="1157">
        <v>5121040001</v>
      </c>
      <c r="B4313" s="1219" t="s">
        <v>1209</v>
      </c>
      <c r="C4313" s="1220"/>
      <c r="D4313" s="1221"/>
      <c r="E4313" s="1219" t="s">
        <v>2926</v>
      </c>
      <c r="F4313" s="1221"/>
      <c r="G4313" s="740">
        <v>8886.69</v>
      </c>
      <c r="H4313" s="1158">
        <v>0</v>
      </c>
      <c r="I4313" s="1158">
        <v>0</v>
      </c>
      <c r="J4313" s="740">
        <v>8886.69</v>
      </c>
      <c r="K4313" s="276" t="str">
        <f t="shared" si="67"/>
        <v>110122</v>
      </c>
    </row>
    <row r="4314" spans="1:11" ht="15" customHeight="1">
      <c r="A4314" s="1157">
        <v>5121040001</v>
      </c>
      <c r="B4314" s="1219" t="s">
        <v>1209</v>
      </c>
      <c r="C4314" s="1220"/>
      <c r="D4314" s="1221"/>
      <c r="E4314" s="1219" t="s">
        <v>3774</v>
      </c>
      <c r="F4314" s="1221"/>
      <c r="G4314" s="740">
        <v>1478</v>
      </c>
      <c r="H4314" s="1158">
        <v>0</v>
      </c>
      <c r="I4314" s="1158">
        <v>0</v>
      </c>
      <c r="J4314" s="740">
        <v>1478</v>
      </c>
      <c r="K4314" s="276" t="str">
        <f t="shared" si="67"/>
        <v>110122</v>
      </c>
    </row>
    <row r="4315" spans="1:11" ht="15" customHeight="1">
      <c r="A4315" s="1157">
        <v>5121040001</v>
      </c>
      <c r="B4315" s="1219" t="s">
        <v>1209</v>
      </c>
      <c r="C4315" s="1220"/>
      <c r="D4315" s="1221"/>
      <c r="E4315" s="1219" t="s">
        <v>3775</v>
      </c>
      <c r="F4315" s="1221"/>
      <c r="G4315" s="740">
        <v>3960</v>
      </c>
      <c r="H4315" s="1158">
        <v>0</v>
      </c>
      <c r="I4315" s="1158">
        <v>0</v>
      </c>
      <c r="J4315" s="740">
        <v>3960</v>
      </c>
      <c r="K4315" s="276" t="str">
        <f t="shared" si="67"/>
        <v>110122</v>
      </c>
    </row>
    <row r="4316" spans="1:11" ht="15" customHeight="1">
      <c r="A4316" s="1157">
        <v>5121040001</v>
      </c>
      <c r="B4316" s="1219" t="s">
        <v>1209</v>
      </c>
      <c r="C4316" s="1220"/>
      <c r="D4316" s="1221"/>
      <c r="E4316" s="1219" t="s">
        <v>3478</v>
      </c>
      <c r="F4316" s="1221"/>
      <c r="G4316" s="740">
        <v>6702.99</v>
      </c>
      <c r="H4316" s="740">
        <v>14913</v>
      </c>
      <c r="I4316" s="1158">
        <v>0</v>
      </c>
      <c r="J4316" s="740">
        <v>21615.99</v>
      </c>
      <c r="K4316" s="276" t="str">
        <f t="shared" si="67"/>
        <v>110122</v>
      </c>
    </row>
    <row r="4317" spans="1:11" ht="15" customHeight="1">
      <c r="A4317" s="1157">
        <v>5121040001</v>
      </c>
      <c r="B4317" s="1219" t="s">
        <v>1209</v>
      </c>
      <c r="C4317" s="1220"/>
      <c r="D4317" s="1221"/>
      <c r="E4317" s="1219" t="s">
        <v>4444</v>
      </c>
      <c r="F4317" s="1221"/>
      <c r="G4317" s="740">
        <v>18746.66</v>
      </c>
      <c r="H4317" s="740">
        <v>5590.76</v>
      </c>
      <c r="I4317" s="1158">
        <v>0</v>
      </c>
      <c r="J4317" s="740">
        <v>24337.42</v>
      </c>
      <c r="K4317" s="276" t="str">
        <f t="shared" si="67"/>
        <v>110122</v>
      </c>
    </row>
    <row r="4318" spans="1:11" ht="15" customHeight="1">
      <c r="A4318" s="1157">
        <v>5121040001</v>
      </c>
      <c r="B4318" s="1219" t="s">
        <v>1209</v>
      </c>
      <c r="C4318" s="1220"/>
      <c r="D4318" s="1221"/>
      <c r="E4318" s="1219" t="s">
        <v>2927</v>
      </c>
      <c r="F4318" s="1221"/>
      <c r="G4318" s="740">
        <v>2924</v>
      </c>
      <c r="H4318" s="1158">
        <v>0</v>
      </c>
      <c r="I4318" s="1158">
        <v>0</v>
      </c>
      <c r="J4318" s="740">
        <v>2924</v>
      </c>
      <c r="K4318" s="276" t="str">
        <f t="shared" si="67"/>
        <v>110122</v>
      </c>
    </row>
    <row r="4319" spans="1:11" ht="15" customHeight="1">
      <c r="A4319" s="1157">
        <v>5121040001</v>
      </c>
      <c r="B4319" s="1219" t="s">
        <v>1209</v>
      </c>
      <c r="C4319" s="1220"/>
      <c r="D4319" s="1221"/>
      <c r="E4319" s="1219" t="s">
        <v>2928</v>
      </c>
      <c r="F4319" s="1221"/>
      <c r="G4319" s="740">
        <v>18156.96</v>
      </c>
      <c r="H4319" s="1158">
        <v>0</v>
      </c>
      <c r="I4319" s="1158">
        <v>0</v>
      </c>
      <c r="J4319" s="740">
        <v>18156.96</v>
      </c>
      <c r="K4319" s="276" t="str">
        <f t="shared" si="67"/>
        <v>110122</v>
      </c>
    </row>
    <row r="4320" spans="1:11" ht="15" customHeight="1">
      <c r="A4320" s="1157">
        <v>5121040001</v>
      </c>
      <c r="B4320" s="1219" t="s">
        <v>1209</v>
      </c>
      <c r="C4320" s="1220"/>
      <c r="D4320" s="1221"/>
      <c r="E4320" s="1219" t="s">
        <v>4445</v>
      </c>
      <c r="F4320" s="1221"/>
      <c r="G4320" s="740">
        <v>6276.42</v>
      </c>
      <c r="H4320" s="1158">
        <v>0</v>
      </c>
      <c r="I4320" s="1158">
        <v>0</v>
      </c>
      <c r="J4320" s="740">
        <v>6276.42</v>
      </c>
      <c r="K4320" s="276" t="str">
        <f t="shared" si="67"/>
        <v>110122</v>
      </c>
    </row>
    <row r="4321" spans="1:11" ht="15" customHeight="1">
      <c r="A4321" s="1157">
        <v>5121040001</v>
      </c>
      <c r="B4321" s="1219" t="s">
        <v>1209</v>
      </c>
      <c r="C4321" s="1220"/>
      <c r="D4321" s="1221"/>
      <c r="E4321" s="1219" t="s">
        <v>3479</v>
      </c>
      <c r="F4321" s="1221"/>
      <c r="G4321" s="740">
        <v>11850.83</v>
      </c>
      <c r="H4321" s="1158">
        <v>0</v>
      </c>
      <c r="I4321" s="1158">
        <v>0</v>
      </c>
      <c r="J4321" s="740">
        <v>11850.83</v>
      </c>
      <c r="K4321" s="276" t="str">
        <f t="shared" si="67"/>
        <v>110122</v>
      </c>
    </row>
    <row r="4322" spans="1:11" ht="15" customHeight="1">
      <c r="A4322" s="1157">
        <v>5121040001</v>
      </c>
      <c r="B4322" s="1219" t="s">
        <v>1209</v>
      </c>
      <c r="C4322" s="1220"/>
      <c r="D4322" s="1221"/>
      <c r="E4322" s="1219" t="s">
        <v>2929</v>
      </c>
      <c r="F4322" s="1221"/>
      <c r="G4322" s="740">
        <v>7293.5</v>
      </c>
      <c r="H4322" s="740">
        <v>1434</v>
      </c>
      <c r="I4322" s="1158">
        <v>0</v>
      </c>
      <c r="J4322" s="740">
        <v>8727.5</v>
      </c>
      <c r="K4322" s="276" t="str">
        <f t="shared" si="67"/>
        <v>110122</v>
      </c>
    </row>
    <row r="4323" spans="1:11" ht="15" customHeight="1">
      <c r="A4323" s="1157">
        <v>5121040001</v>
      </c>
      <c r="B4323" s="1219" t="s">
        <v>1209</v>
      </c>
      <c r="C4323" s="1220"/>
      <c r="D4323" s="1221"/>
      <c r="E4323" s="1219" t="s">
        <v>2930</v>
      </c>
      <c r="F4323" s="1221"/>
      <c r="G4323" s="740">
        <v>7331.35</v>
      </c>
      <c r="H4323" s="1158">
        <v>0</v>
      </c>
      <c r="I4323" s="1158">
        <v>0</v>
      </c>
      <c r="J4323" s="740">
        <v>7331.35</v>
      </c>
      <c r="K4323" s="276" t="str">
        <f t="shared" si="67"/>
        <v>110122</v>
      </c>
    </row>
    <row r="4324" spans="1:11" ht="15" customHeight="1">
      <c r="A4324" s="1157">
        <v>5121040001</v>
      </c>
      <c r="B4324" s="1219" t="s">
        <v>1209</v>
      </c>
      <c r="C4324" s="1220"/>
      <c r="D4324" s="1221"/>
      <c r="E4324" s="1219" t="s">
        <v>4446</v>
      </c>
      <c r="F4324" s="1221"/>
      <c r="G4324" s="740">
        <v>3851.27</v>
      </c>
      <c r="H4324" s="1158">
        <v>0</v>
      </c>
      <c r="I4324" s="1158">
        <v>0</v>
      </c>
      <c r="J4324" s="740">
        <v>3851.27</v>
      </c>
      <c r="K4324" s="276" t="str">
        <f t="shared" si="67"/>
        <v>110122</v>
      </c>
    </row>
    <row r="4325" spans="1:11" ht="15" customHeight="1">
      <c r="A4325" s="1157">
        <v>5121040001</v>
      </c>
      <c r="B4325" s="1219" t="s">
        <v>1209</v>
      </c>
      <c r="C4325" s="1220"/>
      <c r="D4325" s="1221"/>
      <c r="E4325" s="1219" t="s">
        <v>4447</v>
      </c>
      <c r="F4325" s="1221"/>
      <c r="G4325" s="740">
        <v>3825</v>
      </c>
      <c r="H4325" s="1158">
        <v>0</v>
      </c>
      <c r="I4325" s="1158">
        <v>0</v>
      </c>
      <c r="J4325" s="740">
        <v>3825</v>
      </c>
      <c r="K4325" s="276" t="str">
        <f t="shared" si="67"/>
        <v>110122</v>
      </c>
    </row>
    <row r="4326" spans="1:11" ht="15" customHeight="1">
      <c r="A4326" s="1157">
        <v>5121040001</v>
      </c>
      <c r="B4326" s="1219" t="s">
        <v>1209</v>
      </c>
      <c r="C4326" s="1220"/>
      <c r="D4326" s="1221"/>
      <c r="E4326" s="1219" t="s">
        <v>2495</v>
      </c>
      <c r="F4326" s="1221"/>
      <c r="G4326" s="740">
        <v>2781.11</v>
      </c>
      <c r="H4326" s="1158">
        <v>0</v>
      </c>
      <c r="I4326" s="1158">
        <v>0</v>
      </c>
      <c r="J4326" s="740">
        <v>2781.11</v>
      </c>
      <c r="K4326" s="276" t="str">
        <f t="shared" si="67"/>
        <v>110122</v>
      </c>
    </row>
    <row r="4327" spans="1:11" ht="15" customHeight="1">
      <c r="A4327" s="1157">
        <v>5121040001</v>
      </c>
      <c r="B4327" s="1219" t="s">
        <v>1209</v>
      </c>
      <c r="C4327" s="1220"/>
      <c r="D4327" s="1221"/>
      <c r="E4327" s="1219" t="s">
        <v>2931</v>
      </c>
      <c r="F4327" s="1221"/>
      <c r="G4327" s="740">
        <v>4960</v>
      </c>
      <c r="H4327" s="1158">
        <v>0</v>
      </c>
      <c r="I4327" s="1158">
        <v>0</v>
      </c>
      <c r="J4327" s="740">
        <v>4960</v>
      </c>
      <c r="K4327" s="276" t="str">
        <f t="shared" si="67"/>
        <v>110122</v>
      </c>
    </row>
    <row r="4328" spans="1:11" ht="15" customHeight="1">
      <c r="A4328" s="1157">
        <v>5121040001</v>
      </c>
      <c r="B4328" s="1219" t="s">
        <v>1209</v>
      </c>
      <c r="C4328" s="1220"/>
      <c r="D4328" s="1221"/>
      <c r="E4328" s="1219" t="s">
        <v>2496</v>
      </c>
      <c r="F4328" s="1221"/>
      <c r="G4328" s="740">
        <v>3301.21</v>
      </c>
      <c r="H4328" s="1158">
        <v>0</v>
      </c>
      <c r="I4328" s="1158">
        <v>0</v>
      </c>
      <c r="J4328" s="740">
        <v>3301.21</v>
      </c>
      <c r="K4328" s="276" t="str">
        <f t="shared" si="67"/>
        <v>110122</v>
      </c>
    </row>
    <row r="4329" spans="1:11" ht="15" customHeight="1">
      <c r="A4329" s="1157">
        <v>5121040001</v>
      </c>
      <c r="B4329" s="1219" t="s">
        <v>1209</v>
      </c>
      <c r="C4329" s="1220"/>
      <c r="D4329" s="1221"/>
      <c r="E4329" s="1219" t="s">
        <v>4448</v>
      </c>
      <c r="F4329" s="1221"/>
      <c r="G4329" s="740">
        <v>18419</v>
      </c>
      <c r="H4329" s="740">
        <v>3642</v>
      </c>
      <c r="I4329" s="1158">
        <v>0</v>
      </c>
      <c r="J4329" s="740">
        <v>22061</v>
      </c>
      <c r="K4329" s="276" t="str">
        <f t="shared" si="67"/>
        <v>110122</v>
      </c>
    </row>
    <row r="4330" spans="1:11" ht="15" customHeight="1">
      <c r="A4330" s="1157">
        <v>5121040001</v>
      </c>
      <c r="B4330" s="1219" t="s">
        <v>1209</v>
      </c>
      <c r="C4330" s="1220"/>
      <c r="D4330" s="1221"/>
      <c r="E4330" s="1219" t="s">
        <v>3198</v>
      </c>
      <c r="F4330" s="1221"/>
      <c r="G4330" s="740">
        <v>1599.21</v>
      </c>
      <c r="H4330" s="1158">
        <v>0</v>
      </c>
      <c r="I4330" s="1158">
        <v>0</v>
      </c>
      <c r="J4330" s="740">
        <v>1599.21</v>
      </c>
      <c r="K4330" s="276" t="str">
        <f t="shared" si="67"/>
        <v>110122</v>
      </c>
    </row>
    <row r="4331" spans="1:11" ht="15" customHeight="1">
      <c r="A4331" s="1157">
        <v>5121040001</v>
      </c>
      <c r="B4331" s="1219" t="s">
        <v>1209</v>
      </c>
      <c r="C4331" s="1220"/>
      <c r="D4331" s="1221"/>
      <c r="E4331" s="1219" t="s">
        <v>1840</v>
      </c>
      <c r="F4331" s="1221"/>
      <c r="G4331" s="740">
        <v>15068.33</v>
      </c>
      <c r="H4331" s="1158">
        <v>0</v>
      </c>
      <c r="I4331" s="1158">
        <v>0</v>
      </c>
      <c r="J4331" s="740">
        <v>15068.33</v>
      </c>
      <c r="K4331" s="276" t="str">
        <f t="shared" si="67"/>
        <v>110122</v>
      </c>
    </row>
    <row r="4332" spans="1:11" ht="15" customHeight="1">
      <c r="A4332" s="1157">
        <v>5121040001</v>
      </c>
      <c r="B4332" s="1219" t="s">
        <v>1209</v>
      </c>
      <c r="C4332" s="1220"/>
      <c r="D4332" s="1221"/>
      <c r="E4332" s="1219" t="s">
        <v>1841</v>
      </c>
      <c r="F4332" s="1221"/>
      <c r="G4332" s="740">
        <v>18856.32</v>
      </c>
      <c r="H4332" s="1158">
        <v>0</v>
      </c>
      <c r="I4332" s="1158">
        <v>0</v>
      </c>
      <c r="J4332" s="740">
        <v>18856.32</v>
      </c>
      <c r="K4332" s="276" t="str">
        <f t="shared" si="67"/>
        <v>110122</v>
      </c>
    </row>
    <row r="4333" spans="1:11" ht="15" customHeight="1">
      <c r="A4333" s="1157">
        <v>5121040001</v>
      </c>
      <c r="B4333" s="1219" t="s">
        <v>1209</v>
      </c>
      <c r="C4333" s="1220"/>
      <c r="D4333" s="1221"/>
      <c r="E4333" s="1219" t="s">
        <v>3973</v>
      </c>
      <c r="F4333" s="1221"/>
      <c r="G4333" s="740">
        <v>1200</v>
      </c>
      <c r="H4333" s="1158">
        <v>0</v>
      </c>
      <c r="I4333" s="1158">
        <v>0</v>
      </c>
      <c r="J4333" s="740">
        <v>1200</v>
      </c>
      <c r="K4333" s="276" t="str">
        <f t="shared" si="67"/>
        <v>250722</v>
      </c>
    </row>
    <row r="4334" spans="1:11" ht="15" customHeight="1">
      <c r="A4334" s="1157">
        <v>5121040001</v>
      </c>
      <c r="B4334" s="1219" t="s">
        <v>1209</v>
      </c>
      <c r="C4334" s="1220"/>
      <c r="D4334" s="1221"/>
      <c r="E4334" s="1219" t="s">
        <v>3776</v>
      </c>
      <c r="F4334" s="1221"/>
      <c r="G4334" s="740">
        <v>47958.64</v>
      </c>
      <c r="H4334" s="740">
        <v>7966</v>
      </c>
      <c r="I4334" s="1158">
        <v>0</v>
      </c>
      <c r="J4334" s="740">
        <v>55924.639999999999</v>
      </c>
      <c r="K4334" s="276" t="str">
        <f t="shared" si="67"/>
        <v>110122</v>
      </c>
    </row>
    <row r="4335" spans="1:11" ht="15" customHeight="1">
      <c r="A4335" s="1157">
        <v>5121040001</v>
      </c>
      <c r="B4335" s="1219" t="s">
        <v>1209</v>
      </c>
      <c r="C4335" s="1220"/>
      <c r="D4335" s="1221"/>
      <c r="E4335" s="1219" t="s">
        <v>2497</v>
      </c>
      <c r="F4335" s="1221"/>
      <c r="G4335" s="740">
        <v>16401.099999999999</v>
      </c>
      <c r="H4335" s="1158">
        <v>0</v>
      </c>
      <c r="I4335" s="1158">
        <v>0</v>
      </c>
      <c r="J4335" s="740">
        <v>16401.099999999999</v>
      </c>
      <c r="K4335" s="276" t="str">
        <f t="shared" si="67"/>
        <v>110122</v>
      </c>
    </row>
    <row r="4336" spans="1:11" ht="15" customHeight="1">
      <c r="A4336" s="1157">
        <v>5121040001</v>
      </c>
      <c r="B4336" s="1219" t="s">
        <v>1209</v>
      </c>
      <c r="C4336" s="1220"/>
      <c r="D4336" s="1221"/>
      <c r="E4336" s="1219" t="s">
        <v>2932</v>
      </c>
      <c r="F4336" s="1221"/>
      <c r="G4336" s="740">
        <v>12814</v>
      </c>
      <c r="H4336" s="1158">
        <v>0</v>
      </c>
      <c r="I4336" s="1158">
        <v>0</v>
      </c>
      <c r="J4336" s="740">
        <v>12814</v>
      </c>
      <c r="K4336" s="276" t="str">
        <f t="shared" si="67"/>
        <v>110122</v>
      </c>
    </row>
    <row r="4337" spans="1:11" ht="15" customHeight="1">
      <c r="A4337" s="1157">
        <v>5121040001</v>
      </c>
      <c r="B4337" s="1219" t="s">
        <v>1209</v>
      </c>
      <c r="C4337" s="1220"/>
      <c r="D4337" s="1221"/>
      <c r="E4337" s="1219" t="s">
        <v>2498</v>
      </c>
      <c r="F4337" s="1221"/>
      <c r="G4337" s="740">
        <v>31065.72</v>
      </c>
      <c r="H4337" s="1158">
        <v>0</v>
      </c>
      <c r="I4337" s="1158">
        <v>0</v>
      </c>
      <c r="J4337" s="740">
        <v>31065.72</v>
      </c>
      <c r="K4337" s="276" t="str">
        <f t="shared" si="67"/>
        <v>110122</v>
      </c>
    </row>
    <row r="4338" spans="1:11" ht="15" customHeight="1">
      <c r="A4338" s="1157">
        <v>5121040001</v>
      </c>
      <c r="B4338" s="1219" t="s">
        <v>1209</v>
      </c>
      <c r="C4338" s="1220"/>
      <c r="D4338" s="1221"/>
      <c r="E4338" s="1219" t="s">
        <v>3974</v>
      </c>
      <c r="F4338" s="1221"/>
      <c r="G4338" s="740">
        <v>3354.3</v>
      </c>
      <c r="H4338" s="1158">
        <v>0</v>
      </c>
      <c r="I4338" s="1158">
        <v>0</v>
      </c>
      <c r="J4338" s="740">
        <v>3354.3</v>
      </c>
      <c r="K4338" s="276" t="str">
        <f t="shared" si="67"/>
        <v>110122</v>
      </c>
    </row>
    <row r="4339" spans="1:11" ht="15" customHeight="1">
      <c r="A4339" s="1157">
        <v>5121040001</v>
      </c>
      <c r="B4339" s="1219" t="s">
        <v>1209</v>
      </c>
      <c r="C4339" s="1220"/>
      <c r="D4339" s="1221"/>
      <c r="E4339" s="1219" t="s">
        <v>3777</v>
      </c>
      <c r="F4339" s="1221"/>
      <c r="G4339" s="740">
        <v>1133.72</v>
      </c>
      <c r="H4339" s="1158">
        <v>0</v>
      </c>
      <c r="I4339" s="1158">
        <v>0</v>
      </c>
      <c r="J4339" s="740">
        <v>1133.72</v>
      </c>
      <c r="K4339" s="276" t="str">
        <f t="shared" si="67"/>
        <v>110122</v>
      </c>
    </row>
    <row r="4340" spans="1:11" ht="15" customHeight="1">
      <c r="A4340" s="1157">
        <v>5121040001</v>
      </c>
      <c r="B4340" s="1219" t="s">
        <v>1209</v>
      </c>
      <c r="C4340" s="1220"/>
      <c r="D4340" s="1221"/>
      <c r="E4340" s="1219" t="s">
        <v>2499</v>
      </c>
      <c r="F4340" s="1221"/>
      <c r="G4340" s="1158">
        <v>637.28</v>
      </c>
      <c r="H4340" s="1158">
        <v>0</v>
      </c>
      <c r="I4340" s="1158">
        <v>0</v>
      </c>
      <c r="J4340" s="1158">
        <v>637.28</v>
      </c>
      <c r="K4340" s="276" t="str">
        <f t="shared" si="67"/>
        <v>110122</v>
      </c>
    </row>
    <row r="4341" spans="1:11" ht="15" customHeight="1">
      <c r="A4341" s="1157">
        <v>5121040002</v>
      </c>
      <c r="B4341" s="1219" t="s">
        <v>2500</v>
      </c>
      <c r="C4341" s="1220"/>
      <c r="D4341" s="1221"/>
      <c r="E4341" s="1219" t="s">
        <v>4449</v>
      </c>
      <c r="F4341" s="1221"/>
      <c r="G4341" s="740">
        <v>2610</v>
      </c>
      <c r="H4341" s="1158">
        <v>0</v>
      </c>
      <c r="I4341" s="1158">
        <v>0</v>
      </c>
      <c r="J4341" s="740">
        <v>2610</v>
      </c>
      <c r="K4341" s="276" t="str">
        <f t="shared" si="67"/>
        <v>110122</v>
      </c>
    </row>
    <row r="4342" spans="1:11" ht="15" customHeight="1">
      <c r="A4342" s="1157">
        <v>5121040002</v>
      </c>
      <c r="B4342" s="1219" t="s">
        <v>2500</v>
      </c>
      <c r="C4342" s="1220"/>
      <c r="D4342" s="1221"/>
      <c r="E4342" s="1219" t="s">
        <v>4450</v>
      </c>
      <c r="F4342" s="1221"/>
      <c r="G4342" s="1158">
        <v>929.02</v>
      </c>
      <c r="H4342" s="1158">
        <v>0</v>
      </c>
      <c r="I4342" s="1158">
        <v>0</v>
      </c>
      <c r="J4342" s="1158">
        <v>929.02</v>
      </c>
      <c r="K4342" s="276" t="str">
        <f t="shared" si="67"/>
        <v>110122</v>
      </c>
    </row>
    <row r="4343" spans="1:11" ht="15" customHeight="1">
      <c r="A4343" s="1157">
        <v>5121040002</v>
      </c>
      <c r="B4343" s="1219" t="s">
        <v>2500</v>
      </c>
      <c r="C4343" s="1220"/>
      <c r="D4343" s="1221"/>
      <c r="E4343" s="1219" t="s">
        <v>3480</v>
      </c>
      <c r="F4343" s="1221"/>
      <c r="G4343" s="740">
        <v>3869.38</v>
      </c>
      <c r="H4343" s="740">
        <v>1524.67</v>
      </c>
      <c r="I4343" s="1158">
        <v>0</v>
      </c>
      <c r="J4343" s="740">
        <v>5394.05</v>
      </c>
      <c r="K4343" s="276" t="str">
        <f t="shared" si="67"/>
        <v>110122</v>
      </c>
    </row>
    <row r="4344" spans="1:11" ht="15" customHeight="1">
      <c r="A4344" s="1157">
        <v>5121040002</v>
      </c>
      <c r="B4344" s="1219" t="s">
        <v>2500</v>
      </c>
      <c r="C4344" s="1220"/>
      <c r="D4344" s="1221"/>
      <c r="E4344" s="1219" t="s">
        <v>3481</v>
      </c>
      <c r="F4344" s="1221"/>
      <c r="G4344" s="740">
        <v>18967.91</v>
      </c>
      <c r="H4344" s="1158">
        <v>0</v>
      </c>
      <c r="I4344" s="1158">
        <v>0</v>
      </c>
      <c r="J4344" s="740">
        <v>18967.91</v>
      </c>
      <c r="K4344" s="276" t="str">
        <f t="shared" si="67"/>
        <v>110122</v>
      </c>
    </row>
    <row r="4345" spans="1:11" ht="15" customHeight="1">
      <c r="A4345" s="1157">
        <v>5121040002</v>
      </c>
      <c r="B4345" s="1219" t="s">
        <v>2500</v>
      </c>
      <c r="C4345" s="1220"/>
      <c r="D4345" s="1221"/>
      <c r="E4345" s="1219" t="s">
        <v>2501</v>
      </c>
      <c r="F4345" s="1221"/>
      <c r="G4345" s="1158">
        <v>529.26</v>
      </c>
      <c r="H4345" s="1158">
        <v>0</v>
      </c>
      <c r="I4345" s="1158">
        <v>0</v>
      </c>
      <c r="J4345" s="1158">
        <v>529.26</v>
      </c>
      <c r="K4345" s="276" t="str">
        <f t="shared" si="67"/>
        <v>110122</v>
      </c>
    </row>
    <row r="4346" spans="1:11" ht="15" customHeight="1">
      <c r="A4346" s="1157">
        <v>5121040002</v>
      </c>
      <c r="B4346" s="1219" t="s">
        <v>2500</v>
      </c>
      <c r="C4346" s="1220"/>
      <c r="D4346" s="1221"/>
      <c r="E4346" s="1219" t="s">
        <v>2502</v>
      </c>
      <c r="F4346" s="1221"/>
      <c r="G4346" s="740">
        <v>1390</v>
      </c>
      <c r="H4346" s="1158">
        <v>0</v>
      </c>
      <c r="I4346" s="1158">
        <v>0</v>
      </c>
      <c r="J4346" s="740">
        <v>1390</v>
      </c>
      <c r="K4346" s="276" t="str">
        <f t="shared" si="67"/>
        <v>110122</v>
      </c>
    </row>
    <row r="4347" spans="1:11" ht="15" customHeight="1">
      <c r="A4347" s="1157">
        <v>5121040002</v>
      </c>
      <c r="B4347" s="1219" t="s">
        <v>2500</v>
      </c>
      <c r="C4347" s="1220"/>
      <c r="D4347" s="1221"/>
      <c r="E4347" s="1219" t="s">
        <v>2503</v>
      </c>
      <c r="F4347" s="1221"/>
      <c r="G4347" s="1158">
        <v>536.85</v>
      </c>
      <c r="H4347" s="1158">
        <v>0</v>
      </c>
      <c r="I4347" s="1158">
        <v>0</v>
      </c>
      <c r="J4347" s="1158">
        <v>536.85</v>
      </c>
      <c r="K4347" s="276" t="str">
        <f t="shared" si="67"/>
        <v>110122</v>
      </c>
    </row>
    <row r="4348" spans="1:11" ht="15" customHeight="1">
      <c r="A4348" s="1157">
        <v>5121040002</v>
      </c>
      <c r="B4348" s="1219" t="s">
        <v>2500</v>
      </c>
      <c r="C4348" s="1220"/>
      <c r="D4348" s="1221"/>
      <c r="E4348" s="1219" t="s">
        <v>4451</v>
      </c>
      <c r="F4348" s="1221"/>
      <c r="G4348" s="1158">
        <v>55.5</v>
      </c>
      <c r="H4348" s="1158">
        <v>0</v>
      </c>
      <c r="I4348" s="1158">
        <v>0</v>
      </c>
      <c r="J4348" s="1158">
        <v>55.5</v>
      </c>
      <c r="K4348" s="276" t="str">
        <f t="shared" si="67"/>
        <v>110122</v>
      </c>
    </row>
    <row r="4349" spans="1:11" ht="15" customHeight="1">
      <c r="A4349" s="1157">
        <v>5121040002</v>
      </c>
      <c r="B4349" s="1219" t="s">
        <v>2500</v>
      </c>
      <c r="C4349" s="1220"/>
      <c r="D4349" s="1221"/>
      <c r="E4349" s="1219" t="s">
        <v>4452</v>
      </c>
      <c r="F4349" s="1221"/>
      <c r="G4349" s="740">
        <v>2239.77</v>
      </c>
      <c r="H4349" s="1158">
        <v>0</v>
      </c>
      <c r="I4349" s="1158">
        <v>0</v>
      </c>
      <c r="J4349" s="740">
        <v>2239.77</v>
      </c>
      <c r="K4349" s="276" t="str">
        <f t="shared" si="67"/>
        <v>110122</v>
      </c>
    </row>
    <row r="4350" spans="1:11" ht="15" customHeight="1">
      <c r="A4350" s="1157">
        <v>5121040002</v>
      </c>
      <c r="B4350" s="1219" t="s">
        <v>2500</v>
      </c>
      <c r="C4350" s="1220"/>
      <c r="D4350" s="1221"/>
      <c r="E4350" s="1219" t="s">
        <v>4453</v>
      </c>
      <c r="F4350" s="1221"/>
      <c r="G4350" s="1158">
        <v>0</v>
      </c>
      <c r="H4350" s="740">
        <v>1612.4</v>
      </c>
      <c r="I4350" s="1158">
        <v>0</v>
      </c>
      <c r="J4350" s="740">
        <v>1612.4</v>
      </c>
      <c r="K4350" s="276" t="str">
        <f t="shared" si="67"/>
        <v>110122</v>
      </c>
    </row>
    <row r="4351" spans="1:11" ht="15" customHeight="1">
      <c r="A4351" s="1157">
        <v>5121040002</v>
      </c>
      <c r="B4351" s="1219" t="s">
        <v>2500</v>
      </c>
      <c r="C4351" s="1220"/>
      <c r="D4351" s="1221"/>
      <c r="E4351" s="1219" t="s">
        <v>2933</v>
      </c>
      <c r="F4351" s="1221"/>
      <c r="G4351" s="1158">
        <v>227.04</v>
      </c>
      <c r="H4351" s="1158">
        <v>0</v>
      </c>
      <c r="I4351" s="1158">
        <v>0</v>
      </c>
      <c r="J4351" s="1158">
        <v>227.04</v>
      </c>
      <c r="K4351" s="276" t="str">
        <f t="shared" si="67"/>
        <v>110122</v>
      </c>
    </row>
    <row r="4352" spans="1:11" ht="15" customHeight="1">
      <c r="A4352" s="1157">
        <v>5121040002</v>
      </c>
      <c r="B4352" s="1219" t="s">
        <v>2500</v>
      </c>
      <c r="C4352" s="1220"/>
      <c r="D4352" s="1221"/>
      <c r="E4352" s="1219" t="s">
        <v>3778</v>
      </c>
      <c r="F4352" s="1221"/>
      <c r="G4352" s="740">
        <v>2341.46</v>
      </c>
      <c r="H4352" s="1158">
        <v>0</v>
      </c>
      <c r="I4352" s="1158">
        <v>0</v>
      </c>
      <c r="J4352" s="740">
        <v>2341.46</v>
      </c>
      <c r="K4352" s="276" t="str">
        <f t="shared" si="67"/>
        <v>110122</v>
      </c>
    </row>
    <row r="4353" spans="1:11" ht="15" customHeight="1">
      <c r="A4353" s="1157">
        <v>5121040002</v>
      </c>
      <c r="B4353" s="1219" t="s">
        <v>2500</v>
      </c>
      <c r="C4353" s="1220"/>
      <c r="D4353" s="1221"/>
      <c r="E4353" s="1219" t="s">
        <v>2934</v>
      </c>
      <c r="F4353" s="1221"/>
      <c r="G4353" s="1158">
        <v>993</v>
      </c>
      <c r="H4353" s="1158">
        <v>0</v>
      </c>
      <c r="I4353" s="1158">
        <v>0</v>
      </c>
      <c r="J4353" s="1158">
        <v>993</v>
      </c>
      <c r="K4353" s="276" t="str">
        <f t="shared" si="67"/>
        <v>110122</v>
      </c>
    </row>
    <row r="4354" spans="1:11" ht="15" customHeight="1">
      <c r="A4354" s="1157">
        <v>5121040002</v>
      </c>
      <c r="B4354" s="1219" t="s">
        <v>2500</v>
      </c>
      <c r="C4354" s="1220"/>
      <c r="D4354" s="1221"/>
      <c r="E4354" s="1219" t="s">
        <v>2935</v>
      </c>
      <c r="F4354" s="1221"/>
      <c r="G4354" s="740">
        <v>2334.33</v>
      </c>
      <c r="H4354" s="1158">
        <v>0</v>
      </c>
      <c r="I4354" s="1158">
        <v>0</v>
      </c>
      <c r="J4354" s="740">
        <v>2334.33</v>
      </c>
      <c r="K4354" s="276" t="str">
        <f t="shared" si="67"/>
        <v>110122</v>
      </c>
    </row>
    <row r="4355" spans="1:11" ht="15" customHeight="1">
      <c r="A4355" s="1157">
        <v>5121040002</v>
      </c>
      <c r="B4355" s="1219" t="s">
        <v>2500</v>
      </c>
      <c r="C4355" s="1220"/>
      <c r="D4355" s="1221"/>
      <c r="E4355" s="1219" t="s">
        <v>3482</v>
      </c>
      <c r="F4355" s="1221"/>
      <c r="G4355" s="740">
        <v>10608.09</v>
      </c>
      <c r="H4355" s="1158">
        <v>0</v>
      </c>
      <c r="I4355" s="1158">
        <v>0</v>
      </c>
      <c r="J4355" s="740">
        <v>10608.09</v>
      </c>
      <c r="K4355" s="276" t="str">
        <f t="shared" si="67"/>
        <v>110122</v>
      </c>
    </row>
    <row r="4356" spans="1:11" ht="15" customHeight="1">
      <c r="A4356" s="1157">
        <v>5121040002</v>
      </c>
      <c r="B4356" s="1219" t="s">
        <v>2500</v>
      </c>
      <c r="C4356" s="1220"/>
      <c r="D4356" s="1221"/>
      <c r="E4356" s="1219" t="s">
        <v>3483</v>
      </c>
      <c r="F4356" s="1221"/>
      <c r="G4356" s="740">
        <v>7055.48</v>
      </c>
      <c r="H4356" s="1158">
        <v>0</v>
      </c>
      <c r="I4356" s="1158">
        <v>0</v>
      </c>
      <c r="J4356" s="740">
        <v>7055.48</v>
      </c>
      <c r="K4356" s="276" t="str">
        <f t="shared" si="67"/>
        <v>110122</v>
      </c>
    </row>
    <row r="4357" spans="1:11" ht="15" customHeight="1">
      <c r="A4357" s="1157">
        <v>5121040002</v>
      </c>
      <c r="B4357" s="1219" t="s">
        <v>2500</v>
      </c>
      <c r="C4357" s="1220"/>
      <c r="D4357" s="1221"/>
      <c r="E4357" s="1219" t="s">
        <v>4454</v>
      </c>
      <c r="F4357" s="1221"/>
      <c r="G4357" s="1158">
        <v>205.49</v>
      </c>
      <c r="H4357" s="1158">
        <v>0</v>
      </c>
      <c r="I4357" s="1158">
        <v>0</v>
      </c>
      <c r="J4357" s="1158">
        <v>205.49</v>
      </c>
      <c r="K4357" s="276" t="str">
        <f t="shared" si="67"/>
        <v>110122</v>
      </c>
    </row>
    <row r="4358" spans="1:11" ht="15" customHeight="1">
      <c r="A4358" s="1157">
        <v>5121040002</v>
      </c>
      <c r="B4358" s="1219" t="s">
        <v>2500</v>
      </c>
      <c r="C4358" s="1220"/>
      <c r="D4358" s="1221"/>
      <c r="E4358" s="1219" t="s">
        <v>3199</v>
      </c>
      <c r="F4358" s="1221"/>
      <c r="G4358" s="740">
        <v>3130.5</v>
      </c>
      <c r="H4358" s="1158">
        <v>0</v>
      </c>
      <c r="I4358" s="1158">
        <v>0</v>
      </c>
      <c r="J4358" s="740">
        <v>3130.5</v>
      </c>
      <c r="K4358" s="276" t="str">
        <f t="shared" si="67"/>
        <v>110122</v>
      </c>
    </row>
    <row r="4359" spans="1:11" ht="15" customHeight="1">
      <c r="A4359" s="1157">
        <v>5121040002</v>
      </c>
      <c r="B4359" s="1219" t="s">
        <v>2500</v>
      </c>
      <c r="C4359" s="1220"/>
      <c r="D4359" s="1221"/>
      <c r="E4359" s="1219" t="s">
        <v>2504</v>
      </c>
      <c r="F4359" s="1221"/>
      <c r="G4359" s="1158">
        <v>867.21</v>
      </c>
      <c r="H4359" s="1158">
        <v>0</v>
      </c>
      <c r="I4359" s="1158">
        <v>0</v>
      </c>
      <c r="J4359" s="1158">
        <v>867.21</v>
      </c>
      <c r="K4359" s="276" t="str">
        <f t="shared" si="67"/>
        <v>110122</v>
      </c>
    </row>
    <row r="4360" spans="1:11" ht="15" customHeight="1">
      <c r="A4360" s="1157">
        <v>5121040002</v>
      </c>
      <c r="B4360" s="1219" t="s">
        <v>2500</v>
      </c>
      <c r="C4360" s="1220"/>
      <c r="D4360" s="1221"/>
      <c r="E4360" s="1219" t="s">
        <v>3484</v>
      </c>
      <c r="F4360" s="1221"/>
      <c r="G4360" s="1158">
        <v>870.06</v>
      </c>
      <c r="H4360" s="1158">
        <v>0</v>
      </c>
      <c r="I4360" s="1158">
        <v>0</v>
      </c>
      <c r="J4360" s="1158">
        <v>870.06</v>
      </c>
      <c r="K4360" s="276" t="str">
        <f t="shared" si="67"/>
        <v>110122</v>
      </c>
    </row>
    <row r="4361" spans="1:11" ht="15" customHeight="1">
      <c r="A4361" s="1157">
        <v>5121040002</v>
      </c>
      <c r="B4361" s="1219" t="s">
        <v>2500</v>
      </c>
      <c r="C4361" s="1220"/>
      <c r="D4361" s="1221"/>
      <c r="E4361" s="1219" t="s">
        <v>4455</v>
      </c>
      <c r="F4361" s="1221"/>
      <c r="G4361" s="1158">
        <v>0</v>
      </c>
      <c r="H4361" s="1158">
        <v>558</v>
      </c>
      <c r="I4361" s="1158">
        <v>0</v>
      </c>
      <c r="J4361" s="1158">
        <v>558</v>
      </c>
      <c r="K4361" s="276" t="str">
        <f t="shared" si="67"/>
        <v>110122</v>
      </c>
    </row>
    <row r="4362" spans="1:11" ht="15" customHeight="1">
      <c r="A4362" s="1157">
        <v>5121040002</v>
      </c>
      <c r="B4362" s="1219" t="s">
        <v>2500</v>
      </c>
      <c r="C4362" s="1220"/>
      <c r="D4362" s="1221"/>
      <c r="E4362" s="1219" t="s">
        <v>2936</v>
      </c>
      <c r="F4362" s="1221"/>
      <c r="G4362" s="740">
        <v>1166</v>
      </c>
      <c r="H4362" s="1158">
        <v>0</v>
      </c>
      <c r="I4362" s="1158">
        <v>0</v>
      </c>
      <c r="J4362" s="740">
        <v>1166</v>
      </c>
      <c r="K4362" s="276" t="str">
        <f t="shared" si="67"/>
        <v>110122</v>
      </c>
    </row>
    <row r="4363" spans="1:11" ht="15" customHeight="1">
      <c r="A4363" s="1157">
        <v>5121040002</v>
      </c>
      <c r="B4363" s="1219" t="s">
        <v>2500</v>
      </c>
      <c r="C4363" s="1220"/>
      <c r="D4363" s="1221"/>
      <c r="E4363" s="1219" t="s">
        <v>3779</v>
      </c>
      <c r="F4363" s="1221"/>
      <c r="G4363" s="1158">
        <v>397</v>
      </c>
      <c r="H4363" s="1158">
        <v>121.5</v>
      </c>
      <c r="I4363" s="1158">
        <v>0</v>
      </c>
      <c r="J4363" s="1158">
        <v>518.5</v>
      </c>
      <c r="K4363" s="276" t="str">
        <f t="shared" si="67"/>
        <v>110122</v>
      </c>
    </row>
    <row r="4364" spans="1:11" ht="15" customHeight="1">
      <c r="A4364" s="1157">
        <v>5121040002</v>
      </c>
      <c r="B4364" s="1219" t="s">
        <v>2500</v>
      </c>
      <c r="C4364" s="1220"/>
      <c r="D4364" s="1221"/>
      <c r="E4364" s="1219" t="s">
        <v>4456</v>
      </c>
      <c r="F4364" s="1221"/>
      <c r="G4364" s="740">
        <v>4144</v>
      </c>
      <c r="H4364" s="1158">
        <v>0</v>
      </c>
      <c r="I4364" s="1158">
        <v>0</v>
      </c>
      <c r="J4364" s="740">
        <v>4144</v>
      </c>
      <c r="K4364" s="276" t="str">
        <f t="shared" si="67"/>
        <v>110122</v>
      </c>
    </row>
    <row r="4365" spans="1:11" ht="15" customHeight="1">
      <c r="A4365" s="1157">
        <v>5121040002</v>
      </c>
      <c r="B4365" s="1219" t="s">
        <v>2500</v>
      </c>
      <c r="C4365" s="1220"/>
      <c r="D4365" s="1221"/>
      <c r="E4365" s="1219" t="s">
        <v>2937</v>
      </c>
      <c r="F4365" s="1221"/>
      <c r="G4365" s="1158">
        <v>362</v>
      </c>
      <c r="H4365" s="1158">
        <v>127.6</v>
      </c>
      <c r="I4365" s="1158">
        <v>0</v>
      </c>
      <c r="J4365" s="1158">
        <v>489.6</v>
      </c>
      <c r="K4365" s="276" t="str">
        <f t="shared" ref="K4365:K4428" si="68">MID(E4365,58,6)</f>
        <v>110122</v>
      </c>
    </row>
    <row r="4366" spans="1:11" ht="15" customHeight="1">
      <c r="A4366" s="1157">
        <v>5121040002</v>
      </c>
      <c r="B4366" s="1219" t="s">
        <v>2500</v>
      </c>
      <c r="C4366" s="1220"/>
      <c r="D4366" s="1221"/>
      <c r="E4366" s="1219" t="s">
        <v>2938</v>
      </c>
      <c r="F4366" s="1221"/>
      <c r="G4366" s="740">
        <v>1108</v>
      </c>
      <c r="H4366" s="1158">
        <v>0</v>
      </c>
      <c r="I4366" s="1158">
        <v>0</v>
      </c>
      <c r="J4366" s="740">
        <v>1108</v>
      </c>
      <c r="K4366" s="276" t="str">
        <f t="shared" si="68"/>
        <v>110122</v>
      </c>
    </row>
    <row r="4367" spans="1:11" ht="15" customHeight="1">
      <c r="A4367" s="1157">
        <v>5121040002</v>
      </c>
      <c r="B4367" s="1219" t="s">
        <v>2500</v>
      </c>
      <c r="C4367" s="1220"/>
      <c r="D4367" s="1221"/>
      <c r="E4367" s="1219" t="s">
        <v>3780</v>
      </c>
      <c r="F4367" s="1221"/>
      <c r="G4367" s="740">
        <v>1005.18</v>
      </c>
      <c r="H4367" s="1158">
        <v>0</v>
      </c>
      <c r="I4367" s="1158">
        <v>0</v>
      </c>
      <c r="J4367" s="740">
        <v>1005.18</v>
      </c>
      <c r="K4367" s="276" t="str">
        <f t="shared" si="68"/>
        <v>110122</v>
      </c>
    </row>
    <row r="4368" spans="1:11" ht="15" customHeight="1">
      <c r="A4368" s="1157">
        <v>5121050001</v>
      </c>
      <c r="B4368" s="1219" t="s">
        <v>687</v>
      </c>
      <c r="C4368" s="1220"/>
      <c r="D4368" s="1221"/>
      <c r="E4368" s="1219" t="s">
        <v>1842</v>
      </c>
      <c r="F4368" s="1221"/>
      <c r="G4368" s="740">
        <v>480000</v>
      </c>
      <c r="H4368" s="740">
        <v>60000</v>
      </c>
      <c r="I4368" s="1158">
        <v>0</v>
      </c>
      <c r="J4368" s="740">
        <v>540000</v>
      </c>
      <c r="K4368" s="276" t="str">
        <f t="shared" si="68"/>
        <v>110122</v>
      </c>
    </row>
    <row r="4369" spans="1:11" ht="15" customHeight="1">
      <c r="A4369" s="1157">
        <v>5121050001</v>
      </c>
      <c r="B4369" s="1219" t="s">
        <v>687</v>
      </c>
      <c r="C4369" s="1220"/>
      <c r="D4369" s="1221"/>
      <c r="E4369" s="1219" t="s">
        <v>3200</v>
      </c>
      <c r="F4369" s="1221"/>
      <c r="G4369" s="740">
        <v>1419393.28</v>
      </c>
      <c r="H4369" s="1158">
        <v>0</v>
      </c>
      <c r="I4369" s="1158">
        <v>0</v>
      </c>
      <c r="J4369" s="740">
        <v>1419393.28</v>
      </c>
      <c r="K4369" s="276" t="str">
        <f t="shared" si="68"/>
        <v>110122</v>
      </c>
    </row>
    <row r="4370" spans="1:11" ht="15" customHeight="1">
      <c r="A4370" s="1157">
        <v>5121050001</v>
      </c>
      <c r="B4370" s="1219" t="s">
        <v>687</v>
      </c>
      <c r="C4370" s="1220"/>
      <c r="D4370" s="1221"/>
      <c r="E4370" s="1219" t="s">
        <v>3781</v>
      </c>
      <c r="F4370" s="1221"/>
      <c r="G4370" s="740">
        <v>138764.37</v>
      </c>
      <c r="H4370" s="1158">
        <v>0</v>
      </c>
      <c r="I4370" s="1158">
        <v>0</v>
      </c>
      <c r="J4370" s="740">
        <v>138764.37</v>
      </c>
      <c r="K4370" s="276" t="str">
        <f t="shared" si="68"/>
        <v>110122</v>
      </c>
    </row>
    <row r="4371" spans="1:11" ht="15" customHeight="1">
      <c r="A4371" s="1157">
        <v>5121050002</v>
      </c>
      <c r="B4371" s="1219" t="s">
        <v>2812</v>
      </c>
      <c r="C4371" s="1220"/>
      <c r="D4371" s="1221"/>
      <c r="E4371" s="1219" t="s">
        <v>4457</v>
      </c>
      <c r="F4371" s="1221"/>
      <c r="G4371" s="740">
        <v>1499</v>
      </c>
      <c r="H4371" s="1158">
        <v>0</v>
      </c>
      <c r="I4371" s="1158">
        <v>0</v>
      </c>
      <c r="J4371" s="740">
        <v>1499</v>
      </c>
      <c r="K4371" s="276" t="str">
        <f t="shared" si="68"/>
        <v>110122</v>
      </c>
    </row>
    <row r="4372" spans="1:11" ht="15" customHeight="1">
      <c r="A4372" s="1157">
        <v>5121050002</v>
      </c>
      <c r="B4372" s="1219" t="s">
        <v>2812</v>
      </c>
      <c r="C4372" s="1220"/>
      <c r="D4372" s="1221"/>
      <c r="E4372" s="1219" t="s">
        <v>4458</v>
      </c>
      <c r="F4372" s="1221"/>
      <c r="G4372" s="1158">
        <v>999</v>
      </c>
      <c r="H4372" s="1158">
        <v>0</v>
      </c>
      <c r="I4372" s="1158">
        <v>0</v>
      </c>
      <c r="J4372" s="1158">
        <v>999</v>
      </c>
      <c r="K4372" s="276" t="str">
        <f t="shared" si="68"/>
        <v>110122</v>
      </c>
    </row>
    <row r="4373" spans="1:11" ht="15" customHeight="1">
      <c r="A4373" s="1157">
        <v>5121050002</v>
      </c>
      <c r="B4373" s="1219" t="s">
        <v>2812</v>
      </c>
      <c r="C4373" s="1220"/>
      <c r="D4373" s="1221"/>
      <c r="E4373" s="1219" t="s">
        <v>2939</v>
      </c>
      <c r="F4373" s="1221"/>
      <c r="G4373" s="740">
        <v>8692.5</v>
      </c>
      <c r="H4373" s="740">
        <v>1100</v>
      </c>
      <c r="I4373" s="1158">
        <v>0</v>
      </c>
      <c r="J4373" s="740">
        <v>9792.5</v>
      </c>
      <c r="K4373" s="276" t="str">
        <f t="shared" si="68"/>
        <v>110122</v>
      </c>
    </row>
    <row r="4374" spans="1:11" ht="15" customHeight="1">
      <c r="A4374" s="1157">
        <v>5121060001</v>
      </c>
      <c r="B4374" s="1219" t="s">
        <v>2193</v>
      </c>
      <c r="C4374" s="1220"/>
      <c r="D4374" s="1221"/>
      <c r="E4374" s="1219" t="s">
        <v>2194</v>
      </c>
      <c r="F4374" s="1221"/>
      <c r="G4374" s="740">
        <v>20200.16</v>
      </c>
      <c r="H4374" s="1158">
        <v>0</v>
      </c>
      <c r="I4374" s="1158">
        <v>0</v>
      </c>
      <c r="J4374" s="740">
        <v>20200.16</v>
      </c>
      <c r="K4374" s="276" t="str">
        <f t="shared" si="68"/>
        <v>110122</v>
      </c>
    </row>
    <row r="4375" spans="1:11" ht="15" customHeight="1">
      <c r="A4375" s="1157">
        <v>5121060001</v>
      </c>
      <c r="B4375" s="1219" t="s">
        <v>2193</v>
      </c>
      <c r="C4375" s="1220"/>
      <c r="D4375" s="1221"/>
      <c r="E4375" s="1219" t="s">
        <v>2505</v>
      </c>
      <c r="F4375" s="1221"/>
      <c r="G4375" s="740">
        <v>29765.279999999999</v>
      </c>
      <c r="H4375" s="740">
        <v>15771.54</v>
      </c>
      <c r="I4375" s="1158">
        <v>0</v>
      </c>
      <c r="J4375" s="740">
        <v>45536.82</v>
      </c>
      <c r="K4375" s="276" t="str">
        <f t="shared" si="68"/>
        <v>110122</v>
      </c>
    </row>
    <row r="4376" spans="1:11" ht="15" customHeight="1">
      <c r="A4376" s="1157">
        <v>5121060001</v>
      </c>
      <c r="B4376" s="1219" t="s">
        <v>2193</v>
      </c>
      <c r="C4376" s="1220"/>
      <c r="D4376" s="1221"/>
      <c r="E4376" s="1219" t="s">
        <v>2506</v>
      </c>
      <c r="F4376" s="1221"/>
      <c r="G4376" s="740">
        <v>10235.59</v>
      </c>
      <c r="H4376" s="740">
        <v>4900.99</v>
      </c>
      <c r="I4376" s="1158">
        <v>0</v>
      </c>
      <c r="J4376" s="740">
        <v>15136.58</v>
      </c>
      <c r="K4376" s="276" t="str">
        <f t="shared" si="68"/>
        <v>110122</v>
      </c>
    </row>
    <row r="4377" spans="1:11" ht="15" customHeight="1">
      <c r="A4377" s="1157">
        <v>5121060001</v>
      </c>
      <c r="B4377" s="1219" t="s">
        <v>2193</v>
      </c>
      <c r="C4377" s="1220"/>
      <c r="D4377" s="1221"/>
      <c r="E4377" s="1219" t="s">
        <v>3201</v>
      </c>
      <c r="F4377" s="1221"/>
      <c r="G4377" s="740">
        <v>11968</v>
      </c>
      <c r="H4377" s="1158">
        <v>0</v>
      </c>
      <c r="I4377" s="1158">
        <v>0</v>
      </c>
      <c r="J4377" s="740">
        <v>11968</v>
      </c>
      <c r="K4377" s="276" t="str">
        <f t="shared" si="68"/>
        <v>110122</v>
      </c>
    </row>
    <row r="4378" spans="1:11" ht="15" customHeight="1">
      <c r="A4378" s="1157">
        <v>5121060001</v>
      </c>
      <c r="B4378" s="1219" t="s">
        <v>2193</v>
      </c>
      <c r="C4378" s="1220"/>
      <c r="D4378" s="1221"/>
      <c r="E4378" s="1219" t="s">
        <v>2940</v>
      </c>
      <c r="F4378" s="1221"/>
      <c r="G4378" s="740">
        <v>17882.009999999998</v>
      </c>
      <c r="H4378" s="1158">
        <v>0</v>
      </c>
      <c r="I4378" s="1158">
        <v>0</v>
      </c>
      <c r="J4378" s="740">
        <v>17882.009999999998</v>
      </c>
      <c r="K4378" s="276" t="str">
        <f t="shared" si="68"/>
        <v>110122</v>
      </c>
    </row>
    <row r="4379" spans="1:11" ht="15" customHeight="1">
      <c r="A4379" s="1157">
        <v>5121060001</v>
      </c>
      <c r="B4379" s="1219" t="s">
        <v>2193</v>
      </c>
      <c r="C4379" s="1220"/>
      <c r="D4379" s="1221"/>
      <c r="E4379" s="1219" t="s">
        <v>4459</v>
      </c>
      <c r="F4379" s="1221"/>
      <c r="G4379" s="1158">
        <v>180</v>
      </c>
      <c r="H4379" s="1158">
        <v>0</v>
      </c>
      <c r="I4379" s="1158">
        <v>0</v>
      </c>
      <c r="J4379" s="1158">
        <v>180</v>
      </c>
      <c r="K4379" s="276" t="str">
        <f t="shared" si="68"/>
        <v>110122</v>
      </c>
    </row>
    <row r="4380" spans="1:11" ht="15" customHeight="1">
      <c r="A4380" s="1157">
        <v>5121060001</v>
      </c>
      <c r="B4380" s="1219" t="s">
        <v>2193</v>
      </c>
      <c r="C4380" s="1220"/>
      <c r="D4380" s="1221"/>
      <c r="E4380" s="1219" t="s">
        <v>2195</v>
      </c>
      <c r="F4380" s="1221"/>
      <c r="G4380" s="740">
        <v>300581.34000000003</v>
      </c>
      <c r="H4380" s="740">
        <v>46426</v>
      </c>
      <c r="I4380" s="1158">
        <v>0</v>
      </c>
      <c r="J4380" s="740">
        <v>347007.34</v>
      </c>
      <c r="K4380" s="276" t="str">
        <f t="shared" si="68"/>
        <v>110122</v>
      </c>
    </row>
    <row r="4381" spans="1:11" ht="15" customHeight="1">
      <c r="A4381" s="1157">
        <v>5121060001</v>
      </c>
      <c r="B4381" s="1219" t="s">
        <v>2193</v>
      </c>
      <c r="C4381" s="1220"/>
      <c r="D4381" s="1221"/>
      <c r="E4381" s="1219" t="s">
        <v>3202</v>
      </c>
      <c r="F4381" s="1221"/>
      <c r="G4381" s="740">
        <v>4102.41</v>
      </c>
      <c r="H4381" s="1158">
        <v>0</v>
      </c>
      <c r="I4381" s="1158">
        <v>0</v>
      </c>
      <c r="J4381" s="740">
        <v>4102.41</v>
      </c>
      <c r="K4381" s="276" t="str">
        <f t="shared" si="68"/>
        <v>110122</v>
      </c>
    </row>
    <row r="4382" spans="1:11" ht="15" customHeight="1">
      <c r="A4382" s="1157">
        <v>5121060001</v>
      </c>
      <c r="B4382" s="1219" t="s">
        <v>2193</v>
      </c>
      <c r="C4382" s="1220"/>
      <c r="D4382" s="1221"/>
      <c r="E4382" s="1219" t="s">
        <v>4460</v>
      </c>
      <c r="F4382" s="1221"/>
      <c r="G4382" s="1158">
        <v>180</v>
      </c>
      <c r="H4382" s="1158">
        <v>0</v>
      </c>
      <c r="I4382" s="1158">
        <v>0</v>
      </c>
      <c r="J4382" s="1158">
        <v>180</v>
      </c>
      <c r="K4382" s="276" t="str">
        <f t="shared" si="68"/>
        <v>110122</v>
      </c>
    </row>
    <row r="4383" spans="1:11" ht="15" customHeight="1">
      <c r="A4383" s="1157">
        <v>5121060001</v>
      </c>
      <c r="B4383" s="1219" t="s">
        <v>2193</v>
      </c>
      <c r="C4383" s="1220"/>
      <c r="D4383" s="1221"/>
      <c r="E4383" s="1219" t="s">
        <v>4461</v>
      </c>
      <c r="F4383" s="1221"/>
      <c r="G4383" s="1158">
        <v>0</v>
      </c>
      <c r="H4383" s="740">
        <v>2751.99</v>
      </c>
      <c r="I4383" s="1158">
        <v>0</v>
      </c>
      <c r="J4383" s="740">
        <v>2751.99</v>
      </c>
      <c r="K4383" s="276" t="str">
        <f t="shared" si="68"/>
        <v>110122</v>
      </c>
    </row>
    <row r="4384" spans="1:11" ht="15" customHeight="1">
      <c r="A4384" s="1157">
        <v>5121060001</v>
      </c>
      <c r="B4384" s="1219" t="s">
        <v>2193</v>
      </c>
      <c r="C4384" s="1220"/>
      <c r="D4384" s="1221"/>
      <c r="E4384" s="1219" t="s">
        <v>2196</v>
      </c>
      <c r="F4384" s="1221"/>
      <c r="G4384" s="740">
        <v>37121.879999999997</v>
      </c>
      <c r="H4384" s="740">
        <v>5469.6</v>
      </c>
      <c r="I4384" s="1158">
        <v>0</v>
      </c>
      <c r="J4384" s="740">
        <v>42591.48</v>
      </c>
      <c r="K4384" s="276" t="str">
        <f t="shared" si="68"/>
        <v>110122</v>
      </c>
    </row>
    <row r="4385" spans="1:11" ht="15" customHeight="1">
      <c r="A4385" s="1157">
        <v>5121060001</v>
      </c>
      <c r="B4385" s="1219" t="s">
        <v>2193</v>
      </c>
      <c r="C4385" s="1220"/>
      <c r="D4385" s="1221"/>
      <c r="E4385" s="1219" t="s">
        <v>3203</v>
      </c>
      <c r="F4385" s="1221"/>
      <c r="G4385" s="740">
        <v>63157.29</v>
      </c>
      <c r="H4385" s="1158">
        <v>0</v>
      </c>
      <c r="I4385" s="1158">
        <v>0</v>
      </c>
      <c r="J4385" s="740">
        <v>63157.29</v>
      </c>
      <c r="K4385" s="276" t="str">
        <f t="shared" si="68"/>
        <v>110122</v>
      </c>
    </row>
    <row r="4386" spans="1:11" ht="15" customHeight="1">
      <c r="A4386" s="1157">
        <v>5121060001</v>
      </c>
      <c r="B4386" s="1219" t="s">
        <v>2193</v>
      </c>
      <c r="C4386" s="1220"/>
      <c r="D4386" s="1221"/>
      <c r="E4386" s="1219" t="s">
        <v>2507</v>
      </c>
      <c r="F4386" s="1221"/>
      <c r="G4386" s="740">
        <v>14166.12</v>
      </c>
      <c r="H4386" s="1158">
        <v>0</v>
      </c>
      <c r="I4386" s="1158">
        <v>0</v>
      </c>
      <c r="J4386" s="740">
        <v>14166.12</v>
      </c>
      <c r="K4386" s="276" t="str">
        <f t="shared" si="68"/>
        <v>110122</v>
      </c>
    </row>
    <row r="4387" spans="1:11" ht="15" customHeight="1">
      <c r="A4387" s="1157">
        <v>5121060001</v>
      </c>
      <c r="B4387" s="1219" t="s">
        <v>2193</v>
      </c>
      <c r="C4387" s="1220"/>
      <c r="D4387" s="1221"/>
      <c r="E4387" s="1219" t="s">
        <v>2508</v>
      </c>
      <c r="F4387" s="1221"/>
      <c r="G4387" s="740">
        <v>54098.63</v>
      </c>
      <c r="H4387" s="1158">
        <v>0</v>
      </c>
      <c r="I4387" s="1158">
        <v>0</v>
      </c>
      <c r="J4387" s="740">
        <v>54098.63</v>
      </c>
      <c r="K4387" s="276" t="str">
        <f t="shared" si="68"/>
        <v>110122</v>
      </c>
    </row>
    <row r="4388" spans="1:11" ht="15" customHeight="1">
      <c r="A4388" s="1157">
        <v>5121060001</v>
      </c>
      <c r="B4388" s="1219" t="s">
        <v>2193</v>
      </c>
      <c r="C4388" s="1220"/>
      <c r="D4388" s="1221"/>
      <c r="E4388" s="1219" t="s">
        <v>3782</v>
      </c>
      <c r="F4388" s="1221"/>
      <c r="G4388" s="740">
        <v>221602</v>
      </c>
      <c r="H4388" s="1158">
        <v>0</v>
      </c>
      <c r="I4388" s="1158">
        <v>0</v>
      </c>
      <c r="J4388" s="740">
        <v>221602</v>
      </c>
      <c r="K4388" s="276" t="str">
        <f t="shared" si="68"/>
        <v>110122</v>
      </c>
    </row>
    <row r="4389" spans="1:11" ht="15" customHeight="1">
      <c r="A4389" s="1157">
        <v>5121060001</v>
      </c>
      <c r="B4389" s="1219" t="s">
        <v>2193</v>
      </c>
      <c r="C4389" s="1220"/>
      <c r="D4389" s="1221"/>
      <c r="E4389" s="1219" t="s">
        <v>2509</v>
      </c>
      <c r="F4389" s="1221"/>
      <c r="G4389" s="740">
        <v>606751.32999999996</v>
      </c>
      <c r="H4389" s="740">
        <v>34120.25</v>
      </c>
      <c r="I4389" s="1158">
        <v>0</v>
      </c>
      <c r="J4389" s="740">
        <v>640871.57999999996</v>
      </c>
      <c r="K4389" s="276" t="str">
        <f t="shared" si="68"/>
        <v>110122</v>
      </c>
    </row>
    <row r="4390" spans="1:11" ht="15" customHeight="1">
      <c r="A4390" s="1157">
        <v>5121060001</v>
      </c>
      <c r="B4390" s="1219" t="s">
        <v>2193</v>
      </c>
      <c r="C4390" s="1220"/>
      <c r="D4390" s="1221"/>
      <c r="E4390" s="1219" t="s">
        <v>2197</v>
      </c>
      <c r="F4390" s="1221"/>
      <c r="G4390" s="740">
        <v>22675.05</v>
      </c>
      <c r="H4390" s="740">
        <v>7626.5</v>
      </c>
      <c r="I4390" s="1158">
        <v>0</v>
      </c>
      <c r="J4390" s="740">
        <v>30301.55</v>
      </c>
      <c r="K4390" s="276" t="str">
        <f t="shared" si="68"/>
        <v>110122</v>
      </c>
    </row>
    <row r="4391" spans="1:11" ht="15" customHeight="1">
      <c r="A4391" s="1157">
        <v>5121060001</v>
      </c>
      <c r="B4391" s="1219" t="s">
        <v>2193</v>
      </c>
      <c r="C4391" s="1220"/>
      <c r="D4391" s="1221"/>
      <c r="E4391" s="1219" t="s">
        <v>2198</v>
      </c>
      <c r="F4391" s="1221"/>
      <c r="G4391" s="740">
        <v>188737.52</v>
      </c>
      <c r="H4391" s="740">
        <v>26949.5</v>
      </c>
      <c r="I4391" s="1158">
        <v>0</v>
      </c>
      <c r="J4391" s="740">
        <v>215687.02</v>
      </c>
      <c r="K4391" s="276" t="str">
        <f t="shared" si="68"/>
        <v>110122</v>
      </c>
    </row>
    <row r="4392" spans="1:11" ht="15" customHeight="1">
      <c r="A4392" s="1157">
        <v>5121060001</v>
      </c>
      <c r="B4392" s="1219" t="s">
        <v>2193</v>
      </c>
      <c r="C4392" s="1220"/>
      <c r="D4392" s="1221"/>
      <c r="E4392" s="1219" t="s">
        <v>2199</v>
      </c>
      <c r="F4392" s="1221"/>
      <c r="G4392" s="740">
        <v>96935.15</v>
      </c>
      <c r="H4392" s="740">
        <v>13798.86</v>
      </c>
      <c r="I4392" s="1158">
        <v>0</v>
      </c>
      <c r="J4392" s="740">
        <v>110734.01</v>
      </c>
      <c r="K4392" s="276" t="str">
        <f t="shared" si="68"/>
        <v>110122</v>
      </c>
    </row>
    <row r="4393" spans="1:11" ht="15" customHeight="1">
      <c r="A4393" s="1157">
        <v>5121060001</v>
      </c>
      <c r="B4393" s="1219" t="s">
        <v>2193</v>
      </c>
      <c r="C4393" s="1220"/>
      <c r="D4393" s="1221"/>
      <c r="E4393" s="1219" t="s">
        <v>2510</v>
      </c>
      <c r="F4393" s="1221"/>
      <c r="G4393" s="740">
        <v>18135.3</v>
      </c>
      <c r="H4393" s="740">
        <v>4016.65</v>
      </c>
      <c r="I4393" s="1158">
        <v>0</v>
      </c>
      <c r="J4393" s="740">
        <v>22151.95</v>
      </c>
      <c r="K4393" s="276" t="str">
        <f t="shared" si="68"/>
        <v>110122</v>
      </c>
    </row>
    <row r="4394" spans="1:11" ht="15" customHeight="1">
      <c r="A4394" s="1157">
        <v>5121060001</v>
      </c>
      <c r="B4394" s="1219" t="s">
        <v>2193</v>
      </c>
      <c r="C4394" s="1220"/>
      <c r="D4394" s="1221"/>
      <c r="E4394" s="1219" t="s">
        <v>2200</v>
      </c>
      <c r="F4394" s="1221"/>
      <c r="G4394" s="740">
        <v>229643.65</v>
      </c>
      <c r="H4394" s="740">
        <v>57488.91</v>
      </c>
      <c r="I4394" s="1158">
        <v>0</v>
      </c>
      <c r="J4394" s="740">
        <v>287132.56</v>
      </c>
      <c r="K4394" s="276" t="str">
        <f t="shared" si="68"/>
        <v>110122</v>
      </c>
    </row>
    <row r="4395" spans="1:11" ht="15" customHeight="1">
      <c r="A4395" s="1157">
        <v>5121060001</v>
      </c>
      <c r="B4395" s="1219" t="s">
        <v>2193</v>
      </c>
      <c r="C4395" s="1220"/>
      <c r="D4395" s="1221"/>
      <c r="E4395" s="1219" t="s">
        <v>2941</v>
      </c>
      <c r="F4395" s="1221"/>
      <c r="G4395" s="740">
        <v>30799.53</v>
      </c>
      <c r="H4395" s="740">
        <v>15634.89</v>
      </c>
      <c r="I4395" s="1158">
        <v>0</v>
      </c>
      <c r="J4395" s="740">
        <v>46434.42</v>
      </c>
      <c r="K4395" s="276" t="str">
        <f t="shared" si="68"/>
        <v>110122</v>
      </c>
    </row>
    <row r="4396" spans="1:11" ht="15" customHeight="1">
      <c r="A4396" s="1157">
        <v>5121060001</v>
      </c>
      <c r="B4396" s="1219" t="s">
        <v>2193</v>
      </c>
      <c r="C4396" s="1220"/>
      <c r="D4396" s="1221"/>
      <c r="E4396" s="1219" t="s">
        <v>3204</v>
      </c>
      <c r="F4396" s="1221"/>
      <c r="G4396" s="740">
        <v>14111.04</v>
      </c>
      <c r="H4396" s="1158">
        <v>0</v>
      </c>
      <c r="I4396" s="1158">
        <v>0</v>
      </c>
      <c r="J4396" s="740">
        <v>14111.04</v>
      </c>
      <c r="K4396" s="276" t="str">
        <f t="shared" si="68"/>
        <v>110122</v>
      </c>
    </row>
    <row r="4397" spans="1:11" ht="15" customHeight="1">
      <c r="A4397" s="1157">
        <v>5121060001</v>
      </c>
      <c r="B4397" s="1219" t="s">
        <v>2193</v>
      </c>
      <c r="C4397" s="1220"/>
      <c r="D4397" s="1221"/>
      <c r="E4397" s="1219" t="s">
        <v>2511</v>
      </c>
      <c r="F4397" s="1221"/>
      <c r="G4397" s="740">
        <v>18729.009999999998</v>
      </c>
      <c r="H4397" s="1158">
        <v>0</v>
      </c>
      <c r="I4397" s="1158">
        <v>0</v>
      </c>
      <c r="J4397" s="740">
        <v>18729.009999999998</v>
      </c>
      <c r="K4397" s="276" t="str">
        <f t="shared" si="68"/>
        <v>110122</v>
      </c>
    </row>
    <row r="4398" spans="1:11" ht="15" customHeight="1">
      <c r="A4398" s="1157">
        <v>5121060001</v>
      </c>
      <c r="B4398" s="1219" t="s">
        <v>2193</v>
      </c>
      <c r="C4398" s="1220"/>
      <c r="D4398" s="1221"/>
      <c r="E4398" s="1219" t="s">
        <v>2942</v>
      </c>
      <c r="F4398" s="1221"/>
      <c r="G4398" s="740">
        <v>3558.1</v>
      </c>
      <c r="H4398" s="1158">
        <v>0</v>
      </c>
      <c r="I4398" s="1158">
        <v>0</v>
      </c>
      <c r="J4398" s="740">
        <v>3558.1</v>
      </c>
      <c r="K4398" s="276" t="str">
        <f t="shared" si="68"/>
        <v>110122</v>
      </c>
    </row>
    <row r="4399" spans="1:11" ht="15" customHeight="1">
      <c r="A4399" s="1157">
        <v>5121060001</v>
      </c>
      <c r="B4399" s="1219" t="s">
        <v>2193</v>
      </c>
      <c r="C4399" s="1220"/>
      <c r="D4399" s="1221"/>
      <c r="E4399" s="1219" t="s">
        <v>2943</v>
      </c>
      <c r="F4399" s="1221"/>
      <c r="G4399" s="740">
        <v>5549.56</v>
      </c>
      <c r="H4399" s="740">
        <v>3430.1</v>
      </c>
      <c r="I4399" s="1158">
        <v>0</v>
      </c>
      <c r="J4399" s="740">
        <v>8979.66</v>
      </c>
      <c r="K4399" s="276" t="str">
        <f t="shared" si="68"/>
        <v>110122</v>
      </c>
    </row>
    <row r="4400" spans="1:11" ht="15" customHeight="1">
      <c r="A4400" s="1157">
        <v>5121060001</v>
      </c>
      <c r="B4400" s="1219" t="s">
        <v>2193</v>
      </c>
      <c r="C4400" s="1220"/>
      <c r="D4400" s="1221"/>
      <c r="E4400" s="1219" t="s">
        <v>2512</v>
      </c>
      <c r="F4400" s="1221"/>
      <c r="G4400" s="740">
        <v>19728.61</v>
      </c>
      <c r="H4400" s="740">
        <v>1426.9</v>
      </c>
      <c r="I4400" s="1158">
        <v>0</v>
      </c>
      <c r="J4400" s="740">
        <v>21155.51</v>
      </c>
      <c r="K4400" s="276" t="str">
        <f t="shared" si="68"/>
        <v>110122</v>
      </c>
    </row>
    <row r="4401" spans="1:11" ht="15" customHeight="1">
      <c r="A4401" s="1157">
        <v>5121060001</v>
      </c>
      <c r="B4401" s="1219" t="s">
        <v>2193</v>
      </c>
      <c r="C4401" s="1220"/>
      <c r="D4401" s="1221"/>
      <c r="E4401" s="1219" t="s">
        <v>3205</v>
      </c>
      <c r="F4401" s="1221"/>
      <c r="G4401" s="740">
        <v>25517.39</v>
      </c>
      <c r="H4401" s="1158">
        <v>0</v>
      </c>
      <c r="I4401" s="1158">
        <v>0</v>
      </c>
      <c r="J4401" s="740">
        <v>25517.39</v>
      </c>
      <c r="K4401" s="276" t="str">
        <f t="shared" si="68"/>
        <v>110122</v>
      </c>
    </row>
    <row r="4402" spans="1:11" ht="15" customHeight="1">
      <c r="A4402" s="1157">
        <v>5121060001</v>
      </c>
      <c r="B4402" s="1219" t="s">
        <v>2193</v>
      </c>
      <c r="C4402" s="1220"/>
      <c r="D4402" s="1221"/>
      <c r="E4402" s="1219" t="s">
        <v>2513</v>
      </c>
      <c r="F4402" s="1221"/>
      <c r="G4402" s="740">
        <v>138291.5</v>
      </c>
      <c r="H4402" s="740">
        <v>58920.5</v>
      </c>
      <c r="I4402" s="1158">
        <v>0</v>
      </c>
      <c r="J4402" s="740">
        <v>197212</v>
      </c>
      <c r="K4402" s="276" t="str">
        <f t="shared" si="68"/>
        <v>110122</v>
      </c>
    </row>
    <row r="4403" spans="1:11" ht="15" customHeight="1">
      <c r="A4403" s="1157">
        <v>5121060001</v>
      </c>
      <c r="B4403" s="1219" t="s">
        <v>2193</v>
      </c>
      <c r="C4403" s="1220"/>
      <c r="D4403" s="1221"/>
      <c r="E4403" s="1219" t="s">
        <v>3485</v>
      </c>
      <c r="F4403" s="1221"/>
      <c r="G4403" s="1158">
        <v>571.79999999999995</v>
      </c>
      <c r="H4403" s="740">
        <v>4472.6000000000004</v>
      </c>
      <c r="I4403" s="1158">
        <v>0</v>
      </c>
      <c r="J4403" s="740">
        <v>5044.3999999999996</v>
      </c>
      <c r="K4403" s="276" t="str">
        <f t="shared" si="68"/>
        <v>110122</v>
      </c>
    </row>
    <row r="4404" spans="1:11" ht="15" customHeight="1">
      <c r="A4404" s="1157">
        <v>5121060001</v>
      </c>
      <c r="B4404" s="1219" t="s">
        <v>2193</v>
      </c>
      <c r="C4404" s="1220"/>
      <c r="D4404" s="1221"/>
      <c r="E4404" s="1219" t="s">
        <v>3783</v>
      </c>
      <c r="F4404" s="1221"/>
      <c r="G4404" s="740">
        <v>20914.8</v>
      </c>
      <c r="H4404" s="1158">
        <v>0</v>
      </c>
      <c r="I4404" s="1158">
        <v>0</v>
      </c>
      <c r="J4404" s="740">
        <v>20914.8</v>
      </c>
      <c r="K4404" s="276" t="str">
        <f t="shared" si="68"/>
        <v>110122</v>
      </c>
    </row>
    <row r="4405" spans="1:11" ht="15" customHeight="1">
      <c r="A4405" s="1157">
        <v>5121060001</v>
      </c>
      <c r="B4405" s="1219" t="s">
        <v>2193</v>
      </c>
      <c r="C4405" s="1220"/>
      <c r="D4405" s="1221"/>
      <c r="E4405" s="1219" t="s">
        <v>2201</v>
      </c>
      <c r="F4405" s="1221"/>
      <c r="G4405" s="740">
        <v>89779.41</v>
      </c>
      <c r="H4405" s="740">
        <v>9823.4</v>
      </c>
      <c r="I4405" s="1158">
        <v>0</v>
      </c>
      <c r="J4405" s="740">
        <v>99602.81</v>
      </c>
      <c r="K4405" s="276" t="str">
        <f t="shared" si="68"/>
        <v>110122</v>
      </c>
    </row>
    <row r="4406" spans="1:11" ht="15" customHeight="1">
      <c r="A4406" s="1157">
        <v>5121060001</v>
      </c>
      <c r="B4406" s="1219" t="s">
        <v>2193</v>
      </c>
      <c r="C4406" s="1220"/>
      <c r="D4406" s="1221"/>
      <c r="E4406" s="1219" t="s">
        <v>2944</v>
      </c>
      <c r="F4406" s="1221"/>
      <c r="G4406" s="740">
        <v>47873.77</v>
      </c>
      <c r="H4406" s="740">
        <v>26716.3</v>
      </c>
      <c r="I4406" s="1158">
        <v>0</v>
      </c>
      <c r="J4406" s="740">
        <v>74590.070000000007</v>
      </c>
      <c r="K4406" s="276" t="str">
        <f t="shared" si="68"/>
        <v>110122</v>
      </c>
    </row>
    <row r="4407" spans="1:11" ht="15" customHeight="1">
      <c r="A4407" s="1157">
        <v>5121060001</v>
      </c>
      <c r="B4407" s="1219" t="s">
        <v>2193</v>
      </c>
      <c r="C4407" s="1220"/>
      <c r="D4407" s="1221"/>
      <c r="E4407" s="1219" t="s">
        <v>2945</v>
      </c>
      <c r="F4407" s="1221"/>
      <c r="G4407" s="740">
        <v>12227.97</v>
      </c>
      <c r="H4407" s="1158">
        <v>0</v>
      </c>
      <c r="I4407" s="1158">
        <v>0</v>
      </c>
      <c r="J4407" s="740">
        <v>12227.97</v>
      </c>
      <c r="K4407" s="276" t="str">
        <f t="shared" si="68"/>
        <v>110122</v>
      </c>
    </row>
    <row r="4408" spans="1:11" ht="15" customHeight="1">
      <c r="A4408" s="1157">
        <v>5121060001</v>
      </c>
      <c r="B4408" s="1219" t="s">
        <v>2193</v>
      </c>
      <c r="C4408" s="1220"/>
      <c r="D4408" s="1221"/>
      <c r="E4408" s="1219" t="s">
        <v>2514</v>
      </c>
      <c r="F4408" s="1221"/>
      <c r="G4408" s="740">
        <v>18722.900000000001</v>
      </c>
      <c r="H4408" s="740">
        <v>1404.5</v>
      </c>
      <c r="I4408" s="1158">
        <v>0</v>
      </c>
      <c r="J4408" s="740">
        <v>20127.400000000001</v>
      </c>
      <c r="K4408" s="276" t="str">
        <f t="shared" si="68"/>
        <v>110122</v>
      </c>
    </row>
    <row r="4409" spans="1:11" ht="15" customHeight="1">
      <c r="A4409" s="1157">
        <v>5121060001</v>
      </c>
      <c r="B4409" s="1219" t="s">
        <v>2193</v>
      </c>
      <c r="C4409" s="1220"/>
      <c r="D4409" s="1221"/>
      <c r="E4409" s="1219" t="s">
        <v>2515</v>
      </c>
      <c r="F4409" s="1221"/>
      <c r="G4409" s="740">
        <v>7457.87</v>
      </c>
      <c r="H4409" s="740">
        <v>11899.5</v>
      </c>
      <c r="I4409" s="1158">
        <v>0</v>
      </c>
      <c r="J4409" s="740">
        <v>19357.37</v>
      </c>
      <c r="K4409" s="276" t="str">
        <f t="shared" si="68"/>
        <v>110122</v>
      </c>
    </row>
    <row r="4410" spans="1:11" ht="15" customHeight="1">
      <c r="A4410" s="1157">
        <v>5121060001</v>
      </c>
      <c r="B4410" s="1219" t="s">
        <v>2193</v>
      </c>
      <c r="C4410" s="1220"/>
      <c r="D4410" s="1221"/>
      <c r="E4410" s="1219" t="s">
        <v>3486</v>
      </c>
      <c r="F4410" s="1221"/>
      <c r="G4410" s="740">
        <v>7925.46</v>
      </c>
      <c r="H4410" s="1158">
        <v>0</v>
      </c>
      <c r="I4410" s="1158">
        <v>0</v>
      </c>
      <c r="J4410" s="740">
        <v>7925.46</v>
      </c>
      <c r="K4410" s="276" t="str">
        <f t="shared" si="68"/>
        <v>110122</v>
      </c>
    </row>
    <row r="4411" spans="1:11" ht="15" customHeight="1">
      <c r="A4411" s="1157">
        <v>5121060001</v>
      </c>
      <c r="B4411" s="1219" t="s">
        <v>2193</v>
      </c>
      <c r="C4411" s="1220"/>
      <c r="D4411" s="1221"/>
      <c r="E4411" s="1219" t="s">
        <v>3206</v>
      </c>
      <c r="F4411" s="1221"/>
      <c r="G4411" s="740">
        <v>11895.3</v>
      </c>
      <c r="H4411" s="1158">
        <v>254.79</v>
      </c>
      <c r="I4411" s="1158">
        <v>0</v>
      </c>
      <c r="J4411" s="740">
        <v>12150.09</v>
      </c>
      <c r="K4411" s="276" t="str">
        <f t="shared" si="68"/>
        <v>110122</v>
      </c>
    </row>
    <row r="4412" spans="1:11" ht="15" customHeight="1">
      <c r="A4412" s="1157">
        <v>5121060001</v>
      </c>
      <c r="B4412" s="1219" t="s">
        <v>2193</v>
      </c>
      <c r="C4412" s="1220"/>
      <c r="D4412" s="1221"/>
      <c r="E4412" s="1219" t="s">
        <v>2516</v>
      </c>
      <c r="F4412" s="1221"/>
      <c r="G4412" s="740">
        <v>15243.48</v>
      </c>
      <c r="H4412" s="1158">
        <v>0</v>
      </c>
      <c r="I4412" s="1158">
        <v>0</v>
      </c>
      <c r="J4412" s="740">
        <v>15243.48</v>
      </c>
      <c r="K4412" s="276" t="str">
        <f t="shared" si="68"/>
        <v>110122</v>
      </c>
    </row>
    <row r="4413" spans="1:11" ht="15" customHeight="1">
      <c r="A4413" s="1157">
        <v>5121060001</v>
      </c>
      <c r="B4413" s="1219" t="s">
        <v>2193</v>
      </c>
      <c r="C4413" s="1220"/>
      <c r="D4413" s="1221"/>
      <c r="E4413" s="1219" t="s">
        <v>2202</v>
      </c>
      <c r="F4413" s="1221"/>
      <c r="G4413" s="740">
        <v>10464.16</v>
      </c>
      <c r="H4413" s="1158">
        <v>0</v>
      </c>
      <c r="I4413" s="1158">
        <v>0</v>
      </c>
      <c r="J4413" s="740">
        <v>10464.16</v>
      </c>
      <c r="K4413" s="276" t="str">
        <f t="shared" si="68"/>
        <v>110122</v>
      </c>
    </row>
    <row r="4414" spans="1:11" ht="15" customHeight="1">
      <c r="A4414" s="1157">
        <v>5121060001</v>
      </c>
      <c r="B4414" s="1219" t="s">
        <v>2193</v>
      </c>
      <c r="C4414" s="1220"/>
      <c r="D4414" s="1221"/>
      <c r="E4414" s="1219" t="s">
        <v>3207</v>
      </c>
      <c r="F4414" s="1221"/>
      <c r="G4414" s="740">
        <v>23691.71</v>
      </c>
      <c r="H4414" s="740">
        <v>8350</v>
      </c>
      <c r="I4414" s="1158">
        <v>0</v>
      </c>
      <c r="J4414" s="740">
        <v>32041.71</v>
      </c>
      <c r="K4414" s="276" t="str">
        <f t="shared" si="68"/>
        <v>110122</v>
      </c>
    </row>
    <row r="4415" spans="1:11" ht="15" customHeight="1">
      <c r="A4415" s="1157">
        <v>5121060001</v>
      </c>
      <c r="B4415" s="1219" t="s">
        <v>2193</v>
      </c>
      <c r="C4415" s="1220"/>
      <c r="D4415" s="1221"/>
      <c r="E4415" s="1219" t="s">
        <v>2517</v>
      </c>
      <c r="F4415" s="1221"/>
      <c r="G4415" s="740">
        <v>8189.52</v>
      </c>
      <c r="H4415" s="1158">
        <v>0</v>
      </c>
      <c r="I4415" s="1158">
        <v>0</v>
      </c>
      <c r="J4415" s="740">
        <v>8189.52</v>
      </c>
      <c r="K4415" s="276" t="str">
        <f t="shared" si="68"/>
        <v>110122</v>
      </c>
    </row>
    <row r="4416" spans="1:11" ht="15" customHeight="1">
      <c r="A4416" s="1157">
        <v>5121070001</v>
      </c>
      <c r="B4416" s="1219" t="s">
        <v>3208</v>
      </c>
      <c r="C4416" s="1220"/>
      <c r="D4416" s="1221"/>
      <c r="E4416" s="1219" t="s">
        <v>3209</v>
      </c>
      <c r="F4416" s="1221"/>
      <c r="G4416" s="740">
        <v>4698.87</v>
      </c>
      <c r="H4416" s="1158">
        <v>0</v>
      </c>
      <c r="I4416" s="1158">
        <v>0</v>
      </c>
      <c r="J4416" s="740">
        <v>4698.87</v>
      </c>
      <c r="K4416" s="276" t="str">
        <f t="shared" si="68"/>
        <v>110122</v>
      </c>
    </row>
    <row r="4417" spans="1:11" ht="15" customHeight="1">
      <c r="A4417" s="1157">
        <v>5121070001</v>
      </c>
      <c r="B4417" s="1219" t="s">
        <v>3208</v>
      </c>
      <c r="C4417" s="1220"/>
      <c r="D4417" s="1221"/>
      <c r="E4417" s="1219" t="s">
        <v>3784</v>
      </c>
      <c r="F4417" s="1221"/>
      <c r="G4417" s="740">
        <v>3729.4</v>
      </c>
      <c r="H4417" s="1158">
        <v>0</v>
      </c>
      <c r="I4417" s="1158">
        <v>0</v>
      </c>
      <c r="J4417" s="740">
        <v>3729.4</v>
      </c>
      <c r="K4417" s="276" t="str">
        <f t="shared" si="68"/>
        <v>110122</v>
      </c>
    </row>
    <row r="4418" spans="1:11" ht="15" customHeight="1">
      <c r="A4418" s="1157">
        <v>5121070001</v>
      </c>
      <c r="B4418" s="1219" t="s">
        <v>3208</v>
      </c>
      <c r="C4418" s="1220"/>
      <c r="D4418" s="1221"/>
      <c r="E4418" s="1219" t="s">
        <v>3785</v>
      </c>
      <c r="F4418" s="1221"/>
      <c r="G4418" s="740">
        <v>23539.85</v>
      </c>
      <c r="H4418" s="1158">
        <v>400</v>
      </c>
      <c r="I4418" s="1158">
        <v>0</v>
      </c>
      <c r="J4418" s="740">
        <v>23939.85</v>
      </c>
      <c r="K4418" s="276" t="str">
        <f t="shared" si="68"/>
        <v>110122</v>
      </c>
    </row>
    <row r="4419" spans="1:11" ht="15" customHeight="1">
      <c r="A4419" s="1157">
        <v>5121070003</v>
      </c>
      <c r="B4419" s="1219" t="s">
        <v>2203</v>
      </c>
      <c r="C4419" s="1220"/>
      <c r="D4419" s="1221"/>
      <c r="E4419" s="1219" t="s">
        <v>2204</v>
      </c>
      <c r="F4419" s="1221"/>
      <c r="G4419" s="740">
        <v>12381.84</v>
      </c>
      <c r="H4419" s="1158">
        <v>0</v>
      </c>
      <c r="I4419" s="1158">
        <v>0</v>
      </c>
      <c r="J4419" s="740">
        <v>12381.84</v>
      </c>
      <c r="K4419" s="276" t="str">
        <f t="shared" si="68"/>
        <v>110122</v>
      </c>
    </row>
    <row r="4420" spans="1:11" ht="15" customHeight="1">
      <c r="A4420" s="1157">
        <v>5121070003</v>
      </c>
      <c r="B4420" s="1219" t="s">
        <v>2203</v>
      </c>
      <c r="C4420" s="1220"/>
      <c r="D4420" s="1221"/>
      <c r="E4420" s="1219" t="s">
        <v>3487</v>
      </c>
      <c r="F4420" s="1221"/>
      <c r="G4420" s="740">
        <v>4234</v>
      </c>
      <c r="H4420" s="1158">
        <v>0</v>
      </c>
      <c r="I4420" s="1158">
        <v>0</v>
      </c>
      <c r="J4420" s="740">
        <v>4234</v>
      </c>
      <c r="K4420" s="276" t="str">
        <f t="shared" si="68"/>
        <v>110122</v>
      </c>
    </row>
    <row r="4421" spans="1:11" ht="15" customHeight="1">
      <c r="A4421" s="1157">
        <v>5121070003</v>
      </c>
      <c r="B4421" s="1219" t="s">
        <v>2203</v>
      </c>
      <c r="C4421" s="1220"/>
      <c r="D4421" s="1221"/>
      <c r="E4421" s="1219" t="s">
        <v>3786</v>
      </c>
      <c r="F4421" s="1221"/>
      <c r="G4421" s="740">
        <v>122823.02</v>
      </c>
      <c r="H4421" s="1158">
        <v>0</v>
      </c>
      <c r="I4421" s="1158">
        <v>0</v>
      </c>
      <c r="J4421" s="740">
        <v>122823.02</v>
      </c>
      <c r="K4421" s="276" t="str">
        <f t="shared" si="68"/>
        <v>110122</v>
      </c>
    </row>
    <row r="4422" spans="1:11" ht="15" customHeight="1">
      <c r="A4422" s="1157">
        <v>5121080001</v>
      </c>
      <c r="B4422" s="1219" t="s">
        <v>3210</v>
      </c>
      <c r="C4422" s="1220"/>
      <c r="D4422" s="1221"/>
      <c r="E4422" s="1219" t="s">
        <v>3211</v>
      </c>
      <c r="F4422" s="1221"/>
      <c r="G4422" s="740">
        <v>29497.72</v>
      </c>
      <c r="H4422" s="740">
        <v>469253</v>
      </c>
      <c r="I4422" s="1158">
        <v>0</v>
      </c>
      <c r="J4422" s="740">
        <v>498750.71999999997</v>
      </c>
      <c r="K4422" s="276" t="str">
        <f t="shared" si="68"/>
        <v>110122</v>
      </c>
    </row>
    <row r="4423" spans="1:11" ht="15" customHeight="1">
      <c r="A4423" s="1157">
        <v>5122010001</v>
      </c>
      <c r="B4423" s="1219" t="s">
        <v>688</v>
      </c>
      <c r="C4423" s="1220"/>
      <c r="D4423" s="1221"/>
      <c r="E4423" s="1219" t="s">
        <v>1843</v>
      </c>
      <c r="F4423" s="1221"/>
      <c r="G4423" s="740">
        <v>961225.53</v>
      </c>
      <c r="H4423" s="740">
        <v>95332.86</v>
      </c>
      <c r="I4423" s="1158">
        <v>0</v>
      </c>
      <c r="J4423" s="740">
        <v>1056558.3899999999</v>
      </c>
      <c r="K4423" s="276" t="str">
        <f t="shared" si="68"/>
        <v>110122</v>
      </c>
    </row>
    <row r="4424" spans="1:11" ht="15" customHeight="1">
      <c r="A4424" s="1157">
        <v>5122010001</v>
      </c>
      <c r="B4424" s="1219" t="s">
        <v>688</v>
      </c>
      <c r="C4424" s="1220"/>
      <c r="D4424" s="1221"/>
      <c r="E4424" s="1219" t="s">
        <v>2518</v>
      </c>
      <c r="F4424" s="1221"/>
      <c r="G4424" s="740">
        <v>29255</v>
      </c>
      <c r="H4424" s="740">
        <v>10274.19</v>
      </c>
      <c r="I4424" s="1158">
        <v>0</v>
      </c>
      <c r="J4424" s="740">
        <v>39529.19</v>
      </c>
      <c r="K4424" s="276" t="str">
        <f t="shared" si="68"/>
        <v>110122</v>
      </c>
    </row>
    <row r="4425" spans="1:11" ht="15" customHeight="1">
      <c r="A4425" s="1157">
        <v>5122010001</v>
      </c>
      <c r="B4425" s="1219" t="s">
        <v>688</v>
      </c>
      <c r="C4425" s="1220"/>
      <c r="D4425" s="1221"/>
      <c r="E4425" s="1219" t="s">
        <v>2519</v>
      </c>
      <c r="F4425" s="1221"/>
      <c r="G4425" s="740">
        <v>24748.44</v>
      </c>
      <c r="H4425" s="740">
        <v>3373</v>
      </c>
      <c r="I4425" s="1158">
        <v>0</v>
      </c>
      <c r="J4425" s="740">
        <v>28121.439999999999</v>
      </c>
      <c r="K4425" s="276" t="str">
        <f t="shared" si="68"/>
        <v>110122</v>
      </c>
    </row>
    <row r="4426" spans="1:11" ht="15" customHeight="1">
      <c r="A4426" s="1157">
        <v>5122010001</v>
      </c>
      <c r="B4426" s="1219" t="s">
        <v>688</v>
      </c>
      <c r="C4426" s="1220"/>
      <c r="D4426" s="1221"/>
      <c r="E4426" s="1219" t="s">
        <v>4462</v>
      </c>
      <c r="F4426" s="1221"/>
      <c r="G4426" s="740">
        <v>4528.8</v>
      </c>
      <c r="H4426" s="740">
        <v>7138.2</v>
      </c>
      <c r="I4426" s="1158">
        <v>0</v>
      </c>
      <c r="J4426" s="740">
        <v>11667</v>
      </c>
      <c r="K4426" s="276" t="str">
        <f t="shared" si="68"/>
        <v>110122</v>
      </c>
    </row>
    <row r="4427" spans="1:11" ht="15" customHeight="1">
      <c r="A4427" s="1157">
        <v>5122010001</v>
      </c>
      <c r="B4427" s="1219" t="s">
        <v>688</v>
      </c>
      <c r="C4427" s="1220"/>
      <c r="D4427" s="1221"/>
      <c r="E4427" s="1219" t="s">
        <v>1844</v>
      </c>
      <c r="F4427" s="1221"/>
      <c r="G4427" s="740">
        <v>127385.87</v>
      </c>
      <c r="H4427" s="740">
        <v>75754.36</v>
      </c>
      <c r="I4427" s="1158">
        <v>0</v>
      </c>
      <c r="J4427" s="740">
        <v>203140.23</v>
      </c>
      <c r="K4427" s="276" t="str">
        <f t="shared" si="68"/>
        <v>110122</v>
      </c>
    </row>
    <row r="4428" spans="1:11" ht="15" customHeight="1">
      <c r="A4428" s="1157">
        <v>5122010001</v>
      </c>
      <c r="B4428" s="1219" t="s">
        <v>688</v>
      </c>
      <c r="C4428" s="1220"/>
      <c r="D4428" s="1221"/>
      <c r="E4428" s="1219" t="s">
        <v>2205</v>
      </c>
      <c r="F4428" s="1221"/>
      <c r="G4428" s="740">
        <v>31256.2</v>
      </c>
      <c r="H4428" s="740">
        <v>3937</v>
      </c>
      <c r="I4428" s="1158">
        <v>0</v>
      </c>
      <c r="J4428" s="740">
        <v>35193.199999999997</v>
      </c>
      <c r="K4428" s="276" t="str">
        <f t="shared" si="68"/>
        <v>110122</v>
      </c>
    </row>
    <row r="4429" spans="1:11" ht="15" customHeight="1">
      <c r="A4429" s="1157">
        <v>5122010001</v>
      </c>
      <c r="B4429" s="1219" t="s">
        <v>688</v>
      </c>
      <c r="C4429" s="1220"/>
      <c r="D4429" s="1221"/>
      <c r="E4429" s="1219" t="s">
        <v>1845</v>
      </c>
      <c r="F4429" s="1221"/>
      <c r="G4429" s="740">
        <v>56440.28</v>
      </c>
      <c r="H4429" s="740">
        <v>10659</v>
      </c>
      <c r="I4429" s="1158">
        <v>0</v>
      </c>
      <c r="J4429" s="740">
        <v>67099.28</v>
      </c>
      <c r="K4429" s="276" t="str">
        <f t="shared" ref="K4429:K4492" si="69">MID(E4429,58,6)</f>
        <v>110122</v>
      </c>
    </row>
    <row r="4430" spans="1:11" ht="15" customHeight="1">
      <c r="A4430" s="1157">
        <v>5122010001</v>
      </c>
      <c r="B4430" s="1219" t="s">
        <v>688</v>
      </c>
      <c r="C4430" s="1220"/>
      <c r="D4430" s="1221"/>
      <c r="E4430" s="1219" t="s">
        <v>1846</v>
      </c>
      <c r="F4430" s="1221"/>
      <c r="G4430" s="740">
        <v>143554.79999999999</v>
      </c>
      <c r="H4430" s="740">
        <v>2070.6</v>
      </c>
      <c r="I4430" s="1158">
        <v>0</v>
      </c>
      <c r="J4430" s="740">
        <v>145625.4</v>
      </c>
      <c r="K4430" s="276" t="str">
        <f t="shared" si="69"/>
        <v>110122</v>
      </c>
    </row>
    <row r="4431" spans="1:11" ht="15" customHeight="1">
      <c r="A4431" s="1157">
        <v>5122010001</v>
      </c>
      <c r="B4431" s="1219" t="s">
        <v>688</v>
      </c>
      <c r="C4431" s="1220"/>
      <c r="D4431" s="1221"/>
      <c r="E4431" s="1219" t="s">
        <v>1847</v>
      </c>
      <c r="F4431" s="1221"/>
      <c r="G4431" s="740">
        <v>16827.099999999999</v>
      </c>
      <c r="H4431" s="740">
        <v>7367.4</v>
      </c>
      <c r="I4431" s="1158">
        <v>0</v>
      </c>
      <c r="J4431" s="740">
        <v>24194.5</v>
      </c>
      <c r="K4431" s="276" t="str">
        <f t="shared" si="69"/>
        <v>110122</v>
      </c>
    </row>
    <row r="4432" spans="1:11" ht="15" customHeight="1">
      <c r="A4432" s="1157">
        <v>5122010001</v>
      </c>
      <c r="B4432" s="1219" t="s">
        <v>688</v>
      </c>
      <c r="C4432" s="1220"/>
      <c r="D4432" s="1221"/>
      <c r="E4432" s="1219" t="s">
        <v>1848</v>
      </c>
      <c r="F4432" s="1221"/>
      <c r="G4432" s="740">
        <v>60221.8</v>
      </c>
      <c r="H4432" s="740">
        <v>18142.400000000001</v>
      </c>
      <c r="I4432" s="1158">
        <v>0</v>
      </c>
      <c r="J4432" s="740">
        <v>78364.2</v>
      </c>
      <c r="K4432" s="276" t="str">
        <f t="shared" si="69"/>
        <v>110122</v>
      </c>
    </row>
    <row r="4433" spans="1:11" ht="15" customHeight="1">
      <c r="A4433" s="1157">
        <v>5122010001</v>
      </c>
      <c r="B4433" s="1219" t="s">
        <v>688</v>
      </c>
      <c r="C4433" s="1220"/>
      <c r="D4433" s="1221"/>
      <c r="E4433" s="1219" t="s">
        <v>1849</v>
      </c>
      <c r="F4433" s="1221"/>
      <c r="G4433" s="740">
        <v>19094.2</v>
      </c>
      <c r="H4433" s="740">
        <v>2958</v>
      </c>
      <c r="I4433" s="1158">
        <v>0</v>
      </c>
      <c r="J4433" s="740">
        <v>22052.2</v>
      </c>
      <c r="K4433" s="276" t="str">
        <f t="shared" si="69"/>
        <v>110122</v>
      </c>
    </row>
    <row r="4434" spans="1:11" ht="15" customHeight="1">
      <c r="A4434" s="1157">
        <v>5122010001</v>
      </c>
      <c r="B4434" s="1219" t="s">
        <v>688</v>
      </c>
      <c r="C4434" s="1220"/>
      <c r="D4434" s="1221"/>
      <c r="E4434" s="1219" t="s">
        <v>1850</v>
      </c>
      <c r="F4434" s="1221"/>
      <c r="G4434" s="740">
        <v>69612.399999999994</v>
      </c>
      <c r="H4434" s="740">
        <v>7888</v>
      </c>
      <c r="I4434" s="1158">
        <v>0</v>
      </c>
      <c r="J4434" s="740">
        <v>77500.399999999994</v>
      </c>
      <c r="K4434" s="276" t="str">
        <f t="shared" si="69"/>
        <v>110122</v>
      </c>
    </row>
    <row r="4435" spans="1:11" ht="15" customHeight="1">
      <c r="A4435" s="1157">
        <v>5122010001</v>
      </c>
      <c r="B4435" s="1219" t="s">
        <v>688</v>
      </c>
      <c r="C4435" s="1220"/>
      <c r="D4435" s="1221"/>
      <c r="E4435" s="1219" t="s">
        <v>1851</v>
      </c>
      <c r="F4435" s="1221"/>
      <c r="G4435" s="740">
        <v>78766.600000000006</v>
      </c>
      <c r="H4435" s="740">
        <v>13311</v>
      </c>
      <c r="I4435" s="1158">
        <v>0</v>
      </c>
      <c r="J4435" s="740">
        <v>92077.6</v>
      </c>
      <c r="K4435" s="276" t="str">
        <f t="shared" si="69"/>
        <v>110122</v>
      </c>
    </row>
    <row r="4436" spans="1:11" ht="15" customHeight="1">
      <c r="A4436" s="1157">
        <v>5122010001</v>
      </c>
      <c r="B4436" s="1219" t="s">
        <v>688</v>
      </c>
      <c r="C4436" s="1220"/>
      <c r="D4436" s="1221"/>
      <c r="E4436" s="1219" t="s">
        <v>1852</v>
      </c>
      <c r="F4436" s="1221"/>
      <c r="G4436" s="740">
        <v>11698.4</v>
      </c>
      <c r="H4436" s="740">
        <v>2267.8000000000002</v>
      </c>
      <c r="I4436" s="1158">
        <v>0</v>
      </c>
      <c r="J4436" s="740">
        <v>13966.2</v>
      </c>
      <c r="K4436" s="276" t="str">
        <f t="shared" si="69"/>
        <v>110122</v>
      </c>
    </row>
    <row r="4437" spans="1:11" ht="15" customHeight="1">
      <c r="A4437" s="1157">
        <v>5122010001</v>
      </c>
      <c r="B4437" s="1219" t="s">
        <v>688</v>
      </c>
      <c r="C4437" s="1220"/>
      <c r="D4437" s="1221"/>
      <c r="E4437" s="1219" t="s">
        <v>1853</v>
      </c>
      <c r="F4437" s="1221"/>
      <c r="G4437" s="740">
        <v>59908.2</v>
      </c>
      <c r="H4437" s="740">
        <v>9465.6</v>
      </c>
      <c r="I4437" s="1158">
        <v>0</v>
      </c>
      <c r="J4437" s="740">
        <v>69373.8</v>
      </c>
      <c r="K4437" s="276" t="str">
        <f t="shared" si="69"/>
        <v>110122</v>
      </c>
    </row>
    <row r="4438" spans="1:11" ht="15" customHeight="1">
      <c r="A4438" s="1157">
        <v>5122010001</v>
      </c>
      <c r="B4438" s="1219" t="s">
        <v>688</v>
      </c>
      <c r="C4438" s="1220"/>
      <c r="D4438" s="1221"/>
      <c r="E4438" s="1219" t="s">
        <v>1854</v>
      </c>
      <c r="F4438" s="1221"/>
      <c r="G4438" s="740">
        <v>38981.599999999999</v>
      </c>
      <c r="H4438" s="740">
        <v>5521.6</v>
      </c>
      <c r="I4438" s="1158">
        <v>0</v>
      </c>
      <c r="J4438" s="740">
        <v>44503.199999999997</v>
      </c>
      <c r="K4438" s="276" t="str">
        <f t="shared" si="69"/>
        <v>110122</v>
      </c>
    </row>
    <row r="4439" spans="1:11" ht="15" customHeight="1">
      <c r="A4439" s="1157">
        <v>5122010001</v>
      </c>
      <c r="B4439" s="1219" t="s">
        <v>688</v>
      </c>
      <c r="C4439" s="1220"/>
      <c r="D4439" s="1221"/>
      <c r="E4439" s="1219" t="s">
        <v>1855</v>
      </c>
      <c r="F4439" s="1221"/>
      <c r="G4439" s="740">
        <v>10038</v>
      </c>
      <c r="H4439" s="1158">
        <v>690.2</v>
      </c>
      <c r="I4439" s="1158">
        <v>0</v>
      </c>
      <c r="J4439" s="740">
        <v>10728.2</v>
      </c>
      <c r="K4439" s="276" t="str">
        <f t="shared" si="69"/>
        <v>110122</v>
      </c>
    </row>
    <row r="4440" spans="1:11" ht="15" customHeight="1">
      <c r="A4440" s="1157">
        <v>5122010001</v>
      </c>
      <c r="B4440" s="1219" t="s">
        <v>688</v>
      </c>
      <c r="C4440" s="1220"/>
      <c r="D4440" s="1221"/>
      <c r="E4440" s="1219" t="s">
        <v>1856</v>
      </c>
      <c r="F4440" s="1221"/>
      <c r="G4440" s="740">
        <v>52764.2</v>
      </c>
      <c r="H4440" s="740">
        <v>2760.8</v>
      </c>
      <c r="I4440" s="1158">
        <v>0</v>
      </c>
      <c r="J4440" s="740">
        <v>55525</v>
      </c>
      <c r="K4440" s="276" t="str">
        <f t="shared" si="69"/>
        <v>110122</v>
      </c>
    </row>
    <row r="4441" spans="1:11" ht="15" customHeight="1">
      <c r="A4441" s="1157">
        <v>5122010001</v>
      </c>
      <c r="B4441" s="1219" t="s">
        <v>688</v>
      </c>
      <c r="C4441" s="1220"/>
      <c r="D4441" s="1221"/>
      <c r="E4441" s="1219" t="s">
        <v>4463</v>
      </c>
      <c r="F4441" s="1221"/>
      <c r="G4441" s="1158">
        <v>940</v>
      </c>
      <c r="H4441" s="1158">
        <v>0</v>
      </c>
      <c r="I4441" s="1158">
        <v>0</v>
      </c>
      <c r="J4441" s="1158">
        <v>940</v>
      </c>
      <c r="K4441" s="276" t="str">
        <f t="shared" si="69"/>
        <v>110122</v>
      </c>
    </row>
    <row r="4442" spans="1:11" ht="15" customHeight="1">
      <c r="A4442" s="1157">
        <v>5122010001</v>
      </c>
      <c r="B4442" s="1219" t="s">
        <v>688</v>
      </c>
      <c r="C4442" s="1220"/>
      <c r="D4442" s="1221"/>
      <c r="E4442" s="1219" t="s">
        <v>1857</v>
      </c>
      <c r="F4442" s="1221"/>
      <c r="G4442" s="740">
        <v>56933.4</v>
      </c>
      <c r="H4442" s="740">
        <v>1380.4</v>
      </c>
      <c r="I4442" s="1158">
        <v>0</v>
      </c>
      <c r="J4442" s="740">
        <v>58313.8</v>
      </c>
      <c r="K4442" s="276" t="str">
        <f t="shared" si="69"/>
        <v>110122</v>
      </c>
    </row>
    <row r="4443" spans="1:11" ht="15" customHeight="1">
      <c r="A4443" s="1157">
        <v>5122010001</v>
      </c>
      <c r="B4443" s="1219" t="s">
        <v>688</v>
      </c>
      <c r="C4443" s="1220"/>
      <c r="D4443" s="1221"/>
      <c r="E4443" s="1219" t="s">
        <v>4464</v>
      </c>
      <c r="F4443" s="1221"/>
      <c r="G4443" s="1158">
        <v>940</v>
      </c>
      <c r="H4443" s="1158">
        <v>0</v>
      </c>
      <c r="I4443" s="1158">
        <v>0</v>
      </c>
      <c r="J4443" s="1158">
        <v>940</v>
      </c>
      <c r="K4443" s="276" t="str">
        <f t="shared" si="69"/>
        <v>110122</v>
      </c>
    </row>
    <row r="4444" spans="1:11" ht="15" customHeight="1">
      <c r="A4444" s="1157">
        <v>5122010001</v>
      </c>
      <c r="B4444" s="1219" t="s">
        <v>688</v>
      </c>
      <c r="C4444" s="1220"/>
      <c r="D4444" s="1221"/>
      <c r="E4444" s="1219" t="s">
        <v>3212</v>
      </c>
      <c r="F4444" s="1221"/>
      <c r="G4444" s="740">
        <v>8130.4</v>
      </c>
      <c r="H4444" s="740">
        <v>17717.8</v>
      </c>
      <c r="I4444" s="1158">
        <v>0</v>
      </c>
      <c r="J4444" s="740">
        <v>25848.2</v>
      </c>
      <c r="K4444" s="276" t="str">
        <f t="shared" si="69"/>
        <v>110122</v>
      </c>
    </row>
    <row r="4445" spans="1:11" ht="15" customHeight="1">
      <c r="A4445" s="1157">
        <v>5122010001</v>
      </c>
      <c r="B4445" s="1219" t="s">
        <v>688</v>
      </c>
      <c r="C4445" s="1220"/>
      <c r="D4445" s="1221"/>
      <c r="E4445" s="1219" t="s">
        <v>2520</v>
      </c>
      <c r="F4445" s="1221"/>
      <c r="G4445" s="740">
        <v>72087.199999999997</v>
      </c>
      <c r="H4445" s="740">
        <v>30144.2</v>
      </c>
      <c r="I4445" s="1158">
        <v>0</v>
      </c>
      <c r="J4445" s="740">
        <v>102231.4</v>
      </c>
      <c r="K4445" s="276" t="str">
        <f t="shared" si="69"/>
        <v>110122</v>
      </c>
    </row>
    <row r="4446" spans="1:11" ht="15" customHeight="1">
      <c r="A4446" s="1157">
        <v>5122010001</v>
      </c>
      <c r="B4446" s="1219" t="s">
        <v>688</v>
      </c>
      <c r="C4446" s="1220"/>
      <c r="D4446" s="1221"/>
      <c r="E4446" s="1219" t="s">
        <v>3975</v>
      </c>
      <c r="F4446" s="1221"/>
      <c r="G4446" s="740">
        <v>302165.78000000003</v>
      </c>
      <c r="H4446" s="1158">
        <v>0</v>
      </c>
      <c r="I4446" s="1158">
        <v>0</v>
      </c>
      <c r="J4446" s="740">
        <v>302165.78000000003</v>
      </c>
      <c r="K4446" s="276" t="str">
        <f t="shared" si="69"/>
        <v>110122</v>
      </c>
    </row>
    <row r="4447" spans="1:11" ht="15" customHeight="1">
      <c r="A4447" s="1157">
        <v>5122010001</v>
      </c>
      <c r="B4447" s="1219" t="s">
        <v>688</v>
      </c>
      <c r="C4447" s="1220"/>
      <c r="D4447" s="1221"/>
      <c r="E4447" s="1219" t="s">
        <v>1858</v>
      </c>
      <c r="F4447" s="1221"/>
      <c r="G4447" s="740">
        <v>350328.37</v>
      </c>
      <c r="H4447" s="740">
        <v>197689.8</v>
      </c>
      <c r="I4447" s="1158">
        <v>0</v>
      </c>
      <c r="J4447" s="740">
        <v>548018.17000000004</v>
      </c>
      <c r="K4447" s="276" t="str">
        <f t="shared" si="69"/>
        <v>110122</v>
      </c>
    </row>
    <row r="4448" spans="1:11" ht="15" customHeight="1">
      <c r="A4448" s="1157">
        <v>5122010001</v>
      </c>
      <c r="B4448" s="1219" t="s">
        <v>688</v>
      </c>
      <c r="C4448" s="1220"/>
      <c r="D4448" s="1221"/>
      <c r="E4448" s="1219" t="s">
        <v>2521</v>
      </c>
      <c r="F4448" s="1221"/>
      <c r="G4448" s="740">
        <v>6891.1</v>
      </c>
      <c r="H4448" s="1158">
        <v>0</v>
      </c>
      <c r="I4448" s="1158">
        <v>0</v>
      </c>
      <c r="J4448" s="740">
        <v>6891.1</v>
      </c>
      <c r="K4448" s="276" t="str">
        <f t="shared" si="69"/>
        <v>110122</v>
      </c>
    </row>
    <row r="4449" spans="1:11" ht="15" customHeight="1">
      <c r="A4449" s="1157">
        <v>5122010001</v>
      </c>
      <c r="B4449" s="1219" t="s">
        <v>688</v>
      </c>
      <c r="C4449" s="1220"/>
      <c r="D4449" s="1221"/>
      <c r="E4449" s="1219" t="s">
        <v>2522</v>
      </c>
      <c r="F4449" s="1221"/>
      <c r="G4449" s="740">
        <v>49486.6</v>
      </c>
      <c r="H4449" s="740">
        <v>3000</v>
      </c>
      <c r="I4449" s="1158">
        <v>0</v>
      </c>
      <c r="J4449" s="740">
        <v>52486.6</v>
      </c>
      <c r="K4449" s="276" t="str">
        <f t="shared" si="69"/>
        <v>110122</v>
      </c>
    </row>
    <row r="4450" spans="1:11" ht="15" customHeight="1">
      <c r="A4450" s="1157">
        <v>5122010001</v>
      </c>
      <c r="B4450" s="1219" t="s">
        <v>688</v>
      </c>
      <c r="C4450" s="1220"/>
      <c r="D4450" s="1221"/>
      <c r="E4450" s="1219" t="s">
        <v>3976</v>
      </c>
      <c r="F4450" s="1221"/>
      <c r="G4450" s="740">
        <v>25672.32</v>
      </c>
      <c r="H4450" s="1158">
        <v>0</v>
      </c>
      <c r="I4450" s="1158">
        <v>0</v>
      </c>
      <c r="J4450" s="740">
        <v>25672.32</v>
      </c>
      <c r="K4450" s="276" t="str">
        <f t="shared" si="69"/>
        <v>110122</v>
      </c>
    </row>
    <row r="4451" spans="1:11" ht="15" customHeight="1">
      <c r="A4451" s="1157">
        <v>5122010001</v>
      </c>
      <c r="B4451" s="1219" t="s">
        <v>688</v>
      </c>
      <c r="C4451" s="1220"/>
      <c r="D4451" s="1221"/>
      <c r="E4451" s="1219" t="s">
        <v>3213</v>
      </c>
      <c r="F4451" s="1221"/>
      <c r="G4451" s="740">
        <v>27657.15</v>
      </c>
      <c r="H4451" s="1158">
        <v>0</v>
      </c>
      <c r="I4451" s="1158">
        <v>0</v>
      </c>
      <c r="J4451" s="740">
        <v>27657.15</v>
      </c>
      <c r="K4451" s="276" t="str">
        <f t="shared" si="69"/>
        <v>110122</v>
      </c>
    </row>
    <row r="4452" spans="1:11" ht="15" customHeight="1">
      <c r="A4452" s="1157">
        <v>5122010001</v>
      </c>
      <c r="B4452" s="1219" t="s">
        <v>688</v>
      </c>
      <c r="C4452" s="1220"/>
      <c r="D4452" s="1221"/>
      <c r="E4452" s="1219" t="s">
        <v>4465</v>
      </c>
      <c r="F4452" s="1221"/>
      <c r="G4452" s="1158">
        <v>0</v>
      </c>
      <c r="H4452" s="1158">
        <v>674</v>
      </c>
      <c r="I4452" s="1158">
        <v>0</v>
      </c>
      <c r="J4452" s="1158">
        <v>674</v>
      </c>
      <c r="K4452" s="276" t="str">
        <f t="shared" si="69"/>
        <v>110122</v>
      </c>
    </row>
    <row r="4453" spans="1:11" ht="15" customHeight="1">
      <c r="A4453" s="1157">
        <v>5122010001</v>
      </c>
      <c r="B4453" s="1219" t="s">
        <v>688</v>
      </c>
      <c r="C4453" s="1220"/>
      <c r="D4453" s="1221"/>
      <c r="E4453" s="1219" t="s">
        <v>2206</v>
      </c>
      <c r="F4453" s="1221"/>
      <c r="G4453" s="740">
        <v>219103.2</v>
      </c>
      <c r="H4453" s="740">
        <v>46459.5</v>
      </c>
      <c r="I4453" s="1158">
        <v>0</v>
      </c>
      <c r="J4453" s="740">
        <v>265562.7</v>
      </c>
      <c r="K4453" s="276" t="str">
        <f t="shared" si="69"/>
        <v>110122</v>
      </c>
    </row>
    <row r="4454" spans="1:11" ht="15" customHeight="1">
      <c r="A4454" s="1157">
        <v>5122010001</v>
      </c>
      <c r="B4454" s="1219" t="s">
        <v>688</v>
      </c>
      <c r="C4454" s="1220"/>
      <c r="D4454" s="1221"/>
      <c r="E4454" s="1219" t="s">
        <v>2207</v>
      </c>
      <c r="F4454" s="1221"/>
      <c r="G4454" s="740">
        <v>16978.29</v>
      </c>
      <c r="H4454" s="740">
        <v>15268</v>
      </c>
      <c r="I4454" s="1158">
        <v>0</v>
      </c>
      <c r="J4454" s="740">
        <v>32246.29</v>
      </c>
      <c r="K4454" s="276" t="str">
        <f t="shared" si="69"/>
        <v>110122</v>
      </c>
    </row>
    <row r="4455" spans="1:11" ht="15" customHeight="1">
      <c r="A4455" s="1157">
        <v>5122010001</v>
      </c>
      <c r="B4455" s="1219" t="s">
        <v>688</v>
      </c>
      <c r="C4455" s="1220"/>
      <c r="D4455" s="1221"/>
      <c r="E4455" s="1219" t="s">
        <v>3977</v>
      </c>
      <c r="F4455" s="1221"/>
      <c r="G4455" s="740">
        <v>51344.59</v>
      </c>
      <c r="H4455" s="1158">
        <v>0</v>
      </c>
      <c r="I4455" s="1158">
        <v>0</v>
      </c>
      <c r="J4455" s="740">
        <v>51344.59</v>
      </c>
      <c r="K4455" s="276" t="str">
        <f t="shared" si="69"/>
        <v>110122</v>
      </c>
    </row>
    <row r="4456" spans="1:11" ht="15" customHeight="1">
      <c r="A4456" s="1157">
        <v>5122010001</v>
      </c>
      <c r="B4456" s="1219" t="s">
        <v>688</v>
      </c>
      <c r="C4456" s="1220"/>
      <c r="D4456" s="1221"/>
      <c r="E4456" s="1219" t="s">
        <v>2208</v>
      </c>
      <c r="F4456" s="1221"/>
      <c r="G4456" s="740">
        <v>506309.09</v>
      </c>
      <c r="H4456" s="740">
        <v>235406.5</v>
      </c>
      <c r="I4456" s="1158">
        <v>0</v>
      </c>
      <c r="J4456" s="740">
        <v>741715.59</v>
      </c>
      <c r="K4456" s="276" t="str">
        <f t="shared" si="69"/>
        <v>110122</v>
      </c>
    </row>
    <row r="4457" spans="1:11" ht="15" customHeight="1">
      <c r="A4457" s="1157">
        <v>5122010001</v>
      </c>
      <c r="B4457" s="1219" t="s">
        <v>688</v>
      </c>
      <c r="C4457" s="1220"/>
      <c r="D4457" s="1221"/>
      <c r="E4457" s="1219" t="s">
        <v>3978</v>
      </c>
      <c r="F4457" s="1221"/>
      <c r="G4457" s="740">
        <v>365968.98</v>
      </c>
      <c r="H4457" s="1158">
        <v>0</v>
      </c>
      <c r="I4457" s="1158">
        <v>0</v>
      </c>
      <c r="J4457" s="740">
        <v>365968.98</v>
      </c>
      <c r="K4457" s="276" t="str">
        <f t="shared" si="69"/>
        <v>110122</v>
      </c>
    </row>
    <row r="4458" spans="1:11" ht="15" customHeight="1">
      <c r="A4458" s="1157">
        <v>5122010001</v>
      </c>
      <c r="B4458" s="1219" t="s">
        <v>688</v>
      </c>
      <c r="C4458" s="1220"/>
      <c r="D4458" s="1221"/>
      <c r="E4458" s="1219" t="s">
        <v>2523</v>
      </c>
      <c r="F4458" s="1221"/>
      <c r="G4458" s="740">
        <v>83058</v>
      </c>
      <c r="H4458" s="740">
        <v>31531</v>
      </c>
      <c r="I4458" s="1158">
        <v>0</v>
      </c>
      <c r="J4458" s="740">
        <v>114589</v>
      </c>
      <c r="K4458" s="276" t="str">
        <f t="shared" si="69"/>
        <v>110122</v>
      </c>
    </row>
    <row r="4459" spans="1:11" ht="15" customHeight="1">
      <c r="A4459" s="1157">
        <v>5122010001</v>
      </c>
      <c r="B4459" s="1219" t="s">
        <v>688</v>
      </c>
      <c r="C4459" s="1220"/>
      <c r="D4459" s="1221"/>
      <c r="E4459" s="1219" t="s">
        <v>2209</v>
      </c>
      <c r="F4459" s="1221"/>
      <c r="G4459" s="740">
        <v>1667870.7</v>
      </c>
      <c r="H4459" s="740">
        <v>550967.4</v>
      </c>
      <c r="I4459" s="1158">
        <v>0</v>
      </c>
      <c r="J4459" s="740">
        <v>2218838.1</v>
      </c>
      <c r="K4459" s="276" t="str">
        <f t="shared" si="69"/>
        <v>110122</v>
      </c>
    </row>
    <row r="4460" spans="1:11" ht="15" customHeight="1">
      <c r="A4460" s="1157">
        <v>5122010001</v>
      </c>
      <c r="B4460" s="1219" t="s">
        <v>688</v>
      </c>
      <c r="C4460" s="1220"/>
      <c r="D4460" s="1221"/>
      <c r="E4460" s="1219" t="s">
        <v>3979</v>
      </c>
      <c r="F4460" s="1221"/>
      <c r="G4460" s="740">
        <v>137485.54</v>
      </c>
      <c r="H4460" s="1158">
        <v>0</v>
      </c>
      <c r="I4460" s="1158">
        <v>0</v>
      </c>
      <c r="J4460" s="740">
        <v>137485.54</v>
      </c>
      <c r="K4460" s="276" t="str">
        <f t="shared" si="69"/>
        <v>110122</v>
      </c>
    </row>
    <row r="4461" spans="1:11" ht="15" customHeight="1">
      <c r="A4461" s="1157">
        <v>5122010001</v>
      </c>
      <c r="B4461" s="1219" t="s">
        <v>688</v>
      </c>
      <c r="C4461" s="1220"/>
      <c r="D4461" s="1221"/>
      <c r="E4461" s="1219" t="s">
        <v>2210</v>
      </c>
      <c r="F4461" s="1221"/>
      <c r="G4461" s="740">
        <v>11179</v>
      </c>
      <c r="H4461" s="740">
        <v>26056</v>
      </c>
      <c r="I4461" s="1158">
        <v>0</v>
      </c>
      <c r="J4461" s="740">
        <v>37235</v>
      </c>
      <c r="K4461" s="276" t="str">
        <f t="shared" si="69"/>
        <v>110122</v>
      </c>
    </row>
    <row r="4462" spans="1:11" ht="15" customHeight="1">
      <c r="A4462" s="1157">
        <v>5122010001</v>
      </c>
      <c r="B4462" s="1219" t="s">
        <v>688</v>
      </c>
      <c r="C4462" s="1220"/>
      <c r="D4462" s="1221"/>
      <c r="E4462" s="1219" t="s">
        <v>2211</v>
      </c>
      <c r="F4462" s="1221"/>
      <c r="G4462" s="740">
        <v>10917.8</v>
      </c>
      <c r="H4462" s="740">
        <v>2030.6</v>
      </c>
      <c r="I4462" s="1158">
        <v>0</v>
      </c>
      <c r="J4462" s="740">
        <v>12948.4</v>
      </c>
      <c r="K4462" s="276" t="str">
        <f t="shared" si="69"/>
        <v>110122</v>
      </c>
    </row>
    <row r="4463" spans="1:11" ht="15" customHeight="1">
      <c r="A4463" s="1157">
        <v>5122010001</v>
      </c>
      <c r="B4463" s="1219" t="s">
        <v>688</v>
      </c>
      <c r="C4463" s="1220"/>
      <c r="D4463" s="1221"/>
      <c r="E4463" s="1219" t="s">
        <v>4466</v>
      </c>
      <c r="F4463" s="1221"/>
      <c r="G4463" s="1158">
        <v>450</v>
      </c>
      <c r="H4463" s="1158">
        <v>0</v>
      </c>
      <c r="I4463" s="1158">
        <v>0</v>
      </c>
      <c r="J4463" s="1158">
        <v>450</v>
      </c>
      <c r="K4463" s="276" t="str">
        <f t="shared" si="69"/>
        <v>110122</v>
      </c>
    </row>
    <row r="4464" spans="1:11" ht="15" customHeight="1">
      <c r="A4464" s="1157">
        <v>5122010001</v>
      </c>
      <c r="B4464" s="1219" t="s">
        <v>688</v>
      </c>
      <c r="C4464" s="1220"/>
      <c r="D4464" s="1221"/>
      <c r="E4464" s="1219" t="s">
        <v>4467</v>
      </c>
      <c r="F4464" s="1221"/>
      <c r="G4464" s="1158">
        <v>675</v>
      </c>
      <c r="H4464" s="1158">
        <v>0</v>
      </c>
      <c r="I4464" s="1158">
        <v>0</v>
      </c>
      <c r="J4464" s="1158">
        <v>675</v>
      </c>
      <c r="K4464" s="276" t="str">
        <f t="shared" si="69"/>
        <v>110122</v>
      </c>
    </row>
    <row r="4465" spans="1:11" ht="15" customHeight="1">
      <c r="A4465" s="1157">
        <v>5122010001</v>
      </c>
      <c r="B4465" s="1219" t="s">
        <v>688</v>
      </c>
      <c r="C4465" s="1220"/>
      <c r="D4465" s="1221"/>
      <c r="E4465" s="1219" t="s">
        <v>2524</v>
      </c>
      <c r="F4465" s="1221"/>
      <c r="G4465" s="740">
        <v>5867</v>
      </c>
      <c r="H4465" s="740">
        <v>3547.02</v>
      </c>
      <c r="I4465" s="1158">
        <v>0</v>
      </c>
      <c r="J4465" s="740">
        <v>9414.02</v>
      </c>
      <c r="K4465" s="276" t="str">
        <f t="shared" si="69"/>
        <v>110122</v>
      </c>
    </row>
    <row r="4466" spans="1:11" ht="15" customHeight="1">
      <c r="A4466" s="1157">
        <v>5122010001</v>
      </c>
      <c r="B4466" s="1219" t="s">
        <v>688</v>
      </c>
      <c r="C4466" s="1220"/>
      <c r="D4466" s="1221"/>
      <c r="E4466" s="1219" t="s">
        <v>3980</v>
      </c>
      <c r="F4466" s="1221"/>
      <c r="G4466" s="740">
        <v>4408</v>
      </c>
      <c r="H4466" s="740">
        <v>2727</v>
      </c>
      <c r="I4466" s="1158">
        <v>0</v>
      </c>
      <c r="J4466" s="740">
        <v>7135</v>
      </c>
      <c r="K4466" s="276" t="str">
        <f t="shared" si="69"/>
        <v>110122</v>
      </c>
    </row>
    <row r="4467" spans="1:11" ht="15" customHeight="1">
      <c r="A4467" s="1157">
        <v>5122010001</v>
      </c>
      <c r="B4467" s="1219" t="s">
        <v>688</v>
      </c>
      <c r="C4467" s="1220"/>
      <c r="D4467" s="1221"/>
      <c r="E4467" s="1219" t="s">
        <v>2946</v>
      </c>
      <c r="F4467" s="1221"/>
      <c r="G4467" s="740">
        <v>5442.6</v>
      </c>
      <c r="H4467" s="1158">
        <v>810</v>
      </c>
      <c r="I4467" s="1158">
        <v>0</v>
      </c>
      <c r="J4467" s="740">
        <v>6252.6</v>
      </c>
      <c r="K4467" s="276" t="str">
        <f t="shared" si="69"/>
        <v>110122</v>
      </c>
    </row>
    <row r="4468" spans="1:11" ht="15" customHeight="1">
      <c r="A4468" s="1157">
        <v>5122010001</v>
      </c>
      <c r="B4468" s="1219" t="s">
        <v>688</v>
      </c>
      <c r="C4468" s="1220"/>
      <c r="D4468" s="1221"/>
      <c r="E4468" s="1219" t="s">
        <v>2212</v>
      </c>
      <c r="F4468" s="1221"/>
      <c r="G4468" s="740">
        <v>16322</v>
      </c>
      <c r="H4468" s="740">
        <v>22449.01</v>
      </c>
      <c r="I4468" s="1158">
        <v>0</v>
      </c>
      <c r="J4468" s="740">
        <v>38771.01</v>
      </c>
      <c r="K4468" s="276" t="str">
        <f t="shared" si="69"/>
        <v>110122</v>
      </c>
    </row>
    <row r="4469" spans="1:11" ht="15" customHeight="1">
      <c r="A4469" s="1157">
        <v>5122010001</v>
      </c>
      <c r="B4469" s="1219" t="s">
        <v>688</v>
      </c>
      <c r="C4469" s="1220"/>
      <c r="D4469" s="1221"/>
      <c r="E4469" s="1219" t="s">
        <v>3981</v>
      </c>
      <c r="F4469" s="1221"/>
      <c r="G4469" s="740">
        <v>128500.23</v>
      </c>
      <c r="H4469" s="1158">
        <v>0</v>
      </c>
      <c r="I4469" s="1158">
        <v>0</v>
      </c>
      <c r="J4469" s="740">
        <v>128500.23</v>
      </c>
      <c r="K4469" s="276" t="str">
        <f t="shared" si="69"/>
        <v>110122</v>
      </c>
    </row>
    <row r="4470" spans="1:11" ht="15" customHeight="1">
      <c r="A4470" s="1157">
        <v>5122010001</v>
      </c>
      <c r="B4470" s="1219" t="s">
        <v>688</v>
      </c>
      <c r="C4470" s="1220"/>
      <c r="D4470" s="1221"/>
      <c r="E4470" s="1219" t="s">
        <v>2947</v>
      </c>
      <c r="F4470" s="1221"/>
      <c r="G4470" s="740">
        <v>7292</v>
      </c>
      <c r="H4470" s="740">
        <v>4891.2</v>
      </c>
      <c r="I4470" s="1158">
        <v>0</v>
      </c>
      <c r="J4470" s="740">
        <v>12183.2</v>
      </c>
      <c r="K4470" s="276" t="str">
        <f t="shared" si="69"/>
        <v>110122</v>
      </c>
    </row>
    <row r="4471" spans="1:11" ht="15" customHeight="1">
      <c r="A4471" s="1157">
        <v>5122010001</v>
      </c>
      <c r="B4471" s="1219" t="s">
        <v>688</v>
      </c>
      <c r="C4471" s="1220"/>
      <c r="D4471" s="1221"/>
      <c r="E4471" s="1219" t="s">
        <v>2213</v>
      </c>
      <c r="F4471" s="1221"/>
      <c r="G4471" s="740">
        <v>6599.6</v>
      </c>
      <c r="H4471" s="740">
        <v>2291</v>
      </c>
      <c r="I4471" s="1158">
        <v>0</v>
      </c>
      <c r="J4471" s="740">
        <v>8890.6</v>
      </c>
      <c r="K4471" s="276" t="str">
        <f t="shared" si="69"/>
        <v>110122</v>
      </c>
    </row>
    <row r="4472" spans="1:11" ht="15" customHeight="1">
      <c r="A4472" s="1157">
        <v>5122010001</v>
      </c>
      <c r="B4472" s="1219" t="s">
        <v>688</v>
      </c>
      <c r="C4472" s="1220"/>
      <c r="D4472" s="1221"/>
      <c r="E4472" s="1219" t="s">
        <v>2214</v>
      </c>
      <c r="F4472" s="1221"/>
      <c r="G4472" s="740">
        <v>3514.3</v>
      </c>
      <c r="H4472" s="1158">
        <v>0</v>
      </c>
      <c r="I4472" s="1158">
        <v>0</v>
      </c>
      <c r="J4472" s="740">
        <v>3514.3</v>
      </c>
      <c r="K4472" s="276" t="str">
        <f t="shared" si="69"/>
        <v>110122</v>
      </c>
    </row>
    <row r="4473" spans="1:11" ht="15" customHeight="1">
      <c r="A4473" s="1157">
        <v>5122010001</v>
      </c>
      <c r="B4473" s="1219" t="s">
        <v>688</v>
      </c>
      <c r="C4473" s="1220"/>
      <c r="D4473" s="1221"/>
      <c r="E4473" s="1219" t="s">
        <v>2525</v>
      </c>
      <c r="F4473" s="1221"/>
      <c r="G4473" s="740">
        <v>5524</v>
      </c>
      <c r="H4473" s="740">
        <v>2350</v>
      </c>
      <c r="I4473" s="1158">
        <v>0</v>
      </c>
      <c r="J4473" s="740">
        <v>7874</v>
      </c>
      <c r="K4473" s="276" t="str">
        <f t="shared" si="69"/>
        <v>110122</v>
      </c>
    </row>
    <row r="4474" spans="1:11" ht="15" customHeight="1">
      <c r="A4474" s="1157">
        <v>5122010001</v>
      </c>
      <c r="B4474" s="1219" t="s">
        <v>688</v>
      </c>
      <c r="C4474" s="1220"/>
      <c r="D4474" s="1221"/>
      <c r="E4474" s="1219" t="s">
        <v>4468</v>
      </c>
      <c r="F4474" s="1221"/>
      <c r="G4474" s="740">
        <v>2255</v>
      </c>
      <c r="H4474" s="1158">
        <v>424</v>
      </c>
      <c r="I4474" s="1158">
        <v>0</v>
      </c>
      <c r="J4474" s="740">
        <v>2679</v>
      </c>
      <c r="K4474" s="276" t="str">
        <f t="shared" si="69"/>
        <v>110122</v>
      </c>
    </row>
    <row r="4475" spans="1:11" ht="15" customHeight="1">
      <c r="A4475" s="1157">
        <v>5122010001</v>
      </c>
      <c r="B4475" s="1219" t="s">
        <v>688</v>
      </c>
      <c r="C4475" s="1220"/>
      <c r="D4475" s="1221"/>
      <c r="E4475" s="1219" t="s">
        <v>2215</v>
      </c>
      <c r="F4475" s="1221"/>
      <c r="G4475" s="740">
        <v>5517</v>
      </c>
      <c r="H4475" s="740">
        <v>4321</v>
      </c>
      <c r="I4475" s="1158">
        <v>0</v>
      </c>
      <c r="J4475" s="740">
        <v>9838</v>
      </c>
      <c r="K4475" s="276" t="str">
        <f t="shared" si="69"/>
        <v>110122</v>
      </c>
    </row>
    <row r="4476" spans="1:11" ht="15" customHeight="1">
      <c r="A4476" s="1157">
        <v>5122010001</v>
      </c>
      <c r="B4476" s="1219" t="s">
        <v>688</v>
      </c>
      <c r="C4476" s="1220"/>
      <c r="D4476" s="1221"/>
      <c r="E4476" s="1219" t="s">
        <v>2216</v>
      </c>
      <c r="F4476" s="1221"/>
      <c r="G4476" s="740">
        <v>11481.19</v>
      </c>
      <c r="H4476" s="740">
        <v>4043.99</v>
      </c>
      <c r="I4476" s="1158">
        <v>0</v>
      </c>
      <c r="J4476" s="740">
        <v>15525.18</v>
      </c>
      <c r="K4476" s="276" t="str">
        <f t="shared" si="69"/>
        <v>110122</v>
      </c>
    </row>
    <row r="4477" spans="1:11" ht="15" customHeight="1">
      <c r="A4477" s="1157">
        <v>5122010001</v>
      </c>
      <c r="B4477" s="1219" t="s">
        <v>688</v>
      </c>
      <c r="C4477" s="1220"/>
      <c r="D4477" s="1221"/>
      <c r="E4477" s="1219" t="s">
        <v>3488</v>
      </c>
      <c r="F4477" s="1221"/>
      <c r="G4477" s="740">
        <v>4408</v>
      </c>
      <c r="H4477" s="1158">
        <v>0</v>
      </c>
      <c r="I4477" s="1158">
        <v>0</v>
      </c>
      <c r="J4477" s="740">
        <v>4408</v>
      </c>
      <c r="K4477" s="276" t="str">
        <f t="shared" si="69"/>
        <v>110122</v>
      </c>
    </row>
    <row r="4478" spans="1:11" ht="15" customHeight="1">
      <c r="A4478" s="1157">
        <v>5122010001</v>
      </c>
      <c r="B4478" s="1219" t="s">
        <v>688</v>
      </c>
      <c r="C4478" s="1220"/>
      <c r="D4478" s="1221"/>
      <c r="E4478" s="1219" t="s">
        <v>3787</v>
      </c>
      <c r="F4478" s="1221"/>
      <c r="G4478" s="740">
        <v>6125</v>
      </c>
      <c r="H4478" s="1158">
        <v>0</v>
      </c>
      <c r="I4478" s="1158">
        <v>0</v>
      </c>
      <c r="J4478" s="740">
        <v>6125</v>
      </c>
      <c r="K4478" s="276" t="str">
        <f t="shared" si="69"/>
        <v>110122</v>
      </c>
    </row>
    <row r="4479" spans="1:11" ht="15" customHeight="1">
      <c r="A4479" s="1157">
        <v>5122010001</v>
      </c>
      <c r="B4479" s="1219" t="s">
        <v>688</v>
      </c>
      <c r="C4479" s="1220"/>
      <c r="D4479" s="1221"/>
      <c r="E4479" s="1219" t="s">
        <v>2526</v>
      </c>
      <c r="F4479" s="1221"/>
      <c r="G4479" s="740">
        <v>7629.4</v>
      </c>
      <c r="H4479" s="740">
        <v>6139</v>
      </c>
      <c r="I4479" s="1158">
        <v>0</v>
      </c>
      <c r="J4479" s="740">
        <v>13768.4</v>
      </c>
      <c r="K4479" s="276" t="str">
        <f t="shared" si="69"/>
        <v>110122</v>
      </c>
    </row>
    <row r="4480" spans="1:11" ht="15" customHeight="1">
      <c r="A4480" s="1157">
        <v>5122010001</v>
      </c>
      <c r="B4480" s="1219" t="s">
        <v>688</v>
      </c>
      <c r="C4480" s="1220"/>
      <c r="D4480" s="1221"/>
      <c r="E4480" s="1219" t="s">
        <v>4469</v>
      </c>
      <c r="F4480" s="1221"/>
      <c r="G4480" s="740">
        <v>3647</v>
      </c>
      <c r="H4480" s="1158">
        <v>0</v>
      </c>
      <c r="I4480" s="1158">
        <v>0</v>
      </c>
      <c r="J4480" s="740">
        <v>3647</v>
      </c>
      <c r="K4480" s="276" t="str">
        <f t="shared" si="69"/>
        <v>110122</v>
      </c>
    </row>
    <row r="4481" spans="1:11" ht="15" customHeight="1">
      <c r="A4481" s="1157">
        <v>5122010001</v>
      </c>
      <c r="B4481" s="1219" t="s">
        <v>688</v>
      </c>
      <c r="C4481" s="1220"/>
      <c r="D4481" s="1221"/>
      <c r="E4481" s="1219" t="s">
        <v>4470</v>
      </c>
      <c r="F4481" s="1221"/>
      <c r="G4481" s="1158">
        <v>863</v>
      </c>
      <c r="H4481" s="740">
        <v>7486</v>
      </c>
      <c r="I4481" s="1158">
        <v>0</v>
      </c>
      <c r="J4481" s="740">
        <v>8349</v>
      </c>
      <c r="K4481" s="276" t="str">
        <f t="shared" si="69"/>
        <v>110122</v>
      </c>
    </row>
    <row r="4482" spans="1:11" ht="15" customHeight="1">
      <c r="A4482" s="1157">
        <v>5122010001</v>
      </c>
      <c r="B4482" s="1219" t="s">
        <v>688</v>
      </c>
      <c r="C4482" s="1220"/>
      <c r="D4482" s="1221"/>
      <c r="E4482" s="1219" t="s">
        <v>2217</v>
      </c>
      <c r="F4482" s="1221"/>
      <c r="G4482" s="740">
        <v>15403.69</v>
      </c>
      <c r="H4482" s="740">
        <v>7256</v>
      </c>
      <c r="I4482" s="1158">
        <v>0</v>
      </c>
      <c r="J4482" s="740">
        <v>22659.69</v>
      </c>
      <c r="K4482" s="276" t="str">
        <f t="shared" si="69"/>
        <v>110122</v>
      </c>
    </row>
    <row r="4483" spans="1:11" ht="15" customHeight="1">
      <c r="A4483" s="1157">
        <v>5122010001</v>
      </c>
      <c r="B4483" s="1219" t="s">
        <v>688</v>
      </c>
      <c r="C4483" s="1220"/>
      <c r="D4483" s="1221"/>
      <c r="E4483" s="1219" t="s">
        <v>4471</v>
      </c>
      <c r="F4483" s="1221"/>
      <c r="G4483" s="740">
        <v>5253</v>
      </c>
      <c r="H4483" s="740">
        <v>34150.800000000003</v>
      </c>
      <c r="I4483" s="1158">
        <v>0</v>
      </c>
      <c r="J4483" s="740">
        <v>39403.800000000003</v>
      </c>
      <c r="K4483" s="276" t="str">
        <f t="shared" si="69"/>
        <v>110122</v>
      </c>
    </row>
    <row r="4484" spans="1:11" ht="15" customHeight="1">
      <c r="A4484" s="1157">
        <v>5122010001</v>
      </c>
      <c r="B4484" s="1219" t="s">
        <v>688</v>
      </c>
      <c r="C4484" s="1220"/>
      <c r="D4484" s="1221"/>
      <c r="E4484" s="1219" t="s">
        <v>3982</v>
      </c>
      <c r="F4484" s="1221"/>
      <c r="G4484" s="740">
        <v>11552.56</v>
      </c>
      <c r="H4484" s="1158">
        <v>0</v>
      </c>
      <c r="I4484" s="1158">
        <v>0</v>
      </c>
      <c r="J4484" s="740">
        <v>11552.56</v>
      </c>
      <c r="K4484" s="276" t="str">
        <f t="shared" si="69"/>
        <v>110122</v>
      </c>
    </row>
    <row r="4485" spans="1:11" ht="15" customHeight="1">
      <c r="A4485" s="1157">
        <v>5122010001</v>
      </c>
      <c r="B4485" s="1219" t="s">
        <v>688</v>
      </c>
      <c r="C4485" s="1220"/>
      <c r="D4485" s="1221"/>
      <c r="E4485" s="1219" t="s">
        <v>3489</v>
      </c>
      <c r="F4485" s="1221"/>
      <c r="G4485" s="740">
        <v>1500</v>
      </c>
      <c r="H4485" s="1158">
        <v>0</v>
      </c>
      <c r="I4485" s="1158">
        <v>0</v>
      </c>
      <c r="J4485" s="740">
        <v>1500</v>
      </c>
      <c r="K4485" s="276" t="str">
        <f t="shared" si="69"/>
        <v>110122</v>
      </c>
    </row>
    <row r="4486" spans="1:11" ht="15" customHeight="1">
      <c r="A4486" s="1157">
        <v>5122010001</v>
      </c>
      <c r="B4486" s="1219" t="s">
        <v>688</v>
      </c>
      <c r="C4486" s="1220"/>
      <c r="D4486" s="1221"/>
      <c r="E4486" s="1219" t="s">
        <v>2527</v>
      </c>
      <c r="F4486" s="1221"/>
      <c r="G4486" s="740">
        <v>5060.68</v>
      </c>
      <c r="H4486" s="740">
        <v>5440.31</v>
      </c>
      <c r="I4486" s="1158">
        <v>0</v>
      </c>
      <c r="J4486" s="740">
        <v>10500.99</v>
      </c>
      <c r="K4486" s="276" t="str">
        <f t="shared" si="69"/>
        <v>110122</v>
      </c>
    </row>
    <row r="4487" spans="1:11" ht="15" customHeight="1">
      <c r="A4487" s="1157">
        <v>5122010002</v>
      </c>
      <c r="B4487" s="1219" t="s">
        <v>2528</v>
      </c>
      <c r="C4487" s="1220"/>
      <c r="D4487" s="1221"/>
      <c r="E4487" s="1219" t="s">
        <v>2529</v>
      </c>
      <c r="F4487" s="1221"/>
      <c r="G4487" s="740">
        <v>77142.58</v>
      </c>
      <c r="H4487" s="740">
        <v>9018.5</v>
      </c>
      <c r="I4487" s="1158">
        <v>0</v>
      </c>
      <c r="J4487" s="740">
        <v>86161.08</v>
      </c>
      <c r="K4487" s="276" t="str">
        <f t="shared" si="69"/>
        <v>110122</v>
      </c>
    </row>
    <row r="4488" spans="1:11" ht="15" customHeight="1">
      <c r="A4488" s="1157">
        <v>5122010003</v>
      </c>
      <c r="B4488" s="1219" t="s">
        <v>2218</v>
      </c>
      <c r="C4488" s="1220"/>
      <c r="D4488" s="1221"/>
      <c r="E4488" s="1219" t="s">
        <v>2219</v>
      </c>
      <c r="F4488" s="1221"/>
      <c r="G4488" s="740">
        <v>36554.400000000001</v>
      </c>
      <c r="H4488" s="740">
        <v>8355.6</v>
      </c>
      <c r="I4488" s="1158">
        <v>0</v>
      </c>
      <c r="J4488" s="740">
        <v>44910</v>
      </c>
      <c r="K4488" s="276" t="str">
        <f t="shared" si="69"/>
        <v>110122</v>
      </c>
    </row>
    <row r="4489" spans="1:11" ht="15" customHeight="1">
      <c r="A4489" s="1157">
        <v>5122020001</v>
      </c>
      <c r="B4489" s="1219" t="s">
        <v>2220</v>
      </c>
      <c r="C4489" s="1220"/>
      <c r="D4489" s="1221"/>
      <c r="E4489" s="1219" t="s">
        <v>2948</v>
      </c>
      <c r="F4489" s="1221"/>
      <c r="G4489" s="740">
        <v>14660</v>
      </c>
      <c r="H4489" s="1158">
        <v>0</v>
      </c>
      <c r="I4489" s="1158">
        <v>0</v>
      </c>
      <c r="J4489" s="740">
        <v>14660</v>
      </c>
      <c r="K4489" s="276" t="str">
        <f t="shared" si="69"/>
        <v>110122</v>
      </c>
    </row>
    <row r="4490" spans="1:11" ht="15" customHeight="1">
      <c r="A4490" s="1157">
        <v>5122020001</v>
      </c>
      <c r="B4490" s="1219" t="s">
        <v>2220</v>
      </c>
      <c r="C4490" s="1220"/>
      <c r="D4490" s="1221"/>
      <c r="E4490" s="1219" t="s">
        <v>3788</v>
      </c>
      <c r="F4490" s="1221"/>
      <c r="G4490" s="740">
        <v>53910.2</v>
      </c>
      <c r="H4490" s="740">
        <v>20230.05</v>
      </c>
      <c r="I4490" s="1158">
        <v>0</v>
      </c>
      <c r="J4490" s="740">
        <v>74140.25</v>
      </c>
      <c r="K4490" s="276" t="str">
        <f t="shared" si="69"/>
        <v>110122</v>
      </c>
    </row>
    <row r="4491" spans="1:11" ht="15" customHeight="1">
      <c r="A4491" s="1157">
        <v>5122020001</v>
      </c>
      <c r="B4491" s="1219" t="s">
        <v>2220</v>
      </c>
      <c r="C4491" s="1220"/>
      <c r="D4491" s="1221"/>
      <c r="E4491" s="1219" t="s">
        <v>4139</v>
      </c>
      <c r="F4491" s="1221"/>
      <c r="G4491" s="740">
        <v>5665</v>
      </c>
      <c r="H4491" s="1158">
        <v>0</v>
      </c>
      <c r="I4491" s="1158">
        <v>0</v>
      </c>
      <c r="J4491" s="740">
        <v>5665</v>
      </c>
      <c r="K4491" s="276" t="str">
        <f t="shared" si="69"/>
        <v>110122</v>
      </c>
    </row>
    <row r="4492" spans="1:11" ht="15" customHeight="1">
      <c r="A4492" s="1157">
        <v>5122020001</v>
      </c>
      <c r="B4492" s="1219" t="s">
        <v>2220</v>
      </c>
      <c r="C4492" s="1220"/>
      <c r="D4492" s="1221"/>
      <c r="E4492" s="1219" t="s">
        <v>2221</v>
      </c>
      <c r="F4492" s="1221"/>
      <c r="G4492" s="740">
        <v>1382269.38</v>
      </c>
      <c r="H4492" s="740">
        <v>569492.5</v>
      </c>
      <c r="I4492" s="1158">
        <v>0</v>
      </c>
      <c r="J4492" s="740">
        <v>1951761.88</v>
      </c>
      <c r="K4492" s="276" t="str">
        <f t="shared" si="69"/>
        <v>110122</v>
      </c>
    </row>
    <row r="4493" spans="1:11" ht="15" customHeight="1">
      <c r="A4493" s="1157">
        <v>5122030001</v>
      </c>
      <c r="B4493" s="1219" t="s">
        <v>2222</v>
      </c>
      <c r="C4493" s="1220"/>
      <c r="D4493" s="1221"/>
      <c r="E4493" s="1219" t="s">
        <v>4140</v>
      </c>
      <c r="F4493" s="1221"/>
      <c r="G4493" s="740">
        <v>25677.4</v>
      </c>
      <c r="H4493" s="740">
        <v>11159.99</v>
      </c>
      <c r="I4493" s="1158">
        <v>0</v>
      </c>
      <c r="J4493" s="740">
        <v>36837.39</v>
      </c>
      <c r="K4493" s="276" t="str">
        <f t="shared" ref="K4493:K4556" si="70">MID(E4493,58,6)</f>
        <v>110122</v>
      </c>
    </row>
    <row r="4494" spans="1:11" ht="15" customHeight="1">
      <c r="A4494" s="1157">
        <v>5122030001</v>
      </c>
      <c r="B4494" s="1219" t="s">
        <v>2222</v>
      </c>
      <c r="C4494" s="1220"/>
      <c r="D4494" s="1221"/>
      <c r="E4494" s="1219" t="s">
        <v>4472</v>
      </c>
      <c r="F4494" s="1221"/>
      <c r="G4494" s="1158">
        <v>0</v>
      </c>
      <c r="H4494" s="740">
        <v>1660</v>
      </c>
      <c r="I4494" s="1158">
        <v>0</v>
      </c>
      <c r="J4494" s="740">
        <v>1660</v>
      </c>
      <c r="K4494" s="276" t="str">
        <f t="shared" si="70"/>
        <v>110122</v>
      </c>
    </row>
    <row r="4495" spans="1:11" ht="15" customHeight="1">
      <c r="A4495" s="1157">
        <v>5122030001</v>
      </c>
      <c r="B4495" s="1219" t="s">
        <v>2222</v>
      </c>
      <c r="C4495" s="1220"/>
      <c r="D4495" s="1221"/>
      <c r="E4495" s="1219" t="s">
        <v>3214</v>
      </c>
      <c r="F4495" s="1221"/>
      <c r="G4495" s="740">
        <v>3688.8</v>
      </c>
      <c r="H4495" s="1158">
        <v>0</v>
      </c>
      <c r="I4495" s="1158">
        <v>0</v>
      </c>
      <c r="J4495" s="740">
        <v>3688.8</v>
      </c>
      <c r="K4495" s="276" t="str">
        <f t="shared" si="70"/>
        <v>110122</v>
      </c>
    </row>
    <row r="4496" spans="1:11" ht="15" customHeight="1">
      <c r="A4496" s="1157">
        <v>5122030001</v>
      </c>
      <c r="B4496" s="1219" t="s">
        <v>2222</v>
      </c>
      <c r="C4496" s="1220"/>
      <c r="D4496" s="1221"/>
      <c r="E4496" s="1219" t="s">
        <v>2223</v>
      </c>
      <c r="F4496" s="1221"/>
      <c r="G4496" s="740">
        <v>7422.84</v>
      </c>
      <c r="H4496" s="1158">
        <v>0</v>
      </c>
      <c r="I4496" s="1158">
        <v>0</v>
      </c>
      <c r="J4496" s="740">
        <v>7422.84</v>
      </c>
      <c r="K4496" s="276" t="str">
        <f t="shared" si="70"/>
        <v>110122</v>
      </c>
    </row>
    <row r="4497" spans="1:11" ht="15" customHeight="1">
      <c r="A4497" s="1157">
        <v>5122030001</v>
      </c>
      <c r="B4497" s="1219" t="s">
        <v>2222</v>
      </c>
      <c r="C4497" s="1220"/>
      <c r="D4497" s="1221"/>
      <c r="E4497" s="1219" t="s">
        <v>2949</v>
      </c>
      <c r="F4497" s="1221"/>
      <c r="G4497" s="740">
        <v>2598.7199999999998</v>
      </c>
      <c r="H4497" s="1158">
        <v>0</v>
      </c>
      <c r="I4497" s="1158">
        <v>0</v>
      </c>
      <c r="J4497" s="740">
        <v>2598.7199999999998</v>
      </c>
      <c r="K4497" s="276" t="str">
        <f t="shared" si="70"/>
        <v>110122</v>
      </c>
    </row>
    <row r="4498" spans="1:11" ht="15" customHeight="1">
      <c r="A4498" s="1157">
        <v>5122030001</v>
      </c>
      <c r="B4498" s="1219" t="s">
        <v>2222</v>
      </c>
      <c r="C4498" s="1220"/>
      <c r="D4498" s="1221"/>
      <c r="E4498" s="1219" t="s">
        <v>4111</v>
      </c>
      <c r="F4498" s="1221"/>
      <c r="G4498" s="740">
        <v>4800</v>
      </c>
      <c r="H4498" s="1158">
        <v>0</v>
      </c>
      <c r="I4498" s="1158">
        <v>0</v>
      </c>
      <c r="J4498" s="740">
        <v>4800</v>
      </c>
      <c r="K4498" s="276" t="str">
        <f t="shared" si="70"/>
        <v>110122</v>
      </c>
    </row>
    <row r="4499" spans="1:11" ht="15" customHeight="1">
      <c r="A4499" s="1157">
        <v>5124010001</v>
      </c>
      <c r="B4499" s="1219" t="s">
        <v>2530</v>
      </c>
      <c r="C4499" s="1220"/>
      <c r="D4499" s="1221"/>
      <c r="E4499" s="1219" t="s">
        <v>3215</v>
      </c>
      <c r="F4499" s="1221"/>
      <c r="G4499" s="740">
        <v>1276</v>
      </c>
      <c r="H4499" s="1158">
        <v>0</v>
      </c>
      <c r="I4499" s="1158">
        <v>0</v>
      </c>
      <c r="J4499" s="740">
        <v>1276</v>
      </c>
      <c r="K4499" s="276" t="str">
        <f t="shared" si="70"/>
        <v>110122</v>
      </c>
    </row>
    <row r="4500" spans="1:11" ht="15" customHeight="1">
      <c r="A4500" s="1157">
        <v>5124010001</v>
      </c>
      <c r="B4500" s="1219" t="s">
        <v>2530</v>
      </c>
      <c r="C4500" s="1220"/>
      <c r="D4500" s="1221"/>
      <c r="E4500" s="1219" t="s">
        <v>3216</v>
      </c>
      <c r="F4500" s="1221"/>
      <c r="G4500" s="1158">
        <v>63.8</v>
      </c>
      <c r="H4500" s="1158">
        <v>0</v>
      </c>
      <c r="I4500" s="1158">
        <v>0</v>
      </c>
      <c r="J4500" s="1158">
        <v>63.8</v>
      </c>
      <c r="K4500" s="276" t="str">
        <f t="shared" si="70"/>
        <v>110122</v>
      </c>
    </row>
    <row r="4501" spans="1:11" ht="15" customHeight="1">
      <c r="A4501" s="1157">
        <v>5124010001</v>
      </c>
      <c r="B4501" s="1219" t="s">
        <v>2530</v>
      </c>
      <c r="C4501" s="1220"/>
      <c r="D4501" s="1221"/>
      <c r="E4501" s="1219" t="s">
        <v>4473</v>
      </c>
      <c r="F4501" s="1221"/>
      <c r="G4501" s="740">
        <v>1037.3399999999999</v>
      </c>
      <c r="H4501" s="1158">
        <v>0</v>
      </c>
      <c r="I4501" s="1158">
        <v>0</v>
      </c>
      <c r="J4501" s="740">
        <v>1037.3399999999999</v>
      </c>
      <c r="K4501" s="276" t="str">
        <f t="shared" si="70"/>
        <v>110122</v>
      </c>
    </row>
    <row r="4502" spans="1:11" ht="15" customHeight="1">
      <c r="A4502" s="1157">
        <v>5124010001</v>
      </c>
      <c r="B4502" s="1219" t="s">
        <v>2530</v>
      </c>
      <c r="C4502" s="1220"/>
      <c r="D4502" s="1221"/>
      <c r="E4502" s="1219" t="s">
        <v>3983</v>
      </c>
      <c r="F4502" s="1221"/>
      <c r="G4502" s="740">
        <v>72036</v>
      </c>
      <c r="H4502" s="740">
        <v>14525.5</v>
      </c>
      <c r="I4502" s="1158">
        <v>0</v>
      </c>
      <c r="J4502" s="740">
        <v>86561.5</v>
      </c>
      <c r="K4502" s="276" t="str">
        <f t="shared" si="70"/>
        <v>110122</v>
      </c>
    </row>
    <row r="4503" spans="1:11" ht="15" customHeight="1">
      <c r="A4503" s="1157">
        <v>5124010001</v>
      </c>
      <c r="B4503" s="1219" t="s">
        <v>2530</v>
      </c>
      <c r="C4503" s="1220"/>
      <c r="D4503" s="1221"/>
      <c r="E4503" s="1219" t="s">
        <v>4474</v>
      </c>
      <c r="F4503" s="1221"/>
      <c r="G4503" s="1158">
        <v>0</v>
      </c>
      <c r="H4503" s="740">
        <v>40000</v>
      </c>
      <c r="I4503" s="1158">
        <v>0</v>
      </c>
      <c r="J4503" s="740">
        <v>40000</v>
      </c>
      <c r="K4503" s="276" t="str">
        <f t="shared" si="70"/>
        <v>110122</v>
      </c>
    </row>
    <row r="4504" spans="1:11" ht="15" customHeight="1">
      <c r="A4504" s="1157">
        <v>5124010001</v>
      </c>
      <c r="B4504" s="1219" t="s">
        <v>2530</v>
      </c>
      <c r="C4504" s="1220"/>
      <c r="D4504" s="1221"/>
      <c r="E4504" s="1219" t="s">
        <v>3490</v>
      </c>
      <c r="F4504" s="1221"/>
      <c r="G4504" s="740">
        <v>24769</v>
      </c>
      <c r="H4504" s="740">
        <v>5684</v>
      </c>
      <c r="I4504" s="1158">
        <v>0</v>
      </c>
      <c r="J4504" s="740">
        <v>30453</v>
      </c>
      <c r="K4504" s="276" t="str">
        <f t="shared" si="70"/>
        <v>110122</v>
      </c>
    </row>
    <row r="4505" spans="1:11" ht="15" customHeight="1">
      <c r="A4505" s="1157">
        <v>5124010001</v>
      </c>
      <c r="B4505" s="1219" t="s">
        <v>2530</v>
      </c>
      <c r="C4505" s="1220"/>
      <c r="D4505" s="1221"/>
      <c r="E4505" s="1219" t="s">
        <v>3789</v>
      </c>
      <c r="F4505" s="1221"/>
      <c r="G4505" s="740">
        <v>181279</v>
      </c>
      <c r="H4505" s="740">
        <v>47908</v>
      </c>
      <c r="I4505" s="1158">
        <v>0</v>
      </c>
      <c r="J4505" s="740">
        <v>229187</v>
      </c>
      <c r="K4505" s="276" t="str">
        <f t="shared" si="70"/>
        <v>110122</v>
      </c>
    </row>
    <row r="4506" spans="1:11" ht="15" customHeight="1">
      <c r="A4506" s="1157">
        <v>5124010001</v>
      </c>
      <c r="B4506" s="1219" t="s">
        <v>2530</v>
      </c>
      <c r="C4506" s="1220"/>
      <c r="D4506" s="1221"/>
      <c r="E4506" s="1219" t="s">
        <v>2950</v>
      </c>
      <c r="F4506" s="1221"/>
      <c r="G4506" s="740">
        <v>99409.68</v>
      </c>
      <c r="H4506" s="740">
        <v>13108</v>
      </c>
      <c r="I4506" s="1158">
        <v>0</v>
      </c>
      <c r="J4506" s="740">
        <v>112517.68</v>
      </c>
      <c r="K4506" s="276" t="str">
        <f t="shared" si="70"/>
        <v>110122</v>
      </c>
    </row>
    <row r="4507" spans="1:11" ht="15" customHeight="1">
      <c r="A4507" s="1157">
        <v>5124010001</v>
      </c>
      <c r="B4507" s="1219" t="s">
        <v>2530</v>
      </c>
      <c r="C4507" s="1220"/>
      <c r="D4507" s="1221"/>
      <c r="E4507" s="1219" t="s">
        <v>2531</v>
      </c>
      <c r="F4507" s="1221"/>
      <c r="G4507" s="740">
        <v>3978.79</v>
      </c>
      <c r="H4507" s="1158">
        <v>0</v>
      </c>
      <c r="I4507" s="1158">
        <v>0</v>
      </c>
      <c r="J4507" s="740">
        <v>3978.79</v>
      </c>
      <c r="K4507" s="276" t="str">
        <f t="shared" si="70"/>
        <v>110122</v>
      </c>
    </row>
    <row r="4508" spans="1:11" ht="15" customHeight="1">
      <c r="A4508" s="1157">
        <v>5124010001</v>
      </c>
      <c r="B4508" s="1219" t="s">
        <v>2530</v>
      </c>
      <c r="C4508" s="1220"/>
      <c r="D4508" s="1221"/>
      <c r="E4508" s="1219" t="s">
        <v>3217</v>
      </c>
      <c r="F4508" s="1221"/>
      <c r="G4508" s="740">
        <v>116481.60000000001</v>
      </c>
      <c r="H4508" s="1158">
        <v>0</v>
      </c>
      <c r="I4508" s="1158">
        <v>0</v>
      </c>
      <c r="J4508" s="740">
        <v>116481.60000000001</v>
      </c>
      <c r="K4508" s="276" t="str">
        <f t="shared" si="70"/>
        <v>110122</v>
      </c>
    </row>
    <row r="4509" spans="1:11" ht="15" customHeight="1">
      <c r="A4509" s="1157">
        <v>5124010001</v>
      </c>
      <c r="B4509" s="1219" t="s">
        <v>2530</v>
      </c>
      <c r="C4509" s="1220"/>
      <c r="D4509" s="1221"/>
      <c r="E4509" s="1219" t="s">
        <v>4475</v>
      </c>
      <c r="F4509" s="1221"/>
      <c r="G4509" s="1158">
        <v>120</v>
      </c>
      <c r="H4509" s="1158">
        <v>0</v>
      </c>
      <c r="I4509" s="1158">
        <v>0</v>
      </c>
      <c r="J4509" s="1158">
        <v>120</v>
      </c>
      <c r="K4509" s="276" t="str">
        <f t="shared" si="70"/>
        <v>110122</v>
      </c>
    </row>
    <row r="4510" spans="1:11" ht="15" customHeight="1">
      <c r="A4510" s="1157">
        <v>5124010003</v>
      </c>
      <c r="B4510" s="1219" t="s">
        <v>2532</v>
      </c>
      <c r="C4510" s="1220"/>
      <c r="D4510" s="1221"/>
      <c r="E4510" s="1219" t="s">
        <v>4476</v>
      </c>
      <c r="F4510" s="1221"/>
      <c r="G4510" s="1158">
        <v>0</v>
      </c>
      <c r="H4510" s="740">
        <v>9822437.8100000005</v>
      </c>
      <c r="I4510" s="1158">
        <v>0</v>
      </c>
      <c r="J4510" s="740">
        <v>9822437.8100000005</v>
      </c>
      <c r="K4510" s="276" t="str">
        <f t="shared" si="70"/>
        <v>110122</v>
      </c>
    </row>
    <row r="4511" spans="1:11" ht="15" customHeight="1">
      <c r="A4511" s="1157">
        <v>5124010003</v>
      </c>
      <c r="B4511" s="1219" t="s">
        <v>2532</v>
      </c>
      <c r="C4511" s="1220"/>
      <c r="D4511" s="1221"/>
      <c r="E4511" s="1219" t="s">
        <v>4477</v>
      </c>
      <c r="F4511" s="1221"/>
      <c r="G4511" s="1158">
        <v>0</v>
      </c>
      <c r="H4511" s="740">
        <v>20522657.219999999</v>
      </c>
      <c r="I4511" s="1158">
        <v>0</v>
      </c>
      <c r="J4511" s="740">
        <v>20522657.219999999</v>
      </c>
      <c r="K4511" s="276" t="str">
        <f t="shared" si="70"/>
        <v>151222</v>
      </c>
    </row>
    <row r="4512" spans="1:11" ht="15" customHeight="1">
      <c r="A4512" s="1157">
        <v>5124010003</v>
      </c>
      <c r="B4512" s="1219" t="s">
        <v>2532</v>
      </c>
      <c r="C4512" s="1220"/>
      <c r="D4512" s="1221"/>
      <c r="E4512" s="1219" t="s">
        <v>3984</v>
      </c>
      <c r="F4512" s="1221"/>
      <c r="G4512" s="740">
        <v>10999.99</v>
      </c>
      <c r="H4512" s="1158">
        <v>0</v>
      </c>
      <c r="I4512" s="1158">
        <v>0</v>
      </c>
      <c r="J4512" s="740">
        <v>10999.99</v>
      </c>
      <c r="K4512" s="276" t="str">
        <f t="shared" si="70"/>
        <v>110122</v>
      </c>
    </row>
    <row r="4513" spans="1:11" ht="15" customHeight="1">
      <c r="A4513" s="1157">
        <v>5124010003</v>
      </c>
      <c r="B4513" s="1219" t="s">
        <v>2532</v>
      </c>
      <c r="C4513" s="1220"/>
      <c r="D4513" s="1221"/>
      <c r="E4513" s="1219" t="s">
        <v>4478</v>
      </c>
      <c r="F4513" s="1221"/>
      <c r="G4513" s="1158">
        <v>0</v>
      </c>
      <c r="H4513" s="740">
        <v>9633.99</v>
      </c>
      <c r="I4513" s="1158">
        <v>0</v>
      </c>
      <c r="J4513" s="740">
        <v>9633.99</v>
      </c>
      <c r="K4513" s="276" t="str">
        <f t="shared" si="70"/>
        <v>110122</v>
      </c>
    </row>
    <row r="4514" spans="1:11" ht="15" customHeight="1">
      <c r="A4514" s="1157">
        <v>5124010003</v>
      </c>
      <c r="B4514" s="1219" t="s">
        <v>2532</v>
      </c>
      <c r="C4514" s="1220"/>
      <c r="D4514" s="1221"/>
      <c r="E4514" s="1219" t="s">
        <v>2951</v>
      </c>
      <c r="F4514" s="1221"/>
      <c r="G4514" s="740">
        <v>57072</v>
      </c>
      <c r="H4514" s="1158">
        <v>0</v>
      </c>
      <c r="I4514" s="1158">
        <v>0</v>
      </c>
      <c r="J4514" s="740">
        <v>57072</v>
      </c>
      <c r="K4514" s="276" t="str">
        <f t="shared" si="70"/>
        <v>110122</v>
      </c>
    </row>
    <row r="4515" spans="1:11" ht="15" customHeight="1">
      <c r="A4515" s="1157">
        <v>5124010003</v>
      </c>
      <c r="B4515" s="1219" t="s">
        <v>2532</v>
      </c>
      <c r="C4515" s="1220"/>
      <c r="D4515" s="1221"/>
      <c r="E4515" s="1219" t="s">
        <v>3985</v>
      </c>
      <c r="F4515" s="1221"/>
      <c r="G4515" s="740">
        <v>56925</v>
      </c>
      <c r="H4515" s="1158">
        <v>0</v>
      </c>
      <c r="I4515" s="1158">
        <v>0</v>
      </c>
      <c r="J4515" s="740">
        <v>56925</v>
      </c>
      <c r="K4515" s="276" t="str">
        <f t="shared" si="70"/>
        <v>151222</v>
      </c>
    </row>
    <row r="4516" spans="1:11" ht="15" customHeight="1">
      <c r="A4516" s="1157">
        <v>5124010003</v>
      </c>
      <c r="B4516" s="1219" t="s">
        <v>2532</v>
      </c>
      <c r="C4516" s="1220"/>
      <c r="D4516" s="1221"/>
      <c r="E4516" s="1219" t="s">
        <v>4479</v>
      </c>
      <c r="F4516" s="1221"/>
      <c r="G4516" s="1158">
        <v>403.68</v>
      </c>
      <c r="H4516" s="1158">
        <v>0</v>
      </c>
      <c r="I4516" s="1158">
        <v>0</v>
      </c>
      <c r="J4516" s="1158">
        <v>403.68</v>
      </c>
      <c r="K4516" s="276" t="str">
        <f t="shared" si="70"/>
        <v>110122</v>
      </c>
    </row>
    <row r="4517" spans="1:11" ht="15" customHeight="1">
      <c r="A4517" s="1157">
        <v>5124010003</v>
      </c>
      <c r="B4517" s="1219" t="s">
        <v>2532</v>
      </c>
      <c r="C4517" s="1220"/>
      <c r="D4517" s="1221"/>
      <c r="E4517" s="1219" t="s">
        <v>2533</v>
      </c>
      <c r="F4517" s="1221"/>
      <c r="G4517" s="740">
        <v>695164.64</v>
      </c>
      <c r="H4517" s="740">
        <v>125999.99</v>
      </c>
      <c r="I4517" s="1158">
        <v>0</v>
      </c>
      <c r="J4517" s="740">
        <v>821164.63</v>
      </c>
      <c r="K4517" s="276" t="str">
        <f t="shared" si="70"/>
        <v>110122</v>
      </c>
    </row>
    <row r="4518" spans="1:11" ht="15" customHeight="1">
      <c r="A4518" s="1157">
        <v>5124010003</v>
      </c>
      <c r="B4518" s="1219" t="s">
        <v>2532</v>
      </c>
      <c r="C4518" s="1220"/>
      <c r="D4518" s="1221"/>
      <c r="E4518" s="1219" t="s">
        <v>2534</v>
      </c>
      <c r="F4518" s="1221"/>
      <c r="G4518" s="740">
        <v>237698.24</v>
      </c>
      <c r="H4518" s="740">
        <v>50400.01</v>
      </c>
      <c r="I4518" s="1158">
        <v>0</v>
      </c>
      <c r="J4518" s="740">
        <v>288098.25</v>
      </c>
      <c r="K4518" s="276" t="str">
        <f t="shared" si="70"/>
        <v>110122</v>
      </c>
    </row>
    <row r="4519" spans="1:11" ht="15" customHeight="1">
      <c r="A4519" s="1157">
        <v>5124010003</v>
      </c>
      <c r="B4519" s="1219" t="s">
        <v>2532</v>
      </c>
      <c r="C4519" s="1220"/>
      <c r="D4519" s="1221"/>
      <c r="E4519" s="1219" t="s">
        <v>4480</v>
      </c>
      <c r="F4519" s="1221"/>
      <c r="G4519" s="1158">
        <v>280</v>
      </c>
      <c r="H4519" s="1158">
        <v>0</v>
      </c>
      <c r="I4519" s="1158">
        <v>0</v>
      </c>
      <c r="J4519" s="1158">
        <v>280</v>
      </c>
      <c r="K4519" s="276" t="str">
        <f t="shared" si="70"/>
        <v>110122</v>
      </c>
    </row>
    <row r="4520" spans="1:11" ht="15" customHeight="1">
      <c r="A4520" s="1157">
        <v>5124010003</v>
      </c>
      <c r="B4520" s="1219" t="s">
        <v>2532</v>
      </c>
      <c r="C4520" s="1220"/>
      <c r="D4520" s="1221"/>
      <c r="E4520" s="1219" t="s">
        <v>3790</v>
      </c>
      <c r="F4520" s="1221"/>
      <c r="G4520" s="1158">
        <v>150</v>
      </c>
      <c r="H4520" s="1158">
        <v>0</v>
      </c>
      <c r="I4520" s="1158">
        <v>0</v>
      </c>
      <c r="J4520" s="1158">
        <v>150</v>
      </c>
      <c r="K4520" s="276" t="str">
        <f t="shared" si="70"/>
        <v>110122</v>
      </c>
    </row>
    <row r="4521" spans="1:11" ht="15" customHeight="1">
      <c r="A4521" s="1157">
        <v>5124010004</v>
      </c>
      <c r="B4521" s="1219" t="s">
        <v>2813</v>
      </c>
      <c r="C4521" s="1220"/>
      <c r="D4521" s="1221"/>
      <c r="E4521" s="1219" t="s">
        <v>2952</v>
      </c>
      <c r="F4521" s="1221"/>
      <c r="G4521" s="740">
        <v>7317.58</v>
      </c>
      <c r="H4521" s="1158">
        <v>0</v>
      </c>
      <c r="I4521" s="1158">
        <v>0</v>
      </c>
      <c r="J4521" s="740">
        <v>7317.58</v>
      </c>
      <c r="K4521" s="276" t="str">
        <f t="shared" si="70"/>
        <v>110122</v>
      </c>
    </row>
    <row r="4522" spans="1:11" ht="15" customHeight="1">
      <c r="A4522" s="1157">
        <v>5124010004</v>
      </c>
      <c r="B4522" s="1219" t="s">
        <v>2813</v>
      </c>
      <c r="C4522" s="1220"/>
      <c r="D4522" s="1221"/>
      <c r="E4522" s="1219" t="s">
        <v>3791</v>
      </c>
      <c r="F4522" s="1221"/>
      <c r="G4522" s="1158">
        <v>950</v>
      </c>
      <c r="H4522" s="1158">
        <v>0</v>
      </c>
      <c r="I4522" s="1158">
        <v>0</v>
      </c>
      <c r="J4522" s="1158">
        <v>950</v>
      </c>
      <c r="K4522" s="276" t="str">
        <f t="shared" si="70"/>
        <v>110122</v>
      </c>
    </row>
    <row r="4523" spans="1:11" ht="15" customHeight="1">
      <c r="A4523" s="1157">
        <v>5124010004</v>
      </c>
      <c r="B4523" s="1219" t="s">
        <v>2813</v>
      </c>
      <c r="C4523" s="1220"/>
      <c r="D4523" s="1221"/>
      <c r="E4523" s="1219" t="s">
        <v>3218</v>
      </c>
      <c r="F4523" s="1221"/>
      <c r="G4523" s="740">
        <v>7930</v>
      </c>
      <c r="H4523" s="1158">
        <v>0</v>
      </c>
      <c r="I4523" s="1158">
        <v>0</v>
      </c>
      <c r="J4523" s="740">
        <v>7930</v>
      </c>
      <c r="K4523" s="276" t="str">
        <f t="shared" si="70"/>
        <v>110122</v>
      </c>
    </row>
    <row r="4524" spans="1:11" ht="15" customHeight="1">
      <c r="A4524" s="1157">
        <v>5124010004</v>
      </c>
      <c r="B4524" s="1219" t="s">
        <v>2813</v>
      </c>
      <c r="C4524" s="1220"/>
      <c r="D4524" s="1221"/>
      <c r="E4524" s="1219" t="s">
        <v>3219</v>
      </c>
      <c r="F4524" s="1221"/>
      <c r="G4524" s="740">
        <v>2655</v>
      </c>
      <c r="H4524" s="1158">
        <v>0</v>
      </c>
      <c r="I4524" s="1158">
        <v>0</v>
      </c>
      <c r="J4524" s="740">
        <v>2655</v>
      </c>
      <c r="K4524" s="276" t="str">
        <f t="shared" si="70"/>
        <v>110122</v>
      </c>
    </row>
    <row r="4525" spans="1:11" ht="15" customHeight="1">
      <c r="A4525" s="1157">
        <v>5124010005</v>
      </c>
      <c r="B4525" s="1219" t="s">
        <v>3220</v>
      </c>
      <c r="C4525" s="1220"/>
      <c r="D4525" s="1221"/>
      <c r="E4525" s="1219" t="s">
        <v>3986</v>
      </c>
      <c r="F4525" s="1221"/>
      <c r="G4525" s="740">
        <v>23599.97</v>
      </c>
      <c r="H4525" s="1158">
        <v>0</v>
      </c>
      <c r="I4525" s="1158">
        <v>0</v>
      </c>
      <c r="J4525" s="740">
        <v>23599.97</v>
      </c>
      <c r="K4525" s="276" t="str">
        <f t="shared" si="70"/>
        <v>110122</v>
      </c>
    </row>
    <row r="4526" spans="1:11" ht="15" customHeight="1">
      <c r="A4526" s="1157">
        <v>5124010005</v>
      </c>
      <c r="B4526" s="1219" t="s">
        <v>3220</v>
      </c>
      <c r="C4526" s="1220"/>
      <c r="D4526" s="1221"/>
      <c r="E4526" s="1219" t="s">
        <v>3221</v>
      </c>
      <c r="F4526" s="1221"/>
      <c r="G4526" s="740">
        <v>10718.4</v>
      </c>
      <c r="H4526" s="1158">
        <v>0</v>
      </c>
      <c r="I4526" s="1158">
        <v>0</v>
      </c>
      <c r="J4526" s="740">
        <v>10718.4</v>
      </c>
      <c r="K4526" s="276" t="str">
        <f t="shared" si="70"/>
        <v>110122</v>
      </c>
    </row>
    <row r="4527" spans="1:11" ht="15" customHeight="1">
      <c r="A4527" s="1157">
        <v>5124020001</v>
      </c>
      <c r="B4527" s="1219" t="s">
        <v>2535</v>
      </c>
      <c r="C4527" s="1220"/>
      <c r="D4527" s="1221"/>
      <c r="E4527" s="1219" t="s">
        <v>4481</v>
      </c>
      <c r="F4527" s="1221"/>
      <c r="G4527" s="1158">
        <v>0</v>
      </c>
      <c r="H4527" s="1158">
        <v>235</v>
      </c>
      <c r="I4527" s="1158">
        <v>0</v>
      </c>
      <c r="J4527" s="1158">
        <v>235</v>
      </c>
      <c r="K4527" s="276" t="str">
        <f t="shared" si="70"/>
        <v>110122</v>
      </c>
    </row>
    <row r="4528" spans="1:11" ht="15" customHeight="1">
      <c r="A4528" s="1157">
        <v>5124020001</v>
      </c>
      <c r="B4528" s="1219" t="s">
        <v>2535</v>
      </c>
      <c r="C4528" s="1220"/>
      <c r="D4528" s="1221"/>
      <c r="E4528" s="1219" t="s">
        <v>3222</v>
      </c>
      <c r="F4528" s="1221"/>
      <c r="G4528" s="1158">
        <v>198.36</v>
      </c>
      <c r="H4528" s="1158">
        <v>0</v>
      </c>
      <c r="I4528" s="1158">
        <v>0</v>
      </c>
      <c r="J4528" s="1158">
        <v>198.36</v>
      </c>
      <c r="K4528" s="276" t="str">
        <f t="shared" si="70"/>
        <v>110122</v>
      </c>
    </row>
    <row r="4529" spans="1:11" ht="15" customHeight="1">
      <c r="A4529" s="1157">
        <v>5124020001</v>
      </c>
      <c r="B4529" s="1219" t="s">
        <v>2535</v>
      </c>
      <c r="C4529" s="1220"/>
      <c r="D4529" s="1221"/>
      <c r="E4529" s="1219" t="s">
        <v>3223</v>
      </c>
      <c r="F4529" s="1221"/>
      <c r="G4529" s="1158">
        <v>872.32</v>
      </c>
      <c r="H4529" s="1158">
        <v>0</v>
      </c>
      <c r="I4529" s="1158">
        <v>0</v>
      </c>
      <c r="J4529" s="1158">
        <v>872.32</v>
      </c>
      <c r="K4529" s="276" t="str">
        <f t="shared" si="70"/>
        <v>110122</v>
      </c>
    </row>
    <row r="4530" spans="1:11" ht="15" customHeight="1">
      <c r="A4530" s="1157">
        <v>5124020001</v>
      </c>
      <c r="B4530" s="1219" t="s">
        <v>2535</v>
      </c>
      <c r="C4530" s="1220"/>
      <c r="D4530" s="1221"/>
      <c r="E4530" s="1219" t="s">
        <v>4482</v>
      </c>
      <c r="F4530" s="1221"/>
      <c r="G4530" s="1158">
        <v>839.2</v>
      </c>
      <c r="H4530" s="1158">
        <v>0</v>
      </c>
      <c r="I4530" s="1158">
        <v>0</v>
      </c>
      <c r="J4530" s="1158">
        <v>839.2</v>
      </c>
      <c r="K4530" s="276" t="str">
        <f t="shared" si="70"/>
        <v>110122</v>
      </c>
    </row>
    <row r="4531" spans="1:11" ht="15" customHeight="1">
      <c r="A4531" s="1157">
        <v>5124020001</v>
      </c>
      <c r="B4531" s="1219" t="s">
        <v>2535</v>
      </c>
      <c r="C4531" s="1220"/>
      <c r="D4531" s="1221"/>
      <c r="E4531" s="1219" t="s">
        <v>2953</v>
      </c>
      <c r="F4531" s="1221"/>
      <c r="G4531" s="740">
        <v>1060.02</v>
      </c>
      <c r="H4531" s="1158">
        <v>0</v>
      </c>
      <c r="I4531" s="1158">
        <v>0</v>
      </c>
      <c r="J4531" s="740">
        <v>1060.02</v>
      </c>
      <c r="K4531" s="276" t="str">
        <f t="shared" si="70"/>
        <v>110122</v>
      </c>
    </row>
    <row r="4532" spans="1:11" ht="15" customHeight="1">
      <c r="A4532" s="1157">
        <v>5124020001</v>
      </c>
      <c r="B4532" s="1219" t="s">
        <v>2535</v>
      </c>
      <c r="C4532" s="1220"/>
      <c r="D4532" s="1221"/>
      <c r="E4532" s="1219" t="s">
        <v>3987</v>
      </c>
      <c r="F4532" s="1221"/>
      <c r="G4532" s="740">
        <v>242829.79</v>
      </c>
      <c r="H4532" s="1158">
        <v>0</v>
      </c>
      <c r="I4532" s="1158">
        <v>0</v>
      </c>
      <c r="J4532" s="740">
        <v>242829.79</v>
      </c>
      <c r="K4532" s="276" t="str">
        <f t="shared" si="70"/>
        <v>110122</v>
      </c>
    </row>
    <row r="4533" spans="1:11" ht="15" customHeight="1">
      <c r="A4533" s="1157">
        <v>5124020001</v>
      </c>
      <c r="B4533" s="1219" t="s">
        <v>2535</v>
      </c>
      <c r="C4533" s="1220"/>
      <c r="D4533" s="1221"/>
      <c r="E4533" s="1219" t="s">
        <v>2536</v>
      </c>
      <c r="F4533" s="1221"/>
      <c r="G4533" s="740">
        <v>23648.69</v>
      </c>
      <c r="H4533" s="1158">
        <v>0</v>
      </c>
      <c r="I4533" s="1158">
        <v>0</v>
      </c>
      <c r="J4533" s="740">
        <v>23648.69</v>
      </c>
      <c r="K4533" s="276" t="str">
        <f t="shared" si="70"/>
        <v>110122</v>
      </c>
    </row>
    <row r="4534" spans="1:11" ht="15" customHeight="1">
      <c r="A4534" s="1157">
        <v>5124020001</v>
      </c>
      <c r="B4534" s="1219" t="s">
        <v>2535</v>
      </c>
      <c r="C4534" s="1220"/>
      <c r="D4534" s="1221"/>
      <c r="E4534" s="1219" t="s">
        <v>3491</v>
      </c>
      <c r="F4534" s="1221"/>
      <c r="G4534" s="740">
        <v>39494.589999999997</v>
      </c>
      <c r="H4534" s="1158">
        <v>0</v>
      </c>
      <c r="I4534" s="1158">
        <v>0</v>
      </c>
      <c r="J4534" s="740">
        <v>39494.589999999997</v>
      </c>
      <c r="K4534" s="276" t="str">
        <f t="shared" si="70"/>
        <v>110122</v>
      </c>
    </row>
    <row r="4535" spans="1:11" ht="15" customHeight="1">
      <c r="A4535" s="1157">
        <v>5124020001</v>
      </c>
      <c r="B4535" s="1219" t="s">
        <v>2535</v>
      </c>
      <c r="C4535" s="1220"/>
      <c r="D4535" s="1221"/>
      <c r="E4535" s="1219" t="s">
        <v>3792</v>
      </c>
      <c r="F4535" s="1221"/>
      <c r="G4535" s="740">
        <v>21099.99</v>
      </c>
      <c r="H4535" s="1158">
        <v>0</v>
      </c>
      <c r="I4535" s="1158">
        <v>0</v>
      </c>
      <c r="J4535" s="740">
        <v>21099.99</v>
      </c>
      <c r="K4535" s="276" t="str">
        <f t="shared" si="70"/>
        <v>110122</v>
      </c>
    </row>
    <row r="4536" spans="1:11" ht="15" customHeight="1">
      <c r="A4536" s="1157">
        <v>5124020001</v>
      </c>
      <c r="B4536" s="1219" t="s">
        <v>2535</v>
      </c>
      <c r="C4536" s="1220"/>
      <c r="D4536" s="1221"/>
      <c r="E4536" s="1219" t="s">
        <v>3793</v>
      </c>
      <c r="F4536" s="1221"/>
      <c r="G4536" s="740">
        <v>278884.5</v>
      </c>
      <c r="H4536" s="740">
        <v>104500</v>
      </c>
      <c r="I4536" s="1158">
        <v>0</v>
      </c>
      <c r="J4536" s="740">
        <v>383384.5</v>
      </c>
      <c r="K4536" s="276" t="str">
        <f t="shared" si="70"/>
        <v>110122</v>
      </c>
    </row>
    <row r="4537" spans="1:11" ht="15" customHeight="1">
      <c r="A4537" s="1157">
        <v>5124020001</v>
      </c>
      <c r="B4537" s="1219" t="s">
        <v>2535</v>
      </c>
      <c r="C4537" s="1220"/>
      <c r="D4537" s="1221"/>
      <c r="E4537" s="1219" t="s">
        <v>2954</v>
      </c>
      <c r="F4537" s="1221"/>
      <c r="G4537" s="740">
        <v>42688</v>
      </c>
      <c r="H4537" s="740">
        <v>22770</v>
      </c>
      <c r="I4537" s="1158">
        <v>0</v>
      </c>
      <c r="J4537" s="740">
        <v>65458</v>
      </c>
      <c r="K4537" s="276" t="str">
        <f t="shared" si="70"/>
        <v>110122</v>
      </c>
    </row>
    <row r="4538" spans="1:11" ht="15" customHeight="1">
      <c r="A4538" s="1157">
        <v>5124020001</v>
      </c>
      <c r="B4538" s="1219" t="s">
        <v>2535</v>
      </c>
      <c r="C4538" s="1220"/>
      <c r="D4538" s="1221"/>
      <c r="E4538" s="1219" t="s">
        <v>2537</v>
      </c>
      <c r="F4538" s="1221"/>
      <c r="G4538" s="740">
        <v>12101.9</v>
      </c>
      <c r="H4538" s="1158">
        <v>0</v>
      </c>
      <c r="I4538" s="1158">
        <v>0</v>
      </c>
      <c r="J4538" s="740">
        <v>12101.9</v>
      </c>
      <c r="K4538" s="276" t="str">
        <f t="shared" si="70"/>
        <v>110122</v>
      </c>
    </row>
    <row r="4539" spans="1:11" ht="15" customHeight="1">
      <c r="A4539" s="1157">
        <v>5124020001</v>
      </c>
      <c r="B4539" s="1219" t="s">
        <v>2535</v>
      </c>
      <c r="C4539" s="1220"/>
      <c r="D4539" s="1221"/>
      <c r="E4539" s="1219" t="s">
        <v>2955</v>
      </c>
      <c r="F4539" s="1221"/>
      <c r="G4539" s="740">
        <v>124771.81</v>
      </c>
      <c r="H4539" s="1158">
        <v>169</v>
      </c>
      <c r="I4539" s="1158">
        <v>0</v>
      </c>
      <c r="J4539" s="740">
        <v>124940.81</v>
      </c>
      <c r="K4539" s="276" t="str">
        <f t="shared" si="70"/>
        <v>110122</v>
      </c>
    </row>
    <row r="4540" spans="1:11" ht="15" customHeight="1">
      <c r="A4540" s="1157">
        <v>5124020001</v>
      </c>
      <c r="B4540" s="1219" t="s">
        <v>2535</v>
      </c>
      <c r="C4540" s="1220"/>
      <c r="D4540" s="1221"/>
      <c r="E4540" s="1219" t="s">
        <v>4483</v>
      </c>
      <c r="F4540" s="1221"/>
      <c r="G4540" s="1158">
        <v>334.7</v>
      </c>
      <c r="H4540" s="1158">
        <v>0</v>
      </c>
      <c r="I4540" s="1158">
        <v>0</v>
      </c>
      <c r="J4540" s="1158">
        <v>334.7</v>
      </c>
      <c r="K4540" s="276" t="str">
        <f t="shared" si="70"/>
        <v>110122</v>
      </c>
    </row>
    <row r="4541" spans="1:11" ht="15" customHeight="1">
      <c r="A4541" s="1157">
        <v>5124020001</v>
      </c>
      <c r="B4541" s="1219" t="s">
        <v>2535</v>
      </c>
      <c r="C4541" s="1220"/>
      <c r="D4541" s="1221"/>
      <c r="E4541" s="1219" t="s">
        <v>3794</v>
      </c>
      <c r="F4541" s="1221"/>
      <c r="G4541" s="1158">
        <v>209.98</v>
      </c>
      <c r="H4541" s="1158">
        <v>0</v>
      </c>
      <c r="I4541" s="1158">
        <v>0</v>
      </c>
      <c r="J4541" s="1158">
        <v>209.98</v>
      </c>
      <c r="K4541" s="276" t="str">
        <f t="shared" si="70"/>
        <v>110122</v>
      </c>
    </row>
    <row r="4542" spans="1:11" ht="15" customHeight="1">
      <c r="A4542" s="1157">
        <v>5124020001</v>
      </c>
      <c r="B4542" s="1219" t="s">
        <v>2535</v>
      </c>
      <c r="C4542" s="1220"/>
      <c r="D4542" s="1221"/>
      <c r="E4542" s="1219" t="s">
        <v>3224</v>
      </c>
      <c r="F4542" s="1221"/>
      <c r="G4542" s="1158">
        <v>417.99</v>
      </c>
      <c r="H4542" s="1158">
        <v>0</v>
      </c>
      <c r="I4542" s="1158">
        <v>0</v>
      </c>
      <c r="J4542" s="1158">
        <v>417.99</v>
      </c>
      <c r="K4542" s="276" t="str">
        <f t="shared" si="70"/>
        <v>110122</v>
      </c>
    </row>
    <row r="4543" spans="1:11" ht="15" customHeight="1">
      <c r="A4543" s="1157">
        <v>5124020001</v>
      </c>
      <c r="B4543" s="1219" t="s">
        <v>2535</v>
      </c>
      <c r="C4543" s="1220"/>
      <c r="D4543" s="1221"/>
      <c r="E4543" s="1219" t="s">
        <v>4484</v>
      </c>
      <c r="F4543" s="1221"/>
      <c r="G4543" s="1158">
        <v>225.01</v>
      </c>
      <c r="H4543" s="1158">
        <v>0</v>
      </c>
      <c r="I4543" s="1158">
        <v>0</v>
      </c>
      <c r="J4543" s="1158">
        <v>225.01</v>
      </c>
      <c r="K4543" s="276" t="str">
        <f t="shared" si="70"/>
        <v>110122</v>
      </c>
    </row>
    <row r="4544" spans="1:11" ht="15" customHeight="1">
      <c r="A4544" s="1157">
        <v>5124020001</v>
      </c>
      <c r="B4544" s="1219" t="s">
        <v>2535</v>
      </c>
      <c r="C4544" s="1220"/>
      <c r="D4544" s="1221"/>
      <c r="E4544" s="1219" t="s">
        <v>4485</v>
      </c>
      <c r="F4544" s="1221"/>
      <c r="G4544" s="1158">
        <v>419.6</v>
      </c>
      <c r="H4544" s="740">
        <v>4940</v>
      </c>
      <c r="I4544" s="1158">
        <v>0</v>
      </c>
      <c r="J4544" s="740">
        <v>5359.6</v>
      </c>
      <c r="K4544" s="276" t="str">
        <f t="shared" si="70"/>
        <v>110122</v>
      </c>
    </row>
    <row r="4545" spans="1:11" ht="15" customHeight="1">
      <c r="A4545" s="1157">
        <v>5124020001</v>
      </c>
      <c r="B4545" s="1219" t="s">
        <v>2535</v>
      </c>
      <c r="C4545" s="1220"/>
      <c r="D4545" s="1221"/>
      <c r="E4545" s="1219" t="s">
        <v>3225</v>
      </c>
      <c r="F4545" s="1221"/>
      <c r="G4545" s="1158">
        <v>452</v>
      </c>
      <c r="H4545" s="1158">
        <v>0</v>
      </c>
      <c r="I4545" s="1158">
        <v>0</v>
      </c>
      <c r="J4545" s="1158">
        <v>452</v>
      </c>
      <c r="K4545" s="276" t="str">
        <f t="shared" si="70"/>
        <v>110122</v>
      </c>
    </row>
    <row r="4546" spans="1:11" ht="15" customHeight="1">
      <c r="A4546" s="1157">
        <v>5124030001</v>
      </c>
      <c r="B4546" s="1219" t="s">
        <v>2538</v>
      </c>
      <c r="C4546" s="1220"/>
      <c r="D4546" s="1221"/>
      <c r="E4546" s="1219" t="s">
        <v>2956</v>
      </c>
      <c r="F4546" s="1221"/>
      <c r="G4546" s="740">
        <v>1898.7</v>
      </c>
      <c r="H4546" s="1158">
        <v>0</v>
      </c>
      <c r="I4546" s="1158">
        <v>0</v>
      </c>
      <c r="J4546" s="740">
        <v>1898.7</v>
      </c>
      <c r="K4546" s="276" t="str">
        <f t="shared" si="70"/>
        <v>110122</v>
      </c>
    </row>
    <row r="4547" spans="1:11" ht="15" customHeight="1">
      <c r="A4547" s="1157">
        <v>5124030001</v>
      </c>
      <c r="B4547" s="1219" t="s">
        <v>2538</v>
      </c>
      <c r="C4547" s="1220"/>
      <c r="D4547" s="1221"/>
      <c r="E4547" s="1219" t="s">
        <v>3226</v>
      </c>
      <c r="F4547" s="1221"/>
      <c r="G4547" s="740">
        <v>3438.24</v>
      </c>
      <c r="H4547" s="1158">
        <v>0</v>
      </c>
      <c r="I4547" s="1158">
        <v>0</v>
      </c>
      <c r="J4547" s="740">
        <v>3438.24</v>
      </c>
      <c r="K4547" s="276" t="str">
        <f t="shared" si="70"/>
        <v>110122</v>
      </c>
    </row>
    <row r="4548" spans="1:11" ht="15" customHeight="1">
      <c r="A4548" s="1157">
        <v>5124030001</v>
      </c>
      <c r="B4548" s="1219" t="s">
        <v>2538</v>
      </c>
      <c r="C4548" s="1220"/>
      <c r="D4548" s="1221"/>
      <c r="E4548" s="1219" t="s">
        <v>3227</v>
      </c>
      <c r="F4548" s="1221"/>
      <c r="G4548" s="740">
        <v>1589.92</v>
      </c>
      <c r="H4548" s="1158">
        <v>0</v>
      </c>
      <c r="I4548" s="1158">
        <v>0</v>
      </c>
      <c r="J4548" s="740">
        <v>1589.92</v>
      </c>
      <c r="K4548" s="276" t="str">
        <f t="shared" si="70"/>
        <v>110122</v>
      </c>
    </row>
    <row r="4549" spans="1:11" ht="15" customHeight="1">
      <c r="A4549" s="1157">
        <v>5124030001</v>
      </c>
      <c r="B4549" s="1219" t="s">
        <v>2538</v>
      </c>
      <c r="C4549" s="1220"/>
      <c r="D4549" s="1221"/>
      <c r="E4549" s="1219" t="s">
        <v>3988</v>
      </c>
      <c r="F4549" s="1221"/>
      <c r="G4549" s="740">
        <v>2925</v>
      </c>
      <c r="H4549" s="1158">
        <v>0</v>
      </c>
      <c r="I4549" s="1158">
        <v>0</v>
      </c>
      <c r="J4549" s="740">
        <v>2925</v>
      </c>
      <c r="K4549" s="276" t="str">
        <f t="shared" si="70"/>
        <v>110122</v>
      </c>
    </row>
    <row r="4550" spans="1:11" ht="15" customHeight="1">
      <c r="A4550" s="1157">
        <v>5124030001</v>
      </c>
      <c r="B4550" s="1219" t="s">
        <v>2538</v>
      </c>
      <c r="C4550" s="1220"/>
      <c r="D4550" s="1221"/>
      <c r="E4550" s="1219" t="s">
        <v>3492</v>
      </c>
      <c r="F4550" s="1221"/>
      <c r="G4550" s="740">
        <v>1365</v>
      </c>
      <c r="H4550" s="1158">
        <v>0</v>
      </c>
      <c r="I4550" s="1158">
        <v>0</v>
      </c>
      <c r="J4550" s="740">
        <v>1365</v>
      </c>
      <c r="K4550" s="276" t="str">
        <f t="shared" si="70"/>
        <v>110122</v>
      </c>
    </row>
    <row r="4551" spans="1:11" ht="15" customHeight="1">
      <c r="A4551" s="1157">
        <v>5124030001</v>
      </c>
      <c r="B4551" s="1219" t="s">
        <v>2538</v>
      </c>
      <c r="C4551" s="1220"/>
      <c r="D4551" s="1221"/>
      <c r="E4551" s="1219" t="s">
        <v>3795</v>
      </c>
      <c r="F4551" s="1221"/>
      <c r="G4551" s="1158">
        <v>380</v>
      </c>
      <c r="H4551" s="1158">
        <v>0</v>
      </c>
      <c r="I4551" s="1158">
        <v>0</v>
      </c>
      <c r="J4551" s="1158">
        <v>380</v>
      </c>
      <c r="K4551" s="276" t="str">
        <f t="shared" si="70"/>
        <v>110122</v>
      </c>
    </row>
    <row r="4552" spans="1:11" ht="15" customHeight="1">
      <c r="A4552" s="1157">
        <v>5124030001</v>
      </c>
      <c r="B4552" s="1219" t="s">
        <v>2538</v>
      </c>
      <c r="C4552" s="1220"/>
      <c r="D4552" s="1221"/>
      <c r="E4552" s="1219" t="s">
        <v>2539</v>
      </c>
      <c r="F4552" s="1221"/>
      <c r="G4552" s="740">
        <v>1589.92</v>
      </c>
      <c r="H4552" s="1158">
        <v>0</v>
      </c>
      <c r="I4552" s="1158">
        <v>0</v>
      </c>
      <c r="J4552" s="740">
        <v>1589.92</v>
      </c>
      <c r="K4552" s="276" t="str">
        <f t="shared" si="70"/>
        <v>110122</v>
      </c>
    </row>
    <row r="4553" spans="1:11" ht="15" customHeight="1">
      <c r="A4553" s="1157">
        <v>5124030001</v>
      </c>
      <c r="B4553" s="1219" t="s">
        <v>2538</v>
      </c>
      <c r="C4553" s="1220"/>
      <c r="D4553" s="1221"/>
      <c r="E4553" s="1219" t="s">
        <v>3228</v>
      </c>
      <c r="F4553" s="1221"/>
      <c r="G4553" s="1158">
        <v>794.96</v>
      </c>
      <c r="H4553" s="1158">
        <v>0</v>
      </c>
      <c r="I4553" s="1158">
        <v>0</v>
      </c>
      <c r="J4553" s="1158">
        <v>794.96</v>
      </c>
      <c r="K4553" s="276" t="str">
        <f t="shared" si="70"/>
        <v>110122</v>
      </c>
    </row>
    <row r="4554" spans="1:11" ht="15" customHeight="1">
      <c r="A4554" s="1157">
        <v>5124030001</v>
      </c>
      <c r="B4554" s="1219" t="s">
        <v>2538</v>
      </c>
      <c r="C4554" s="1220"/>
      <c r="D4554" s="1221"/>
      <c r="E4554" s="1219" t="s">
        <v>4486</v>
      </c>
      <c r="F4554" s="1221"/>
      <c r="G4554" s="740">
        <v>1835.5</v>
      </c>
      <c r="H4554" s="1158">
        <v>0</v>
      </c>
      <c r="I4554" s="1158">
        <v>0</v>
      </c>
      <c r="J4554" s="740">
        <v>1835.5</v>
      </c>
      <c r="K4554" s="276" t="str">
        <f t="shared" si="70"/>
        <v>110122</v>
      </c>
    </row>
    <row r="4555" spans="1:11" ht="15" customHeight="1">
      <c r="A4555" s="1157">
        <v>5124030001</v>
      </c>
      <c r="B4555" s="1219" t="s">
        <v>2538</v>
      </c>
      <c r="C4555" s="1220"/>
      <c r="D4555" s="1221"/>
      <c r="E4555" s="1219" t="s">
        <v>3229</v>
      </c>
      <c r="F4555" s="1221"/>
      <c r="G4555" s="1158">
        <v>580</v>
      </c>
      <c r="H4555" s="1158">
        <v>0</v>
      </c>
      <c r="I4555" s="1158">
        <v>0</v>
      </c>
      <c r="J4555" s="1158">
        <v>580</v>
      </c>
      <c r="K4555" s="276" t="str">
        <f t="shared" si="70"/>
        <v>110122</v>
      </c>
    </row>
    <row r="4556" spans="1:11" ht="15" customHeight="1">
      <c r="A4556" s="1157">
        <v>5124030001</v>
      </c>
      <c r="B4556" s="1219" t="s">
        <v>2538</v>
      </c>
      <c r="C4556" s="1220"/>
      <c r="D4556" s="1221"/>
      <c r="E4556" s="1219" t="s">
        <v>4487</v>
      </c>
      <c r="F4556" s="1221"/>
      <c r="G4556" s="740">
        <v>1348</v>
      </c>
      <c r="H4556" s="1158">
        <v>0</v>
      </c>
      <c r="I4556" s="1158">
        <v>0</v>
      </c>
      <c r="J4556" s="740">
        <v>1348</v>
      </c>
      <c r="K4556" s="276" t="str">
        <f t="shared" si="70"/>
        <v>110122</v>
      </c>
    </row>
    <row r="4557" spans="1:11" ht="15" customHeight="1">
      <c r="A4557" s="1157">
        <v>5124030001</v>
      </c>
      <c r="B4557" s="1219" t="s">
        <v>2538</v>
      </c>
      <c r="C4557" s="1220"/>
      <c r="D4557" s="1221"/>
      <c r="E4557" s="1219" t="s">
        <v>4488</v>
      </c>
      <c r="F4557" s="1221"/>
      <c r="G4557" s="1158">
        <v>179.6</v>
      </c>
      <c r="H4557" s="1158">
        <v>0</v>
      </c>
      <c r="I4557" s="1158">
        <v>0</v>
      </c>
      <c r="J4557" s="1158">
        <v>179.6</v>
      </c>
      <c r="K4557" s="276" t="str">
        <f t="shared" ref="K4557:K4620" si="71">MID(E4557,58,6)</f>
        <v>110122</v>
      </c>
    </row>
    <row r="4558" spans="1:11" ht="15" customHeight="1">
      <c r="A4558" s="1157">
        <v>5124030001</v>
      </c>
      <c r="B4558" s="1219" t="s">
        <v>2538</v>
      </c>
      <c r="C4558" s="1220"/>
      <c r="D4558" s="1221"/>
      <c r="E4558" s="1219" t="s">
        <v>3230</v>
      </c>
      <c r="F4558" s="1221"/>
      <c r="G4558" s="740">
        <v>3463.68</v>
      </c>
      <c r="H4558" s="1158">
        <v>0</v>
      </c>
      <c r="I4558" s="1158">
        <v>0</v>
      </c>
      <c r="J4558" s="740">
        <v>3463.68</v>
      </c>
      <c r="K4558" s="276" t="str">
        <f t="shared" si="71"/>
        <v>110122</v>
      </c>
    </row>
    <row r="4559" spans="1:11" ht="15" customHeight="1">
      <c r="A4559" s="1157">
        <v>5124030001</v>
      </c>
      <c r="B4559" s="1219" t="s">
        <v>2538</v>
      </c>
      <c r="C4559" s="1220"/>
      <c r="D4559" s="1221"/>
      <c r="E4559" s="1219" t="s">
        <v>3796</v>
      </c>
      <c r="F4559" s="1221"/>
      <c r="G4559" s="740">
        <v>214290.6</v>
      </c>
      <c r="H4559" s="740">
        <v>36800</v>
      </c>
      <c r="I4559" s="1158">
        <v>0</v>
      </c>
      <c r="J4559" s="740">
        <v>251090.6</v>
      </c>
      <c r="K4559" s="276" t="str">
        <f t="shared" si="71"/>
        <v>110122</v>
      </c>
    </row>
    <row r="4560" spans="1:11" ht="15" customHeight="1">
      <c r="A4560" s="1157">
        <v>5124030001</v>
      </c>
      <c r="B4560" s="1219" t="s">
        <v>2538</v>
      </c>
      <c r="C4560" s="1220"/>
      <c r="D4560" s="1221"/>
      <c r="E4560" s="1219" t="s">
        <v>3231</v>
      </c>
      <c r="F4560" s="1221"/>
      <c r="G4560" s="740">
        <v>42077.02</v>
      </c>
      <c r="H4560" s="740">
        <v>11040</v>
      </c>
      <c r="I4560" s="1158">
        <v>0</v>
      </c>
      <c r="J4560" s="740">
        <v>53117.02</v>
      </c>
      <c r="K4560" s="276" t="str">
        <f t="shared" si="71"/>
        <v>110122</v>
      </c>
    </row>
    <row r="4561" spans="1:11" ht="15" customHeight="1">
      <c r="A4561" s="1157">
        <v>5124030001</v>
      </c>
      <c r="B4561" s="1219" t="s">
        <v>2538</v>
      </c>
      <c r="C4561" s="1220"/>
      <c r="D4561" s="1221"/>
      <c r="E4561" s="1219" t="s">
        <v>3232</v>
      </c>
      <c r="F4561" s="1221"/>
      <c r="G4561" s="740">
        <v>30305.26</v>
      </c>
      <c r="H4561" s="740">
        <v>7360</v>
      </c>
      <c r="I4561" s="1158">
        <v>0</v>
      </c>
      <c r="J4561" s="740">
        <v>37665.26</v>
      </c>
      <c r="K4561" s="276" t="str">
        <f t="shared" si="71"/>
        <v>110122</v>
      </c>
    </row>
    <row r="4562" spans="1:11" ht="15" customHeight="1">
      <c r="A4562" s="1157">
        <v>5124030001</v>
      </c>
      <c r="B4562" s="1219" t="s">
        <v>2538</v>
      </c>
      <c r="C4562" s="1220"/>
      <c r="D4562" s="1221"/>
      <c r="E4562" s="1219" t="s">
        <v>3233</v>
      </c>
      <c r="F4562" s="1221"/>
      <c r="G4562" s="740">
        <v>1113.8399999999999</v>
      </c>
      <c r="H4562" s="1158">
        <v>0</v>
      </c>
      <c r="I4562" s="1158">
        <v>0</v>
      </c>
      <c r="J4562" s="740">
        <v>1113.8399999999999</v>
      </c>
      <c r="K4562" s="276" t="str">
        <f t="shared" si="71"/>
        <v>110122</v>
      </c>
    </row>
    <row r="4563" spans="1:11" ht="15" customHeight="1">
      <c r="A4563" s="1157">
        <v>5124030001</v>
      </c>
      <c r="B4563" s="1219" t="s">
        <v>2538</v>
      </c>
      <c r="C4563" s="1220"/>
      <c r="D4563" s="1221"/>
      <c r="E4563" s="1219" t="s">
        <v>2957</v>
      </c>
      <c r="F4563" s="1221"/>
      <c r="G4563" s="740">
        <v>14382.71</v>
      </c>
      <c r="H4563" s="740">
        <v>4875</v>
      </c>
      <c r="I4563" s="1158">
        <v>0</v>
      </c>
      <c r="J4563" s="740">
        <v>19257.71</v>
      </c>
      <c r="K4563" s="276" t="str">
        <f t="shared" si="71"/>
        <v>110122</v>
      </c>
    </row>
    <row r="4564" spans="1:11" ht="15" customHeight="1">
      <c r="A4564" s="1157">
        <v>5124030001</v>
      </c>
      <c r="B4564" s="1219" t="s">
        <v>2538</v>
      </c>
      <c r="C4564" s="1220"/>
      <c r="D4564" s="1221"/>
      <c r="E4564" s="1219" t="s">
        <v>3493</v>
      </c>
      <c r="F4564" s="1221"/>
      <c r="G4564" s="740">
        <v>1267</v>
      </c>
      <c r="H4564" s="1158">
        <v>0</v>
      </c>
      <c r="I4564" s="1158">
        <v>0</v>
      </c>
      <c r="J4564" s="740">
        <v>1267</v>
      </c>
      <c r="K4564" s="276" t="str">
        <f t="shared" si="71"/>
        <v>110122</v>
      </c>
    </row>
    <row r="4565" spans="1:11" ht="15" customHeight="1">
      <c r="A4565" s="1157">
        <v>5124030001</v>
      </c>
      <c r="B4565" s="1219" t="s">
        <v>2538</v>
      </c>
      <c r="C4565" s="1220"/>
      <c r="D4565" s="1221"/>
      <c r="E4565" s="1219" t="s">
        <v>3797</v>
      </c>
      <c r="F4565" s="1221"/>
      <c r="G4565" s="1158">
        <v>79</v>
      </c>
      <c r="H4565" s="740">
        <v>2650</v>
      </c>
      <c r="I4565" s="1158">
        <v>0</v>
      </c>
      <c r="J4565" s="740">
        <v>2729</v>
      </c>
      <c r="K4565" s="276" t="str">
        <f t="shared" si="71"/>
        <v>110122</v>
      </c>
    </row>
    <row r="4566" spans="1:11" ht="15" customHeight="1">
      <c r="A4566" s="1157">
        <v>5124030001</v>
      </c>
      <c r="B4566" s="1219" t="s">
        <v>2538</v>
      </c>
      <c r="C4566" s="1220"/>
      <c r="D4566" s="1221"/>
      <c r="E4566" s="1219" t="s">
        <v>4489</v>
      </c>
      <c r="F4566" s="1221"/>
      <c r="G4566" s="740">
        <v>2340</v>
      </c>
      <c r="H4566" s="1158">
        <v>0</v>
      </c>
      <c r="I4566" s="1158">
        <v>0</v>
      </c>
      <c r="J4566" s="740">
        <v>2340</v>
      </c>
      <c r="K4566" s="276" t="str">
        <f t="shared" si="71"/>
        <v>110122</v>
      </c>
    </row>
    <row r="4567" spans="1:11" ht="15" customHeight="1">
      <c r="A4567" s="1157">
        <v>5124030001</v>
      </c>
      <c r="B4567" s="1219" t="s">
        <v>2538</v>
      </c>
      <c r="C4567" s="1220"/>
      <c r="D4567" s="1221"/>
      <c r="E4567" s="1219" t="s">
        <v>4490</v>
      </c>
      <c r="F4567" s="1221"/>
      <c r="G4567" s="1158">
        <v>898</v>
      </c>
      <c r="H4567" s="1158">
        <v>0</v>
      </c>
      <c r="I4567" s="1158">
        <v>0</v>
      </c>
      <c r="J4567" s="1158">
        <v>898</v>
      </c>
      <c r="K4567" s="276" t="str">
        <f t="shared" si="71"/>
        <v>110122</v>
      </c>
    </row>
    <row r="4568" spans="1:11" ht="15" customHeight="1">
      <c r="A4568" s="1157">
        <v>5124030001</v>
      </c>
      <c r="B4568" s="1219" t="s">
        <v>2538</v>
      </c>
      <c r="C4568" s="1220"/>
      <c r="D4568" s="1221"/>
      <c r="E4568" s="1219" t="s">
        <v>3234</v>
      </c>
      <c r="F4568" s="1221"/>
      <c r="G4568" s="1158">
        <v>12</v>
      </c>
      <c r="H4568" s="1158">
        <v>0</v>
      </c>
      <c r="I4568" s="1158">
        <v>0</v>
      </c>
      <c r="J4568" s="1158">
        <v>12</v>
      </c>
      <c r="K4568" s="276" t="str">
        <f t="shared" si="71"/>
        <v>110122</v>
      </c>
    </row>
    <row r="4569" spans="1:11" ht="15" customHeight="1">
      <c r="A4569" s="1157">
        <v>5124040001</v>
      </c>
      <c r="B4569" s="1219" t="s">
        <v>2540</v>
      </c>
      <c r="C4569" s="1220"/>
      <c r="D4569" s="1221"/>
      <c r="E4569" s="1219" t="s">
        <v>3798</v>
      </c>
      <c r="F4569" s="1221"/>
      <c r="G4569" s="740">
        <v>77659.199999999997</v>
      </c>
      <c r="H4569" s="740">
        <v>26400</v>
      </c>
      <c r="I4569" s="1158">
        <v>0</v>
      </c>
      <c r="J4569" s="740">
        <v>104059.2</v>
      </c>
      <c r="K4569" s="276" t="str">
        <f t="shared" si="71"/>
        <v>110122</v>
      </c>
    </row>
    <row r="4570" spans="1:11" ht="15" customHeight="1">
      <c r="A4570" s="1157">
        <v>5124040001</v>
      </c>
      <c r="B4570" s="1219" t="s">
        <v>2540</v>
      </c>
      <c r="C4570" s="1220"/>
      <c r="D4570" s="1221"/>
      <c r="E4570" s="1219" t="s">
        <v>2958</v>
      </c>
      <c r="F4570" s="1221"/>
      <c r="G4570" s="740">
        <v>5980.4</v>
      </c>
      <c r="H4570" s="1158">
        <v>0</v>
      </c>
      <c r="I4570" s="1158">
        <v>0</v>
      </c>
      <c r="J4570" s="740">
        <v>5980.4</v>
      </c>
      <c r="K4570" s="276" t="str">
        <f t="shared" si="71"/>
        <v>110122</v>
      </c>
    </row>
    <row r="4571" spans="1:11" ht="15" customHeight="1">
      <c r="A4571" s="1157">
        <v>5124040001</v>
      </c>
      <c r="B4571" s="1219" t="s">
        <v>2540</v>
      </c>
      <c r="C4571" s="1220"/>
      <c r="D4571" s="1221"/>
      <c r="E4571" s="1219" t="s">
        <v>4491</v>
      </c>
      <c r="F4571" s="1221"/>
      <c r="G4571" s="1158">
        <v>0</v>
      </c>
      <c r="H4571" s="740">
        <v>3248</v>
      </c>
      <c r="I4571" s="1158">
        <v>0</v>
      </c>
      <c r="J4571" s="740">
        <v>3248</v>
      </c>
      <c r="K4571" s="276" t="str">
        <f t="shared" si="71"/>
        <v>110122</v>
      </c>
    </row>
    <row r="4572" spans="1:11" ht="15" customHeight="1">
      <c r="A4572" s="1157">
        <v>5124040001</v>
      </c>
      <c r="B4572" s="1219" t="s">
        <v>2540</v>
      </c>
      <c r="C4572" s="1220"/>
      <c r="D4572" s="1221"/>
      <c r="E4572" s="1219" t="s">
        <v>3235</v>
      </c>
      <c r="F4572" s="1221"/>
      <c r="G4572" s="740">
        <v>17515</v>
      </c>
      <c r="H4572" s="1158">
        <v>0</v>
      </c>
      <c r="I4572" s="1158">
        <v>0</v>
      </c>
      <c r="J4572" s="740">
        <v>17515</v>
      </c>
      <c r="K4572" s="276" t="str">
        <f t="shared" si="71"/>
        <v>110122</v>
      </c>
    </row>
    <row r="4573" spans="1:11" ht="15" customHeight="1">
      <c r="A4573" s="1157">
        <v>5124040001</v>
      </c>
      <c r="B4573" s="1219" t="s">
        <v>2540</v>
      </c>
      <c r="C4573" s="1220"/>
      <c r="D4573" s="1221"/>
      <c r="E4573" s="1219" t="s">
        <v>3494</v>
      </c>
      <c r="F4573" s="1221"/>
      <c r="G4573" s="740">
        <v>66584</v>
      </c>
      <c r="H4573" s="1158">
        <v>0</v>
      </c>
      <c r="I4573" s="1158">
        <v>0</v>
      </c>
      <c r="J4573" s="740">
        <v>66584</v>
      </c>
      <c r="K4573" s="276" t="str">
        <f t="shared" si="71"/>
        <v>110122</v>
      </c>
    </row>
    <row r="4574" spans="1:11" ht="15" customHeight="1">
      <c r="A4574" s="1157">
        <v>5124040001</v>
      </c>
      <c r="B4574" s="1219" t="s">
        <v>2540</v>
      </c>
      <c r="C4574" s="1220"/>
      <c r="D4574" s="1221"/>
      <c r="E4574" s="1219" t="s">
        <v>4492</v>
      </c>
      <c r="F4574" s="1221"/>
      <c r="G4574" s="740">
        <v>4524</v>
      </c>
      <c r="H4574" s="740">
        <v>8250</v>
      </c>
      <c r="I4574" s="1158">
        <v>0</v>
      </c>
      <c r="J4574" s="740">
        <v>12774</v>
      </c>
      <c r="K4574" s="276" t="str">
        <f t="shared" si="71"/>
        <v>110122</v>
      </c>
    </row>
    <row r="4575" spans="1:11" ht="15" customHeight="1">
      <c r="A4575" s="1157">
        <v>5124040001</v>
      </c>
      <c r="B4575" s="1219" t="s">
        <v>2540</v>
      </c>
      <c r="C4575" s="1220"/>
      <c r="D4575" s="1221"/>
      <c r="E4575" s="1219" t="s">
        <v>3495</v>
      </c>
      <c r="F4575" s="1221"/>
      <c r="G4575" s="740">
        <v>69504</v>
      </c>
      <c r="H4575" s="740">
        <v>389549.98</v>
      </c>
      <c r="I4575" s="1158">
        <v>0</v>
      </c>
      <c r="J4575" s="740">
        <v>459053.98</v>
      </c>
      <c r="K4575" s="276" t="str">
        <f t="shared" si="71"/>
        <v>110122</v>
      </c>
    </row>
    <row r="4576" spans="1:11" ht="15" customHeight="1">
      <c r="A4576" s="1157">
        <v>5124040001</v>
      </c>
      <c r="B4576" s="1219" t="s">
        <v>2540</v>
      </c>
      <c r="C4576" s="1220"/>
      <c r="D4576" s="1221"/>
      <c r="E4576" s="1219" t="s">
        <v>3496</v>
      </c>
      <c r="F4576" s="1221"/>
      <c r="G4576" s="740">
        <v>271292.2</v>
      </c>
      <c r="H4576" s="1158">
        <v>0</v>
      </c>
      <c r="I4576" s="1158">
        <v>0</v>
      </c>
      <c r="J4576" s="740">
        <v>271292.2</v>
      </c>
      <c r="K4576" s="276" t="str">
        <f t="shared" si="71"/>
        <v>151222</v>
      </c>
    </row>
    <row r="4577" spans="1:11" ht="15" customHeight="1">
      <c r="A4577" s="1157">
        <v>5124040001</v>
      </c>
      <c r="B4577" s="1219" t="s">
        <v>2540</v>
      </c>
      <c r="C4577" s="1220"/>
      <c r="D4577" s="1221"/>
      <c r="E4577" s="1219" t="s">
        <v>2959</v>
      </c>
      <c r="F4577" s="1221"/>
      <c r="G4577" s="740">
        <v>41969</v>
      </c>
      <c r="H4577" s="1158">
        <v>0</v>
      </c>
      <c r="I4577" s="1158">
        <v>0</v>
      </c>
      <c r="J4577" s="740">
        <v>41969</v>
      </c>
      <c r="K4577" s="276" t="str">
        <f t="shared" si="71"/>
        <v>110122</v>
      </c>
    </row>
    <row r="4578" spans="1:11" ht="15" customHeight="1">
      <c r="A4578" s="1157">
        <v>5124040001</v>
      </c>
      <c r="B4578" s="1219" t="s">
        <v>2540</v>
      </c>
      <c r="C4578" s="1220"/>
      <c r="D4578" s="1221"/>
      <c r="E4578" s="1219" t="s">
        <v>2541</v>
      </c>
      <c r="F4578" s="1221"/>
      <c r="G4578" s="740">
        <v>32393</v>
      </c>
      <c r="H4578" s="1158">
        <v>0</v>
      </c>
      <c r="I4578" s="1158">
        <v>0</v>
      </c>
      <c r="J4578" s="740">
        <v>32393</v>
      </c>
      <c r="K4578" s="276" t="str">
        <f t="shared" si="71"/>
        <v>110122</v>
      </c>
    </row>
    <row r="4579" spans="1:11" ht="15" customHeight="1">
      <c r="A4579" s="1157">
        <v>5124040001</v>
      </c>
      <c r="B4579" s="1219" t="s">
        <v>2540</v>
      </c>
      <c r="C4579" s="1220"/>
      <c r="D4579" s="1221"/>
      <c r="E4579" s="1219" t="s">
        <v>3497</v>
      </c>
      <c r="F4579" s="1221"/>
      <c r="G4579" s="740">
        <v>2900</v>
      </c>
      <c r="H4579" s="1158">
        <v>0</v>
      </c>
      <c r="I4579" s="1158">
        <v>0</v>
      </c>
      <c r="J4579" s="740">
        <v>2900</v>
      </c>
      <c r="K4579" s="276" t="str">
        <f t="shared" si="71"/>
        <v>110122</v>
      </c>
    </row>
    <row r="4580" spans="1:11" ht="15" customHeight="1">
      <c r="A4580" s="1157">
        <v>5124040001</v>
      </c>
      <c r="B4580" s="1219" t="s">
        <v>2540</v>
      </c>
      <c r="C4580" s="1220"/>
      <c r="D4580" s="1221"/>
      <c r="E4580" s="1219" t="s">
        <v>3498</v>
      </c>
      <c r="F4580" s="1221"/>
      <c r="G4580" s="740">
        <v>11722.24</v>
      </c>
      <c r="H4580" s="740">
        <v>1550</v>
      </c>
      <c r="I4580" s="1158">
        <v>0</v>
      </c>
      <c r="J4580" s="740">
        <v>13272.24</v>
      </c>
      <c r="K4580" s="276" t="str">
        <f t="shared" si="71"/>
        <v>110122</v>
      </c>
    </row>
    <row r="4581" spans="1:11" ht="15" customHeight="1">
      <c r="A4581" s="1157">
        <v>5124050001</v>
      </c>
      <c r="B4581" s="1219" t="s">
        <v>2542</v>
      </c>
      <c r="C4581" s="1220"/>
      <c r="D4581" s="1221"/>
      <c r="E4581" s="1219" t="s">
        <v>3499</v>
      </c>
      <c r="F4581" s="1221"/>
      <c r="G4581" s="1158">
        <v>144</v>
      </c>
      <c r="H4581" s="1158">
        <v>0</v>
      </c>
      <c r="I4581" s="1158">
        <v>0</v>
      </c>
      <c r="J4581" s="1158">
        <v>144</v>
      </c>
      <c r="K4581" s="276" t="str">
        <f t="shared" si="71"/>
        <v>110122</v>
      </c>
    </row>
    <row r="4582" spans="1:11" ht="15" customHeight="1">
      <c r="A4582" s="1157">
        <v>5124050001</v>
      </c>
      <c r="B4582" s="1219" t="s">
        <v>2542</v>
      </c>
      <c r="C4582" s="1220"/>
      <c r="D4582" s="1221"/>
      <c r="E4582" s="1219" t="s">
        <v>3799</v>
      </c>
      <c r="F4582" s="1221"/>
      <c r="G4582" s="1158">
        <v>645</v>
      </c>
      <c r="H4582" s="1158">
        <v>0</v>
      </c>
      <c r="I4582" s="1158">
        <v>0</v>
      </c>
      <c r="J4582" s="1158">
        <v>645</v>
      </c>
      <c r="K4582" s="276" t="str">
        <f t="shared" si="71"/>
        <v>110122</v>
      </c>
    </row>
    <row r="4583" spans="1:11" ht="15" customHeight="1">
      <c r="A4583" s="1157">
        <v>5124050001</v>
      </c>
      <c r="B4583" s="1219" t="s">
        <v>2542</v>
      </c>
      <c r="C4583" s="1220"/>
      <c r="D4583" s="1221"/>
      <c r="E4583" s="1219" t="s">
        <v>3236</v>
      </c>
      <c r="F4583" s="1221"/>
      <c r="G4583" s="740">
        <v>3770</v>
      </c>
      <c r="H4583" s="1158">
        <v>0</v>
      </c>
      <c r="I4583" s="1158">
        <v>0</v>
      </c>
      <c r="J4583" s="740">
        <v>3770</v>
      </c>
      <c r="K4583" s="276" t="str">
        <f t="shared" si="71"/>
        <v>110122</v>
      </c>
    </row>
    <row r="4584" spans="1:11" ht="15" customHeight="1">
      <c r="A4584" s="1157">
        <v>5124050001</v>
      </c>
      <c r="B4584" s="1219" t="s">
        <v>2542</v>
      </c>
      <c r="C4584" s="1220"/>
      <c r="D4584" s="1221"/>
      <c r="E4584" s="1219" t="s">
        <v>4493</v>
      </c>
      <c r="F4584" s="1221"/>
      <c r="G4584" s="740">
        <v>1488</v>
      </c>
      <c r="H4584" s="1158">
        <v>0</v>
      </c>
      <c r="I4584" s="1158">
        <v>0</v>
      </c>
      <c r="J4584" s="740">
        <v>1488</v>
      </c>
      <c r="K4584" s="276" t="str">
        <f t="shared" si="71"/>
        <v>110122</v>
      </c>
    </row>
    <row r="4585" spans="1:11" ht="15" customHeight="1">
      <c r="A4585" s="1157">
        <v>5124050001</v>
      </c>
      <c r="B4585" s="1219" t="s">
        <v>2542</v>
      </c>
      <c r="C4585" s="1220"/>
      <c r="D4585" s="1221"/>
      <c r="E4585" s="1219" t="s">
        <v>3989</v>
      </c>
      <c r="F4585" s="1221"/>
      <c r="G4585" s="1158">
        <v>270</v>
      </c>
      <c r="H4585" s="1158">
        <v>0</v>
      </c>
      <c r="I4585" s="1158">
        <v>0</v>
      </c>
      <c r="J4585" s="1158">
        <v>270</v>
      </c>
      <c r="K4585" s="276" t="str">
        <f t="shared" si="71"/>
        <v>110122</v>
      </c>
    </row>
    <row r="4586" spans="1:11" ht="15" customHeight="1">
      <c r="A4586" s="1157">
        <v>5124050001</v>
      </c>
      <c r="B4586" s="1219" t="s">
        <v>2542</v>
      </c>
      <c r="C4586" s="1220"/>
      <c r="D4586" s="1221"/>
      <c r="E4586" s="1219" t="s">
        <v>2543</v>
      </c>
      <c r="F4586" s="1221"/>
      <c r="G4586" s="740">
        <v>3234.19</v>
      </c>
      <c r="H4586" s="1158">
        <v>0</v>
      </c>
      <c r="I4586" s="1158">
        <v>0</v>
      </c>
      <c r="J4586" s="740">
        <v>3234.19</v>
      </c>
      <c r="K4586" s="276" t="str">
        <f t="shared" si="71"/>
        <v>110122</v>
      </c>
    </row>
    <row r="4587" spans="1:11" ht="15" customHeight="1">
      <c r="A4587" s="1157">
        <v>5124050001</v>
      </c>
      <c r="B4587" s="1219" t="s">
        <v>2542</v>
      </c>
      <c r="C4587" s="1220"/>
      <c r="D4587" s="1221"/>
      <c r="E4587" s="1219" t="s">
        <v>4494</v>
      </c>
      <c r="F4587" s="1221"/>
      <c r="G4587" s="1158">
        <v>917</v>
      </c>
      <c r="H4587" s="1158">
        <v>0</v>
      </c>
      <c r="I4587" s="1158">
        <v>0</v>
      </c>
      <c r="J4587" s="1158">
        <v>917</v>
      </c>
      <c r="K4587" s="276" t="str">
        <f t="shared" si="71"/>
        <v>110122</v>
      </c>
    </row>
    <row r="4588" spans="1:11" ht="15" customHeight="1">
      <c r="A4588" s="1157">
        <v>5124050001</v>
      </c>
      <c r="B4588" s="1219" t="s">
        <v>2542</v>
      </c>
      <c r="C4588" s="1220"/>
      <c r="D4588" s="1221"/>
      <c r="E4588" s="1219" t="s">
        <v>3500</v>
      </c>
      <c r="F4588" s="1221"/>
      <c r="G4588" s="740">
        <v>1619.8</v>
      </c>
      <c r="H4588" s="1158">
        <v>0</v>
      </c>
      <c r="I4588" s="1158">
        <v>0</v>
      </c>
      <c r="J4588" s="740">
        <v>1619.8</v>
      </c>
      <c r="K4588" s="276" t="str">
        <f t="shared" si="71"/>
        <v>110122</v>
      </c>
    </row>
    <row r="4589" spans="1:11" ht="15" customHeight="1">
      <c r="A4589" s="1157">
        <v>5124050001</v>
      </c>
      <c r="B4589" s="1219" t="s">
        <v>2542</v>
      </c>
      <c r="C4589" s="1220"/>
      <c r="D4589" s="1221"/>
      <c r="E4589" s="1219" t="s">
        <v>2960</v>
      </c>
      <c r="F4589" s="1221"/>
      <c r="G4589" s="740">
        <v>9860</v>
      </c>
      <c r="H4589" s="1158">
        <v>0</v>
      </c>
      <c r="I4589" s="1158">
        <v>0</v>
      </c>
      <c r="J4589" s="740">
        <v>9860</v>
      </c>
      <c r="K4589" s="276" t="str">
        <f t="shared" si="71"/>
        <v>110122</v>
      </c>
    </row>
    <row r="4590" spans="1:11" ht="15" customHeight="1">
      <c r="A4590" s="1157">
        <v>5124060001</v>
      </c>
      <c r="B4590" s="1219" t="s">
        <v>689</v>
      </c>
      <c r="C4590" s="1220"/>
      <c r="D4590" s="1221"/>
      <c r="E4590" s="1219" t="s">
        <v>2224</v>
      </c>
      <c r="F4590" s="1221"/>
      <c r="G4590" s="740">
        <v>13245.87</v>
      </c>
      <c r="H4590" s="740">
        <v>2931.46</v>
      </c>
      <c r="I4590" s="1158">
        <v>0</v>
      </c>
      <c r="J4590" s="740">
        <v>16177.33</v>
      </c>
      <c r="K4590" s="276" t="str">
        <f t="shared" si="71"/>
        <v>110122</v>
      </c>
    </row>
    <row r="4591" spans="1:11" ht="15" customHeight="1">
      <c r="A4591" s="1157">
        <v>5124060001</v>
      </c>
      <c r="B4591" s="1219" t="s">
        <v>689</v>
      </c>
      <c r="C4591" s="1220"/>
      <c r="D4591" s="1221"/>
      <c r="E4591" s="1219" t="s">
        <v>1859</v>
      </c>
      <c r="F4591" s="1221"/>
      <c r="G4591" s="740">
        <v>15962.34</v>
      </c>
      <c r="H4591" s="1158">
        <v>0</v>
      </c>
      <c r="I4591" s="1158">
        <v>0</v>
      </c>
      <c r="J4591" s="740">
        <v>15962.34</v>
      </c>
      <c r="K4591" s="276" t="str">
        <f t="shared" si="71"/>
        <v>110122</v>
      </c>
    </row>
    <row r="4592" spans="1:11" ht="15" customHeight="1">
      <c r="A4592" s="1157">
        <v>5124060001</v>
      </c>
      <c r="B4592" s="1219" t="s">
        <v>689</v>
      </c>
      <c r="C4592" s="1220"/>
      <c r="D4592" s="1221"/>
      <c r="E4592" s="1219" t="s">
        <v>3237</v>
      </c>
      <c r="F4592" s="1221"/>
      <c r="G4592" s="1158">
        <v>573.54999999999995</v>
      </c>
      <c r="H4592" s="1158">
        <v>0</v>
      </c>
      <c r="I4592" s="1158">
        <v>0</v>
      </c>
      <c r="J4592" s="1158">
        <v>573.54999999999995</v>
      </c>
      <c r="K4592" s="276" t="str">
        <f t="shared" si="71"/>
        <v>110122</v>
      </c>
    </row>
    <row r="4593" spans="1:11" ht="15" customHeight="1">
      <c r="A4593" s="1157">
        <v>5124060001</v>
      </c>
      <c r="B4593" s="1219" t="s">
        <v>689</v>
      </c>
      <c r="C4593" s="1220"/>
      <c r="D4593" s="1221"/>
      <c r="E4593" s="1219" t="s">
        <v>3238</v>
      </c>
      <c r="F4593" s="1221"/>
      <c r="G4593" s="740">
        <v>3663.68</v>
      </c>
      <c r="H4593" s="1158">
        <v>91.94</v>
      </c>
      <c r="I4593" s="1158">
        <v>0</v>
      </c>
      <c r="J4593" s="740">
        <v>3755.62</v>
      </c>
      <c r="K4593" s="276" t="str">
        <f t="shared" si="71"/>
        <v>110122</v>
      </c>
    </row>
    <row r="4594" spans="1:11" ht="15" customHeight="1">
      <c r="A4594" s="1157">
        <v>5124060001</v>
      </c>
      <c r="B4594" s="1219" t="s">
        <v>689</v>
      </c>
      <c r="C4594" s="1220"/>
      <c r="D4594" s="1221"/>
      <c r="E4594" s="1219" t="s">
        <v>2225</v>
      </c>
      <c r="F4594" s="1221"/>
      <c r="G4594" s="740">
        <v>2624.64</v>
      </c>
      <c r="H4594" s="1158">
        <v>0</v>
      </c>
      <c r="I4594" s="1158">
        <v>0</v>
      </c>
      <c r="J4594" s="740">
        <v>2624.64</v>
      </c>
      <c r="K4594" s="276" t="str">
        <f t="shared" si="71"/>
        <v>110122</v>
      </c>
    </row>
    <row r="4595" spans="1:11" ht="15" customHeight="1">
      <c r="A4595" s="1157">
        <v>5124060001</v>
      </c>
      <c r="B4595" s="1219" t="s">
        <v>689</v>
      </c>
      <c r="C4595" s="1220"/>
      <c r="D4595" s="1221"/>
      <c r="E4595" s="1219" t="s">
        <v>4495</v>
      </c>
      <c r="F4595" s="1221"/>
      <c r="G4595" s="1158">
        <v>611.03</v>
      </c>
      <c r="H4595" s="740">
        <v>4468.26</v>
      </c>
      <c r="I4595" s="1158">
        <v>0</v>
      </c>
      <c r="J4595" s="740">
        <v>5079.29</v>
      </c>
      <c r="K4595" s="276" t="str">
        <f t="shared" si="71"/>
        <v>110122</v>
      </c>
    </row>
    <row r="4596" spans="1:11" ht="15" customHeight="1">
      <c r="A4596" s="1157">
        <v>5124060001</v>
      </c>
      <c r="B4596" s="1219" t="s">
        <v>689</v>
      </c>
      <c r="C4596" s="1220"/>
      <c r="D4596" s="1221"/>
      <c r="E4596" s="1219" t="s">
        <v>3501</v>
      </c>
      <c r="F4596" s="1221"/>
      <c r="G4596" s="740">
        <v>1525.69</v>
      </c>
      <c r="H4596" s="1158">
        <v>910.77</v>
      </c>
      <c r="I4596" s="1158">
        <v>0</v>
      </c>
      <c r="J4596" s="740">
        <v>2436.46</v>
      </c>
      <c r="K4596" s="276" t="str">
        <f t="shared" si="71"/>
        <v>110122</v>
      </c>
    </row>
    <row r="4597" spans="1:11" ht="15" customHeight="1">
      <c r="A4597" s="1157">
        <v>5124060001</v>
      </c>
      <c r="B4597" s="1219" t="s">
        <v>689</v>
      </c>
      <c r="C4597" s="1220"/>
      <c r="D4597" s="1221"/>
      <c r="E4597" s="1219" t="s">
        <v>3239</v>
      </c>
      <c r="F4597" s="1221"/>
      <c r="G4597" s="1158">
        <v>207.18</v>
      </c>
      <c r="H4597" s="1158">
        <v>0</v>
      </c>
      <c r="I4597" s="1158">
        <v>0</v>
      </c>
      <c r="J4597" s="1158">
        <v>207.18</v>
      </c>
      <c r="K4597" s="276" t="str">
        <f t="shared" si="71"/>
        <v>110122</v>
      </c>
    </row>
    <row r="4598" spans="1:11" ht="15" customHeight="1">
      <c r="A4598" s="1157">
        <v>5124060001</v>
      </c>
      <c r="B4598" s="1219" t="s">
        <v>689</v>
      </c>
      <c r="C4598" s="1220"/>
      <c r="D4598" s="1221"/>
      <c r="E4598" s="1219" t="s">
        <v>4496</v>
      </c>
      <c r="F4598" s="1221"/>
      <c r="G4598" s="1158">
        <v>0</v>
      </c>
      <c r="H4598" s="740">
        <v>1426.6</v>
      </c>
      <c r="I4598" s="1158">
        <v>0</v>
      </c>
      <c r="J4598" s="740">
        <v>1426.6</v>
      </c>
      <c r="K4598" s="276" t="str">
        <f t="shared" si="71"/>
        <v>110122</v>
      </c>
    </row>
    <row r="4599" spans="1:11" ht="15" customHeight="1">
      <c r="A4599" s="1157">
        <v>5124060001</v>
      </c>
      <c r="B4599" s="1219" t="s">
        <v>689</v>
      </c>
      <c r="C4599" s="1220"/>
      <c r="D4599" s="1221"/>
      <c r="E4599" s="1219" t="s">
        <v>3800</v>
      </c>
      <c r="F4599" s="1221"/>
      <c r="G4599" s="740">
        <v>4594.03</v>
      </c>
      <c r="H4599" s="1158">
        <v>0</v>
      </c>
      <c r="I4599" s="1158">
        <v>0</v>
      </c>
      <c r="J4599" s="740">
        <v>4594.03</v>
      </c>
      <c r="K4599" s="276" t="str">
        <f t="shared" si="71"/>
        <v>110122</v>
      </c>
    </row>
    <row r="4600" spans="1:11" ht="15" customHeight="1">
      <c r="A4600" s="1157">
        <v>5124060001</v>
      </c>
      <c r="B4600" s="1219" t="s">
        <v>689</v>
      </c>
      <c r="C4600" s="1220"/>
      <c r="D4600" s="1221"/>
      <c r="E4600" s="1219" t="s">
        <v>4497</v>
      </c>
      <c r="F4600" s="1221"/>
      <c r="G4600" s="1158">
        <v>0</v>
      </c>
      <c r="H4600" s="740">
        <v>1283.6600000000001</v>
      </c>
      <c r="I4600" s="1158">
        <v>0</v>
      </c>
      <c r="J4600" s="740">
        <v>1283.6600000000001</v>
      </c>
      <c r="K4600" s="276" t="str">
        <f t="shared" si="71"/>
        <v>110122</v>
      </c>
    </row>
    <row r="4601" spans="1:11" ht="15" customHeight="1">
      <c r="A4601" s="1157">
        <v>5124060001</v>
      </c>
      <c r="B4601" s="1219" t="s">
        <v>689</v>
      </c>
      <c r="C4601" s="1220"/>
      <c r="D4601" s="1221"/>
      <c r="E4601" s="1219" t="s">
        <v>2226</v>
      </c>
      <c r="F4601" s="1221"/>
      <c r="G4601" s="740">
        <v>3358.3</v>
      </c>
      <c r="H4601" s="1158">
        <v>0</v>
      </c>
      <c r="I4601" s="1158">
        <v>0</v>
      </c>
      <c r="J4601" s="740">
        <v>3358.3</v>
      </c>
      <c r="K4601" s="276" t="str">
        <f t="shared" si="71"/>
        <v>110122</v>
      </c>
    </row>
    <row r="4602" spans="1:11" ht="15" customHeight="1">
      <c r="A4602" s="1157">
        <v>5124060001</v>
      </c>
      <c r="B4602" s="1219" t="s">
        <v>689</v>
      </c>
      <c r="C4602" s="1220"/>
      <c r="D4602" s="1221"/>
      <c r="E4602" s="1219" t="s">
        <v>3502</v>
      </c>
      <c r="F4602" s="1221"/>
      <c r="G4602" s="1158">
        <v>850.83</v>
      </c>
      <c r="H4602" s="1158">
        <v>0</v>
      </c>
      <c r="I4602" s="1158">
        <v>0</v>
      </c>
      <c r="J4602" s="1158">
        <v>850.83</v>
      </c>
      <c r="K4602" s="276" t="str">
        <f t="shared" si="71"/>
        <v>110122</v>
      </c>
    </row>
    <row r="4603" spans="1:11" ht="15" customHeight="1">
      <c r="A4603" s="1157">
        <v>5124060001</v>
      </c>
      <c r="B4603" s="1219" t="s">
        <v>689</v>
      </c>
      <c r="C4603" s="1220"/>
      <c r="D4603" s="1221"/>
      <c r="E4603" s="1219" t="s">
        <v>3503</v>
      </c>
      <c r="F4603" s="1221"/>
      <c r="G4603" s="740">
        <v>1791.17</v>
      </c>
      <c r="H4603" s="1158">
        <v>0</v>
      </c>
      <c r="I4603" s="1158">
        <v>0</v>
      </c>
      <c r="J4603" s="740">
        <v>1791.17</v>
      </c>
      <c r="K4603" s="276" t="str">
        <f t="shared" si="71"/>
        <v>110122</v>
      </c>
    </row>
    <row r="4604" spans="1:11" ht="15" customHeight="1">
      <c r="A4604" s="1157">
        <v>5124060001</v>
      </c>
      <c r="B4604" s="1219" t="s">
        <v>689</v>
      </c>
      <c r="C4604" s="1220"/>
      <c r="D4604" s="1221"/>
      <c r="E4604" s="1219" t="s">
        <v>2544</v>
      </c>
      <c r="F4604" s="1221"/>
      <c r="G4604" s="740">
        <v>13138.82</v>
      </c>
      <c r="H4604" s="740">
        <v>1125.82</v>
      </c>
      <c r="I4604" s="1158">
        <v>0</v>
      </c>
      <c r="J4604" s="740">
        <v>14264.64</v>
      </c>
      <c r="K4604" s="276" t="str">
        <f t="shared" si="71"/>
        <v>110122</v>
      </c>
    </row>
    <row r="4605" spans="1:11" ht="15" customHeight="1">
      <c r="A4605" s="1157">
        <v>5124060001</v>
      </c>
      <c r="B4605" s="1219" t="s">
        <v>689</v>
      </c>
      <c r="C4605" s="1220"/>
      <c r="D4605" s="1221"/>
      <c r="E4605" s="1219" t="s">
        <v>3801</v>
      </c>
      <c r="F4605" s="1221"/>
      <c r="G4605" s="740">
        <v>1961.91</v>
      </c>
      <c r="H4605" s="1158">
        <v>0</v>
      </c>
      <c r="I4605" s="1158">
        <v>0</v>
      </c>
      <c r="J4605" s="740">
        <v>1961.91</v>
      </c>
      <c r="K4605" s="276" t="str">
        <f t="shared" si="71"/>
        <v>110122</v>
      </c>
    </row>
    <row r="4606" spans="1:11" ht="15" customHeight="1">
      <c r="A4606" s="1157">
        <v>5124060001</v>
      </c>
      <c r="B4606" s="1219" t="s">
        <v>689</v>
      </c>
      <c r="C4606" s="1220"/>
      <c r="D4606" s="1221"/>
      <c r="E4606" s="1219" t="s">
        <v>3802</v>
      </c>
      <c r="F4606" s="1221"/>
      <c r="G4606" s="1158">
        <v>350.7</v>
      </c>
      <c r="H4606" s="1158">
        <v>0</v>
      </c>
      <c r="I4606" s="1158">
        <v>0</v>
      </c>
      <c r="J4606" s="1158">
        <v>350.7</v>
      </c>
      <c r="K4606" s="276" t="str">
        <f t="shared" si="71"/>
        <v>110122</v>
      </c>
    </row>
    <row r="4607" spans="1:11" ht="15" customHeight="1">
      <c r="A4607" s="1157">
        <v>5124060001</v>
      </c>
      <c r="B4607" s="1219" t="s">
        <v>689</v>
      </c>
      <c r="C4607" s="1220"/>
      <c r="D4607" s="1221"/>
      <c r="E4607" s="1219" t="s">
        <v>3803</v>
      </c>
      <c r="F4607" s="1221"/>
      <c r="G4607" s="740">
        <v>10917.17</v>
      </c>
      <c r="H4607" s="1158">
        <v>0</v>
      </c>
      <c r="I4607" s="1158">
        <v>0</v>
      </c>
      <c r="J4607" s="740">
        <v>10917.17</v>
      </c>
      <c r="K4607" s="276" t="str">
        <f t="shared" si="71"/>
        <v>110122</v>
      </c>
    </row>
    <row r="4608" spans="1:11" ht="15" customHeight="1">
      <c r="A4608" s="1157">
        <v>5124060001</v>
      </c>
      <c r="B4608" s="1219" t="s">
        <v>689</v>
      </c>
      <c r="C4608" s="1220"/>
      <c r="D4608" s="1221"/>
      <c r="E4608" s="1219" t="s">
        <v>3240</v>
      </c>
      <c r="F4608" s="1221"/>
      <c r="G4608" s="740">
        <v>17566.88</v>
      </c>
      <c r="H4608" s="1158">
        <v>530</v>
      </c>
      <c r="I4608" s="1158">
        <v>0</v>
      </c>
      <c r="J4608" s="740">
        <v>18096.88</v>
      </c>
      <c r="K4608" s="276" t="str">
        <f t="shared" si="71"/>
        <v>110122</v>
      </c>
    </row>
    <row r="4609" spans="1:11" ht="15" customHeight="1">
      <c r="A4609" s="1157">
        <v>5124060001</v>
      </c>
      <c r="B4609" s="1219" t="s">
        <v>689</v>
      </c>
      <c r="C4609" s="1220"/>
      <c r="D4609" s="1221"/>
      <c r="E4609" s="1219" t="s">
        <v>3990</v>
      </c>
      <c r="F4609" s="1221"/>
      <c r="G4609" s="1158">
        <v>914.18</v>
      </c>
      <c r="H4609" s="1158">
        <v>0</v>
      </c>
      <c r="I4609" s="1158">
        <v>0</v>
      </c>
      <c r="J4609" s="1158">
        <v>914.18</v>
      </c>
      <c r="K4609" s="276" t="str">
        <f t="shared" si="71"/>
        <v>110122</v>
      </c>
    </row>
    <row r="4610" spans="1:11" ht="15" customHeight="1">
      <c r="A4610" s="1157">
        <v>5124060001</v>
      </c>
      <c r="B4610" s="1219" t="s">
        <v>689</v>
      </c>
      <c r="C4610" s="1220"/>
      <c r="D4610" s="1221"/>
      <c r="E4610" s="1219" t="s">
        <v>2961</v>
      </c>
      <c r="F4610" s="1221"/>
      <c r="G4610" s="740">
        <v>1277.78</v>
      </c>
      <c r="H4610" s="1158">
        <v>0</v>
      </c>
      <c r="I4610" s="1158">
        <v>0</v>
      </c>
      <c r="J4610" s="740">
        <v>1277.78</v>
      </c>
      <c r="K4610" s="276" t="str">
        <f t="shared" si="71"/>
        <v>110122</v>
      </c>
    </row>
    <row r="4611" spans="1:11" ht="15" customHeight="1">
      <c r="A4611" s="1157">
        <v>5124060001</v>
      </c>
      <c r="B4611" s="1219" t="s">
        <v>689</v>
      </c>
      <c r="C4611" s="1220"/>
      <c r="D4611" s="1221"/>
      <c r="E4611" s="1219" t="s">
        <v>4498</v>
      </c>
      <c r="F4611" s="1221"/>
      <c r="G4611" s="1158">
        <v>155.24</v>
      </c>
      <c r="H4611" s="1158">
        <v>0</v>
      </c>
      <c r="I4611" s="1158">
        <v>0</v>
      </c>
      <c r="J4611" s="1158">
        <v>155.24</v>
      </c>
      <c r="K4611" s="276" t="str">
        <f t="shared" si="71"/>
        <v>110122</v>
      </c>
    </row>
    <row r="4612" spans="1:11" ht="15" customHeight="1">
      <c r="A4612" s="1157">
        <v>5124060001</v>
      </c>
      <c r="B4612" s="1219" t="s">
        <v>689</v>
      </c>
      <c r="C4612" s="1220"/>
      <c r="D4612" s="1221"/>
      <c r="E4612" s="1219" t="s">
        <v>3991</v>
      </c>
      <c r="F4612" s="1221"/>
      <c r="G4612" s="740">
        <v>1305.1500000000001</v>
      </c>
      <c r="H4612" s="1158">
        <v>0</v>
      </c>
      <c r="I4612" s="1158">
        <v>0</v>
      </c>
      <c r="J4612" s="740">
        <v>1305.1500000000001</v>
      </c>
      <c r="K4612" s="276" t="str">
        <f t="shared" si="71"/>
        <v>110122</v>
      </c>
    </row>
    <row r="4613" spans="1:11" ht="15" customHeight="1">
      <c r="A4613" s="1157">
        <v>5124060001</v>
      </c>
      <c r="B4613" s="1219" t="s">
        <v>689</v>
      </c>
      <c r="C4613" s="1220"/>
      <c r="D4613" s="1221"/>
      <c r="E4613" s="1219" t="s">
        <v>3804</v>
      </c>
      <c r="F4613" s="1221"/>
      <c r="G4613" s="1158">
        <v>298.44</v>
      </c>
      <c r="H4613" s="1158">
        <v>462.9</v>
      </c>
      <c r="I4613" s="1158">
        <v>0</v>
      </c>
      <c r="J4613" s="1158">
        <v>761.34</v>
      </c>
      <c r="K4613" s="276" t="str">
        <f t="shared" si="71"/>
        <v>110122</v>
      </c>
    </row>
    <row r="4614" spans="1:11" ht="15" customHeight="1">
      <c r="A4614" s="1157">
        <v>5124060001</v>
      </c>
      <c r="B4614" s="1219" t="s">
        <v>689</v>
      </c>
      <c r="C4614" s="1220"/>
      <c r="D4614" s="1221"/>
      <c r="E4614" s="1219" t="s">
        <v>2545</v>
      </c>
      <c r="F4614" s="1221"/>
      <c r="G4614" s="740">
        <v>3496.36</v>
      </c>
      <c r="H4614" s="1158">
        <v>0</v>
      </c>
      <c r="I4614" s="1158">
        <v>0</v>
      </c>
      <c r="J4614" s="740">
        <v>3496.36</v>
      </c>
      <c r="K4614" s="276" t="str">
        <f t="shared" si="71"/>
        <v>110122</v>
      </c>
    </row>
    <row r="4615" spans="1:11" ht="15" customHeight="1">
      <c r="A4615" s="1157">
        <v>5124060001</v>
      </c>
      <c r="B4615" s="1219" t="s">
        <v>689</v>
      </c>
      <c r="C4615" s="1220"/>
      <c r="D4615" s="1221"/>
      <c r="E4615" s="1219" t="s">
        <v>2962</v>
      </c>
      <c r="F4615" s="1221"/>
      <c r="G4615" s="740">
        <v>36902.04</v>
      </c>
      <c r="H4615" s="1158">
        <v>0</v>
      </c>
      <c r="I4615" s="1158">
        <v>0</v>
      </c>
      <c r="J4615" s="740">
        <v>36902.04</v>
      </c>
      <c r="K4615" s="276" t="str">
        <f t="shared" si="71"/>
        <v>110122</v>
      </c>
    </row>
    <row r="4616" spans="1:11" ht="15" customHeight="1">
      <c r="A4616" s="1157">
        <v>5124060001</v>
      </c>
      <c r="B4616" s="1219" t="s">
        <v>689</v>
      </c>
      <c r="C4616" s="1220"/>
      <c r="D4616" s="1221"/>
      <c r="E4616" s="1219" t="s">
        <v>3504</v>
      </c>
      <c r="F4616" s="1221"/>
      <c r="G4616" s="740">
        <v>2794.82</v>
      </c>
      <c r="H4616" s="1158">
        <v>521.4</v>
      </c>
      <c r="I4616" s="1158">
        <v>0</v>
      </c>
      <c r="J4616" s="740">
        <v>3316.22</v>
      </c>
      <c r="K4616" s="276" t="str">
        <f t="shared" si="71"/>
        <v>110122</v>
      </c>
    </row>
    <row r="4617" spans="1:11" ht="15" customHeight="1">
      <c r="A4617" s="1157">
        <v>5124060001</v>
      </c>
      <c r="B4617" s="1219" t="s">
        <v>689</v>
      </c>
      <c r="C4617" s="1220"/>
      <c r="D4617" s="1221"/>
      <c r="E4617" s="1219" t="s">
        <v>3505</v>
      </c>
      <c r="F4617" s="1221"/>
      <c r="G4617" s="740">
        <v>4028.67</v>
      </c>
      <c r="H4617" s="740">
        <v>2269.13</v>
      </c>
      <c r="I4617" s="1158">
        <v>0</v>
      </c>
      <c r="J4617" s="740">
        <v>6297.8</v>
      </c>
      <c r="K4617" s="276" t="str">
        <f t="shared" si="71"/>
        <v>110122</v>
      </c>
    </row>
    <row r="4618" spans="1:11" ht="15" customHeight="1">
      <c r="A4618" s="1157">
        <v>5124060001</v>
      </c>
      <c r="B4618" s="1219" t="s">
        <v>689</v>
      </c>
      <c r="C4618" s="1220"/>
      <c r="D4618" s="1221"/>
      <c r="E4618" s="1219" t="s">
        <v>3506</v>
      </c>
      <c r="F4618" s="1221"/>
      <c r="G4618" s="740">
        <v>3305.54</v>
      </c>
      <c r="H4618" s="1158">
        <v>0</v>
      </c>
      <c r="I4618" s="1158">
        <v>0</v>
      </c>
      <c r="J4618" s="740">
        <v>3305.54</v>
      </c>
      <c r="K4618" s="276" t="str">
        <f t="shared" si="71"/>
        <v>110122</v>
      </c>
    </row>
    <row r="4619" spans="1:11" ht="15" customHeight="1">
      <c r="A4619" s="1157">
        <v>5124060001</v>
      </c>
      <c r="B4619" s="1219" t="s">
        <v>689</v>
      </c>
      <c r="C4619" s="1220"/>
      <c r="D4619" s="1221"/>
      <c r="E4619" s="1219" t="s">
        <v>4499</v>
      </c>
      <c r="F4619" s="1221"/>
      <c r="G4619" s="740">
        <v>2484016.11</v>
      </c>
      <c r="H4619" s="1158">
        <v>0</v>
      </c>
      <c r="I4619" s="1158">
        <v>0</v>
      </c>
      <c r="J4619" s="740">
        <v>2484016.11</v>
      </c>
      <c r="K4619" s="276" t="str">
        <f t="shared" si="71"/>
        <v>151222</v>
      </c>
    </row>
    <row r="4620" spans="1:11" ht="15" customHeight="1">
      <c r="A4620" s="1157">
        <v>5124060001</v>
      </c>
      <c r="B4620" s="1219" t="s">
        <v>689</v>
      </c>
      <c r="C4620" s="1220"/>
      <c r="D4620" s="1221"/>
      <c r="E4620" s="1219" t="s">
        <v>2963</v>
      </c>
      <c r="F4620" s="1221"/>
      <c r="G4620" s="740">
        <v>2642467.9900000002</v>
      </c>
      <c r="H4620" s="1158">
        <v>0</v>
      </c>
      <c r="I4620" s="1158">
        <v>0</v>
      </c>
      <c r="J4620" s="740">
        <v>2642467.9900000002</v>
      </c>
      <c r="K4620" s="276" t="str">
        <f t="shared" si="71"/>
        <v>110122</v>
      </c>
    </row>
    <row r="4621" spans="1:11" ht="15" customHeight="1">
      <c r="A4621" s="1157">
        <v>5124060001</v>
      </c>
      <c r="B4621" s="1219" t="s">
        <v>689</v>
      </c>
      <c r="C4621" s="1220"/>
      <c r="D4621" s="1221"/>
      <c r="E4621" s="1219" t="s">
        <v>3241</v>
      </c>
      <c r="F4621" s="1221"/>
      <c r="G4621" s="740">
        <v>3336180.43</v>
      </c>
      <c r="H4621" s="1158">
        <v>0</v>
      </c>
      <c r="I4621" s="1158">
        <v>0</v>
      </c>
      <c r="J4621" s="740">
        <v>3336180.43</v>
      </c>
      <c r="K4621" s="276" t="str">
        <f t="shared" ref="K4621:K4684" si="72">MID(E4621,58,6)</f>
        <v>151222</v>
      </c>
    </row>
    <row r="4622" spans="1:11" ht="15" customHeight="1">
      <c r="A4622" s="1157">
        <v>5124060001</v>
      </c>
      <c r="B4622" s="1219" t="s">
        <v>689</v>
      </c>
      <c r="C4622" s="1220"/>
      <c r="D4622" s="1221"/>
      <c r="E4622" s="1219" t="s">
        <v>3805</v>
      </c>
      <c r="F4622" s="1221"/>
      <c r="G4622" s="740">
        <v>1222.96</v>
      </c>
      <c r="H4622" s="1158">
        <v>249.34</v>
      </c>
      <c r="I4622" s="1158">
        <v>0</v>
      </c>
      <c r="J4622" s="740">
        <v>1472.3</v>
      </c>
      <c r="K4622" s="276" t="str">
        <f t="shared" si="72"/>
        <v>110122</v>
      </c>
    </row>
    <row r="4623" spans="1:11" ht="15" customHeight="1">
      <c r="A4623" s="1157">
        <v>5124060001</v>
      </c>
      <c r="B4623" s="1219" t="s">
        <v>689</v>
      </c>
      <c r="C4623" s="1220"/>
      <c r="D4623" s="1221"/>
      <c r="E4623" s="1219" t="s">
        <v>4500</v>
      </c>
      <c r="F4623" s="1221"/>
      <c r="G4623" s="1158">
        <v>0</v>
      </c>
      <c r="H4623" s="1158">
        <v>250</v>
      </c>
      <c r="I4623" s="1158">
        <v>0</v>
      </c>
      <c r="J4623" s="1158">
        <v>250</v>
      </c>
      <c r="K4623" s="276" t="str">
        <f t="shared" si="72"/>
        <v>110122</v>
      </c>
    </row>
    <row r="4624" spans="1:11" ht="15" customHeight="1">
      <c r="A4624" s="1157">
        <v>5124060001</v>
      </c>
      <c r="B4624" s="1219" t="s">
        <v>689</v>
      </c>
      <c r="C4624" s="1220"/>
      <c r="D4624" s="1221"/>
      <c r="E4624" s="1219" t="s">
        <v>3507</v>
      </c>
      <c r="F4624" s="1221"/>
      <c r="G4624" s="1158">
        <v>480</v>
      </c>
      <c r="H4624" s="1158">
        <v>0</v>
      </c>
      <c r="I4624" s="1158">
        <v>0</v>
      </c>
      <c r="J4624" s="1158">
        <v>480</v>
      </c>
      <c r="K4624" s="276" t="str">
        <f t="shared" si="72"/>
        <v>110122</v>
      </c>
    </row>
    <row r="4625" spans="1:11" ht="15" customHeight="1">
      <c r="A4625" s="1157">
        <v>5124060001</v>
      </c>
      <c r="B4625" s="1219" t="s">
        <v>689</v>
      </c>
      <c r="C4625" s="1220"/>
      <c r="D4625" s="1221"/>
      <c r="E4625" s="1219" t="s">
        <v>4501</v>
      </c>
      <c r="F4625" s="1221"/>
      <c r="G4625" s="1158">
        <v>264.33999999999997</v>
      </c>
      <c r="H4625" s="1158">
        <v>285</v>
      </c>
      <c r="I4625" s="1158">
        <v>0</v>
      </c>
      <c r="J4625" s="1158">
        <v>549.34</v>
      </c>
      <c r="K4625" s="276" t="str">
        <f t="shared" si="72"/>
        <v>110122</v>
      </c>
    </row>
    <row r="4626" spans="1:11" ht="15" customHeight="1">
      <c r="A4626" s="1157">
        <v>5124060001</v>
      </c>
      <c r="B4626" s="1219" t="s">
        <v>689</v>
      </c>
      <c r="C4626" s="1220"/>
      <c r="D4626" s="1221"/>
      <c r="E4626" s="1219" t="s">
        <v>4502</v>
      </c>
      <c r="F4626" s="1221"/>
      <c r="G4626" s="1158">
        <v>0</v>
      </c>
      <c r="H4626" s="1158">
        <v>300</v>
      </c>
      <c r="I4626" s="1158">
        <v>0</v>
      </c>
      <c r="J4626" s="1158">
        <v>300</v>
      </c>
      <c r="K4626" s="276" t="str">
        <f t="shared" si="72"/>
        <v>110122</v>
      </c>
    </row>
    <row r="4627" spans="1:11" ht="15" customHeight="1">
      <c r="A4627" s="1157">
        <v>5124060001</v>
      </c>
      <c r="B4627" s="1219" t="s">
        <v>689</v>
      </c>
      <c r="C4627" s="1220"/>
      <c r="D4627" s="1221"/>
      <c r="E4627" s="1219" t="s">
        <v>2964</v>
      </c>
      <c r="F4627" s="1221"/>
      <c r="G4627" s="740">
        <v>11092.89</v>
      </c>
      <c r="H4627" s="1158">
        <v>0</v>
      </c>
      <c r="I4627" s="1158">
        <v>0</v>
      </c>
      <c r="J4627" s="740">
        <v>11092.89</v>
      </c>
      <c r="K4627" s="276" t="str">
        <f t="shared" si="72"/>
        <v>110122</v>
      </c>
    </row>
    <row r="4628" spans="1:11" ht="15" customHeight="1">
      <c r="A4628" s="1157">
        <v>5124060001</v>
      </c>
      <c r="B4628" s="1219" t="s">
        <v>689</v>
      </c>
      <c r="C4628" s="1220"/>
      <c r="D4628" s="1221"/>
      <c r="E4628" s="1219" t="s">
        <v>2965</v>
      </c>
      <c r="F4628" s="1221"/>
      <c r="G4628" s="740">
        <v>1227.3</v>
      </c>
      <c r="H4628" s="1158">
        <v>0</v>
      </c>
      <c r="I4628" s="1158">
        <v>0</v>
      </c>
      <c r="J4628" s="740">
        <v>1227.3</v>
      </c>
      <c r="K4628" s="276" t="str">
        <f t="shared" si="72"/>
        <v>110122</v>
      </c>
    </row>
    <row r="4629" spans="1:11" ht="15" customHeight="1">
      <c r="A4629" s="1157">
        <v>5124060001</v>
      </c>
      <c r="B4629" s="1219" t="s">
        <v>689</v>
      </c>
      <c r="C4629" s="1220"/>
      <c r="D4629" s="1221"/>
      <c r="E4629" s="1219" t="s">
        <v>3242</v>
      </c>
      <c r="F4629" s="1221"/>
      <c r="G4629" s="740">
        <v>4791.6499999999996</v>
      </c>
      <c r="H4629" s="1158">
        <v>0</v>
      </c>
      <c r="I4629" s="1158">
        <v>0</v>
      </c>
      <c r="J4629" s="740">
        <v>4791.6499999999996</v>
      </c>
      <c r="K4629" s="276" t="str">
        <f t="shared" si="72"/>
        <v>110122</v>
      </c>
    </row>
    <row r="4630" spans="1:11" ht="15" customHeight="1">
      <c r="A4630" s="1157">
        <v>5124060001</v>
      </c>
      <c r="B4630" s="1219" t="s">
        <v>689</v>
      </c>
      <c r="C4630" s="1220"/>
      <c r="D4630" s="1221"/>
      <c r="E4630" s="1219" t="s">
        <v>2546</v>
      </c>
      <c r="F4630" s="1221"/>
      <c r="G4630" s="740">
        <v>82824.55</v>
      </c>
      <c r="H4630" s="740">
        <v>1311.95</v>
      </c>
      <c r="I4630" s="1158">
        <v>0</v>
      </c>
      <c r="J4630" s="740">
        <v>84136.5</v>
      </c>
      <c r="K4630" s="276" t="str">
        <f t="shared" si="72"/>
        <v>110122</v>
      </c>
    </row>
    <row r="4631" spans="1:11" ht="15" customHeight="1">
      <c r="A4631" s="1157">
        <v>5124060001</v>
      </c>
      <c r="B4631" s="1219" t="s">
        <v>689</v>
      </c>
      <c r="C4631" s="1220"/>
      <c r="D4631" s="1221"/>
      <c r="E4631" s="1219" t="s">
        <v>3243</v>
      </c>
      <c r="F4631" s="1221"/>
      <c r="G4631" s="740">
        <v>6604.35</v>
      </c>
      <c r="H4631" s="1158">
        <v>0</v>
      </c>
      <c r="I4631" s="1158">
        <v>0</v>
      </c>
      <c r="J4631" s="740">
        <v>6604.35</v>
      </c>
      <c r="K4631" s="276" t="str">
        <f t="shared" si="72"/>
        <v>110122</v>
      </c>
    </row>
    <row r="4632" spans="1:11" ht="15" customHeight="1">
      <c r="A4632" s="1157">
        <v>5124060001</v>
      </c>
      <c r="B4632" s="1219" t="s">
        <v>689</v>
      </c>
      <c r="C4632" s="1220"/>
      <c r="D4632" s="1221"/>
      <c r="E4632" s="1219" t="s">
        <v>2227</v>
      </c>
      <c r="F4632" s="1221"/>
      <c r="G4632" s="740">
        <v>13049.15</v>
      </c>
      <c r="H4632" s="1158">
        <v>0</v>
      </c>
      <c r="I4632" s="1158">
        <v>0</v>
      </c>
      <c r="J4632" s="740">
        <v>13049.15</v>
      </c>
      <c r="K4632" s="276" t="str">
        <f t="shared" si="72"/>
        <v>110122</v>
      </c>
    </row>
    <row r="4633" spans="1:11" ht="15" customHeight="1">
      <c r="A4633" s="1157">
        <v>5124060001</v>
      </c>
      <c r="B4633" s="1219" t="s">
        <v>689</v>
      </c>
      <c r="C4633" s="1220"/>
      <c r="D4633" s="1221"/>
      <c r="E4633" s="1219" t="s">
        <v>2547</v>
      </c>
      <c r="F4633" s="1221"/>
      <c r="G4633" s="1158">
        <v>231.79</v>
      </c>
      <c r="H4633" s="1158">
        <v>0</v>
      </c>
      <c r="I4633" s="1158">
        <v>0</v>
      </c>
      <c r="J4633" s="1158">
        <v>231.79</v>
      </c>
      <c r="K4633" s="276" t="str">
        <f t="shared" si="72"/>
        <v>110122</v>
      </c>
    </row>
    <row r="4634" spans="1:11" ht="15" customHeight="1">
      <c r="A4634" s="1157">
        <v>5124060001</v>
      </c>
      <c r="B4634" s="1219" t="s">
        <v>689</v>
      </c>
      <c r="C4634" s="1220"/>
      <c r="D4634" s="1221"/>
      <c r="E4634" s="1219" t="s">
        <v>2548</v>
      </c>
      <c r="F4634" s="1221"/>
      <c r="G4634" s="740">
        <v>1948.58</v>
      </c>
      <c r="H4634" s="1158">
        <v>0</v>
      </c>
      <c r="I4634" s="1158">
        <v>0</v>
      </c>
      <c r="J4634" s="740">
        <v>1948.58</v>
      </c>
      <c r="K4634" s="276" t="str">
        <f t="shared" si="72"/>
        <v>110122</v>
      </c>
    </row>
    <row r="4635" spans="1:11" ht="15" customHeight="1">
      <c r="A4635" s="1157">
        <v>5124060001</v>
      </c>
      <c r="B4635" s="1219" t="s">
        <v>689</v>
      </c>
      <c r="C4635" s="1220"/>
      <c r="D4635" s="1221"/>
      <c r="E4635" s="1219" t="s">
        <v>2966</v>
      </c>
      <c r="F4635" s="1221"/>
      <c r="G4635" s="740">
        <v>1574.94</v>
      </c>
      <c r="H4635" s="1158">
        <v>102.6</v>
      </c>
      <c r="I4635" s="1158">
        <v>0</v>
      </c>
      <c r="J4635" s="740">
        <v>1677.54</v>
      </c>
      <c r="K4635" s="276" t="str">
        <f t="shared" si="72"/>
        <v>110122</v>
      </c>
    </row>
    <row r="4636" spans="1:11" ht="15" customHeight="1">
      <c r="A4636" s="1157">
        <v>5124060001</v>
      </c>
      <c r="B4636" s="1219" t="s">
        <v>689</v>
      </c>
      <c r="C4636" s="1220"/>
      <c r="D4636" s="1221"/>
      <c r="E4636" s="1219" t="s">
        <v>3508</v>
      </c>
      <c r="F4636" s="1221"/>
      <c r="G4636" s="740">
        <v>5214.17</v>
      </c>
      <c r="H4636" s="1158">
        <v>0</v>
      </c>
      <c r="I4636" s="1158">
        <v>0</v>
      </c>
      <c r="J4636" s="740">
        <v>5214.17</v>
      </c>
      <c r="K4636" s="276" t="str">
        <f t="shared" si="72"/>
        <v>110122</v>
      </c>
    </row>
    <row r="4637" spans="1:11" ht="15" customHeight="1">
      <c r="A4637" s="1157">
        <v>5124060001</v>
      </c>
      <c r="B4637" s="1219" t="s">
        <v>689</v>
      </c>
      <c r="C4637" s="1220"/>
      <c r="D4637" s="1221"/>
      <c r="E4637" s="1219" t="s">
        <v>3244</v>
      </c>
      <c r="F4637" s="1221"/>
      <c r="G4637" s="740">
        <v>14742.1</v>
      </c>
      <c r="H4637" s="1158">
        <v>0</v>
      </c>
      <c r="I4637" s="1158">
        <v>0</v>
      </c>
      <c r="J4637" s="740">
        <v>14742.1</v>
      </c>
      <c r="K4637" s="276" t="str">
        <f t="shared" si="72"/>
        <v>110122</v>
      </c>
    </row>
    <row r="4638" spans="1:11" ht="15" customHeight="1">
      <c r="A4638" s="1157">
        <v>5124060001</v>
      </c>
      <c r="B4638" s="1219" t="s">
        <v>689</v>
      </c>
      <c r="C4638" s="1220"/>
      <c r="D4638" s="1221"/>
      <c r="E4638" s="1219" t="s">
        <v>3245</v>
      </c>
      <c r="F4638" s="1221"/>
      <c r="G4638" s="740">
        <v>1767.26</v>
      </c>
      <c r="H4638" s="1158">
        <v>0</v>
      </c>
      <c r="I4638" s="1158">
        <v>0</v>
      </c>
      <c r="J4638" s="740">
        <v>1767.26</v>
      </c>
      <c r="K4638" s="276" t="str">
        <f t="shared" si="72"/>
        <v>110122</v>
      </c>
    </row>
    <row r="4639" spans="1:11" ht="15" customHeight="1">
      <c r="A4639" s="1157">
        <v>5124060001</v>
      </c>
      <c r="B4639" s="1219" t="s">
        <v>689</v>
      </c>
      <c r="C4639" s="1220"/>
      <c r="D4639" s="1221"/>
      <c r="E4639" s="1219" t="s">
        <v>3246</v>
      </c>
      <c r="F4639" s="1221"/>
      <c r="G4639" s="740">
        <v>2248.64</v>
      </c>
      <c r="H4639" s="1158">
        <v>0</v>
      </c>
      <c r="I4639" s="1158">
        <v>0</v>
      </c>
      <c r="J4639" s="740">
        <v>2248.64</v>
      </c>
      <c r="K4639" s="276" t="str">
        <f t="shared" si="72"/>
        <v>110122</v>
      </c>
    </row>
    <row r="4640" spans="1:11" ht="15" customHeight="1">
      <c r="A4640" s="1157">
        <v>5124060001</v>
      </c>
      <c r="B4640" s="1219" t="s">
        <v>689</v>
      </c>
      <c r="C4640" s="1220"/>
      <c r="D4640" s="1221"/>
      <c r="E4640" s="1219" t="s">
        <v>2549</v>
      </c>
      <c r="F4640" s="1221"/>
      <c r="G4640" s="740">
        <v>8385.86</v>
      </c>
      <c r="H4640" s="1158">
        <v>606.52</v>
      </c>
      <c r="I4640" s="1158">
        <v>0</v>
      </c>
      <c r="J4640" s="740">
        <v>8992.3799999999992</v>
      </c>
      <c r="K4640" s="276" t="str">
        <f t="shared" si="72"/>
        <v>110122</v>
      </c>
    </row>
    <row r="4641" spans="1:11" ht="15" customHeight="1">
      <c r="A4641" s="1157">
        <v>5124060001</v>
      </c>
      <c r="B4641" s="1219" t="s">
        <v>689</v>
      </c>
      <c r="C4641" s="1220"/>
      <c r="D4641" s="1221"/>
      <c r="E4641" s="1219" t="s">
        <v>2967</v>
      </c>
      <c r="F4641" s="1221"/>
      <c r="G4641" s="740">
        <v>16941.96</v>
      </c>
      <c r="H4641" s="1158">
        <v>0</v>
      </c>
      <c r="I4641" s="1158">
        <v>0</v>
      </c>
      <c r="J4641" s="740">
        <v>16941.96</v>
      </c>
      <c r="K4641" s="276" t="str">
        <f t="shared" si="72"/>
        <v>110122</v>
      </c>
    </row>
    <row r="4642" spans="1:11" ht="15" customHeight="1">
      <c r="A4642" s="1157">
        <v>5124060001</v>
      </c>
      <c r="B4642" s="1219" t="s">
        <v>689</v>
      </c>
      <c r="C4642" s="1220"/>
      <c r="D4642" s="1221"/>
      <c r="E4642" s="1219" t="s">
        <v>1860</v>
      </c>
      <c r="F4642" s="1221"/>
      <c r="G4642" s="740">
        <v>22122.26</v>
      </c>
      <c r="H4642" s="1158">
        <v>0</v>
      </c>
      <c r="I4642" s="1158">
        <v>0</v>
      </c>
      <c r="J4642" s="740">
        <v>22122.26</v>
      </c>
      <c r="K4642" s="276" t="str">
        <f t="shared" si="72"/>
        <v>110122</v>
      </c>
    </row>
    <row r="4643" spans="1:11" ht="15" customHeight="1">
      <c r="A4643" s="1157">
        <v>5124060001</v>
      </c>
      <c r="B4643" s="1219" t="s">
        <v>689</v>
      </c>
      <c r="C4643" s="1220"/>
      <c r="D4643" s="1221"/>
      <c r="E4643" s="1219" t="s">
        <v>3509</v>
      </c>
      <c r="F4643" s="1221"/>
      <c r="G4643" s="740">
        <v>4830.42</v>
      </c>
      <c r="H4643" s="1158">
        <v>0</v>
      </c>
      <c r="I4643" s="1158">
        <v>0</v>
      </c>
      <c r="J4643" s="740">
        <v>4830.42</v>
      </c>
      <c r="K4643" s="276" t="str">
        <f t="shared" si="72"/>
        <v>110122</v>
      </c>
    </row>
    <row r="4644" spans="1:11" ht="15" customHeight="1">
      <c r="A4644" s="1157">
        <v>5124060001</v>
      </c>
      <c r="B4644" s="1219" t="s">
        <v>689</v>
      </c>
      <c r="C4644" s="1220"/>
      <c r="D4644" s="1221"/>
      <c r="E4644" s="1219" t="s">
        <v>2968</v>
      </c>
      <c r="F4644" s="1221"/>
      <c r="G4644" s="740">
        <v>4052.55</v>
      </c>
      <c r="H4644" s="1158">
        <v>0</v>
      </c>
      <c r="I4644" s="1158">
        <v>0</v>
      </c>
      <c r="J4644" s="740">
        <v>4052.55</v>
      </c>
      <c r="K4644" s="276" t="str">
        <f t="shared" si="72"/>
        <v>110122</v>
      </c>
    </row>
    <row r="4645" spans="1:11" ht="15" customHeight="1">
      <c r="A4645" s="1157">
        <v>5124060001</v>
      </c>
      <c r="B4645" s="1219" t="s">
        <v>689</v>
      </c>
      <c r="C4645" s="1220"/>
      <c r="D4645" s="1221"/>
      <c r="E4645" s="1219" t="s">
        <v>2969</v>
      </c>
      <c r="F4645" s="1221"/>
      <c r="G4645" s="740">
        <v>2387.4499999999998</v>
      </c>
      <c r="H4645" s="1158">
        <v>0</v>
      </c>
      <c r="I4645" s="1158">
        <v>0</v>
      </c>
      <c r="J4645" s="740">
        <v>2387.4499999999998</v>
      </c>
      <c r="K4645" s="276" t="str">
        <f t="shared" si="72"/>
        <v>110122</v>
      </c>
    </row>
    <row r="4646" spans="1:11" ht="15" customHeight="1">
      <c r="A4646" s="1157">
        <v>5124060001</v>
      </c>
      <c r="B4646" s="1219" t="s">
        <v>689</v>
      </c>
      <c r="C4646" s="1220"/>
      <c r="D4646" s="1221"/>
      <c r="E4646" s="1219" t="s">
        <v>2970</v>
      </c>
      <c r="F4646" s="1221"/>
      <c r="G4646" s="740">
        <v>7360.76</v>
      </c>
      <c r="H4646" s="1158">
        <v>0</v>
      </c>
      <c r="I4646" s="1158">
        <v>0</v>
      </c>
      <c r="J4646" s="740">
        <v>7360.76</v>
      </c>
      <c r="K4646" s="276" t="str">
        <f t="shared" si="72"/>
        <v>110122</v>
      </c>
    </row>
    <row r="4647" spans="1:11" ht="15" customHeight="1">
      <c r="A4647" s="1157">
        <v>5124060001</v>
      </c>
      <c r="B4647" s="1219" t="s">
        <v>689</v>
      </c>
      <c r="C4647" s="1220"/>
      <c r="D4647" s="1221"/>
      <c r="E4647" s="1219" t="s">
        <v>2228</v>
      </c>
      <c r="F4647" s="1221"/>
      <c r="G4647" s="740">
        <v>1877.65</v>
      </c>
      <c r="H4647" s="1158">
        <v>0</v>
      </c>
      <c r="I4647" s="1158">
        <v>0</v>
      </c>
      <c r="J4647" s="740">
        <v>1877.65</v>
      </c>
      <c r="K4647" s="276" t="str">
        <f t="shared" si="72"/>
        <v>110122</v>
      </c>
    </row>
    <row r="4648" spans="1:11" ht="15" customHeight="1">
      <c r="A4648" s="1157">
        <v>5124060001</v>
      </c>
      <c r="B4648" s="1219" t="s">
        <v>689</v>
      </c>
      <c r="C4648" s="1220"/>
      <c r="D4648" s="1221"/>
      <c r="E4648" s="1219" t="s">
        <v>3806</v>
      </c>
      <c r="F4648" s="1221"/>
      <c r="G4648" s="740">
        <v>6328.04</v>
      </c>
      <c r="H4648" s="1158">
        <v>0</v>
      </c>
      <c r="I4648" s="1158">
        <v>0</v>
      </c>
      <c r="J4648" s="740">
        <v>6328.04</v>
      </c>
      <c r="K4648" s="276" t="str">
        <f t="shared" si="72"/>
        <v>110122</v>
      </c>
    </row>
    <row r="4649" spans="1:11" ht="15" customHeight="1">
      <c r="A4649" s="1157">
        <v>5124060001</v>
      </c>
      <c r="B4649" s="1219" t="s">
        <v>689</v>
      </c>
      <c r="C4649" s="1220"/>
      <c r="D4649" s="1221"/>
      <c r="E4649" s="1219" t="s">
        <v>3510</v>
      </c>
      <c r="F4649" s="1221"/>
      <c r="G4649" s="1158">
        <v>332.16</v>
      </c>
      <c r="H4649" s="1158">
        <v>0</v>
      </c>
      <c r="I4649" s="1158">
        <v>0</v>
      </c>
      <c r="J4649" s="1158">
        <v>332.16</v>
      </c>
      <c r="K4649" s="276" t="str">
        <f t="shared" si="72"/>
        <v>110122</v>
      </c>
    </row>
    <row r="4650" spans="1:11" ht="15" customHeight="1">
      <c r="A4650" s="1157">
        <v>5124070001</v>
      </c>
      <c r="B4650" s="1219" t="s">
        <v>690</v>
      </c>
      <c r="C4650" s="1220"/>
      <c r="D4650" s="1221"/>
      <c r="E4650" s="1219" t="s">
        <v>2229</v>
      </c>
      <c r="F4650" s="1221"/>
      <c r="G4650" s="740">
        <v>34871.83</v>
      </c>
      <c r="H4650" s="740">
        <v>8380.01</v>
      </c>
      <c r="I4650" s="1158">
        <v>0</v>
      </c>
      <c r="J4650" s="740">
        <v>43251.839999999997</v>
      </c>
      <c r="K4650" s="276" t="str">
        <f t="shared" si="72"/>
        <v>110122</v>
      </c>
    </row>
    <row r="4651" spans="1:11" ht="15" customHeight="1">
      <c r="A4651" s="1157">
        <v>5124070001</v>
      </c>
      <c r="B4651" s="1219" t="s">
        <v>690</v>
      </c>
      <c r="C4651" s="1220"/>
      <c r="D4651" s="1221"/>
      <c r="E4651" s="1219" t="s">
        <v>1861</v>
      </c>
      <c r="F4651" s="1221"/>
      <c r="G4651" s="740">
        <v>2945.22</v>
      </c>
      <c r="H4651" s="1158">
        <v>0</v>
      </c>
      <c r="I4651" s="1158">
        <v>0</v>
      </c>
      <c r="J4651" s="740">
        <v>2945.22</v>
      </c>
      <c r="K4651" s="276" t="str">
        <f t="shared" si="72"/>
        <v>110122</v>
      </c>
    </row>
    <row r="4652" spans="1:11" ht="15" customHeight="1">
      <c r="A4652" s="1157">
        <v>5124070001</v>
      </c>
      <c r="B4652" s="1219" t="s">
        <v>690</v>
      </c>
      <c r="C4652" s="1220"/>
      <c r="D4652" s="1221"/>
      <c r="E4652" s="1219" t="s">
        <v>3247</v>
      </c>
      <c r="F4652" s="1221"/>
      <c r="G4652" s="740">
        <v>6676.04</v>
      </c>
      <c r="H4652" s="740">
        <v>5076.5</v>
      </c>
      <c r="I4652" s="1158">
        <v>0</v>
      </c>
      <c r="J4652" s="740">
        <v>11752.54</v>
      </c>
      <c r="K4652" s="276" t="str">
        <f t="shared" si="72"/>
        <v>110122</v>
      </c>
    </row>
    <row r="4653" spans="1:11" ht="15" customHeight="1">
      <c r="A4653" s="1157">
        <v>5124070001</v>
      </c>
      <c r="B4653" s="1219" t="s">
        <v>690</v>
      </c>
      <c r="C4653" s="1220"/>
      <c r="D4653" s="1221"/>
      <c r="E4653" s="1219" t="s">
        <v>3511</v>
      </c>
      <c r="F4653" s="1221"/>
      <c r="G4653" s="740">
        <v>4470.05</v>
      </c>
      <c r="H4653" s="740">
        <v>2818</v>
      </c>
      <c r="I4653" s="1158">
        <v>0</v>
      </c>
      <c r="J4653" s="740">
        <v>7288.05</v>
      </c>
      <c r="K4653" s="276" t="str">
        <f t="shared" si="72"/>
        <v>110122</v>
      </c>
    </row>
    <row r="4654" spans="1:11" ht="15" customHeight="1">
      <c r="A4654" s="1157">
        <v>5124070001</v>
      </c>
      <c r="B4654" s="1219" t="s">
        <v>690</v>
      </c>
      <c r="C4654" s="1220"/>
      <c r="D4654" s="1221"/>
      <c r="E4654" s="1219" t="s">
        <v>4503</v>
      </c>
      <c r="F4654" s="1221"/>
      <c r="G4654" s="1158">
        <v>0</v>
      </c>
      <c r="H4654" s="1158">
        <v>14.4</v>
      </c>
      <c r="I4654" s="1158">
        <v>0</v>
      </c>
      <c r="J4654" s="1158">
        <v>14.4</v>
      </c>
      <c r="K4654" s="276" t="str">
        <f t="shared" si="72"/>
        <v>110122</v>
      </c>
    </row>
    <row r="4655" spans="1:11" ht="15" customHeight="1">
      <c r="A4655" s="1157">
        <v>5124070001</v>
      </c>
      <c r="B4655" s="1219" t="s">
        <v>690</v>
      </c>
      <c r="C4655" s="1220"/>
      <c r="D4655" s="1221"/>
      <c r="E4655" s="1219" t="s">
        <v>2971</v>
      </c>
      <c r="F4655" s="1221"/>
      <c r="G4655" s="740">
        <v>35201.019999999997</v>
      </c>
      <c r="H4655" s="1158">
        <v>0</v>
      </c>
      <c r="I4655" s="1158">
        <v>0</v>
      </c>
      <c r="J4655" s="740">
        <v>35201.019999999997</v>
      </c>
      <c r="K4655" s="276" t="str">
        <f t="shared" si="72"/>
        <v>110122</v>
      </c>
    </row>
    <row r="4656" spans="1:11" ht="15" customHeight="1">
      <c r="A4656" s="1157">
        <v>5124070001</v>
      </c>
      <c r="B4656" s="1219" t="s">
        <v>690</v>
      </c>
      <c r="C4656" s="1220"/>
      <c r="D4656" s="1221"/>
      <c r="E4656" s="1219" t="s">
        <v>3512</v>
      </c>
      <c r="F4656" s="1221"/>
      <c r="G4656" s="740">
        <v>3198.99</v>
      </c>
      <c r="H4656" s="1158">
        <v>0</v>
      </c>
      <c r="I4656" s="1158">
        <v>0</v>
      </c>
      <c r="J4656" s="740">
        <v>3198.99</v>
      </c>
      <c r="K4656" s="276" t="str">
        <f t="shared" si="72"/>
        <v>110122</v>
      </c>
    </row>
    <row r="4657" spans="1:11" ht="15" customHeight="1">
      <c r="A4657" s="1157">
        <v>5124070001</v>
      </c>
      <c r="B4657" s="1219" t="s">
        <v>690</v>
      </c>
      <c r="C4657" s="1220"/>
      <c r="D4657" s="1221"/>
      <c r="E4657" s="1219" t="s">
        <v>3807</v>
      </c>
      <c r="F4657" s="1221"/>
      <c r="G4657" s="740">
        <v>6494</v>
      </c>
      <c r="H4657" s="1158">
        <v>0</v>
      </c>
      <c r="I4657" s="1158">
        <v>0</v>
      </c>
      <c r="J4657" s="740">
        <v>6494</v>
      </c>
      <c r="K4657" s="276" t="str">
        <f t="shared" si="72"/>
        <v>110122</v>
      </c>
    </row>
    <row r="4658" spans="1:11" ht="15" customHeight="1">
      <c r="A4658" s="1157">
        <v>5124070001</v>
      </c>
      <c r="B4658" s="1219" t="s">
        <v>690</v>
      </c>
      <c r="C4658" s="1220"/>
      <c r="D4658" s="1221"/>
      <c r="E4658" s="1219" t="s">
        <v>4504</v>
      </c>
      <c r="F4658" s="1221"/>
      <c r="G4658" s="740">
        <v>1256.33</v>
      </c>
      <c r="H4658" s="1158">
        <v>0</v>
      </c>
      <c r="I4658" s="1158">
        <v>0</v>
      </c>
      <c r="J4658" s="740">
        <v>1256.33</v>
      </c>
      <c r="K4658" s="276" t="str">
        <f t="shared" si="72"/>
        <v>110122</v>
      </c>
    </row>
    <row r="4659" spans="1:11" ht="15" customHeight="1">
      <c r="A4659" s="1157">
        <v>5124070001</v>
      </c>
      <c r="B4659" s="1219" t="s">
        <v>690</v>
      </c>
      <c r="C4659" s="1220"/>
      <c r="D4659" s="1221"/>
      <c r="E4659" s="1219" t="s">
        <v>3513</v>
      </c>
      <c r="F4659" s="1221"/>
      <c r="G4659" s="740">
        <v>1291.01</v>
      </c>
      <c r="H4659" s="1158">
        <v>0</v>
      </c>
      <c r="I4659" s="1158">
        <v>0</v>
      </c>
      <c r="J4659" s="740">
        <v>1291.01</v>
      </c>
      <c r="K4659" s="276" t="str">
        <f t="shared" si="72"/>
        <v>110122</v>
      </c>
    </row>
    <row r="4660" spans="1:11" ht="15" customHeight="1">
      <c r="A4660" s="1157">
        <v>5124070001</v>
      </c>
      <c r="B4660" s="1219" t="s">
        <v>690</v>
      </c>
      <c r="C4660" s="1220"/>
      <c r="D4660" s="1221"/>
      <c r="E4660" s="1219" t="s">
        <v>2550</v>
      </c>
      <c r="F4660" s="1221"/>
      <c r="G4660" s="740">
        <v>3969</v>
      </c>
      <c r="H4660" s="1158">
        <v>0</v>
      </c>
      <c r="I4660" s="1158">
        <v>0</v>
      </c>
      <c r="J4660" s="740">
        <v>3969</v>
      </c>
      <c r="K4660" s="276" t="str">
        <f t="shared" si="72"/>
        <v>110122</v>
      </c>
    </row>
    <row r="4661" spans="1:11" ht="15" customHeight="1">
      <c r="A4661" s="1157">
        <v>5124070001</v>
      </c>
      <c r="B4661" s="1219" t="s">
        <v>690</v>
      </c>
      <c r="C4661" s="1220"/>
      <c r="D4661" s="1221"/>
      <c r="E4661" s="1219" t="s">
        <v>2551</v>
      </c>
      <c r="F4661" s="1221"/>
      <c r="G4661" s="740">
        <v>8276.67</v>
      </c>
      <c r="H4661" s="740">
        <v>1550</v>
      </c>
      <c r="I4661" s="1158">
        <v>0</v>
      </c>
      <c r="J4661" s="740">
        <v>9826.67</v>
      </c>
      <c r="K4661" s="276" t="str">
        <f t="shared" si="72"/>
        <v>110122</v>
      </c>
    </row>
    <row r="4662" spans="1:11" ht="15" customHeight="1">
      <c r="A4662" s="1157">
        <v>5124070001</v>
      </c>
      <c r="B4662" s="1219" t="s">
        <v>690</v>
      </c>
      <c r="C4662" s="1220"/>
      <c r="D4662" s="1221"/>
      <c r="E4662" s="1219" t="s">
        <v>2230</v>
      </c>
      <c r="F4662" s="1221"/>
      <c r="G4662" s="740">
        <v>1934.3</v>
      </c>
      <c r="H4662" s="1158">
        <v>0</v>
      </c>
      <c r="I4662" s="1158">
        <v>0</v>
      </c>
      <c r="J4662" s="740">
        <v>1934.3</v>
      </c>
      <c r="K4662" s="276" t="str">
        <f t="shared" si="72"/>
        <v>110122</v>
      </c>
    </row>
    <row r="4663" spans="1:11" ht="15" customHeight="1">
      <c r="A4663" s="1157">
        <v>5124070001</v>
      </c>
      <c r="B4663" s="1219" t="s">
        <v>690</v>
      </c>
      <c r="C4663" s="1220"/>
      <c r="D4663" s="1221"/>
      <c r="E4663" s="1219" t="s">
        <v>3808</v>
      </c>
      <c r="F4663" s="1221"/>
      <c r="G4663" s="740">
        <v>1097.3499999999999</v>
      </c>
      <c r="H4663" s="1158">
        <v>0</v>
      </c>
      <c r="I4663" s="1158">
        <v>0</v>
      </c>
      <c r="J4663" s="740">
        <v>1097.3499999999999</v>
      </c>
      <c r="K4663" s="276" t="str">
        <f t="shared" si="72"/>
        <v>110122</v>
      </c>
    </row>
    <row r="4664" spans="1:11" ht="15" customHeight="1">
      <c r="A4664" s="1157">
        <v>5124070001</v>
      </c>
      <c r="B4664" s="1219" t="s">
        <v>690</v>
      </c>
      <c r="C4664" s="1220"/>
      <c r="D4664" s="1221"/>
      <c r="E4664" s="1219" t="s">
        <v>2972</v>
      </c>
      <c r="F4664" s="1221"/>
      <c r="G4664" s="740">
        <v>7770.42</v>
      </c>
      <c r="H4664" s="1158">
        <v>0</v>
      </c>
      <c r="I4664" s="1158">
        <v>0</v>
      </c>
      <c r="J4664" s="740">
        <v>7770.42</v>
      </c>
      <c r="K4664" s="276" t="str">
        <f t="shared" si="72"/>
        <v>110122</v>
      </c>
    </row>
    <row r="4665" spans="1:11" ht="15" customHeight="1">
      <c r="A4665" s="1157">
        <v>5124070001</v>
      </c>
      <c r="B4665" s="1219" t="s">
        <v>690</v>
      </c>
      <c r="C4665" s="1220"/>
      <c r="D4665" s="1221"/>
      <c r="E4665" s="1219" t="s">
        <v>3992</v>
      </c>
      <c r="F4665" s="1221"/>
      <c r="G4665" s="1158">
        <v>10.44</v>
      </c>
      <c r="H4665" s="1158">
        <v>0</v>
      </c>
      <c r="I4665" s="1158">
        <v>0</v>
      </c>
      <c r="J4665" s="1158">
        <v>10.44</v>
      </c>
      <c r="K4665" s="276" t="str">
        <f t="shared" si="72"/>
        <v>110122</v>
      </c>
    </row>
    <row r="4666" spans="1:11" ht="15" customHeight="1">
      <c r="A4666" s="1157">
        <v>5124070001</v>
      </c>
      <c r="B4666" s="1219" t="s">
        <v>690</v>
      </c>
      <c r="C4666" s="1220"/>
      <c r="D4666" s="1221"/>
      <c r="E4666" s="1219" t="s">
        <v>2231</v>
      </c>
      <c r="F4666" s="1221"/>
      <c r="G4666" s="740">
        <v>1094.74</v>
      </c>
      <c r="H4666" s="740">
        <v>13033.33</v>
      </c>
      <c r="I4666" s="1158">
        <v>0</v>
      </c>
      <c r="J4666" s="740">
        <v>14128.07</v>
      </c>
      <c r="K4666" s="276" t="str">
        <f t="shared" si="72"/>
        <v>110122</v>
      </c>
    </row>
    <row r="4667" spans="1:11" ht="15" customHeight="1">
      <c r="A4667" s="1157">
        <v>5124070001</v>
      </c>
      <c r="B4667" s="1219" t="s">
        <v>690</v>
      </c>
      <c r="C4667" s="1220"/>
      <c r="D4667" s="1221"/>
      <c r="E4667" s="1219" t="s">
        <v>2973</v>
      </c>
      <c r="F4667" s="1221"/>
      <c r="G4667" s="740">
        <v>43314.51</v>
      </c>
      <c r="H4667" s="1158">
        <v>585</v>
      </c>
      <c r="I4667" s="1158">
        <v>0</v>
      </c>
      <c r="J4667" s="740">
        <v>43899.51</v>
      </c>
      <c r="K4667" s="276" t="str">
        <f t="shared" si="72"/>
        <v>110122</v>
      </c>
    </row>
    <row r="4668" spans="1:11" ht="15" customHeight="1">
      <c r="A4668" s="1157">
        <v>5124070001</v>
      </c>
      <c r="B4668" s="1219" t="s">
        <v>690</v>
      </c>
      <c r="C4668" s="1220"/>
      <c r="D4668" s="1221"/>
      <c r="E4668" s="1219" t="s">
        <v>3248</v>
      </c>
      <c r="F4668" s="1221"/>
      <c r="G4668" s="740">
        <v>332307.36</v>
      </c>
      <c r="H4668" s="740">
        <v>1524.75</v>
      </c>
      <c r="I4668" s="1158">
        <v>0</v>
      </c>
      <c r="J4668" s="740">
        <v>333832.11</v>
      </c>
      <c r="K4668" s="276" t="str">
        <f t="shared" si="72"/>
        <v>110122</v>
      </c>
    </row>
    <row r="4669" spans="1:11" ht="15" customHeight="1">
      <c r="A4669" s="1157">
        <v>5124070001</v>
      </c>
      <c r="B4669" s="1219" t="s">
        <v>690</v>
      </c>
      <c r="C4669" s="1220"/>
      <c r="D4669" s="1221"/>
      <c r="E4669" s="1219" t="s">
        <v>2552</v>
      </c>
      <c r="F4669" s="1221"/>
      <c r="G4669" s="740">
        <v>126253.47</v>
      </c>
      <c r="H4669" s="740">
        <v>1174.04</v>
      </c>
      <c r="I4669" s="1158">
        <v>0</v>
      </c>
      <c r="J4669" s="740">
        <v>127427.51</v>
      </c>
      <c r="K4669" s="276" t="str">
        <f t="shared" si="72"/>
        <v>110122</v>
      </c>
    </row>
    <row r="4670" spans="1:11" ht="15" customHeight="1">
      <c r="A4670" s="1157">
        <v>5124070001</v>
      </c>
      <c r="B4670" s="1219" t="s">
        <v>690</v>
      </c>
      <c r="C4670" s="1220"/>
      <c r="D4670" s="1221"/>
      <c r="E4670" s="1219" t="s">
        <v>3514</v>
      </c>
      <c r="F4670" s="1221"/>
      <c r="G4670" s="740">
        <v>595928.75</v>
      </c>
      <c r="H4670" s="740">
        <v>21414.71</v>
      </c>
      <c r="I4670" s="1158">
        <v>0</v>
      </c>
      <c r="J4670" s="740">
        <v>617343.46</v>
      </c>
      <c r="K4670" s="276" t="str">
        <f t="shared" si="72"/>
        <v>110122</v>
      </c>
    </row>
    <row r="4671" spans="1:11" ht="15" customHeight="1">
      <c r="A4671" s="1157">
        <v>5124070001</v>
      </c>
      <c r="B4671" s="1219" t="s">
        <v>690</v>
      </c>
      <c r="C4671" s="1220"/>
      <c r="D4671" s="1221"/>
      <c r="E4671" s="1219" t="s">
        <v>3515</v>
      </c>
      <c r="F4671" s="1221"/>
      <c r="G4671" s="740">
        <v>80865</v>
      </c>
      <c r="H4671" s="1158">
        <v>0</v>
      </c>
      <c r="I4671" s="1158">
        <v>0</v>
      </c>
      <c r="J4671" s="740">
        <v>80865</v>
      </c>
      <c r="K4671" s="276" t="str">
        <f t="shared" si="72"/>
        <v>151222</v>
      </c>
    </row>
    <row r="4672" spans="1:11" ht="15" customHeight="1">
      <c r="A4672" s="1157">
        <v>5124070001</v>
      </c>
      <c r="B4672" s="1219" t="s">
        <v>690</v>
      </c>
      <c r="C4672" s="1220"/>
      <c r="D4672" s="1221"/>
      <c r="E4672" s="1219" t="s">
        <v>3249</v>
      </c>
      <c r="F4672" s="1221"/>
      <c r="G4672" s="740">
        <v>27704.06</v>
      </c>
      <c r="H4672" s="1158">
        <v>0</v>
      </c>
      <c r="I4672" s="1158">
        <v>0</v>
      </c>
      <c r="J4672" s="740">
        <v>27704.06</v>
      </c>
      <c r="K4672" s="276" t="str">
        <f t="shared" si="72"/>
        <v>110122</v>
      </c>
    </row>
    <row r="4673" spans="1:11" ht="15" customHeight="1">
      <c r="A4673" s="1157">
        <v>5124070001</v>
      </c>
      <c r="B4673" s="1219" t="s">
        <v>690</v>
      </c>
      <c r="C4673" s="1220"/>
      <c r="D4673" s="1221"/>
      <c r="E4673" s="1219" t="s">
        <v>4505</v>
      </c>
      <c r="F4673" s="1221"/>
      <c r="G4673" s="740">
        <v>191464</v>
      </c>
      <c r="H4673" s="1158">
        <v>400.99</v>
      </c>
      <c r="I4673" s="1158">
        <v>0</v>
      </c>
      <c r="J4673" s="740">
        <v>191864.99</v>
      </c>
      <c r="K4673" s="276" t="str">
        <f t="shared" si="72"/>
        <v>110122</v>
      </c>
    </row>
    <row r="4674" spans="1:11" ht="15" customHeight="1">
      <c r="A4674" s="1157">
        <v>5124070001</v>
      </c>
      <c r="B4674" s="1219" t="s">
        <v>690</v>
      </c>
      <c r="C4674" s="1220"/>
      <c r="D4674" s="1221"/>
      <c r="E4674" s="1219" t="s">
        <v>2232</v>
      </c>
      <c r="F4674" s="1221"/>
      <c r="G4674" s="740">
        <v>118808.88</v>
      </c>
      <c r="H4674" s="1158">
        <v>0</v>
      </c>
      <c r="I4674" s="1158">
        <v>0</v>
      </c>
      <c r="J4674" s="740">
        <v>118808.88</v>
      </c>
      <c r="K4674" s="276" t="str">
        <f t="shared" si="72"/>
        <v>110122</v>
      </c>
    </row>
    <row r="4675" spans="1:11" ht="15" customHeight="1">
      <c r="A4675" s="1157">
        <v>5124070001</v>
      </c>
      <c r="B4675" s="1219" t="s">
        <v>690</v>
      </c>
      <c r="C4675" s="1220"/>
      <c r="D4675" s="1221"/>
      <c r="E4675" s="1219" t="s">
        <v>3516</v>
      </c>
      <c r="F4675" s="1221"/>
      <c r="G4675" s="740">
        <v>286098.7</v>
      </c>
      <c r="H4675" s="1158">
        <v>0</v>
      </c>
      <c r="I4675" s="1158">
        <v>0</v>
      </c>
      <c r="J4675" s="740">
        <v>286098.7</v>
      </c>
      <c r="K4675" s="276" t="str">
        <f t="shared" si="72"/>
        <v>151222</v>
      </c>
    </row>
    <row r="4676" spans="1:11" ht="15" customHeight="1">
      <c r="A4676" s="1157">
        <v>5124070001</v>
      </c>
      <c r="B4676" s="1219" t="s">
        <v>690</v>
      </c>
      <c r="C4676" s="1220"/>
      <c r="D4676" s="1221"/>
      <c r="E4676" s="1219" t="s">
        <v>2974</v>
      </c>
      <c r="F4676" s="1221"/>
      <c r="G4676" s="740">
        <v>23100.57</v>
      </c>
      <c r="H4676" s="1158">
        <v>0</v>
      </c>
      <c r="I4676" s="1158">
        <v>0</v>
      </c>
      <c r="J4676" s="740">
        <v>23100.57</v>
      </c>
      <c r="K4676" s="276" t="str">
        <f t="shared" si="72"/>
        <v>110122</v>
      </c>
    </row>
    <row r="4677" spans="1:11" ht="15" customHeight="1">
      <c r="A4677" s="1157">
        <v>5124070001</v>
      </c>
      <c r="B4677" s="1219" t="s">
        <v>690</v>
      </c>
      <c r="C4677" s="1220"/>
      <c r="D4677" s="1221"/>
      <c r="E4677" s="1219" t="s">
        <v>3250</v>
      </c>
      <c r="F4677" s="1221"/>
      <c r="G4677" s="740">
        <v>178899.06</v>
      </c>
      <c r="H4677" s="740">
        <v>67550</v>
      </c>
      <c r="I4677" s="1158">
        <v>0</v>
      </c>
      <c r="J4677" s="740">
        <v>246449.06</v>
      </c>
      <c r="K4677" s="276" t="str">
        <f t="shared" si="72"/>
        <v>110122</v>
      </c>
    </row>
    <row r="4678" spans="1:11" ht="15" customHeight="1">
      <c r="A4678" s="1157">
        <v>5124070001</v>
      </c>
      <c r="B4678" s="1219" t="s">
        <v>690</v>
      </c>
      <c r="C4678" s="1220"/>
      <c r="D4678" s="1221"/>
      <c r="E4678" s="1219" t="s">
        <v>3809</v>
      </c>
      <c r="F4678" s="1221"/>
      <c r="G4678" s="740">
        <v>59740.39</v>
      </c>
      <c r="H4678" s="740">
        <v>22929</v>
      </c>
      <c r="I4678" s="1158">
        <v>0</v>
      </c>
      <c r="J4678" s="740">
        <v>82669.39</v>
      </c>
      <c r="K4678" s="276" t="str">
        <f t="shared" si="72"/>
        <v>110122</v>
      </c>
    </row>
    <row r="4679" spans="1:11" ht="15" customHeight="1">
      <c r="A4679" s="1157">
        <v>5124070001</v>
      </c>
      <c r="B4679" s="1219" t="s">
        <v>690</v>
      </c>
      <c r="C4679" s="1220"/>
      <c r="D4679" s="1221"/>
      <c r="E4679" s="1219" t="s">
        <v>3810</v>
      </c>
      <c r="F4679" s="1221"/>
      <c r="G4679" s="1158">
        <v>507.87</v>
      </c>
      <c r="H4679" s="1158">
        <v>0</v>
      </c>
      <c r="I4679" s="1158">
        <v>0</v>
      </c>
      <c r="J4679" s="1158">
        <v>507.87</v>
      </c>
      <c r="K4679" s="276" t="str">
        <f t="shared" si="72"/>
        <v>110122</v>
      </c>
    </row>
    <row r="4680" spans="1:11" ht="15" customHeight="1">
      <c r="A4680" s="1157">
        <v>5124070001</v>
      </c>
      <c r="B4680" s="1219" t="s">
        <v>690</v>
      </c>
      <c r="C4680" s="1220"/>
      <c r="D4680" s="1221"/>
      <c r="E4680" s="1219" t="s">
        <v>3811</v>
      </c>
      <c r="F4680" s="1221"/>
      <c r="G4680" s="740">
        <v>6415.12</v>
      </c>
      <c r="H4680" s="1158">
        <v>106.42</v>
      </c>
      <c r="I4680" s="1158">
        <v>0</v>
      </c>
      <c r="J4680" s="740">
        <v>6521.54</v>
      </c>
      <c r="K4680" s="276" t="str">
        <f t="shared" si="72"/>
        <v>110122</v>
      </c>
    </row>
    <row r="4681" spans="1:11" ht="15" customHeight="1">
      <c r="A4681" s="1157">
        <v>5124070001</v>
      </c>
      <c r="B4681" s="1219" t="s">
        <v>690</v>
      </c>
      <c r="C4681" s="1220"/>
      <c r="D4681" s="1221"/>
      <c r="E4681" s="1219" t="s">
        <v>2975</v>
      </c>
      <c r="F4681" s="1221"/>
      <c r="G4681" s="740">
        <v>2563.58</v>
      </c>
      <c r="H4681" s="740">
        <v>1200</v>
      </c>
      <c r="I4681" s="1158">
        <v>0</v>
      </c>
      <c r="J4681" s="740">
        <v>3763.58</v>
      </c>
      <c r="K4681" s="276" t="str">
        <f t="shared" si="72"/>
        <v>110122</v>
      </c>
    </row>
    <row r="4682" spans="1:11" ht="15" customHeight="1">
      <c r="A4682" s="1157">
        <v>5124070001</v>
      </c>
      <c r="B4682" s="1219" t="s">
        <v>690</v>
      </c>
      <c r="C4682" s="1220"/>
      <c r="D4682" s="1221"/>
      <c r="E4682" s="1219" t="s">
        <v>2976</v>
      </c>
      <c r="F4682" s="1221"/>
      <c r="G4682" s="740">
        <v>557266.21</v>
      </c>
      <c r="H4682" s="740">
        <v>29156</v>
      </c>
      <c r="I4682" s="1158">
        <v>0</v>
      </c>
      <c r="J4682" s="740">
        <v>586422.21</v>
      </c>
      <c r="K4682" s="276" t="str">
        <f t="shared" si="72"/>
        <v>110122</v>
      </c>
    </row>
    <row r="4683" spans="1:11" ht="15" customHeight="1">
      <c r="A4683" s="1157">
        <v>5124070001</v>
      </c>
      <c r="B4683" s="1219" t="s">
        <v>690</v>
      </c>
      <c r="C4683" s="1220"/>
      <c r="D4683" s="1221"/>
      <c r="E4683" s="1219" t="s">
        <v>3517</v>
      </c>
      <c r="F4683" s="1221"/>
      <c r="G4683" s="740">
        <v>7393.41</v>
      </c>
      <c r="H4683" s="1158">
        <v>505</v>
      </c>
      <c r="I4683" s="1158">
        <v>0</v>
      </c>
      <c r="J4683" s="740">
        <v>7898.41</v>
      </c>
      <c r="K4683" s="276" t="str">
        <f t="shared" si="72"/>
        <v>110122</v>
      </c>
    </row>
    <row r="4684" spans="1:11" ht="15" customHeight="1">
      <c r="A4684" s="1157">
        <v>5124070001</v>
      </c>
      <c r="B4684" s="1219" t="s">
        <v>690</v>
      </c>
      <c r="C4684" s="1220"/>
      <c r="D4684" s="1221"/>
      <c r="E4684" s="1219" t="s">
        <v>3251</v>
      </c>
      <c r="F4684" s="1221"/>
      <c r="G4684" s="740">
        <v>18728.32</v>
      </c>
      <c r="H4684" s="740">
        <v>1999.99</v>
      </c>
      <c r="I4684" s="1158">
        <v>0</v>
      </c>
      <c r="J4684" s="740">
        <v>20728.310000000001</v>
      </c>
      <c r="K4684" s="276" t="str">
        <f t="shared" si="72"/>
        <v>110122</v>
      </c>
    </row>
    <row r="4685" spans="1:11" ht="15" customHeight="1">
      <c r="A4685" s="1157">
        <v>5124070001</v>
      </c>
      <c r="B4685" s="1219" t="s">
        <v>690</v>
      </c>
      <c r="C4685" s="1220"/>
      <c r="D4685" s="1221"/>
      <c r="E4685" s="1219" t="s">
        <v>2553</v>
      </c>
      <c r="F4685" s="1221"/>
      <c r="G4685" s="1158">
        <v>13.8</v>
      </c>
      <c r="H4685" s="1158">
        <v>0</v>
      </c>
      <c r="I4685" s="1158">
        <v>0</v>
      </c>
      <c r="J4685" s="1158">
        <v>13.8</v>
      </c>
      <c r="K4685" s="276" t="str">
        <f t="shared" ref="K4685:K4748" si="73">MID(E4685,58,6)</f>
        <v>110122</v>
      </c>
    </row>
    <row r="4686" spans="1:11" ht="15" customHeight="1">
      <c r="A4686" s="1157">
        <v>5124070001</v>
      </c>
      <c r="B4686" s="1219" t="s">
        <v>690</v>
      </c>
      <c r="C4686" s="1220"/>
      <c r="D4686" s="1221"/>
      <c r="E4686" s="1219" t="s">
        <v>3518</v>
      </c>
      <c r="F4686" s="1221"/>
      <c r="G4686" s="740">
        <v>2419.5</v>
      </c>
      <c r="H4686" s="1158">
        <v>200</v>
      </c>
      <c r="I4686" s="1158">
        <v>0</v>
      </c>
      <c r="J4686" s="740">
        <v>2619.5</v>
      </c>
      <c r="K4686" s="276" t="str">
        <f t="shared" si="73"/>
        <v>110122</v>
      </c>
    </row>
    <row r="4687" spans="1:11" ht="15" customHeight="1">
      <c r="A4687" s="1157">
        <v>5124070001</v>
      </c>
      <c r="B4687" s="1219" t="s">
        <v>690</v>
      </c>
      <c r="C4687" s="1220"/>
      <c r="D4687" s="1221"/>
      <c r="E4687" s="1219" t="s">
        <v>3519</v>
      </c>
      <c r="F4687" s="1221"/>
      <c r="G4687" s="740">
        <v>7627.47</v>
      </c>
      <c r="H4687" s="1158">
        <v>0</v>
      </c>
      <c r="I4687" s="1158">
        <v>0</v>
      </c>
      <c r="J4687" s="740">
        <v>7627.47</v>
      </c>
      <c r="K4687" s="276" t="str">
        <f t="shared" si="73"/>
        <v>110122</v>
      </c>
    </row>
    <row r="4688" spans="1:11" ht="15" customHeight="1">
      <c r="A4688" s="1157">
        <v>5124070001</v>
      </c>
      <c r="B4688" s="1219" t="s">
        <v>690</v>
      </c>
      <c r="C4688" s="1220"/>
      <c r="D4688" s="1221"/>
      <c r="E4688" s="1219" t="s">
        <v>4506</v>
      </c>
      <c r="F4688" s="1221"/>
      <c r="G4688" s="1158">
        <v>458.73</v>
      </c>
      <c r="H4688" s="1158">
        <v>0</v>
      </c>
      <c r="I4688" s="1158">
        <v>0</v>
      </c>
      <c r="J4688" s="1158">
        <v>458.73</v>
      </c>
      <c r="K4688" s="276" t="str">
        <f t="shared" si="73"/>
        <v>110122</v>
      </c>
    </row>
    <row r="4689" spans="1:11" ht="15" customHeight="1">
      <c r="A4689" s="1157">
        <v>5124070001</v>
      </c>
      <c r="B4689" s="1219" t="s">
        <v>690</v>
      </c>
      <c r="C4689" s="1220"/>
      <c r="D4689" s="1221"/>
      <c r="E4689" s="1219" t="s">
        <v>2554</v>
      </c>
      <c r="F4689" s="1221"/>
      <c r="G4689" s="740">
        <v>13677.78</v>
      </c>
      <c r="H4689" s="740">
        <v>2378</v>
      </c>
      <c r="I4689" s="1158">
        <v>0</v>
      </c>
      <c r="J4689" s="740">
        <v>16055.78</v>
      </c>
      <c r="K4689" s="276" t="str">
        <f t="shared" si="73"/>
        <v>110122</v>
      </c>
    </row>
    <row r="4690" spans="1:11" ht="15" customHeight="1">
      <c r="A4690" s="1157">
        <v>5124070001</v>
      </c>
      <c r="B4690" s="1219" t="s">
        <v>690</v>
      </c>
      <c r="C4690" s="1220"/>
      <c r="D4690" s="1221"/>
      <c r="E4690" s="1219" t="s">
        <v>3252</v>
      </c>
      <c r="F4690" s="1221"/>
      <c r="G4690" s="740">
        <v>48334.43</v>
      </c>
      <c r="H4690" s="1158">
        <v>0</v>
      </c>
      <c r="I4690" s="1158">
        <v>0</v>
      </c>
      <c r="J4690" s="740">
        <v>48334.43</v>
      </c>
      <c r="K4690" s="276" t="str">
        <f t="shared" si="73"/>
        <v>110122</v>
      </c>
    </row>
    <row r="4691" spans="1:11" ht="15" customHeight="1">
      <c r="A4691" s="1157">
        <v>5124070001</v>
      </c>
      <c r="B4691" s="1219" t="s">
        <v>690</v>
      </c>
      <c r="C4691" s="1220"/>
      <c r="D4691" s="1221"/>
      <c r="E4691" s="1219" t="s">
        <v>2555</v>
      </c>
      <c r="F4691" s="1221"/>
      <c r="G4691" s="1158">
        <v>830.38</v>
      </c>
      <c r="H4691" s="1158">
        <v>0</v>
      </c>
      <c r="I4691" s="1158">
        <v>0</v>
      </c>
      <c r="J4691" s="1158">
        <v>830.38</v>
      </c>
      <c r="K4691" s="276" t="str">
        <f t="shared" si="73"/>
        <v>110122</v>
      </c>
    </row>
    <row r="4692" spans="1:11" ht="15" customHeight="1">
      <c r="A4692" s="1157">
        <v>5124070001</v>
      </c>
      <c r="B4692" s="1219" t="s">
        <v>690</v>
      </c>
      <c r="C4692" s="1220"/>
      <c r="D4692" s="1221"/>
      <c r="E4692" s="1219" t="s">
        <v>2556</v>
      </c>
      <c r="F4692" s="1221"/>
      <c r="G4692" s="1158">
        <v>772</v>
      </c>
      <c r="H4692" s="1158">
        <v>0</v>
      </c>
      <c r="I4692" s="1158">
        <v>0</v>
      </c>
      <c r="J4692" s="1158">
        <v>772</v>
      </c>
      <c r="K4692" s="276" t="str">
        <f t="shared" si="73"/>
        <v>110122</v>
      </c>
    </row>
    <row r="4693" spans="1:11" ht="15" customHeight="1">
      <c r="A4693" s="1157">
        <v>5124070001</v>
      </c>
      <c r="B4693" s="1219" t="s">
        <v>690</v>
      </c>
      <c r="C4693" s="1220"/>
      <c r="D4693" s="1221"/>
      <c r="E4693" s="1219" t="s">
        <v>2233</v>
      </c>
      <c r="F4693" s="1221"/>
      <c r="G4693" s="740">
        <v>1036.5999999999999</v>
      </c>
      <c r="H4693" s="1158">
        <v>0</v>
      </c>
      <c r="I4693" s="1158">
        <v>0</v>
      </c>
      <c r="J4693" s="740">
        <v>1036.5999999999999</v>
      </c>
      <c r="K4693" s="276" t="str">
        <f t="shared" si="73"/>
        <v>110122</v>
      </c>
    </row>
    <row r="4694" spans="1:11" ht="15" customHeight="1">
      <c r="A4694" s="1157">
        <v>5124070001</v>
      </c>
      <c r="B4694" s="1219" t="s">
        <v>690</v>
      </c>
      <c r="C4694" s="1220"/>
      <c r="D4694" s="1221"/>
      <c r="E4694" s="1219" t="s">
        <v>3520</v>
      </c>
      <c r="F4694" s="1221"/>
      <c r="G4694" s="1158">
        <v>290</v>
      </c>
      <c r="H4694" s="1158">
        <v>0</v>
      </c>
      <c r="I4694" s="1158">
        <v>0</v>
      </c>
      <c r="J4694" s="1158">
        <v>290</v>
      </c>
      <c r="K4694" s="276" t="str">
        <f t="shared" si="73"/>
        <v>110122</v>
      </c>
    </row>
    <row r="4695" spans="1:11" ht="15" customHeight="1">
      <c r="A4695" s="1157">
        <v>5124070001</v>
      </c>
      <c r="B4695" s="1219" t="s">
        <v>690</v>
      </c>
      <c r="C4695" s="1220"/>
      <c r="D4695" s="1221"/>
      <c r="E4695" s="1219" t="s">
        <v>4507</v>
      </c>
      <c r="F4695" s="1221"/>
      <c r="G4695" s="1158">
        <v>15.89</v>
      </c>
      <c r="H4695" s="1158">
        <v>0</v>
      </c>
      <c r="I4695" s="1158">
        <v>0</v>
      </c>
      <c r="J4695" s="1158">
        <v>15.89</v>
      </c>
      <c r="K4695" s="276" t="str">
        <f t="shared" si="73"/>
        <v>110122</v>
      </c>
    </row>
    <row r="4696" spans="1:11" ht="15" customHeight="1">
      <c r="A4696" s="1157">
        <v>5124900001</v>
      </c>
      <c r="B4696" s="1219" t="s">
        <v>691</v>
      </c>
      <c r="C4696" s="1220"/>
      <c r="D4696" s="1221"/>
      <c r="E4696" s="1219" t="s">
        <v>2234</v>
      </c>
      <c r="F4696" s="1221"/>
      <c r="G4696" s="740">
        <v>49654.74</v>
      </c>
      <c r="H4696" s="740">
        <v>12490.48</v>
      </c>
      <c r="I4696" s="1158">
        <v>0</v>
      </c>
      <c r="J4696" s="740">
        <v>62145.22</v>
      </c>
      <c r="K4696" s="276" t="str">
        <f t="shared" si="73"/>
        <v>110122</v>
      </c>
    </row>
    <row r="4697" spans="1:11" ht="15" customHeight="1">
      <c r="A4697" s="1157">
        <v>5124900001</v>
      </c>
      <c r="B4697" s="1219" t="s">
        <v>691</v>
      </c>
      <c r="C4697" s="1220"/>
      <c r="D4697" s="1221"/>
      <c r="E4697" s="1219" t="s">
        <v>1862</v>
      </c>
      <c r="F4697" s="1221"/>
      <c r="G4697" s="740">
        <v>7643.54</v>
      </c>
      <c r="H4697" s="1158">
        <v>0</v>
      </c>
      <c r="I4697" s="1158">
        <v>0</v>
      </c>
      <c r="J4697" s="740">
        <v>7643.54</v>
      </c>
      <c r="K4697" s="276" t="str">
        <f t="shared" si="73"/>
        <v>110122</v>
      </c>
    </row>
    <row r="4698" spans="1:11" ht="15" customHeight="1">
      <c r="A4698" s="1157">
        <v>5124900001</v>
      </c>
      <c r="B4698" s="1219" t="s">
        <v>691</v>
      </c>
      <c r="C4698" s="1220"/>
      <c r="D4698" s="1221"/>
      <c r="E4698" s="1219" t="s">
        <v>3253</v>
      </c>
      <c r="F4698" s="1221"/>
      <c r="G4698" s="740">
        <v>32884.25</v>
      </c>
      <c r="H4698" s="1158">
        <v>0</v>
      </c>
      <c r="I4698" s="1158">
        <v>0</v>
      </c>
      <c r="J4698" s="740">
        <v>32884.25</v>
      </c>
      <c r="K4698" s="276" t="str">
        <f t="shared" si="73"/>
        <v>110122</v>
      </c>
    </row>
    <row r="4699" spans="1:11" ht="15" customHeight="1">
      <c r="A4699" s="1157">
        <v>5124900001</v>
      </c>
      <c r="B4699" s="1219" t="s">
        <v>691</v>
      </c>
      <c r="C4699" s="1220"/>
      <c r="D4699" s="1221"/>
      <c r="E4699" s="1219" t="s">
        <v>2977</v>
      </c>
      <c r="F4699" s="1221"/>
      <c r="G4699" s="740">
        <v>7978.33</v>
      </c>
      <c r="H4699" s="1158">
        <v>0</v>
      </c>
      <c r="I4699" s="1158">
        <v>0</v>
      </c>
      <c r="J4699" s="740">
        <v>7978.33</v>
      </c>
      <c r="K4699" s="276" t="str">
        <f t="shared" si="73"/>
        <v>110122</v>
      </c>
    </row>
    <row r="4700" spans="1:11" ht="15" customHeight="1">
      <c r="A4700" s="1157">
        <v>5124900001</v>
      </c>
      <c r="B4700" s="1219" t="s">
        <v>691</v>
      </c>
      <c r="C4700" s="1220"/>
      <c r="D4700" s="1221"/>
      <c r="E4700" s="1219" t="s">
        <v>2978</v>
      </c>
      <c r="F4700" s="1221"/>
      <c r="G4700" s="740">
        <v>67990.2</v>
      </c>
      <c r="H4700" s="1158">
        <v>25.64</v>
      </c>
      <c r="I4700" s="1158">
        <v>0</v>
      </c>
      <c r="J4700" s="740">
        <v>68015.839999999997</v>
      </c>
      <c r="K4700" s="276" t="str">
        <f t="shared" si="73"/>
        <v>110122</v>
      </c>
    </row>
    <row r="4701" spans="1:11" ht="15" customHeight="1">
      <c r="A4701" s="1157">
        <v>5124900001</v>
      </c>
      <c r="B4701" s="1219" t="s">
        <v>691</v>
      </c>
      <c r="C4701" s="1220"/>
      <c r="D4701" s="1221"/>
      <c r="E4701" s="1219" t="s">
        <v>3812</v>
      </c>
      <c r="F4701" s="1221"/>
      <c r="G4701" s="740">
        <v>4187.53</v>
      </c>
      <c r="H4701" s="1158">
        <v>0</v>
      </c>
      <c r="I4701" s="1158">
        <v>0</v>
      </c>
      <c r="J4701" s="740">
        <v>4187.53</v>
      </c>
      <c r="K4701" s="276" t="str">
        <f t="shared" si="73"/>
        <v>110122</v>
      </c>
    </row>
    <row r="4702" spans="1:11" ht="15" customHeight="1">
      <c r="A4702" s="1157">
        <v>5124900001</v>
      </c>
      <c r="B4702" s="1219" t="s">
        <v>691</v>
      </c>
      <c r="C4702" s="1220"/>
      <c r="D4702" s="1221"/>
      <c r="E4702" s="1219" t="s">
        <v>3521</v>
      </c>
      <c r="F4702" s="1221"/>
      <c r="G4702" s="740">
        <v>2100.91</v>
      </c>
      <c r="H4702" s="1158">
        <v>0</v>
      </c>
      <c r="I4702" s="1158">
        <v>0</v>
      </c>
      <c r="J4702" s="740">
        <v>2100.91</v>
      </c>
      <c r="K4702" s="276" t="str">
        <f t="shared" si="73"/>
        <v>110122</v>
      </c>
    </row>
    <row r="4703" spans="1:11" ht="15" customHeight="1">
      <c r="A4703" s="1157">
        <v>5124900001</v>
      </c>
      <c r="B4703" s="1219" t="s">
        <v>691</v>
      </c>
      <c r="C4703" s="1220"/>
      <c r="D4703" s="1221"/>
      <c r="E4703" s="1219" t="s">
        <v>3254</v>
      </c>
      <c r="F4703" s="1221"/>
      <c r="G4703" s="740">
        <v>20229.900000000001</v>
      </c>
      <c r="H4703" s="1158">
        <v>0</v>
      </c>
      <c r="I4703" s="1158">
        <v>0</v>
      </c>
      <c r="J4703" s="740">
        <v>20229.900000000001</v>
      </c>
      <c r="K4703" s="276" t="str">
        <f t="shared" si="73"/>
        <v>110122</v>
      </c>
    </row>
    <row r="4704" spans="1:11" ht="15" customHeight="1">
      <c r="A4704" s="1157">
        <v>5124900001</v>
      </c>
      <c r="B4704" s="1219" t="s">
        <v>691</v>
      </c>
      <c r="C4704" s="1220"/>
      <c r="D4704" s="1221"/>
      <c r="E4704" s="1219" t="s">
        <v>3813</v>
      </c>
      <c r="F4704" s="1221"/>
      <c r="G4704" s="1158">
        <v>135</v>
      </c>
      <c r="H4704" s="740">
        <v>549840</v>
      </c>
      <c r="I4704" s="1158">
        <v>0</v>
      </c>
      <c r="J4704" s="740">
        <v>549975</v>
      </c>
      <c r="K4704" s="276" t="str">
        <f t="shared" si="73"/>
        <v>110122</v>
      </c>
    </row>
    <row r="4705" spans="1:11" ht="15" customHeight="1">
      <c r="A4705" s="1157">
        <v>5124900001</v>
      </c>
      <c r="B4705" s="1219" t="s">
        <v>691</v>
      </c>
      <c r="C4705" s="1220"/>
      <c r="D4705" s="1221"/>
      <c r="E4705" s="1219" t="s">
        <v>2235</v>
      </c>
      <c r="F4705" s="1221"/>
      <c r="G4705" s="740">
        <v>4544.6099999999997</v>
      </c>
      <c r="H4705" s="1158">
        <v>0</v>
      </c>
      <c r="I4705" s="1158">
        <v>0</v>
      </c>
      <c r="J4705" s="740">
        <v>4544.6099999999997</v>
      </c>
      <c r="K4705" s="276" t="str">
        <f t="shared" si="73"/>
        <v>110122</v>
      </c>
    </row>
    <row r="4706" spans="1:11" ht="15" customHeight="1">
      <c r="A4706" s="1157">
        <v>5124900001</v>
      </c>
      <c r="B4706" s="1219" t="s">
        <v>691</v>
      </c>
      <c r="C4706" s="1220"/>
      <c r="D4706" s="1221"/>
      <c r="E4706" s="1219" t="s">
        <v>3255</v>
      </c>
      <c r="F4706" s="1221"/>
      <c r="G4706" s="740">
        <v>1971.29</v>
      </c>
      <c r="H4706" s="1158">
        <v>0</v>
      </c>
      <c r="I4706" s="1158">
        <v>0</v>
      </c>
      <c r="J4706" s="740">
        <v>1971.29</v>
      </c>
      <c r="K4706" s="276" t="str">
        <f t="shared" si="73"/>
        <v>110122</v>
      </c>
    </row>
    <row r="4707" spans="1:11" ht="15" customHeight="1">
      <c r="A4707" s="1157">
        <v>5124900001</v>
      </c>
      <c r="B4707" s="1219" t="s">
        <v>691</v>
      </c>
      <c r="C4707" s="1220"/>
      <c r="D4707" s="1221"/>
      <c r="E4707" s="1219" t="s">
        <v>2557</v>
      </c>
      <c r="F4707" s="1221"/>
      <c r="G4707" s="740">
        <v>17278.03</v>
      </c>
      <c r="H4707" s="1158">
        <v>0</v>
      </c>
      <c r="I4707" s="1158">
        <v>0</v>
      </c>
      <c r="J4707" s="740">
        <v>17278.03</v>
      </c>
      <c r="K4707" s="276" t="str">
        <f t="shared" si="73"/>
        <v>110122</v>
      </c>
    </row>
    <row r="4708" spans="1:11" ht="15" customHeight="1">
      <c r="A4708" s="1157">
        <v>5124900001</v>
      </c>
      <c r="B4708" s="1219" t="s">
        <v>691</v>
      </c>
      <c r="C4708" s="1220"/>
      <c r="D4708" s="1221"/>
      <c r="E4708" s="1219" t="s">
        <v>2558</v>
      </c>
      <c r="F4708" s="1221"/>
      <c r="G4708" s="1158">
        <v>590.91</v>
      </c>
      <c r="H4708" s="1158">
        <v>0</v>
      </c>
      <c r="I4708" s="1158">
        <v>0</v>
      </c>
      <c r="J4708" s="1158">
        <v>590.91</v>
      </c>
      <c r="K4708" s="276" t="str">
        <f t="shared" si="73"/>
        <v>110122</v>
      </c>
    </row>
    <row r="4709" spans="1:11" ht="15" customHeight="1">
      <c r="A4709" s="1157">
        <v>5124900001</v>
      </c>
      <c r="B4709" s="1219" t="s">
        <v>691</v>
      </c>
      <c r="C4709" s="1220"/>
      <c r="D4709" s="1221"/>
      <c r="E4709" s="1219" t="s">
        <v>3814</v>
      </c>
      <c r="F4709" s="1221"/>
      <c r="G4709" s="1158">
        <v>432.9</v>
      </c>
      <c r="H4709" s="1158">
        <v>0</v>
      </c>
      <c r="I4709" s="1158">
        <v>0</v>
      </c>
      <c r="J4709" s="1158">
        <v>432.9</v>
      </c>
      <c r="K4709" s="276" t="str">
        <f t="shared" si="73"/>
        <v>110122</v>
      </c>
    </row>
    <row r="4710" spans="1:11" ht="15" customHeight="1">
      <c r="A4710" s="1157">
        <v>5124900001</v>
      </c>
      <c r="B4710" s="1219" t="s">
        <v>691</v>
      </c>
      <c r="C4710" s="1220"/>
      <c r="D4710" s="1221"/>
      <c r="E4710" s="1219" t="s">
        <v>2559</v>
      </c>
      <c r="F4710" s="1221"/>
      <c r="G4710" s="740">
        <v>3970.01</v>
      </c>
      <c r="H4710" s="740">
        <v>4640</v>
      </c>
      <c r="I4710" s="1158">
        <v>0</v>
      </c>
      <c r="J4710" s="740">
        <v>8610.01</v>
      </c>
      <c r="K4710" s="276" t="str">
        <f t="shared" si="73"/>
        <v>110122</v>
      </c>
    </row>
    <row r="4711" spans="1:11" ht="15" customHeight="1">
      <c r="A4711" s="1157">
        <v>5124900001</v>
      </c>
      <c r="B4711" s="1219" t="s">
        <v>691</v>
      </c>
      <c r="C4711" s="1220"/>
      <c r="D4711" s="1221"/>
      <c r="E4711" s="1219" t="s">
        <v>2979</v>
      </c>
      <c r="F4711" s="1221"/>
      <c r="G4711" s="740">
        <v>5073.45</v>
      </c>
      <c r="H4711" s="1158">
        <v>0</v>
      </c>
      <c r="I4711" s="1158">
        <v>0</v>
      </c>
      <c r="J4711" s="740">
        <v>5073.45</v>
      </c>
      <c r="K4711" s="276" t="str">
        <f t="shared" si="73"/>
        <v>110122</v>
      </c>
    </row>
    <row r="4712" spans="1:11" ht="15" customHeight="1">
      <c r="A4712" s="1157">
        <v>5124900001</v>
      </c>
      <c r="B4712" s="1219" t="s">
        <v>691</v>
      </c>
      <c r="C4712" s="1220"/>
      <c r="D4712" s="1221"/>
      <c r="E4712" s="1219" t="s">
        <v>4508</v>
      </c>
      <c r="F4712" s="1221"/>
      <c r="G4712" s="740">
        <v>1715.15</v>
      </c>
      <c r="H4712" s="1158">
        <v>0</v>
      </c>
      <c r="I4712" s="1158">
        <v>0</v>
      </c>
      <c r="J4712" s="740">
        <v>1715.15</v>
      </c>
      <c r="K4712" s="276" t="str">
        <f t="shared" si="73"/>
        <v>110122</v>
      </c>
    </row>
    <row r="4713" spans="1:11" ht="15" customHeight="1">
      <c r="A4713" s="1157">
        <v>5124900001</v>
      </c>
      <c r="B4713" s="1219" t="s">
        <v>691</v>
      </c>
      <c r="C4713" s="1220"/>
      <c r="D4713" s="1221"/>
      <c r="E4713" s="1219" t="s">
        <v>3993</v>
      </c>
      <c r="F4713" s="1221"/>
      <c r="G4713" s="740">
        <v>2529.91</v>
      </c>
      <c r="H4713" s="1158">
        <v>0</v>
      </c>
      <c r="I4713" s="1158">
        <v>0</v>
      </c>
      <c r="J4713" s="740">
        <v>2529.91</v>
      </c>
      <c r="K4713" s="276" t="str">
        <f t="shared" si="73"/>
        <v>110122</v>
      </c>
    </row>
    <row r="4714" spans="1:11" ht="15" customHeight="1">
      <c r="A4714" s="1157">
        <v>5124900001</v>
      </c>
      <c r="B4714" s="1219" t="s">
        <v>691</v>
      </c>
      <c r="C4714" s="1220"/>
      <c r="D4714" s="1221"/>
      <c r="E4714" s="1219" t="s">
        <v>3522</v>
      </c>
      <c r="F4714" s="1221"/>
      <c r="G4714" s="740">
        <v>8385.7199999999993</v>
      </c>
      <c r="H4714" s="740">
        <v>6199.06</v>
      </c>
      <c r="I4714" s="1158">
        <v>0</v>
      </c>
      <c r="J4714" s="740">
        <v>14584.78</v>
      </c>
      <c r="K4714" s="276" t="str">
        <f t="shared" si="73"/>
        <v>110122</v>
      </c>
    </row>
    <row r="4715" spans="1:11" ht="15" customHeight="1">
      <c r="A4715" s="1157">
        <v>5124900001</v>
      </c>
      <c r="B4715" s="1219" t="s">
        <v>691</v>
      </c>
      <c r="C4715" s="1220"/>
      <c r="D4715" s="1221"/>
      <c r="E4715" s="1219" t="s">
        <v>3256</v>
      </c>
      <c r="F4715" s="1221"/>
      <c r="G4715" s="740">
        <v>5114.1000000000004</v>
      </c>
      <c r="H4715" s="1158">
        <v>0</v>
      </c>
      <c r="I4715" s="1158">
        <v>0</v>
      </c>
      <c r="J4715" s="740">
        <v>5114.1000000000004</v>
      </c>
      <c r="K4715" s="276" t="str">
        <f t="shared" si="73"/>
        <v>110122</v>
      </c>
    </row>
    <row r="4716" spans="1:11" ht="15" customHeight="1">
      <c r="A4716" s="1157">
        <v>5124900001</v>
      </c>
      <c r="B4716" s="1219" t="s">
        <v>691</v>
      </c>
      <c r="C4716" s="1220"/>
      <c r="D4716" s="1221"/>
      <c r="E4716" s="1219" t="s">
        <v>2560</v>
      </c>
      <c r="F4716" s="1221"/>
      <c r="G4716" s="740">
        <v>3610.18</v>
      </c>
      <c r="H4716" s="740">
        <v>54960</v>
      </c>
      <c r="I4716" s="1158">
        <v>0</v>
      </c>
      <c r="J4716" s="740">
        <v>58570.18</v>
      </c>
      <c r="K4716" s="276" t="str">
        <f t="shared" si="73"/>
        <v>110122</v>
      </c>
    </row>
    <row r="4717" spans="1:11" ht="15" customHeight="1">
      <c r="A4717" s="1157">
        <v>5124900001</v>
      </c>
      <c r="B4717" s="1219" t="s">
        <v>691</v>
      </c>
      <c r="C4717" s="1220"/>
      <c r="D4717" s="1221"/>
      <c r="E4717" s="1219" t="s">
        <v>3523</v>
      </c>
      <c r="F4717" s="1221"/>
      <c r="G4717" s="740">
        <v>35791.879999999997</v>
      </c>
      <c r="H4717" s="1158">
        <v>0</v>
      </c>
      <c r="I4717" s="1158">
        <v>0</v>
      </c>
      <c r="J4717" s="740">
        <v>35791.879999999997</v>
      </c>
      <c r="K4717" s="276" t="str">
        <f t="shared" si="73"/>
        <v>151222</v>
      </c>
    </row>
    <row r="4718" spans="1:11" ht="15" customHeight="1">
      <c r="A4718" s="1157">
        <v>5124900001</v>
      </c>
      <c r="B4718" s="1219" t="s">
        <v>691</v>
      </c>
      <c r="C4718" s="1220"/>
      <c r="D4718" s="1221"/>
      <c r="E4718" s="1219" t="s">
        <v>2561</v>
      </c>
      <c r="F4718" s="1221"/>
      <c r="G4718" s="740">
        <v>74019.22</v>
      </c>
      <c r="H4718" s="740">
        <v>2320.27</v>
      </c>
      <c r="I4718" s="1158">
        <v>0</v>
      </c>
      <c r="J4718" s="740">
        <v>76339.490000000005</v>
      </c>
      <c r="K4718" s="276" t="str">
        <f t="shared" si="73"/>
        <v>110122</v>
      </c>
    </row>
    <row r="4719" spans="1:11" ht="15" customHeight="1">
      <c r="A4719" s="1157">
        <v>5124900001</v>
      </c>
      <c r="B4719" s="1219" t="s">
        <v>691</v>
      </c>
      <c r="C4719" s="1220"/>
      <c r="D4719" s="1221"/>
      <c r="E4719" s="1219" t="s">
        <v>3257</v>
      </c>
      <c r="F4719" s="1221"/>
      <c r="G4719" s="740">
        <v>4003947.01</v>
      </c>
      <c r="H4719" s="740">
        <v>507500</v>
      </c>
      <c r="I4719" s="1158">
        <v>0</v>
      </c>
      <c r="J4719" s="740">
        <v>4511447.01</v>
      </c>
      <c r="K4719" s="276" t="str">
        <f t="shared" si="73"/>
        <v>151222</v>
      </c>
    </row>
    <row r="4720" spans="1:11" ht="15" customHeight="1">
      <c r="A4720" s="1157">
        <v>5124900001</v>
      </c>
      <c r="B4720" s="1219" t="s">
        <v>691</v>
      </c>
      <c r="C4720" s="1220"/>
      <c r="D4720" s="1221"/>
      <c r="E4720" s="1219" t="s">
        <v>3815</v>
      </c>
      <c r="F4720" s="1221"/>
      <c r="G4720" s="740">
        <v>17576</v>
      </c>
      <c r="H4720" s="1158">
        <v>0</v>
      </c>
      <c r="I4720" s="1158">
        <v>0</v>
      </c>
      <c r="J4720" s="740">
        <v>17576</v>
      </c>
      <c r="K4720" s="276" t="str">
        <f t="shared" si="73"/>
        <v>151222</v>
      </c>
    </row>
    <row r="4721" spans="1:11" ht="15" customHeight="1">
      <c r="A4721" s="1157">
        <v>5124900001</v>
      </c>
      <c r="B4721" s="1219" t="s">
        <v>691</v>
      </c>
      <c r="C4721" s="1220"/>
      <c r="D4721" s="1221"/>
      <c r="E4721" s="1219" t="s">
        <v>3524</v>
      </c>
      <c r="F4721" s="1221"/>
      <c r="G4721" s="740">
        <v>220250.58</v>
      </c>
      <c r="H4721" s="1158">
        <v>0</v>
      </c>
      <c r="I4721" s="1158">
        <v>0</v>
      </c>
      <c r="J4721" s="740">
        <v>220250.58</v>
      </c>
      <c r="K4721" s="276" t="str">
        <f t="shared" si="73"/>
        <v>151222</v>
      </c>
    </row>
    <row r="4722" spans="1:11" ht="15" customHeight="1">
      <c r="A4722" s="1157">
        <v>5124900001</v>
      </c>
      <c r="B4722" s="1219" t="s">
        <v>691</v>
      </c>
      <c r="C4722" s="1220"/>
      <c r="D4722" s="1221"/>
      <c r="E4722" s="1219" t="s">
        <v>2980</v>
      </c>
      <c r="F4722" s="1221"/>
      <c r="G4722" s="740">
        <v>17220.29</v>
      </c>
      <c r="H4722" s="1158">
        <v>0</v>
      </c>
      <c r="I4722" s="1158">
        <v>0</v>
      </c>
      <c r="J4722" s="740">
        <v>17220.29</v>
      </c>
      <c r="K4722" s="276" t="str">
        <f t="shared" si="73"/>
        <v>110122</v>
      </c>
    </row>
    <row r="4723" spans="1:11" ht="15" customHeight="1">
      <c r="A4723" s="1157">
        <v>5124900001</v>
      </c>
      <c r="B4723" s="1219" t="s">
        <v>691</v>
      </c>
      <c r="C4723" s="1220"/>
      <c r="D4723" s="1221"/>
      <c r="E4723" s="1219" t="s">
        <v>2981</v>
      </c>
      <c r="F4723" s="1221"/>
      <c r="G4723" s="740">
        <v>68294.649999999994</v>
      </c>
      <c r="H4723" s="740">
        <v>33240.639999999999</v>
      </c>
      <c r="I4723" s="1158">
        <v>0</v>
      </c>
      <c r="J4723" s="740">
        <v>101535.29</v>
      </c>
      <c r="K4723" s="276" t="str">
        <f t="shared" si="73"/>
        <v>110122</v>
      </c>
    </row>
    <row r="4724" spans="1:11" ht="15" customHeight="1">
      <c r="A4724" s="1157">
        <v>5124900001</v>
      </c>
      <c r="B4724" s="1219" t="s">
        <v>691</v>
      </c>
      <c r="C4724" s="1220"/>
      <c r="D4724" s="1221"/>
      <c r="E4724" s="1219" t="s">
        <v>4509</v>
      </c>
      <c r="F4724" s="1221"/>
      <c r="G4724" s="740">
        <v>18584.12</v>
      </c>
      <c r="H4724" s="1158">
        <v>0</v>
      </c>
      <c r="I4724" s="1158">
        <v>0</v>
      </c>
      <c r="J4724" s="740">
        <v>18584.12</v>
      </c>
      <c r="K4724" s="276" t="str">
        <f t="shared" si="73"/>
        <v>110122</v>
      </c>
    </row>
    <row r="4725" spans="1:11" ht="15" customHeight="1">
      <c r="A4725" s="1157">
        <v>5124900001</v>
      </c>
      <c r="B4725" s="1219" t="s">
        <v>691</v>
      </c>
      <c r="C4725" s="1220"/>
      <c r="D4725" s="1221"/>
      <c r="E4725" s="1219" t="s">
        <v>3816</v>
      </c>
      <c r="F4725" s="1221"/>
      <c r="G4725" s="1158">
        <v>380.27</v>
      </c>
      <c r="H4725" s="1158">
        <v>0</v>
      </c>
      <c r="I4725" s="1158">
        <v>0</v>
      </c>
      <c r="J4725" s="1158">
        <v>380.27</v>
      </c>
      <c r="K4725" s="276" t="str">
        <f t="shared" si="73"/>
        <v>110122</v>
      </c>
    </row>
    <row r="4726" spans="1:11" ht="15" customHeight="1">
      <c r="A4726" s="1157">
        <v>5124900001</v>
      </c>
      <c r="B4726" s="1219" t="s">
        <v>691</v>
      </c>
      <c r="C4726" s="1220"/>
      <c r="D4726" s="1221"/>
      <c r="E4726" s="1219" t="s">
        <v>4510</v>
      </c>
      <c r="F4726" s="1221"/>
      <c r="G4726" s="1158">
        <v>0</v>
      </c>
      <c r="H4726" s="740">
        <v>15645.76</v>
      </c>
      <c r="I4726" s="1158">
        <v>0</v>
      </c>
      <c r="J4726" s="740">
        <v>15645.76</v>
      </c>
      <c r="K4726" s="276" t="str">
        <f t="shared" si="73"/>
        <v>110122</v>
      </c>
    </row>
    <row r="4727" spans="1:11" ht="15" customHeight="1">
      <c r="A4727" s="1157">
        <v>5124900001</v>
      </c>
      <c r="B4727" s="1219" t="s">
        <v>691</v>
      </c>
      <c r="C4727" s="1220"/>
      <c r="D4727" s="1221"/>
      <c r="E4727" s="1219" t="s">
        <v>3258</v>
      </c>
      <c r="F4727" s="1221"/>
      <c r="G4727" s="740">
        <v>18424.400000000001</v>
      </c>
      <c r="H4727" s="1158">
        <v>439.53</v>
      </c>
      <c r="I4727" s="1158">
        <v>0</v>
      </c>
      <c r="J4727" s="740">
        <v>18863.93</v>
      </c>
      <c r="K4727" s="276" t="str">
        <f t="shared" si="73"/>
        <v>110122</v>
      </c>
    </row>
    <row r="4728" spans="1:11" ht="15" customHeight="1">
      <c r="A4728" s="1157">
        <v>5124900001</v>
      </c>
      <c r="B4728" s="1219" t="s">
        <v>691</v>
      </c>
      <c r="C4728" s="1220"/>
      <c r="D4728" s="1221"/>
      <c r="E4728" s="1219" t="s">
        <v>2982</v>
      </c>
      <c r="F4728" s="1221"/>
      <c r="G4728" s="740">
        <v>2867.02</v>
      </c>
      <c r="H4728" s="1158">
        <v>0</v>
      </c>
      <c r="I4728" s="1158">
        <v>0</v>
      </c>
      <c r="J4728" s="740">
        <v>2867.02</v>
      </c>
      <c r="K4728" s="276" t="str">
        <f t="shared" si="73"/>
        <v>110122</v>
      </c>
    </row>
    <row r="4729" spans="1:11" ht="15" customHeight="1">
      <c r="A4729" s="1157">
        <v>5124900001</v>
      </c>
      <c r="B4729" s="1219" t="s">
        <v>691</v>
      </c>
      <c r="C4729" s="1220"/>
      <c r="D4729" s="1221"/>
      <c r="E4729" s="1219" t="s">
        <v>2562</v>
      </c>
      <c r="F4729" s="1221"/>
      <c r="G4729" s="740">
        <v>591459.92000000004</v>
      </c>
      <c r="H4729" s="740">
        <v>7638.83</v>
      </c>
      <c r="I4729" s="1158">
        <v>0</v>
      </c>
      <c r="J4729" s="740">
        <v>599098.75</v>
      </c>
      <c r="K4729" s="276" t="str">
        <f t="shared" si="73"/>
        <v>110122</v>
      </c>
    </row>
    <row r="4730" spans="1:11" ht="15" customHeight="1">
      <c r="A4730" s="1157">
        <v>5124900001</v>
      </c>
      <c r="B4730" s="1219" t="s">
        <v>691</v>
      </c>
      <c r="C4730" s="1220"/>
      <c r="D4730" s="1221"/>
      <c r="E4730" s="1219" t="s">
        <v>3259</v>
      </c>
      <c r="F4730" s="1221"/>
      <c r="G4730" s="740">
        <v>8226.1299999999992</v>
      </c>
      <c r="H4730" s="740">
        <v>7662.5</v>
      </c>
      <c r="I4730" s="1158">
        <v>0</v>
      </c>
      <c r="J4730" s="740">
        <v>15888.63</v>
      </c>
      <c r="K4730" s="276" t="str">
        <f t="shared" si="73"/>
        <v>110122</v>
      </c>
    </row>
    <row r="4731" spans="1:11" ht="15" customHeight="1">
      <c r="A4731" s="1157">
        <v>5124900001</v>
      </c>
      <c r="B4731" s="1219" t="s">
        <v>691</v>
      </c>
      <c r="C4731" s="1220"/>
      <c r="D4731" s="1221"/>
      <c r="E4731" s="1219" t="s">
        <v>2983</v>
      </c>
      <c r="F4731" s="1221"/>
      <c r="G4731" s="740">
        <v>21751.61</v>
      </c>
      <c r="H4731" s="1158">
        <v>0</v>
      </c>
      <c r="I4731" s="1158">
        <v>0</v>
      </c>
      <c r="J4731" s="740">
        <v>21751.61</v>
      </c>
      <c r="K4731" s="276" t="str">
        <f t="shared" si="73"/>
        <v>110122</v>
      </c>
    </row>
    <row r="4732" spans="1:11" ht="15" customHeight="1">
      <c r="A4732" s="1157">
        <v>5124900001</v>
      </c>
      <c r="B4732" s="1219" t="s">
        <v>691</v>
      </c>
      <c r="C4732" s="1220"/>
      <c r="D4732" s="1221"/>
      <c r="E4732" s="1219" t="s">
        <v>2563</v>
      </c>
      <c r="F4732" s="1221"/>
      <c r="G4732" s="1158">
        <v>86.61</v>
      </c>
      <c r="H4732" s="1158">
        <v>0</v>
      </c>
      <c r="I4732" s="1158">
        <v>0</v>
      </c>
      <c r="J4732" s="1158">
        <v>86.61</v>
      </c>
      <c r="K4732" s="276" t="str">
        <f t="shared" si="73"/>
        <v>110122</v>
      </c>
    </row>
    <row r="4733" spans="1:11" ht="15" customHeight="1">
      <c r="A4733" s="1157">
        <v>5124900001</v>
      </c>
      <c r="B4733" s="1219" t="s">
        <v>691</v>
      </c>
      <c r="C4733" s="1220"/>
      <c r="D4733" s="1221"/>
      <c r="E4733" s="1219" t="s">
        <v>2984</v>
      </c>
      <c r="F4733" s="1221"/>
      <c r="G4733" s="740">
        <v>3810.12</v>
      </c>
      <c r="H4733" s="1158">
        <v>114.79</v>
      </c>
      <c r="I4733" s="1158">
        <v>0</v>
      </c>
      <c r="J4733" s="740">
        <v>3924.91</v>
      </c>
      <c r="K4733" s="276" t="str">
        <f t="shared" si="73"/>
        <v>110122</v>
      </c>
    </row>
    <row r="4734" spans="1:11" ht="15" customHeight="1">
      <c r="A4734" s="1157">
        <v>5124900001</v>
      </c>
      <c r="B4734" s="1219" t="s">
        <v>691</v>
      </c>
      <c r="C4734" s="1220"/>
      <c r="D4734" s="1221"/>
      <c r="E4734" s="1219" t="s">
        <v>3525</v>
      </c>
      <c r="F4734" s="1221"/>
      <c r="G4734" s="740">
        <v>5265</v>
      </c>
      <c r="H4734" s="1158">
        <v>0</v>
      </c>
      <c r="I4734" s="1158">
        <v>0</v>
      </c>
      <c r="J4734" s="740">
        <v>5265</v>
      </c>
      <c r="K4734" s="276" t="str">
        <f t="shared" si="73"/>
        <v>110122</v>
      </c>
    </row>
    <row r="4735" spans="1:11" ht="15" customHeight="1">
      <c r="A4735" s="1157">
        <v>5124900001</v>
      </c>
      <c r="B4735" s="1219" t="s">
        <v>691</v>
      </c>
      <c r="C4735" s="1220"/>
      <c r="D4735" s="1221"/>
      <c r="E4735" s="1219" t="s">
        <v>3260</v>
      </c>
      <c r="F4735" s="1221"/>
      <c r="G4735" s="740">
        <v>11647.84</v>
      </c>
      <c r="H4735" s="1158">
        <v>462</v>
      </c>
      <c r="I4735" s="1158">
        <v>0</v>
      </c>
      <c r="J4735" s="740">
        <v>12109.84</v>
      </c>
      <c r="K4735" s="276" t="str">
        <f t="shared" si="73"/>
        <v>110122</v>
      </c>
    </row>
    <row r="4736" spans="1:11" ht="15" customHeight="1">
      <c r="A4736" s="1157">
        <v>5124900001</v>
      </c>
      <c r="B4736" s="1219" t="s">
        <v>691</v>
      </c>
      <c r="C4736" s="1220"/>
      <c r="D4736" s="1221"/>
      <c r="E4736" s="1219" t="s">
        <v>3261</v>
      </c>
      <c r="F4736" s="1221"/>
      <c r="G4736" s="740">
        <v>1470.15</v>
      </c>
      <c r="H4736" s="1158">
        <v>0</v>
      </c>
      <c r="I4736" s="1158">
        <v>0</v>
      </c>
      <c r="J4736" s="740">
        <v>1470.15</v>
      </c>
      <c r="K4736" s="276" t="str">
        <f t="shared" si="73"/>
        <v>110122</v>
      </c>
    </row>
    <row r="4737" spans="1:11" ht="15" customHeight="1">
      <c r="A4737" s="1157">
        <v>5124900001</v>
      </c>
      <c r="B4737" s="1219" t="s">
        <v>691</v>
      </c>
      <c r="C4737" s="1220"/>
      <c r="D4737" s="1221"/>
      <c r="E4737" s="1219" t="s">
        <v>3817</v>
      </c>
      <c r="F4737" s="1221"/>
      <c r="G4737" s="740">
        <v>3872.6</v>
      </c>
      <c r="H4737" s="1158">
        <v>0</v>
      </c>
      <c r="I4737" s="1158">
        <v>0</v>
      </c>
      <c r="J4737" s="740">
        <v>3872.6</v>
      </c>
      <c r="K4737" s="276" t="str">
        <f t="shared" si="73"/>
        <v>110122</v>
      </c>
    </row>
    <row r="4738" spans="1:11" ht="15" customHeight="1">
      <c r="A4738" s="1157">
        <v>5124900001</v>
      </c>
      <c r="B4738" s="1219" t="s">
        <v>691</v>
      </c>
      <c r="C4738" s="1220"/>
      <c r="D4738" s="1221"/>
      <c r="E4738" s="1219" t="s">
        <v>2564</v>
      </c>
      <c r="F4738" s="1221"/>
      <c r="G4738" s="740">
        <v>65884.27</v>
      </c>
      <c r="H4738" s="740">
        <v>2069.9899999999998</v>
      </c>
      <c r="I4738" s="1158">
        <v>0</v>
      </c>
      <c r="J4738" s="740">
        <v>67954.259999999995</v>
      </c>
      <c r="K4738" s="276" t="str">
        <f t="shared" si="73"/>
        <v>110122</v>
      </c>
    </row>
    <row r="4739" spans="1:11" ht="15" customHeight="1">
      <c r="A4739" s="1157">
        <v>5124900001</v>
      </c>
      <c r="B4739" s="1219" t="s">
        <v>691</v>
      </c>
      <c r="C4739" s="1220"/>
      <c r="D4739" s="1221"/>
      <c r="E4739" s="1219" t="s">
        <v>2985</v>
      </c>
      <c r="F4739" s="1221"/>
      <c r="G4739" s="740">
        <v>12164.39</v>
      </c>
      <c r="H4739" s="1158">
        <v>0</v>
      </c>
      <c r="I4739" s="1158">
        <v>0</v>
      </c>
      <c r="J4739" s="740">
        <v>12164.39</v>
      </c>
      <c r="K4739" s="276" t="str">
        <f t="shared" si="73"/>
        <v>110122</v>
      </c>
    </row>
    <row r="4740" spans="1:11" ht="15" customHeight="1">
      <c r="A4740" s="1157">
        <v>5124900001</v>
      </c>
      <c r="B4740" s="1219" t="s">
        <v>691</v>
      </c>
      <c r="C4740" s="1220"/>
      <c r="D4740" s="1221"/>
      <c r="E4740" s="1219" t="s">
        <v>2986</v>
      </c>
      <c r="F4740" s="1221"/>
      <c r="G4740" s="740">
        <v>6764</v>
      </c>
      <c r="H4740" s="1158">
        <v>0</v>
      </c>
      <c r="I4740" s="1158">
        <v>0</v>
      </c>
      <c r="J4740" s="740">
        <v>6764</v>
      </c>
      <c r="K4740" s="276" t="str">
        <f t="shared" si="73"/>
        <v>110122</v>
      </c>
    </row>
    <row r="4741" spans="1:11" ht="15" customHeight="1">
      <c r="A4741" s="1157">
        <v>5124900001</v>
      </c>
      <c r="B4741" s="1219" t="s">
        <v>691</v>
      </c>
      <c r="C4741" s="1220"/>
      <c r="D4741" s="1221"/>
      <c r="E4741" s="1219" t="s">
        <v>2987</v>
      </c>
      <c r="F4741" s="1221"/>
      <c r="G4741" s="1158">
        <v>350.04</v>
      </c>
      <c r="H4741" s="1158">
        <v>0</v>
      </c>
      <c r="I4741" s="1158">
        <v>0</v>
      </c>
      <c r="J4741" s="1158">
        <v>350.04</v>
      </c>
      <c r="K4741" s="276" t="str">
        <f t="shared" si="73"/>
        <v>110122</v>
      </c>
    </row>
    <row r="4742" spans="1:11" ht="15" customHeight="1">
      <c r="A4742" s="1157">
        <v>5124900001</v>
      </c>
      <c r="B4742" s="1219" t="s">
        <v>691</v>
      </c>
      <c r="C4742" s="1220"/>
      <c r="D4742" s="1221"/>
      <c r="E4742" s="1219" t="s">
        <v>3262</v>
      </c>
      <c r="F4742" s="1221"/>
      <c r="G4742" s="740">
        <v>8370.31</v>
      </c>
      <c r="H4742" s="1158">
        <v>0</v>
      </c>
      <c r="I4742" s="1158">
        <v>0</v>
      </c>
      <c r="J4742" s="740">
        <v>8370.31</v>
      </c>
      <c r="K4742" s="276" t="str">
        <f t="shared" si="73"/>
        <v>110122</v>
      </c>
    </row>
    <row r="4743" spans="1:11" ht="15" customHeight="1">
      <c r="A4743" s="1157">
        <v>5124900001</v>
      </c>
      <c r="B4743" s="1219" t="s">
        <v>691</v>
      </c>
      <c r="C4743" s="1220"/>
      <c r="D4743" s="1221"/>
      <c r="E4743" s="1219" t="s">
        <v>2988</v>
      </c>
      <c r="F4743" s="1221"/>
      <c r="G4743" s="740">
        <v>1698</v>
      </c>
      <c r="H4743" s="1158">
        <v>0</v>
      </c>
      <c r="I4743" s="1158">
        <v>0</v>
      </c>
      <c r="J4743" s="740">
        <v>1698</v>
      </c>
      <c r="K4743" s="276" t="str">
        <f t="shared" si="73"/>
        <v>110122</v>
      </c>
    </row>
    <row r="4744" spans="1:11" ht="15" customHeight="1">
      <c r="A4744" s="1157">
        <v>5124900001</v>
      </c>
      <c r="B4744" s="1219" t="s">
        <v>691</v>
      </c>
      <c r="C4744" s="1220"/>
      <c r="D4744" s="1221"/>
      <c r="E4744" s="1219" t="s">
        <v>3994</v>
      </c>
      <c r="F4744" s="1221"/>
      <c r="G4744" s="740">
        <v>17476.79</v>
      </c>
      <c r="H4744" s="1158">
        <v>0</v>
      </c>
      <c r="I4744" s="1158">
        <v>0</v>
      </c>
      <c r="J4744" s="740">
        <v>17476.79</v>
      </c>
      <c r="K4744" s="276" t="str">
        <f t="shared" si="73"/>
        <v>110122</v>
      </c>
    </row>
    <row r="4745" spans="1:11" ht="15" customHeight="1">
      <c r="A4745" s="1157">
        <v>5124900002</v>
      </c>
      <c r="B4745" s="1219" t="s">
        <v>2565</v>
      </c>
      <c r="C4745" s="1220"/>
      <c r="D4745" s="1221"/>
      <c r="E4745" s="1219" t="s">
        <v>3995</v>
      </c>
      <c r="F4745" s="1221"/>
      <c r="G4745" s="740">
        <v>769590</v>
      </c>
      <c r="H4745" s="1158">
        <v>0</v>
      </c>
      <c r="I4745" s="1158">
        <v>0</v>
      </c>
      <c r="J4745" s="740">
        <v>769590</v>
      </c>
      <c r="K4745" s="276" t="str">
        <f t="shared" si="73"/>
        <v>110122</v>
      </c>
    </row>
    <row r="4746" spans="1:11" ht="15" customHeight="1">
      <c r="A4746" s="1157">
        <v>5124900002</v>
      </c>
      <c r="B4746" s="1219" t="s">
        <v>2565</v>
      </c>
      <c r="C4746" s="1220"/>
      <c r="D4746" s="1221"/>
      <c r="E4746" s="1219" t="s">
        <v>2566</v>
      </c>
      <c r="F4746" s="1221"/>
      <c r="G4746" s="740">
        <v>260055</v>
      </c>
      <c r="H4746" s="740">
        <v>769500</v>
      </c>
      <c r="I4746" s="1158">
        <v>0</v>
      </c>
      <c r="J4746" s="740">
        <v>1029555</v>
      </c>
      <c r="K4746" s="276" t="str">
        <f t="shared" si="73"/>
        <v>151222</v>
      </c>
    </row>
    <row r="4747" spans="1:11" ht="15" customHeight="1">
      <c r="A4747" s="1157">
        <v>5124900002</v>
      </c>
      <c r="B4747" s="1219" t="s">
        <v>2565</v>
      </c>
      <c r="C4747" s="1220"/>
      <c r="D4747" s="1221"/>
      <c r="E4747" s="1219" t="s">
        <v>2567</v>
      </c>
      <c r="F4747" s="1221"/>
      <c r="G4747" s="740">
        <v>736200.06</v>
      </c>
      <c r="H4747" s="1158">
        <v>0</v>
      </c>
      <c r="I4747" s="1158">
        <v>0</v>
      </c>
      <c r="J4747" s="740">
        <v>736200.06</v>
      </c>
      <c r="K4747" s="276" t="str">
        <f t="shared" si="73"/>
        <v>110122</v>
      </c>
    </row>
    <row r="4748" spans="1:11" ht="15" customHeight="1">
      <c r="A4748" s="1157">
        <v>5124900003</v>
      </c>
      <c r="B4748" s="1219" t="s">
        <v>2568</v>
      </c>
      <c r="C4748" s="1220"/>
      <c r="D4748" s="1221"/>
      <c r="E4748" s="1219" t="s">
        <v>2569</v>
      </c>
      <c r="F4748" s="1221"/>
      <c r="G4748" s="740">
        <v>2958584.32</v>
      </c>
      <c r="H4748" s="1158">
        <v>0</v>
      </c>
      <c r="I4748" s="1158">
        <v>0</v>
      </c>
      <c r="J4748" s="740">
        <v>2958584.32</v>
      </c>
      <c r="K4748" s="276" t="str">
        <f t="shared" si="73"/>
        <v>110122</v>
      </c>
    </row>
    <row r="4749" spans="1:11" ht="15" customHeight="1">
      <c r="A4749" s="1157">
        <v>5125010001</v>
      </c>
      <c r="B4749" s="1219" t="s">
        <v>2814</v>
      </c>
      <c r="C4749" s="1220"/>
      <c r="D4749" s="1221"/>
      <c r="E4749" s="1219" t="s">
        <v>2989</v>
      </c>
      <c r="F4749" s="1221"/>
      <c r="G4749" s="740">
        <v>131927</v>
      </c>
      <c r="H4749" s="1158">
        <v>0</v>
      </c>
      <c r="I4749" s="1158">
        <v>0</v>
      </c>
      <c r="J4749" s="740">
        <v>131927</v>
      </c>
      <c r="K4749" s="276" t="str">
        <f t="shared" ref="K4749:K4812" si="74">MID(E4749,58,6)</f>
        <v>110122</v>
      </c>
    </row>
    <row r="4750" spans="1:11" ht="15" customHeight="1">
      <c r="A4750" s="1157">
        <v>5125010001</v>
      </c>
      <c r="B4750" s="1219" t="s">
        <v>2814</v>
      </c>
      <c r="C4750" s="1220"/>
      <c r="D4750" s="1221"/>
      <c r="E4750" s="1219" t="s">
        <v>3818</v>
      </c>
      <c r="F4750" s="1221"/>
      <c r="G4750" s="740">
        <v>2352.59</v>
      </c>
      <c r="H4750" s="1158">
        <v>0</v>
      </c>
      <c r="I4750" s="1158">
        <v>0</v>
      </c>
      <c r="J4750" s="740">
        <v>2352.59</v>
      </c>
      <c r="K4750" s="276" t="str">
        <f t="shared" si="74"/>
        <v>110122</v>
      </c>
    </row>
    <row r="4751" spans="1:11" ht="15" customHeight="1">
      <c r="A4751" s="1157">
        <v>5125010001</v>
      </c>
      <c r="B4751" s="1219" t="s">
        <v>2814</v>
      </c>
      <c r="C4751" s="1220"/>
      <c r="D4751" s="1221"/>
      <c r="E4751" s="1219" t="s">
        <v>3263</v>
      </c>
      <c r="F4751" s="1221"/>
      <c r="G4751" s="740">
        <v>511631.01</v>
      </c>
      <c r="H4751" s="740">
        <v>412058.51</v>
      </c>
      <c r="I4751" s="1158">
        <v>0</v>
      </c>
      <c r="J4751" s="740">
        <v>923689.52</v>
      </c>
      <c r="K4751" s="276" t="str">
        <f t="shared" si="74"/>
        <v>110122</v>
      </c>
    </row>
    <row r="4752" spans="1:11" ht="15" customHeight="1">
      <c r="A4752" s="1157">
        <v>5125020001</v>
      </c>
      <c r="B4752" s="1219" t="s">
        <v>2815</v>
      </c>
      <c r="C4752" s="1220"/>
      <c r="D4752" s="1221"/>
      <c r="E4752" s="1219" t="s">
        <v>2990</v>
      </c>
      <c r="F4752" s="1221"/>
      <c r="G4752" s="740">
        <v>1368.8</v>
      </c>
      <c r="H4752" s="1158">
        <v>0</v>
      </c>
      <c r="I4752" s="1158">
        <v>0</v>
      </c>
      <c r="J4752" s="740">
        <v>1368.8</v>
      </c>
      <c r="K4752" s="276" t="str">
        <f t="shared" si="74"/>
        <v>110122</v>
      </c>
    </row>
    <row r="4753" spans="1:11" ht="15" customHeight="1">
      <c r="A4753" s="1157">
        <v>5125020001</v>
      </c>
      <c r="B4753" s="1219" t="s">
        <v>2815</v>
      </c>
      <c r="C4753" s="1220"/>
      <c r="D4753" s="1221"/>
      <c r="E4753" s="1219" t="s">
        <v>3526</v>
      </c>
      <c r="F4753" s="1221"/>
      <c r="G4753" s="740">
        <v>52506.68</v>
      </c>
      <c r="H4753" s="740">
        <v>302625</v>
      </c>
      <c r="I4753" s="1158">
        <v>0</v>
      </c>
      <c r="J4753" s="740">
        <v>355131.68</v>
      </c>
      <c r="K4753" s="276" t="str">
        <f t="shared" si="74"/>
        <v>110122</v>
      </c>
    </row>
    <row r="4754" spans="1:11" ht="15" customHeight="1">
      <c r="A4754" s="1157">
        <v>5125020001</v>
      </c>
      <c r="B4754" s="1219" t="s">
        <v>2815</v>
      </c>
      <c r="C4754" s="1220"/>
      <c r="D4754" s="1221"/>
      <c r="E4754" s="1219" t="s">
        <v>4511</v>
      </c>
      <c r="F4754" s="1221"/>
      <c r="G4754" s="1158">
        <v>0</v>
      </c>
      <c r="H4754" s="1158">
        <v>70</v>
      </c>
      <c r="I4754" s="1158">
        <v>0</v>
      </c>
      <c r="J4754" s="1158">
        <v>70</v>
      </c>
      <c r="K4754" s="276" t="str">
        <f t="shared" si="74"/>
        <v>110122</v>
      </c>
    </row>
    <row r="4755" spans="1:11" ht="15" customHeight="1">
      <c r="A4755" s="1157">
        <v>5125020001</v>
      </c>
      <c r="B4755" s="1219" t="s">
        <v>2815</v>
      </c>
      <c r="C4755" s="1220"/>
      <c r="D4755" s="1221"/>
      <c r="E4755" s="1219" t="s">
        <v>3264</v>
      </c>
      <c r="F4755" s="1221"/>
      <c r="G4755" s="740">
        <v>480968.4</v>
      </c>
      <c r="H4755" s="740">
        <v>6124.8</v>
      </c>
      <c r="I4755" s="1158">
        <v>0</v>
      </c>
      <c r="J4755" s="740">
        <v>487093.2</v>
      </c>
      <c r="K4755" s="276" t="str">
        <f t="shared" si="74"/>
        <v>110122</v>
      </c>
    </row>
    <row r="4756" spans="1:11" ht="15" customHeight="1">
      <c r="A4756" s="1157">
        <v>5125030001</v>
      </c>
      <c r="B4756" s="1219" t="s">
        <v>2570</v>
      </c>
      <c r="C4756" s="1220"/>
      <c r="D4756" s="1221"/>
      <c r="E4756" s="1219" t="s">
        <v>4168</v>
      </c>
      <c r="F4756" s="1221"/>
      <c r="G4756" s="740">
        <v>2796.19</v>
      </c>
      <c r="H4756" s="1158">
        <v>0</v>
      </c>
      <c r="I4756" s="1158">
        <v>0</v>
      </c>
      <c r="J4756" s="740">
        <v>2796.19</v>
      </c>
      <c r="K4756" s="276" t="str">
        <f t="shared" si="74"/>
        <v>110122</v>
      </c>
    </row>
    <row r="4757" spans="1:11" ht="15" customHeight="1">
      <c r="A4757" s="1157">
        <v>5125030001</v>
      </c>
      <c r="B4757" s="1219" t="s">
        <v>2570</v>
      </c>
      <c r="C4757" s="1220"/>
      <c r="D4757" s="1221"/>
      <c r="E4757" s="1219" t="s">
        <v>3996</v>
      </c>
      <c r="F4757" s="1221"/>
      <c r="G4757" s="740">
        <v>56920</v>
      </c>
      <c r="H4757" s="1158">
        <v>0</v>
      </c>
      <c r="I4757" s="1158">
        <v>0</v>
      </c>
      <c r="J4757" s="740">
        <v>56920</v>
      </c>
      <c r="K4757" s="276" t="str">
        <f t="shared" si="74"/>
        <v>110122</v>
      </c>
    </row>
    <row r="4758" spans="1:11" ht="15" customHeight="1">
      <c r="A4758" s="1157">
        <v>5125030001</v>
      </c>
      <c r="B4758" s="1219" t="s">
        <v>2570</v>
      </c>
      <c r="C4758" s="1220"/>
      <c r="D4758" s="1221"/>
      <c r="E4758" s="1219" t="s">
        <v>3819</v>
      </c>
      <c r="F4758" s="1221"/>
      <c r="G4758" s="740">
        <v>28854.34</v>
      </c>
      <c r="H4758" s="740">
        <v>17849.2</v>
      </c>
      <c r="I4758" s="1158">
        <v>0</v>
      </c>
      <c r="J4758" s="740">
        <v>46703.54</v>
      </c>
      <c r="K4758" s="276" t="str">
        <f t="shared" si="74"/>
        <v>110122</v>
      </c>
    </row>
    <row r="4759" spans="1:11" ht="15" customHeight="1">
      <c r="A4759" s="1157">
        <v>5125030001</v>
      </c>
      <c r="B4759" s="1219" t="s">
        <v>2570</v>
      </c>
      <c r="C4759" s="1220"/>
      <c r="D4759" s="1221"/>
      <c r="E4759" s="1219" t="s">
        <v>3527</v>
      </c>
      <c r="F4759" s="1221"/>
      <c r="G4759" s="740">
        <v>2196790.13</v>
      </c>
      <c r="H4759" s="740">
        <v>169105.21</v>
      </c>
      <c r="I4759" s="1158">
        <v>0</v>
      </c>
      <c r="J4759" s="740">
        <v>2365895.34</v>
      </c>
      <c r="K4759" s="276" t="str">
        <f t="shared" si="74"/>
        <v>151222</v>
      </c>
    </row>
    <row r="4760" spans="1:11" ht="15" customHeight="1">
      <c r="A4760" s="1157">
        <v>5125030001</v>
      </c>
      <c r="B4760" s="1219" t="s">
        <v>2570</v>
      </c>
      <c r="C4760" s="1220"/>
      <c r="D4760" s="1221"/>
      <c r="E4760" s="1219" t="s">
        <v>3997</v>
      </c>
      <c r="F4760" s="1221"/>
      <c r="G4760" s="740">
        <v>118202.89</v>
      </c>
      <c r="H4760" s="740">
        <v>57931.199999999997</v>
      </c>
      <c r="I4760" s="1158">
        <v>0</v>
      </c>
      <c r="J4760" s="740">
        <v>176134.09</v>
      </c>
      <c r="K4760" s="276" t="str">
        <f t="shared" si="74"/>
        <v>151222</v>
      </c>
    </row>
    <row r="4761" spans="1:11" ht="15" customHeight="1">
      <c r="A4761" s="1157">
        <v>5125030001</v>
      </c>
      <c r="B4761" s="1219" t="s">
        <v>2570</v>
      </c>
      <c r="C4761" s="1220"/>
      <c r="D4761" s="1221"/>
      <c r="E4761" s="1219" t="s">
        <v>2571</v>
      </c>
      <c r="F4761" s="1221"/>
      <c r="G4761" s="740">
        <v>604600.67000000004</v>
      </c>
      <c r="H4761" s="740">
        <v>41902.53</v>
      </c>
      <c r="I4761" s="1158">
        <v>0</v>
      </c>
      <c r="J4761" s="740">
        <v>646503.19999999995</v>
      </c>
      <c r="K4761" s="276" t="str">
        <f t="shared" si="74"/>
        <v>151222</v>
      </c>
    </row>
    <row r="4762" spans="1:11" ht="15" customHeight="1">
      <c r="A4762" s="1157">
        <v>5125030001</v>
      </c>
      <c r="B4762" s="1219" t="s">
        <v>2570</v>
      </c>
      <c r="C4762" s="1220"/>
      <c r="D4762" s="1221"/>
      <c r="E4762" s="1219" t="s">
        <v>4512</v>
      </c>
      <c r="F4762" s="1221"/>
      <c r="G4762" s="1158">
        <v>0</v>
      </c>
      <c r="H4762" s="740">
        <v>120326.01</v>
      </c>
      <c r="I4762" s="1158">
        <v>0</v>
      </c>
      <c r="J4762" s="740">
        <v>120326.01</v>
      </c>
      <c r="K4762" s="276" t="str">
        <f t="shared" si="74"/>
        <v>110122</v>
      </c>
    </row>
    <row r="4763" spans="1:11" ht="15" customHeight="1">
      <c r="A4763" s="1157">
        <v>5125030001</v>
      </c>
      <c r="B4763" s="1219" t="s">
        <v>2570</v>
      </c>
      <c r="C4763" s="1220"/>
      <c r="D4763" s="1221"/>
      <c r="E4763" s="1219" t="s">
        <v>2991</v>
      </c>
      <c r="F4763" s="1221"/>
      <c r="G4763" s="740">
        <v>225417.4</v>
      </c>
      <c r="H4763" s="1158">
        <v>0</v>
      </c>
      <c r="I4763" s="1158">
        <v>0</v>
      </c>
      <c r="J4763" s="740">
        <v>225417.4</v>
      </c>
      <c r="K4763" s="276" t="str">
        <f t="shared" si="74"/>
        <v>151222</v>
      </c>
    </row>
    <row r="4764" spans="1:11" ht="15" customHeight="1">
      <c r="A4764" s="1157">
        <v>5125030001</v>
      </c>
      <c r="B4764" s="1219" t="s">
        <v>2570</v>
      </c>
      <c r="C4764" s="1220"/>
      <c r="D4764" s="1221"/>
      <c r="E4764" s="1219" t="s">
        <v>4513</v>
      </c>
      <c r="F4764" s="1221"/>
      <c r="G4764" s="740">
        <v>24133.35</v>
      </c>
      <c r="H4764" s="740">
        <v>168832.93</v>
      </c>
      <c r="I4764" s="1158">
        <v>0</v>
      </c>
      <c r="J4764" s="740">
        <v>192966.28</v>
      </c>
      <c r="K4764" s="276" t="str">
        <f t="shared" si="74"/>
        <v>110122</v>
      </c>
    </row>
    <row r="4765" spans="1:11" ht="15" customHeight="1">
      <c r="A4765" s="1157">
        <v>5125030001</v>
      </c>
      <c r="B4765" s="1219" t="s">
        <v>2570</v>
      </c>
      <c r="C4765" s="1220"/>
      <c r="D4765" s="1221"/>
      <c r="E4765" s="1219" t="s">
        <v>3265</v>
      </c>
      <c r="F4765" s="1221"/>
      <c r="G4765" s="740">
        <v>375098.02</v>
      </c>
      <c r="H4765" s="740">
        <v>35473.040000000001</v>
      </c>
      <c r="I4765" s="1158">
        <v>0</v>
      </c>
      <c r="J4765" s="740">
        <v>410571.06</v>
      </c>
      <c r="K4765" s="276" t="str">
        <f t="shared" si="74"/>
        <v>151222</v>
      </c>
    </row>
    <row r="4766" spans="1:11" ht="15" customHeight="1">
      <c r="A4766" s="1157">
        <v>5125030001</v>
      </c>
      <c r="B4766" s="1219" t="s">
        <v>2570</v>
      </c>
      <c r="C4766" s="1220"/>
      <c r="D4766" s="1221"/>
      <c r="E4766" s="1219" t="s">
        <v>2992</v>
      </c>
      <c r="F4766" s="1221"/>
      <c r="G4766" s="740">
        <v>102119.09</v>
      </c>
      <c r="H4766" s="740">
        <v>12239</v>
      </c>
      <c r="I4766" s="1158">
        <v>0</v>
      </c>
      <c r="J4766" s="740">
        <v>114358.09</v>
      </c>
      <c r="K4766" s="276" t="str">
        <f t="shared" si="74"/>
        <v>110122</v>
      </c>
    </row>
    <row r="4767" spans="1:11" ht="15" customHeight="1">
      <c r="A4767" s="1157">
        <v>5125030001</v>
      </c>
      <c r="B4767" s="1219" t="s">
        <v>2570</v>
      </c>
      <c r="C4767" s="1220"/>
      <c r="D4767" s="1221"/>
      <c r="E4767" s="1219" t="s">
        <v>3820</v>
      </c>
      <c r="F4767" s="1221"/>
      <c r="G4767" s="740">
        <v>19447.580000000002</v>
      </c>
      <c r="H4767" s="1158">
        <v>0</v>
      </c>
      <c r="I4767" s="1158">
        <v>0</v>
      </c>
      <c r="J4767" s="740">
        <v>19447.580000000002</v>
      </c>
      <c r="K4767" s="276" t="str">
        <f t="shared" si="74"/>
        <v>110122</v>
      </c>
    </row>
    <row r="4768" spans="1:11" ht="15" customHeight="1">
      <c r="A4768" s="1157">
        <v>5125030001</v>
      </c>
      <c r="B4768" s="1219" t="s">
        <v>2570</v>
      </c>
      <c r="C4768" s="1220"/>
      <c r="D4768" s="1221"/>
      <c r="E4768" s="1219" t="s">
        <v>3998</v>
      </c>
      <c r="F4768" s="1221"/>
      <c r="G4768" s="740">
        <v>7159.85</v>
      </c>
      <c r="H4768" s="1158">
        <v>0</v>
      </c>
      <c r="I4768" s="1158">
        <v>0</v>
      </c>
      <c r="J4768" s="740">
        <v>7159.85</v>
      </c>
      <c r="K4768" s="276" t="str">
        <f t="shared" si="74"/>
        <v>110122</v>
      </c>
    </row>
    <row r="4769" spans="1:11" ht="15" customHeight="1">
      <c r="A4769" s="1157">
        <v>5125030001</v>
      </c>
      <c r="B4769" s="1219" t="s">
        <v>2570</v>
      </c>
      <c r="C4769" s="1220"/>
      <c r="D4769" s="1221"/>
      <c r="E4769" s="1219" t="s">
        <v>2993</v>
      </c>
      <c r="F4769" s="1221"/>
      <c r="G4769" s="1158">
        <v>716.16</v>
      </c>
      <c r="H4769" s="1158">
        <v>340.7</v>
      </c>
      <c r="I4769" s="1158">
        <v>0</v>
      </c>
      <c r="J4769" s="740">
        <v>1056.8599999999999</v>
      </c>
      <c r="K4769" s="276" t="str">
        <f t="shared" si="74"/>
        <v>110122</v>
      </c>
    </row>
    <row r="4770" spans="1:11" ht="15" customHeight="1">
      <c r="A4770" s="1157">
        <v>5125030001</v>
      </c>
      <c r="B4770" s="1219" t="s">
        <v>2570</v>
      </c>
      <c r="C4770" s="1220"/>
      <c r="D4770" s="1221"/>
      <c r="E4770" s="1219" t="s">
        <v>3821</v>
      </c>
      <c r="F4770" s="1221"/>
      <c r="G4770" s="740">
        <v>1356.25</v>
      </c>
      <c r="H4770" s="1158">
        <v>0</v>
      </c>
      <c r="I4770" s="1158">
        <v>0</v>
      </c>
      <c r="J4770" s="740">
        <v>1356.25</v>
      </c>
      <c r="K4770" s="276" t="str">
        <f t="shared" si="74"/>
        <v>110122</v>
      </c>
    </row>
    <row r="4771" spans="1:11" ht="15" customHeight="1">
      <c r="A4771" s="1157">
        <v>5125040001</v>
      </c>
      <c r="B4771" s="1219" t="s">
        <v>2236</v>
      </c>
      <c r="C4771" s="1220"/>
      <c r="D4771" s="1221"/>
      <c r="E4771" s="1219" t="s">
        <v>3999</v>
      </c>
      <c r="F4771" s="1221"/>
      <c r="G4771" s="740">
        <v>99270.41</v>
      </c>
      <c r="H4771" s="1158">
        <v>0</v>
      </c>
      <c r="I4771" s="1158">
        <v>0</v>
      </c>
      <c r="J4771" s="740">
        <v>99270.41</v>
      </c>
      <c r="K4771" s="276" t="str">
        <f t="shared" si="74"/>
        <v>110122</v>
      </c>
    </row>
    <row r="4772" spans="1:11" ht="15" customHeight="1">
      <c r="A4772" s="1157">
        <v>5125040001</v>
      </c>
      <c r="B4772" s="1219" t="s">
        <v>2236</v>
      </c>
      <c r="C4772" s="1220"/>
      <c r="D4772" s="1221"/>
      <c r="E4772" s="1219" t="s">
        <v>2572</v>
      </c>
      <c r="F4772" s="1221"/>
      <c r="G4772" s="740">
        <v>88974.22</v>
      </c>
      <c r="H4772" s="1158">
        <v>0</v>
      </c>
      <c r="I4772" s="1158">
        <v>0</v>
      </c>
      <c r="J4772" s="740">
        <v>88974.22</v>
      </c>
      <c r="K4772" s="276" t="str">
        <f t="shared" si="74"/>
        <v>110122</v>
      </c>
    </row>
    <row r="4773" spans="1:11" ht="15" customHeight="1">
      <c r="A4773" s="1157">
        <v>5125040001</v>
      </c>
      <c r="B4773" s="1219" t="s">
        <v>2236</v>
      </c>
      <c r="C4773" s="1220"/>
      <c r="D4773" s="1221"/>
      <c r="E4773" s="1219" t="s">
        <v>2573</v>
      </c>
      <c r="F4773" s="1221"/>
      <c r="G4773" s="740">
        <v>97005.85</v>
      </c>
      <c r="H4773" s="740">
        <v>14209.36</v>
      </c>
      <c r="I4773" s="1158">
        <v>0</v>
      </c>
      <c r="J4773" s="740">
        <v>111215.21</v>
      </c>
      <c r="K4773" s="276" t="str">
        <f t="shared" si="74"/>
        <v>110122</v>
      </c>
    </row>
    <row r="4774" spans="1:11" ht="15" customHeight="1">
      <c r="A4774" s="1157">
        <v>5125040001</v>
      </c>
      <c r="B4774" s="1219" t="s">
        <v>2236</v>
      </c>
      <c r="C4774" s="1220"/>
      <c r="D4774" s="1221"/>
      <c r="E4774" s="1219" t="s">
        <v>2237</v>
      </c>
      <c r="F4774" s="1221"/>
      <c r="G4774" s="740">
        <v>1267362.1100000001</v>
      </c>
      <c r="H4774" s="740">
        <v>10247</v>
      </c>
      <c r="I4774" s="1158">
        <v>0</v>
      </c>
      <c r="J4774" s="740">
        <v>1277609.1100000001</v>
      </c>
      <c r="K4774" s="276" t="str">
        <f t="shared" si="74"/>
        <v>110122</v>
      </c>
    </row>
    <row r="4775" spans="1:11" ht="15" customHeight="1">
      <c r="A4775" s="1157">
        <v>5125040001</v>
      </c>
      <c r="B4775" s="1219" t="s">
        <v>2236</v>
      </c>
      <c r="C4775" s="1220"/>
      <c r="D4775" s="1221"/>
      <c r="E4775" s="1219" t="s">
        <v>2994</v>
      </c>
      <c r="F4775" s="1221"/>
      <c r="G4775" s="740">
        <v>295611.17</v>
      </c>
      <c r="H4775" s="740">
        <v>65959.95</v>
      </c>
      <c r="I4775" s="1158">
        <v>0</v>
      </c>
      <c r="J4775" s="740">
        <v>361571.12</v>
      </c>
      <c r="K4775" s="276" t="str">
        <f t="shared" si="74"/>
        <v>110122</v>
      </c>
    </row>
    <row r="4776" spans="1:11" ht="15" customHeight="1">
      <c r="A4776" s="1157">
        <v>5125040001</v>
      </c>
      <c r="B4776" s="1219" t="s">
        <v>2236</v>
      </c>
      <c r="C4776" s="1220"/>
      <c r="D4776" s="1221"/>
      <c r="E4776" s="1219" t="s">
        <v>2995</v>
      </c>
      <c r="F4776" s="1221"/>
      <c r="G4776" s="740">
        <v>201481.58</v>
      </c>
      <c r="H4776" s="740">
        <v>153477.99</v>
      </c>
      <c r="I4776" s="1158">
        <v>0</v>
      </c>
      <c r="J4776" s="740">
        <v>354959.57</v>
      </c>
      <c r="K4776" s="276" t="str">
        <f t="shared" si="74"/>
        <v>110122</v>
      </c>
    </row>
    <row r="4777" spans="1:11" ht="15" customHeight="1">
      <c r="A4777" s="1157">
        <v>5125040001</v>
      </c>
      <c r="B4777" s="1219" t="s">
        <v>2236</v>
      </c>
      <c r="C4777" s="1220"/>
      <c r="D4777" s="1221"/>
      <c r="E4777" s="1219" t="s">
        <v>2574</v>
      </c>
      <c r="F4777" s="1221"/>
      <c r="G4777" s="740">
        <v>178534.86</v>
      </c>
      <c r="H4777" s="740">
        <v>106181.84</v>
      </c>
      <c r="I4777" s="1158">
        <v>0</v>
      </c>
      <c r="J4777" s="740">
        <v>284716.7</v>
      </c>
      <c r="K4777" s="276" t="str">
        <f t="shared" si="74"/>
        <v>110122</v>
      </c>
    </row>
    <row r="4778" spans="1:11" ht="15" customHeight="1">
      <c r="A4778" s="1157">
        <v>5125040001</v>
      </c>
      <c r="B4778" s="1219" t="s">
        <v>2236</v>
      </c>
      <c r="C4778" s="1220"/>
      <c r="D4778" s="1221"/>
      <c r="E4778" s="1219" t="s">
        <v>3822</v>
      </c>
      <c r="F4778" s="1221"/>
      <c r="G4778" s="740">
        <v>22672.959999999999</v>
      </c>
      <c r="H4778" s="1158">
        <v>0</v>
      </c>
      <c r="I4778" s="1158">
        <v>0</v>
      </c>
      <c r="J4778" s="740">
        <v>22672.959999999999</v>
      </c>
      <c r="K4778" s="276" t="str">
        <f t="shared" si="74"/>
        <v>110122</v>
      </c>
    </row>
    <row r="4779" spans="1:11" ht="15" customHeight="1">
      <c r="A4779" s="1157">
        <v>5125040001</v>
      </c>
      <c r="B4779" s="1219" t="s">
        <v>2236</v>
      </c>
      <c r="C4779" s="1220"/>
      <c r="D4779" s="1221"/>
      <c r="E4779" s="1219" t="s">
        <v>4000</v>
      </c>
      <c r="F4779" s="1221"/>
      <c r="G4779" s="740">
        <v>3879.52</v>
      </c>
      <c r="H4779" s="1158">
        <v>0</v>
      </c>
      <c r="I4779" s="1158">
        <v>0</v>
      </c>
      <c r="J4779" s="740">
        <v>3879.52</v>
      </c>
      <c r="K4779" s="276" t="str">
        <f t="shared" si="74"/>
        <v>110122</v>
      </c>
    </row>
    <row r="4780" spans="1:11" ht="15" customHeight="1">
      <c r="A4780" s="1157">
        <v>5125040001</v>
      </c>
      <c r="B4780" s="1219" t="s">
        <v>2236</v>
      </c>
      <c r="C4780" s="1220"/>
      <c r="D4780" s="1221"/>
      <c r="E4780" s="1219" t="s">
        <v>4001</v>
      </c>
      <c r="F4780" s="1221"/>
      <c r="G4780" s="1158">
        <v>771.4</v>
      </c>
      <c r="H4780" s="1158">
        <v>0</v>
      </c>
      <c r="I4780" s="1158">
        <v>0</v>
      </c>
      <c r="J4780" s="1158">
        <v>771.4</v>
      </c>
      <c r="K4780" s="276" t="str">
        <f t="shared" si="74"/>
        <v>110122</v>
      </c>
    </row>
    <row r="4781" spans="1:11" ht="15" customHeight="1">
      <c r="A4781" s="1157">
        <v>5125050001</v>
      </c>
      <c r="B4781" s="1219" t="s">
        <v>2816</v>
      </c>
      <c r="C4781" s="1220"/>
      <c r="D4781" s="1221"/>
      <c r="E4781" s="1219" t="s">
        <v>3528</v>
      </c>
      <c r="F4781" s="1221"/>
      <c r="G4781" s="740">
        <v>1111.25</v>
      </c>
      <c r="H4781" s="1158">
        <v>0</v>
      </c>
      <c r="I4781" s="1158">
        <v>0</v>
      </c>
      <c r="J4781" s="740">
        <v>1111.25</v>
      </c>
      <c r="K4781" s="276" t="str">
        <f t="shared" si="74"/>
        <v>110122</v>
      </c>
    </row>
    <row r="4782" spans="1:11" ht="15" customHeight="1">
      <c r="A4782" s="1157">
        <v>5125050001</v>
      </c>
      <c r="B4782" s="1219" t="s">
        <v>2816</v>
      </c>
      <c r="C4782" s="1220"/>
      <c r="D4782" s="1221"/>
      <c r="E4782" s="1219" t="s">
        <v>2996</v>
      </c>
      <c r="F4782" s="1221"/>
      <c r="G4782" s="740">
        <v>96478.36</v>
      </c>
      <c r="H4782" s="1158">
        <v>0</v>
      </c>
      <c r="I4782" s="1158">
        <v>0</v>
      </c>
      <c r="J4782" s="740">
        <v>96478.36</v>
      </c>
      <c r="K4782" s="276" t="str">
        <f t="shared" si="74"/>
        <v>110122</v>
      </c>
    </row>
    <row r="4783" spans="1:11" ht="15" customHeight="1">
      <c r="A4783" s="1157">
        <v>5125050001</v>
      </c>
      <c r="B4783" s="1219" t="s">
        <v>2816</v>
      </c>
      <c r="C4783" s="1220"/>
      <c r="D4783" s="1221"/>
      <c r="E4783" s="1219" t="s">
        <v>4514</v>
      </c>
      <c r="F4783" s="1221"/>
      <c r="G4783" s="1158">
        <v>0</v>
      </c>
      <c r="H4783" s="740">
        <v>26312.28</v>
      </c>
      <c r="I4783" s="1158">
        <v>0</v>
      </c>
      <c r="J4783" s="740">
        <v>26312.28</v>
      </c>
      <c r="K4783" s="276" t="str">
        <f t="shared" si="74"/>
        <v>151222</v>
      </c>
    </row>
    <row r="4784" spans="1:11" ht="15" customHeight="1">
      <c r="A4784" s="1157">
        <v>5125060001</v>
      </c>
      <c r="B4784" s="1219" t="s">
        <v>1210</v>
      </c>
      <c r="C4784" s="1220"/>
      <c r="D4784" s="1221"/>
      <c r="E4784" s="1219" t="s">
        <v>1863</v>
      </c>
      <c r="F4784" s="1221"/>
      <c r="G4784" s="1158">
        <v>123.85</v>
      </c>
      <c r="H4784" s="1158">
        <v>0</v>
      </c>
      <c r="I4784" s="1158">
        <v>0</v>
      </c>
      <c r="J4784" s="1158">
        <v>123.85</v>
      </c>
      <c r="K4784" s="276" t="str">
        <f t="shared" si="74"/>
        <v>110122</v>
      </c>
    </row>
    <row r="4785" spans="1:11" ht="15" customHeight="1">
      <c r="A4785" s="1157">
        <v>5125060001</v>
      </c>
      <c r="B4785" s="1219" t="s">
        <v>1210</v>
      </c>
      <c r="C4785" s="1220"/>
      <c r="D4785" s="1221"/>
      <c r="E4785" s="1219" t="s">
        <v>4515</v>
      </c>
      <c r="F4785" s="1221"/>
      <c r="G4785" s="1158">
        <v>0</v>
      </c>
      <c r="H4785" s="740">
        <v>6792</v>
      </c>
      <c r="I4785" s="1158">
        <v>0</v>
      </c>
      <c r="J4785" s="740">
        <v>6792</v>
      </c>
      <c r="K4785" s="276" t="str">
        <f t="shared" si="74"/>
        <v>110122</v>
      </c>
    </row>
    <row r="4786" spans="1:11" ht="15" customHeight="1">
      <c r="A4786" s="1157">
        <v>5125060001</v>
      </c>
      <c r="B4786" s="1219" t="s">
        <v>1210</v>
      </c>
      <c r="C4786" s="1220"/>
      <c r="D4786" s="1221"/>
      <c r="E4786" s="1219" t="s">
        <v>4516</v>
      </c>
      <c r="F4786" s="1221"/>
      <c r="G4786" s="1158">
        <v>0</v>
      </c>
      <c r="H4786" s="740">
        <v>11982</v>
      </c>
      <c r="I4786" s="1158">
        <v>0</v>
      </c>
      <c r="J4786" s="740">
        <v>11982</v>
      </c>
      <c r="K4786" s="276" t="str">
        <f t="shared" si="74"/>
        <v>110122</v>
      </c>
    </row>
    <row r="4787" spans="1:11" ht="15" customHeight="1">
      <c r="A4787" s="1157">
        <v>5125060001</v>
      </c>
      <c r="B4787" s="1219" t="s">
        <v>1210</v>
      </c>
      <c r="C4787" s="1220"/>
      <c r="D4787" s="1221"/>
      <c r="E4787" s="1219" t="s">
        <v>2575</v>
      </c>
      <c r="F4787" s="1221"/>
      <c r="G4787" s="740">
        <v>65473.4</v>
      </c>
      <c r="H4787" s="1158">
        <v>0</v>
      </c>
      <c r="I4787" s="1158">
        <v>0</v>
      </c>
      <c r="J4787" s="740">
        <v>65473.4</v>
      </c>
      <c r="K4787" s="276" t="str">
        <f t="shared" si="74"/>
        <v>110122</v>
      </c>
    </row>
    <row r="4788" spans="1:11" ht="15" customHeight="1">
      <c r="A4788" s="1157">
        <v>5125060001</v>
      </c>
      <c r="B4788" s="1219" t="s">
        <v>1210</v>
      </c>
      <c r="C4788" s="1220"/>
      <c r="D4788" s="1221"/>
      <c r="E4788" s="1219" t="s">
        <v>3823</v>
      </c>
      <c r="F4788" s="1221"/>
      <c r="G4788" s="1158">
        <v>164</v>
      </c>
      <c r="H4788" s="1158">
        <v>0</v>
      </c>
      <c r="I4788" s="1158">
        <v>0</v>
      </c>
      <c r="J4788" s="1158">
        <v>164</v>
      </c>
      <c r="K4788" s="276" t="str">
        <f t="shared" si="74"/>
        <v>110122</v>
      </c>
    </row>
    <row r="4789" spans="1:11" ht="15" customHeight="1">
      <c r="A4789" s="1157">
        <v>5125060001</v>
      </c>
      <c r="B4789" s="1219" t="s">
        <v>1210</v>
      </c>
      <c r="C4789" s="1220"/>
      <c r="D4789" s="1221"/>
      <c r="E4789" s="1219" t="s">
        <v>3824</v>
      </c>
      <c r="F4789" s="1221"/>
      <c r="G4789" s="740">
        <v>5100</v>
      </c>
      <c r="H4789" s="1158">
        <v>0</v>
      </c>
      <c r="I4789" s="1158">
        <v>0</v>
      </c>
      <c r="J4789" s="740">
        <v>5100</v>
      </c>
      <c r="K4789" s="276" t="str">
        <f t="shared" si="74"/>
        <v>110122</v>
      </c>
    </row>
    <row r="4790" spans="1:11" ht="15" customHeight="1">
      <c r="A4790" s="1157">
        <v>5125060001</v>
      </c>
      <c r="B4790" s="1219" t="s">
        <v>1210</v>
      </c>
      <c r="C4790" s="1220"/>
      <c r="D4790" s="1221"/>
      <c r="E4790" s="1219" t="s">
        <v>2576</v>
      </c>
      <c r="F4790" s="1221"/>
      <c r="G4790" s="1158">
        <v>439.89</v>
      </c>
      <c r="H4790" s="1158">
        <v>0</v>
      </c>
      <c r="I4790" s="1158">
        <v>0</v>
      </c>
      <c r="J4790" s="1158">
        <v>439.89</v>
      </c>
      <c r="K4790" s="276" t="str">
        <f t="shared" si="74"/>
        <v>110122</v>
      </c>
    </row>
    <row r="4791" spans="1:11" ht="15" customHeight="1">
      <c r="A4791" s="1157">
        <v>5125060001</v>
      </c>
      <c r="B4791" s="1219" t="s">
        <v>1210</v>
      </c>
      <c r="C4791" s="1220"/>
      <c r="D4791" s="1221"/>
      <c r="E4791" s="1219" t="s">
        <v>2577</v>
      </c>
      <c r="F4791" s="1221"/>
      <c r="G4791" s="1158">
        <v>869.5</v>
      </c>
      <c r="H4791" s="1158">
        <v>225</v>
      </c>
      <c r="I4791" s="1158">
        <v>0</v>
      </c>
      <c r="J4791" s="740">
        <v>1094.5</v>
      </c>
      <c r="K4791" s="276" t="str">
        <f t="shared" si="74"/>
        <v>110122</v>
      </c>
    </row>
    <row r="4792" spans="1:11" ht="15" customHeight="1">
      <c r="A4792" s="1157">
        <v>5125060001</v>
      </c>
      <c r="B4792" s="1219" t="s">
        <v>1210</v>
      </c>
      <c r="C4792" s="1220"/>
      <c r="D4792" s="1221"/>
      <c r="E4792" s="1219" t="s">
        <v>2578</v>
      </c>
      <c r="F4792" s="1221"/>
      <c r="G4792" s="1158">
        <v>300.8</v>
      </c>
      <c r="H4792" s="1158">
        <v>172.5</v>
      </c>
      <c r="I4792" s="1158">
        <v>0</v>
      </c>
      <c r="J4792" s="1158">
        <v>473.3</v>
      </c>
      <c r="K4792" s="276" t="str">
        <f t="shared" si="74"/>
        <v>110122</v>
      </c>
    </row>
    <row r="4793" spans="1:11" ht="15" customHeight="1">
      <c r="A4793" s="1157">
        <v>5125060001</v>
      </c>
      <c r="B4793" s="1219" t="s">
        <v>1210</v>
      </c>
      <c r="C4793" s="1220"/>
      <c r="D4793" s="1221"/>
      <c r="E4793" s="1219" t="s">
        <v>3825</v>
      </c>
      <c r="F4793" s="1221"/>
      <c r="G4793" s="1158">
        <v>174.66</v>
      </c>
      <c r="H4793" s="1158">
        <v>0</v>
      </c>
      <c r="I4793" s="1158">
        <v>0</v>
      </c>
      <c r="J4793" s="1158">
        <v>174.66</v>
      </c>
      <c r="K4793" s="276" t="str">
        <f t="shared" si="74"/>
        <v>110122</v>
      </c>
    </row>
    <row r="4794" spans="1:11" ht="15" customHeight="1">
      <c r="A4794" s="1157">
        <v>5125060001</v>
      </c>
      <c r="B4794" s="1219" t="s">
        <v>1210</v>
      </c>
      <c r="C4794" s="1220"/>
      <c r="D4794" s="1221"/>
      <c r="E4794" s="1219" t="s">
        <v>2997</v>
      </c>
      <c r="F4794" s="1221"/>
      <c r="G4794" s="740">
        <v>6837.5</v>
      </c>
      <c r="H4794" s="1158">
        <v>0</v>
      </c>
      <c r="I4794" s="1158">
        <v>0</v>
      </c>
      <c r="J4794" s="740">
        <v>6837.5</v>
      </c>
      <c r="K4794" s="276" t="str">
        <f t="shared" si="74"/>
        <v>110122</v>
      </c>
    </row>
    <row r="4795" spans="1:11" ht="15" customHeight="1">
      <c r="A4795" s="1157">
        <v>5125060001</v>
      </c>
      <c r="B4795" s="1219" t="s">
        <v>1210</v>
      </c>
      <c r="C4795" s="1220"/>
      <c r="D4795" s="1221"/>
      <c r="E4795" s="1219" t="s">
        <v>4002</v>
      </c>
      <c r="F4795" s="1221"/>
      <c r="G4795" s="1158">
        <v>10.44</v>
      </c>
      <c r="H4795" s="1158">
        <v>0</v>
      </c>
      <c r="I4795" s="1158">
        <v>0</v>
      </c>
      <c r="J4795" s="1158">
        <v>10.44</v>
      </c>
      <c r="K4795" s="276" t="str">
        <f t="shared" si="74"/>
        <v>110122</v>
      </c>
    </row>
    <row r="4796" spans="1:11" ht="15" customHeight="1">
      <c r="A4796" s="1157">
        <v>5125060001</v>
      </c>
      <c r="B4796" s="1219" t="s">
        <v>1210</v>
      </c>
      <c r="C4796" s="1220"/>
      <c r="D4796" s="1221"/>
      <c r="E4796" s="1219" t="s">
        <v>2998</v>
      </c>
      <c r="F4796" s="1221"/>
      <c r="G4796" s="740">
        <v>2250.88</v>
      </c>
      <c r="H4796" s="1158">
        <v>0</v>
      </c>
      <c r="I4796" s="1158">
        <v>0</v>
      </c>
      <c r="J4796" s="740">
        <v>2250.88</v>
      </c>
      <c r="K4796" s="276" t="str">
        <f t="shared" si="74"/>
        <v>110122</v>
      </c>
    </row>
    <row r="4797" spans="1:11" ht="15" customHeight="1">
      <c r="A4797" s="1157">
        <v>5125060001</v>
      </c>
      <c r="B4797" s="1219" t="s">
        <v>1210</v>
      </c>
      <c r="C4797" s="1220"/>
      <c r="D4797" s="1221"/>
      <c r="E4797" s="1219" t="s">
        <v>2999</v>
      </c>
      <c r="F4797" s="1221"/>
      <c r="G4797" s="740">
        <v>5440.64</v>
      </c>
      <c r="H4797" s="1158">
        <v>0</v>
      </c>
      <c r="I4797" s="1158">
        <v>0</v>
      </c>
      <c r="J4797" s="740">
        <v>5440.64</v>
      </c>
      <c r="K4797" s="276" t="str">
        <f t="shared" si="74"/>
        <v>110122</v>
      </c>
    </row>
    <row r="4798" spans="1:11" ht="15" customHeight="1">
      <c r="A4798" s="1157">
        <v>5125060001</v>
      </c>
      <c r="B4798" s="1219" t="s">
        <v>1210</v>
      </c>
      <c r="C4798" s="1220"/>
      <c r="D4798" s="1221"/>
      <c r="E4798" s="1219" t="s">
        <v>2579</v>
      </c>
      <c r="F4798" s="1221"/>
      <c r="G4798" s="740">
        <v>25878.85</v>
      </c>
      <c r="H4798" s="740">
        <v>2968.77</v>
      </c>
      <c r="I4798" s="1158">
        <v>0</v>
      </c>
      <c r="J4798" s="740">
        <v>28847.62</v>
      </c>
      <c r="K4798" s="276" t="str">
        <f t="shared" si="74"/>
        <v>110122</v>
      </c>
    </row>
    <row r="4799" spans="1:11" ht="15" customHeight="1">
      <c r="A4799" s="1157">
        <v>5125060001</v>
      </c>
      <c r="B4799" s="1219" t="s">
        <v>1210</v>
      </c>
      <c r="C4799" s="1220"/>
      <c r="D4799" s="1221"/>
      <c r="E4799" s="1219" t="s">
        <v>3529</v>
      </c>
      <c r="F4799" s="1221"/>
      <c r="G4799" s="740">
        <v>9828.61</v>
      </c>
      <c r="H4799" s="740">
        <v>108960</v>
      </c>
      <c r="I4799" s="1158">
        <v>0</v>
      </c>
      <c r="J4799" s="740">
        <v>118788.61</v>
      </c>
      <c r="K4799" s="276" t="str">
        <f t="shared" si="74"/>
        <v>110122</v>
      </c>
    </row>
    <row r="4800" spans="1:11" ht="15" customHeight="1">
      <c r="A4800" s="1157">
        <v>5125060001</v>
      </c>
      <c r="B4800" s="1219" t="s">
        <v>1210</v>
      </c>
      <c r="C4800" s="1220"/>
      <c r="D4800" s="1221"/>
      <c r="E4800" s="1219" t="s">
        <v>4517</v>
      </c>
      <c r="F4800" s="1221"/>
      <c r="G4800" s="740">
        <v>17270.080000000002</v>
      </c>
      <c r="H4800" s="1158">
        <v>0</v>
      </c>
      <c r="I4800" s="1158">
        <v>0</v>
      </c>
      <c r="J4800" s="740">
        <v>17270.080000000002</v>
      </c>
      <c r="K4800" s="276" t="str">
        <f t="shared" si="74"/>
        <v>110122</v>
      </c>
    </row>
    <row r="4801" spans="1:11" ht="15" customHeight="1">
      <c r="A4801" s="1157">
        <v>5125060001</v>
      </c>
      <c r="B4801" s="1219" t="s">
        <v>1210</v>
      </c>
      <c r="C4801" s="1220"/>
      <c r="D4801" s="1221"/>
      <c r="E4801" s="1219" t="s">
        <v>2238</v>
      </c>
      <c r="F4801" s="1221"/>
      <c r="G4801" s="740">
        <v>222658.79</v>
      </c>
      <c r="H4801" s="740">
        <v>4561.37</v>
      </c>
      <c r="I4801" s="1158">
        <v>0</v>
      </c>
      <c r="J4801" s="740">
        <v>227220.16</v>
      </c>
      <c r="K4801" s="276" t="str">
        <f t="shared" si="74"/>
        <v>110122</v>
      </c>
    </row>
    <row r="4802" spans="1:11" ht="15" customHeight="1">
      <c r="A4802" s="1157">
        <v>5125060001</v>
      </c>
      <c r="B4802" s="1219" t="s">
        <v>1210</v>
      </c>
      <c r="C4802" s="1220"/>
      <c r="D4802" s="1221"/>
      <c r="E4802" s="1219" t="s">
        <v>3826</v>
      </c>
      <c r="F4802" s="1221"/>
      <c r="G4802" s="740">
        <v>1614708.21</v>
      </c>
      <c r="H4802" s="1158">
        <v>0</v>
      </c>
      <c r="I4802" s="1158">
        <v>0</v>
      </c>
      <c r="J4802" s="740">
        <v>1614708.21</v>
      </c>
      <c r="K4802" s="276" t="str">
        <f t="shared" si="74"/>
        <v>151222</v>
      </c>
    </row>
    <row r="4803" spans="1:11" ht="15" customHeight="1">
      <c r="A4803" s="1157">
        <v>5125060001</v>
      </c>
      <c r="B4803" s="1219" t="s">
        <v>1210</v>
      </c>
      <c r="C4803" s="1220"/>
      <c r="D4803" s="1221"/>
      <c r="E4803" s="1219" t="s">
        <v>3000</v>
      </c>
      <c r="F4803" s="1221"/>
      <c r="G4803" s="740">
        <v>1830.81</v>
      </c>
      <c r="H4803" s="1158">
        <v>329.9</v>
      </c>
      <c r="I4803" s="1158">
        <v>0</v>
      </c>
      <c r="J4803" s="740">
        <v>2160.71</v>
      </c>
      <c r="K4803" s="276" t="str">
        <f t="shared" si="74"/>
        <v>110122</v>
      </c>
    </row>
    <row r="4804" spans="1:11" ht="15" customHeight="1">
      <c r="A4804" s="1157">
        <v>5125060001</v>
      </c>
      <c r="B4804" s="1219" t="s">
        <v>1210</v>
      </c>
      <c r="C4804" s="1220"/>
      <c r="D4804" s="1221"/>
      <c r="E4804" s="1219" t="s">
        <v>2580</v>
      </c>
      <c r="F4804" s="1221"/>
      <c r="G4804" s="1158">
        <v>572</v>
      </c>
      <c r="H4804" s="1158">
        <v>0</v>
      </c>
      <c r="I4804" s="1158">
        <v>0</v>
      </c>
      <c r="J4804" s="1158">
        <v>572</v>
      </c>
      <c r="K4804" s="276" t="str">
        <f t="shared" si="74"/>
        <v>110122</v>
      </c>
    </row>
    <row r="4805" spans="1:11" ht="15" customHeight="1">
      <c r="A4805" s="1157">
        <v>5125060001</v>
      </c>
      <c r="B4805" s="1219" t="s">
        <v>1210</v>
      </c>
      <c r="C4805" s="1220"/>
      <c r="D4805" s="1221"/>
      <c r="E4805" s="1219" t="s">
        <v>3001</v>
      </c>
      <c r="F4805" s="1221"/>
      <c r="G4805" s="740">
        <v>2060.64</v>
      </c>
      <c r="H4805" s="1158">
        <v>0</v>
      </c>
      <c r="I4805" s="1158">
        <v>0</v>
      </c>
      <c r="J4805" s="740">
        <v>2060.64</v>
      </c>
      <c r="K4805" s="276" t="str">
        <f t="shared" si="74"/>
        <v>110122</v>
      </c>
    </row>
    <row r="4806" spans="1:11" ht="15" customHeight="1">
      <c r="A4806" s="1157">
        <v>5125060001</v>
      </c>
      <c r="B4806" s="1219" t="s">
        <v>1210</v>
      </c>
      <c r="C4806" s="1220"/>
      <c r="D4806" s="1221"/>
      <c r="E4806" s="1219" t="s">
        <v>4518</v>
      </c>
      <c r="F4806" s="1221"/>
      <c r="G4806" s="1158">
        <v>0</v>
      </c>
      <c r="H4806" s="1158">
        <v>287.89</v>
      </c>
      <c r="I4806" s="1158">
        <v>0</v>
      </c>
      <c r="J4806" s="1158">
        <v>287.89</v>
      </c>
      <c r="K4806" s="276" t="str">
        <f t="shared" si="74"/>
        <v>110122</v>
      </c>
    </row>
    <row r="4807" spans="1:11" ht="15" customHeight="1">
      <c r="A4807" s="1157">
        <v>5125060001</v>
      </c>
      <c r="B4807" s="1219" t="s">
        <v>1210</v>
      </c>
      <c r="C4807" s="1220"/>
      <c r="D4807" s="1221"/>
      <c r="E4807" s="1219" t="s">
        <v>3827</v>
      </c>
      <c r="F4807" s="1221"/>
      <c r="G4807" s="1158">
        <v>95.73</v>
      </c>
      <c r="H4807" s="1158">
        <v>0</v>
      </c>
      <c r="I4807" s="1158">
        <v>0</v>
      </c>
      <c r="J4807" s="1158">
        <v>95.73</v>
      </c>
      <c r="K4807" s="276" t="str">
        <f t="shared" si="74"/>
        <v>110122</v>
      </c>
    </row>
    <row r="4808" spans="1:11" ht="15" customHeight="1">
      <c r="A4808" s="1157">
        <v>5125060001</v>
      </c>
      <c r="B4808" s="1219" t="s">
        <v>1210</v>
      </c>
      <c r="C4808" s="1220"/>
      <c r="D4808" s="1221"/>
      <c r="E4808" s="1219" t="s">
        <v>3530</v>
      </c>
      <c r="F4808" s="1221"/>
      <c r="G4808" s="1158">
        <v>450.01</v>
      </c>
      <c r="H4808" s="1158">
        <v>0</v>
      </c>
      <c r="I4808" s="1158">
        <v>0</v>
      </c>
      <c r="J4808" s="1158">
        <v>450.01</v>
      </c>
      <c r="K4808" s="276" t="str">
        <f t="shared" si="74"/>
        <v>110122</v>
      </c>
    </row>
    <row r="4809" spans="1:11" ht="15" customHeight="1">
      <c r="A4809" s="1157">
        <v>5125060001</v>
      </c>
      <c r="B4809" s="1219" t="s">
        <v>1210</v>
      </c>
      <c r="C4809" s="1220"/>
      <c r="D4809" s="1221"/>
      <c r="E4809" s="1219" t="s">
        <v>3828</v>
      </c>
      <c r="F4809" s="1221"/>
      <c r="G4809" s="1158">
        <v>893.2</v>
      </c>
      <c r="H4809" s="740">
        <v>6945</v>
      </c>
      <c r="I4809" s="1158">
        <v>0</v>
      </c>
      <c r="J4809" s="740">
        <v>7838.2</v>
      </c>
      <c r="K4809" s="276" t="str">
        <f t="shared" si="74"/>
        <v>110122</v>
      </c>
    </row>
    <row r="4810" spans="1:11" ht="15" customHeight="1">
      <c r="A4810" s="1157">
        <v>5125060001</v>
      </c>
      <c r="B4810" s="1219" t="s">
        <v>1210</v>
      </c>
      <c r="C4810" s="1220"/>
      <c r="D4810" s="1221"/>
      <c r="E4810" s="1219" t="s">
        <v>3531</v>
      </c>
      <c r="F4810" s="1221"/>
      <c r="G4810" s="740">
        <v>1634.19</v>
      </c>
      <c r="H4810" s="1158">
        <v>0</v>
      </c>
      <c r="I4810" s="1158">
        <v>0</v>
      </c>
      <c r="J4810" s="740">
        <v>1634.19</v>
      </c>
      <c r="K4810" s="276" t="str">
        <f t="shared" si="74"/>
        <v>110122</v>
      </c>
    </row>
    <row r="4811" spans="1:11" ht="15" customHeight="1">
      <c r="A4811" s="1157">
        <v>5125060001</v>
      </c>
      <c r="B4811" s="1219" t="s">
        <v>1210</v>
      </c>
      <c r="C4811" s="1220"/>
      <c r="D4811" s="1221"/>
      <c r="E4811" s="1219" t="s">
        <v>3002</v>
      </c>
      <c r="F4811" s="1221"/>
      <c r="G4811" s="740">
        <v>5059.01</v>
      </c>
      <c r="H4811" s="740">
        <v>3780.01</v>
      </c>
      <c r="I4811" s="1158">
        <v>0</v>
      </c>
      <c r="J4811" s="740">
        <v>8839.02</v>
      </c>
      <c r="K4811" s="276" t="str">
        <f t="shared" si="74"/>
        <v>110122</v>
      </c>
    </row>
    <row r="4812" spans="1:11" ht="15" customHeight="1">
      <c r="A4812" s="1157">
        <v>5125060001</v>
      </c>
      <c r="B4812" s="1219" t="s">
        <v>1210</v>
      </c>
      <c r="C4812" s="1220"/>
      <c r="D4812" s="1221"/>
      <c r="E4812" s="1219" t="s">
        <v>3266</v>
      </c>
      <c r="F4812" s="1221"/>
      <c r="G4812" s="740">
        <v>29099.71</v>
      </c>
      <c r="H4812" s="1158">
        <v>0</v>
      </c>
      <c r="I4812" s="1158">
        <v>0</v>
      </c>
      <c r="J4812" s="740">
        <v>29099.71</v>
      </c>
      <c r="K4812" s="276" t="str">
        <f t="shared" si="74"/>
        <v>110122</v>
      </c>
    </row>
    <row r="4813" spans="1:11" ht="15" customHeight="1">
      <c r="A4813" s="1157">
        <v>5125060001</v>
      </c>
      <c r="B4813" s="1219" t="s">
        <v>1210</v>
      </c>
      <c r="C4813" s="1220"/>
      <c r="D4813" s="1221"/>
      <c r="E4813" s="1219" t="s">
        <v>3003</v>
      </c>
      <c r="F4813" s="1221"/>
      <c r="G4813" s="740">
        <v>39055.78</v>
      </c>
      <c r="H4813" s="740">
        <v>24054.78</v>
      </c>
      <c r="I4813" s="1158">
        <v>0</v>
      </c>
      <c r="J4813" s="740">
        <v>63110.559999999998</v>
      </c>
      <c r="K4813" s="276" t="str">
        <f t="shared" ref="K4813:K4876" si="75">MID(E4813,58,6)</f>
        <v>110122</v>
      </c>
    </row>
    <row r="4814" spans="1:11" ht="15" customHeight="1">
      <c r="A4814" s="1157">
        <v>5125060001</v>
      </c>
      <c r="B4814" s="1219" t="s">
        <v>1210</v>
      </c>
      <c r="C4814" s="1220"/>
      <c r="D4814" s="1221"/>
      <c r="E4814" s="1219" t="s">
        <v>3532</v>
      </c>
      <c r="F4814" s="1221"/>
      <c r="G4814" s="740">
        <v>5392.06</v>
      </c>
      <c r="H4814" s="1158">
        <v>240</v>
      </c>
      <c r="I4814" s="1158">
        <v>0</v>
      </c>
      <c r="J4814" s="740">
        <v>5632.06</v>
      </c>
      <c r="K4814" s="276" t="str">
        <f t="shared" si="75"/>
        <v>110122</v>
      </c>
    </row>
    <row r="4815" spans="1:11" ht="15" customHeight="1">
      <c r="A4815" s="1157">
        <v>5125060001</v>
      </c>
      <c r="B4815" s="1219" t="s">
        <v>1210</v>
      </c>
      <c r="C4815" s="1220"/>
      <c r="D4815" s="1221"/>
      <c r="E4815" s="1219" t="s">
        <v>3267</v>
      </c>
      <c r="F4815" s="1221"/>
      <c r="G4815" s="740">
        <v>1619.5</v>
      </c>
      <c r="H4815" s="1158">
        <v>0</v>
      </c>
      <c r="I4815" s="1158">
        <v>0</v>
      </c>
      <c r="J4815" s="740">
        <v>1619.5</v>
      </c>
      <c r="K4815" s="276" t="str">
        <f t="shared" si="75"/>
        <v>110122</v>
      </c>
    </row>
    <row r="4816" spans="1:11" ht="15" customHeight="1">
      <c r="A4816" s="1157">
        <v>5125060001</v>
      </c>
      <c r="B4816" s="1219" t="s">
        <v>1210</v>
      </c>
      <c r="C4816" s="1220"/>
      <c r="D4816" s="1221"/>
      <c r="E4816" s="1219" t="s">
        <v>2581</v>
      </c>
      <c r="F4816" s="1221"/>
      <c r="G4816" s="740">
        <v>2157</v>
      </c>
      <c r="H4816" s="1158">
        <v>0</v>
      </c>
      <c r="I4816" s="1158">
        <v>0</v>
      </c>
      <c r="J4816" s="740">
        <v>2157</v>
      </c>
      <c r="K4816" s="276" t="str">
        <f t="shared" si="75"/>
        <v>110122</v>
      </c>
    </row>
    <row r="4817" spans="1:11" ht="15" customHeight="1">
      <c r="A4817" s="1157">
        <v>5125060001</v>
      </c>
      <c r="B4817" s="1219" t="s">
        <v>1210</v>
      </c>
      <c r="C4817" s="1220"/>
      <c r="D4817" s="1221"/>
      <c r="E4817" s="1219" t="s">
        <v>2582</v>
      </c>
      <c r="F4817" s="1221"/>
      <c r="G4817" s="740">
        <v>2027.54</v>
      </c>
      <c r="H4817" s="1158">
        <v>0</v>
      </c>
      <c r="I4817" s="1158">
        <v>0</v>
      </c>
      <c r="J4817" s="740">
        <v>2027.54</v>
      </c>
      <c r="K4817" s="276" t="str">
        <f t="shared" si="75"/>
        <v>110122</v>
      </c>
    </row>
    <row r="4818" spans="1:11" ht="15" customHeight="1">
      <c r="A4818" s="1157">
        <v>5125060001</v>
      </c>
      <c r="B4818" s="1219" t="s">
        <v>1210</v>
      </c>
      <c r="C4818" s="1220"/>
      <c r="D4818" s="1221"/>
      <c r="E4818" s="1219" t="s">
        <v>3829</v>
      </c>
      <c r="F4818" s="1221"/>
      <c r="G4818" s="1158">
        <v>19</v>
      </c>
      <c r="H4818" s="1158">
        <v>0</v>
      </c>
      <c r="I4818" s="1158">
        <v>0</v>
      </c>
      <c r="J4818" s="1158">
        <v>19</v>
      </c>
      <c r="K4818" s="276" t="str">
        <f t="shared" si="75"/>
        <v>110122</v>
      </c>
    </row>
    <row r="4819" spans="1:11" ht="15" customHeight="1">
      <c r="A4819" s="1157">
        <v>5125060001</v>
      </c>
      <c r="B4819" s="1219" t="s">
        <v>1210</v>
      </c>
      <c r="C4819" s="1220"/>
      <c r="D4819" s="1221"/>
      <c r="E4819" s="1219" t="s">
        <v>4519</v>
      </c>
      <c r="F4819" s="1221"/>
      <c r="G4819" s="1158">
        <v>13.26</v>
      </c>
      <c r="H4819" s="1158">
        <v>0</v>
      </c>
      <c r="I4819" s="1158">
        <v>0</v>
      </c>
      <c r="J4819" s="1158">
        <v>13.26</v>
      </c>
      <c r="K4819" s="276" t="str">
        <f t="shared" si="75"/>
        <v>110122</v>
      </c>
    </row>
    <row r="4820" spans="1:11" ht="15" customHeight="1">
      <c r="A4820" s="1157">
        <v>5126010001</v>
      </c>
      <c r="B4820" s="1219" t="s">
        <v>692</v>
      </c>
      <c r="C4820" s="1220"/>
      <c r="D4820" s="1221"/>
      <c r="E4820" s="1219" t="s">
        <v>1864</v>
      </c>
      <c r="F4820" s="1221"/>
      <c r="G4820" s="740">
        <v>1464675.52</v>
      </c>
      <c r="H4820" s="740">
        <v>54099.69</v>
      </c>
      <c r="I4820" s="1158">
        <v>0</v>
      </c>
      <c r="J4820" s="740">
        <v>1518775.21</v>
      </c>
      <c r="K4820" s="276" t="str">
        <f t="shared" si="75"/>
        <v>110122</v>
      </c>
    </row>
    <row r="4821" spans="1:11" ht="15" customHeight="1">
      <c r="A4821" s="1157">
        <v>5126010001</v>
      </c>
      <c r="B4821" s="1219" t="s">
        <v>692</v>
      </c>
      <c r="C4821" s="1220"/>
      <c r="D4821" s="1221"/>
      <c r="E4821" s="1219" t="s">
        <v>4520</v>
      </c>
      <c r="F4821" s="1221"/>
      <c r="G4821" s="740">
        <v>151152.82</v>
      </c>
      <c r="H4821" s="740">
        <v>68270.03</v>
      </c>
      <c r="I4821" s="1158">
        <v>0</v>
      </c>
      <c r="J4821" s="740">
        <v>219422.85</v>
      </c>
      <c r="K4821" s="276" t="str">
        <f t="shared" si="75"/>
        <v>110122</v>
      </c>
    </row>
    <row r="4822" spans="1:11" ht="15" customHeight="1">
      <c r="A4822" s="1157">
        <v>5126010001</v>
      </c>
      <c r="B4822" s="1219" t="s">
        <v>692</v>
      </c>
      <c r="C4822" s="1220"/>
      <c r="D4822" s="1221"/>
      <c r="E4822" s="1219" t="s">
        <v>1865</v>
      </c>
      <c r="F4822" s="1221"/>
      <c r="G4822" s="740">
        <v>303093.43</v>
      </c>
      <c r="H4822" s="740">
        <v>30143.22</v>
      </c>
      <c r="I4822" s="1158">
        <v>0</v>
      </c>
      <c r="J4822" s="740">
        <v>333236.65000000002</v>
      </c>
      <c r="K4822" s="276" t="str">
        <f t="shared" si="75"/>
        <v>110122</v>
      </c>
    </row>
    <row r="4823" spans="1:11" ht="15" customHeight="1">
      <c r="A4823" s="1157">
        <v>5126010001</v>
      </c>
      <c r="B4823" s="1219" t="s">
        <v>692</v>
      </c>
      <c r="C4823" s="1220"/>
      <c r="D4823" s="1221"/>
      <c r="E4823" s="1219" t="s">
        <v>1866</v>
      </c>
      <c r="F4823" s="1221"/>
      <c r="G4823" s="740">
        <v>84156.53</v>
      </c>
      <c r="H4823" s="740">
        <v>4293.82</v>
      </c>
      <c r="I4823" s="1158">
        <v>0</v>
      </c>
      <c r="J4823" s="740">
        <v>88450.35</v>
      </c>
      <c r="K4823" s="276" t="str">
        <f t="shared" si="75"/>
        <v>110122</v>
      </c>
    </row>
    <row r="4824" spans="1:11" ht="15" customHeight="1">
      <c r="A4824" s="1157">
        <v>5126010001</v>
      </c>
      <c r="B4824" s="1219" t="s">
        <v>692</v>
      </c>
      <c r="C4824" s="1220"/>
      <c r="D4824" s="1221"/>
      <c r="E4824" s="1219" t="s">
        <v>1867</v>
      </c>
      <c r="F4824" s="1221"/>
      <c r="G4824" s="740">
        <v>213299.43</v>
      </c>
      <c r="H4824" s="740">
        <v>26967.81</v>
      </c>
      <c r="I4824" s="1158">
        <v>0</v>
      </c>
      <c r="J4824" s="740">
        <v>240267.24</v>
      </c>
      <c r="K4824" s="276" t="str">
        <f t="shared" si="75"/>
        <v>151222</v>
      </c>
    </row>
    <row r="4825" spans="1:11" ht="15" customHeight="1">
      <c r="A4825" s="1157">
        <v>5126010001</v>
      </c>
      <c r="B4825" s="1219" t="s">
        <v>692</v>
      </c>
      <c r="C4825" s="1220"/>
      <c r="D4825" s="1221"/>
      <c r="E4825" s="1219" t="s">
        <v>3268</v>
      </c>
      <c r="F4825" s="1221"/>
      <c r="G4825" s="740">
        <v>21941.65</v>
      </c>
      <c r="H4825" s="1158">
        <v>0</v>
      </c>
      <c r="I4825" s="1158">
        <v>0</v>
      </c>
      <c r="J4825" s="740">
        <v>21941.65</v>
      </c>
      <c r="K4825" s="276" t="str">
        <f t="shared" si="75"/>
        <v>151222</v>
      </c>
    </row>
    <row r="4826" spans="1:11" ht="15" customHeight="1">
      <c r="A4826" s="1157">
        <v>5126010001</v>
      </c>
      <c r="B4826" s="1219" t="s">
        <v>692</v>
      </c>
      <c r="C4826" s="1220"/>
      <c r="D4826" s="1221"/>
      <c r="E4826" s="1219" t="s">
        <v>1868</v>
      </c>
      <c r="F4826" s="1221"/>
      <c r="G4826" s="740">
        <v>23506.19</v>
      </c>
      <c r="H4826" s="1158">
        <v>757.78</v>
      </c>
      <c r="I4826" s="1158">
        <v>0</v>
      </c>
      <c r="J4826" s="740">
        <v>24263.97</v>
      </c>
      <c r="K4826" s="276" t="str">
        <f t="shared" si="75"/>
        <v>151222</v>
      </c>
    </row>
    <row r="4827" spans="1:11" ht="15" customHeight="1">
      <c r="A4827" s="1157">
        <v>5126010001</v>
      </c>
      <c r="B4827" s="1219" t="s">
        <v>692</v>
      </c>
      <c r="C4827" s="1220"/>
      <c r="D4827" s="1221"/>
      <c r="E4827" s="1219" t="s">
        <v>2583</v>
      </c>
      <c r="F4827" s="1221"/>
      <c r="G4827" s="740">
        <v>86112.81</v>
      </c>
      <c r="H4827" s="740">
        <v>11806.56</v>
      </c>
      <c r="I4827" s="1158">
        <v>0</v>
      </c>
      <c r="J4827" s="740">
        <v>97919.37</v>
      </c>
      <c r="K4827" s="276" t="str">
        <f t="shared" si="75"/>
        <v>151222</v>
      </c>
    </row>
    <row r="4828" spans="1:11" ht="15" customHeight="1">
      <c r="A4828" s="1157">
        <v>5126010001</v>
      </c>
      <c r="B4828" s="1219" t="s">
        <v>692</v>
      </c>
      <c r="C4828" s="1220"/>
      <c r="D4828" s="1221"/>
      <c r="E4828" s="1219" t="s">
        <v>1869</v>
      </c>
      <c r="F4828" s="1221"/>
      <c r="G4828" s="740">
        <v>77905.37</v>
      </c>
      <c r="H4828" s="740">
        <v>1486.8</v>
      </c>
      <c r="I4828" s="1158">
        <v>0</v>
      </c>
      <c r="J4828" s="740">
        <v>79392.17</v>
      </c>
      <c r="K4828" s="276" t="str">
        <f t="shared" si="75"/>
        <v>151222</v>
      </c>
    </row>
    <row r="4829" spans="1:11" ht="15" customHeight="1">
      <c r="A4829" s="1157">
        <v>5126010001</v>
      </c>
      <c r="B4829" s="1219" t="s">
        <v>692</v>
      </c>
      <c r="C4829" s="1220"/>
      <c r="D4829" s="1221"/>
      <c r="E4829" s="1219" t="s">
        <v>2239</v>
      </c>
      <c r="F4829" s="1221"/>
      <c r="G4829" s="740">
        <v>26593.57</v>
      </c>
      <c r="H4829" s="740">
        <v>1657.57</v>
      </c>
      <c r="I4829" s="1158">
        <v>0</v>
      </c>
      <c r="J4829" s="740">
        <v>28251.14</v>
      </c>
      <c r="K4829" s="276" t="str">
        <f t="shared" si="75"/>
        <v>151222</v>
      </c>
    </row>
    <row r="4830" spans="1:11" ht="15" customHeight="1">
      <c r="A4830" s="1157">
        <v>5126010001</v>
      </c>
      <c r="B4830" s="1219" t="s">
        <v>692</v>
      </c>
      <c r="C4830" s="1220"/>
      <c r="D4830" s="1221"/>
      <c r="E4830" s="1219" t="s">
        <v>1870</v>
      </c>
      <c r="F4830" s="1221"/>
      <c r="G4830" s="740">
        <v>106780.47</v>
      </c>
      <c r="H4830" s="740">
        <v>11076.9</v>
      </c>
      <c r="I4830" s="1158">
        <v>0</v>
      </c>
      <c r="J4830" s="740">
        <v>117857.37</v>
      </c>
      <c r="K4830" s="276" t="str">
        <f t="shared" si="75"/>
        <v>151222</v>
      </c>
    </row>
    <row r="4831" spans="1:11" ht="15" customHeight="1">
      <c r="A4831" s="1157">
        <v>5126010001</v>
      </c>
      <c r="B4831" s="1219" t="s">
        <v>692</v>
      </c>
      <c r="C4831" s="1220"/>
      <c r="D4831" s="1221"/>
      <c r="E4831" s="1219" t="s">
        <v>1871</v>
      </c>
      <c r="F4831" s="1221"/>
      <c r="G4831" s="740">
        <v>68535.61</v>
      </c>
      <c r="H4831" s="740">
        <v>5953.71</v>
      </c>
      <c r="I4831" s="1158">
        <v>0</v>
      </c>
      <c r="J4831" s="740">
        <v>74489.320000000007</v>
      </c>
      <c r="K4831" s="276" t="str">
        <f t="shared" si="75"/>
        <v>151222</v>
      </c>
    </row>
    <row r="4832" spans="1:11" ht="15" customHeight="1">
      <c r="A4832" s="1157">
        <v>5126010001</v>
      </c>
      <c r="B4832" s="1219" t="s">
        <v>692</v>
      </c>
      <c r="C4832" s="1220"/>
      <c r="D4832" s="1221"/>
      <c r="E4832" s="1219" t="s">
        <v>1872</v>
      </c>
      <c r="F4832" s="1221"/>
      <c r="G4832" s="740">
        <v>16920.939999999999</v>
      </c>
      <c r="H4832" s="1158">
        <v>0</v>
      </c>
      <c r="I4832" s="1158">
        <v>0</v>
      </c>
      <c r="J4832" s="740">
        <v>16920.939999999999</v>
      </c>
      <c r="K4832" s="276" t="str">
        <f t="shared" si="75"/>
        <v>151222</v>
      </c>
    </row>
    <row r="4833" spans="1:11" ht="15" customHeight="1">
      <c r="A4833" s="1157">
        <v>5126010001</v>
      </c>
      <c r="B4833" s="1219" t="s">
        <v>692</v>
      </c>
      <c r="C4833" s="1220"/>
      <c r="D4833" s="1221"/>
      <c r="E4833" s="1219" t="s">
        <v>1873</v>
      </c>
      <c r="F4833" s="1221"/>
      <c r="G4833" s="740">
        <v>39393.43</v>
      </c>
      <c r="H4833" s="1158">
        <v>0</v>
      </c>
      <c r="I4833" s="1158">
        <v>0</v>
      </c>
      <c r="J4833" s="740">
        <v>39393.43</v>
      </c>
      <c r="K4833" s="276" t="str">
        <f t="shared" si="75"/>
        <v>151222</v>
      </c>
    </row>
    <row r="4834" spans="1:11" ht="15" customHeight="1">
      <c r="A4834" s="1157">
        <v>5126010001</v>
      </c>
      <c r="B4834" s="1219" t="s">
        <v>692</v>
      </c>
      <c r="C4834" s="1220"/>
      <c r="D4834" s="1221"/>
      <c r="E4834" s="1219" t="s">
        <v>1874</v>
      </c>
      <c r="F4834" s="1221"/>
      <c r="G4834" s="740">
        <v>38367.08</v>
      </c>
      <c r="H4834" s="1158">
        <v>461.78</v>
      </c>
      <c r="I4834" s="1158">
        <v>0</v>
      </c>
      <c r="J4834" s="740">
        <v>38828.86</v>
      </c>
      <c r="K4834" s="276" t="str">
        <f t="shared" si="75"/>
        <v>151222</v>
      </c>
    </row>
    <row r="4835" spans="1:11" ht="15" customHeight="1">
      <c r="A4835" s="1157">
        <v>5126010001</v>
      </c>
      <c r="B4835" s="1219" t="s">
        <v>692</v>
      </c>
      <c r="C4835" s="1220"/>
      <c r="D4835" s="1221"/>
      <c r="E4835" s="1219" t="s">
        <v>1875</v>
      </c>
      <c r="F4835" s="1221"/>
      <c r="G4835" s="740">
        <v>53793.64</v>
      </c>
      <c r="H4835" s="740">
        <v>3233.07</v>
      </c>
      <c r="I4835" s="1158">
        <v>0</v>
      </c>
      <c r="J4835" s="740">
        <v>57026.71</v>
      </c>
      <c r="K4835" s="276" t="str">
        <f t="shared" si="75"/>
        <v>151222</v>
      </c>
    </row>
    <row r="4836" spans="1:11" ht="15" customHeight="1">
      <c r="A4836" s="1157">
        <v>5126010001</v>
      </c>
      <c r="B4836" s="1219" t="s">
        <v>692</v>
      </c>
      <c r="C4836" s="1220"/>
      <c r="D4836" s="1221"/>
      <c r="E4836" s="1219" t="s">
        <v>2584</v>
      </c>
      <c r="F4836" s="1221"/>
      <c r="G4836" s="740">
        <v>26570.99</v>
      </c>
      <c r="H4836" s="740">
        <v>2095.02</v>
      </c>
      <c r="I4836" s="1158">
        <v>0</v>
      </c>
      <c r="J4836" s="740">
        <v>28666.01</v>
      </c>
      <c r="K4836" s="276" t="str">
        <f t="shared" si="75"/>
        <v>151222</v>
      </c>
    </row>
    <row r="4837" spans="1:11" ht="15" customHeight="1">
      <c r="A4837" s="1157">
        <v>5126010001</v>
      </c>
      <c r="B4837" s="1219" t="s">
        <v>692</v>
      </c>
      <c r="C4837" s="1220"/>
      <c r="D4837" s="1221"/>
      <c r="E4837" s="1219" t="s">
        <v>1876</v>
      </c>
      <c r="F4837" s="1221"/>
      <c r="G4837" s="740">
        <v>36630.86</v>
      </c>
      <c r="H4837" s="740">
        <v>3114.57</v>
      </c>
      <c r="I4837" s="1158">
        <v>0</v>
      </c>
      <c r="J4837" s="740">
        <v>39745.43</v>
      </c>
      <c r="K4837" s="276" t="str">
        <f t="shared" si="75"/>
        <v>151222</v>
      </c>
    </row>
    <row r="4838" spans="1:11" ht="15" customHeight="1">
      <c r="A4838" s="1157">
        <v>5126010001</v>
      </c>
      <c r="B4838" s="1219" t="s">
        <v>692</v>
      </c>
      <c r="C4838" s="1220"/>
      <c r="D4838" s="1221"/>
      <c r="E4838" s="1219" t="s">
        <v>1877</v>
      </c>
      <c r="F4838" s="1221"/>
      <c r="G4838" s="740">
        <v>30287.85</v>
      </c>
      <c r="H4838" s="740">
        <v>1432.76</v>
      </c>
      <c r="I4838" s="1158">
        <v>0</v>
      </c>
      <c r="J4838" s="740">
        <v>31720.61</v>
      </c>
      <c r="K4838" s="276" t="str">
        <f t="shared" si="75"/>
        <v>151222</v>
      </c>
    </row>
    <row r="4839" spans="1:11" ht="15" customHeight="1">
      <c r="A4839" s="1157">
        <v>5126010001</v>
      </c>
      <c r="B4839" s="1219" t="s">
        <v>692</v>
      </c>
      <c r="C4839" s="1220"/>
      <c r="D4839" s="1221"/>
      <c r="E4839" s="1219" t="s">
        <v>1878</v>
      </c>
      <c r="F4839" s="1221"/>
      <c r="G4839" s="740">
        <v>14564.74</v>
      </c>
      <c r="H4839" s="1158">
        <v>0</v>
      </c>
      <c r="I4839" s="1158">
        <v>0</v>
      </c>
      <c r="J4839" s="740">
        <v>14564.74</v>
      </c>
      <c r="K4839" s="276" t="str">
        <f t="shared" si="75"/>
        <v>151222</v>
      </c>
    </row>
    <row r="4840" spans="1:11" ht="15" customHeight="1">
      <c r="A4840" s="1157">
        <v>5126010001</v>
      </c>
      <c r="B4840" s="1219" t="s">
        <v>692</v>
      </c>
      <c r="C4840" s="1220"/>
      <c r="D4840" s="1221"/>
      <c r="E4840" s="1219" t="s">
        <v>1879</v>
      </c>
      <c r="F4840" s="1221"/>
      <c r="G4840" s="740">
        <v>16883.93</v>
      </c>
      <c r="H4840" s="740">
        <v>1138.01</v>
      </c>
      <c r="I4840" s="1158">
        <v>0</v>
      </c>
      <c r="J4840" s="740">
        <v>18021.939999999999</v>
      </c>
      <c r="K4840" s="276" t="str">
        <f t="shared" si="75"/>
        <v>151222</v>
      </c>
    </row>
    <row r="4841" spans="1:11" ht="15" customHeight="1">
      <c r="A4841" s="1157">
        <v>5126010001</v>
      </c>
      <c r="B4841" s="1219" t="s">
        <v>692</v>
      </c>
      <c r="C4841" s="1220"/>
      <c r="D4841" s="1221"/>
      <c r="E4841" s="1219" t="s">
        <v>1880</v>
      </c>
      <c r="F4841" s="1221"/>
      <c r="G4841" s="740">
        <v>267270.96999999997</v>
      </c>
      <c r="H4841" s="740">
        <v>36133.29</v>
      </c>
      <c r="I4841" s="1158">
        <v>0</v>
      </c>
      <c r="J4841" s="740">
        <v>303404.26</v>
      </c>
      <c r="K4841" s="276" t="str">
        <f t="shared" si="75"/>
        <v>110122</v>
      </c>
    </row>
    <row r="4842" spans="1:11" ht="15" customHeight="1">
      <c r="A4842" s="1157">
        <v>5126010001</v>
      </c>
      <c r="B4842" s="1219" t="s">
        <v>692</v>
      </c>
      <c r="C4842" s="1220"/>
      <c r="D4842" s="1221"/>
      <c r="E4842" s="1219" t="s">
        <v>1881</v>
      </c>
      <c r="F4842" s="1221"/>
      <c r="G4842" s="740">
        <v>62295.81</v>
      </c>
      <c r="H4842" s="1158">
        <v>0</v>
      </c>
      <c r="I4842" s="1158">
        <v>0</v>
      </c>
      <c r="J4842" s="740">
        <v>62295.81</v>
      </c>
      <c r="K4842" s="276" t="str">
        <f t="shared" si="75"/>
        <v>110122</v>
      </c>
    </row>
    <row r="4843" spans="1:11" ht="15" customHeight="1">
      <c r="A4843" s="1157">
        <v>5126010001</v>
      </c>
      <c r="B4843" s="1219" t="s">
        <v>692</v>
      </c>
      <c r="C4843" s="1220"/>
      <c r="D4843" s="1221"/>
      <c r="E4843" s="1219" t="s">
        <v>1882</v>
      </c>
      <c r="F4843" s="1221"/>
      <c r="G4843" s="740">
        <v>1095692.3</v>
      </c>
      <c r="H4843" s="740">
        <v>102801.55</v>
      </c>
      <c r="I4843" s="1158">
        <v>0</v>
      </c>
      <c r="J4843" s="740">
        <v>1198493.8500000001</v>
      </c>
      <c r="K4843" s="276" t="str">
        <f t="shared" si="75"/>
        <v>151222</v>
      </c>
    </row>
    <row r="4844" spans="1:11" ht="15" customHeight="1">
      <c r="A4844" s="1157">
        <v>5126010001</v>
      </c>
      <c r="B4844" s="1219" t="s">
        <v>692</v>
      </c>
      <c r="C4844" s="1220"/>
      <c r="D4844" s="1221"/>
      <c r="E4844" s="1219" t="s">
        <v>1883</v>
      </c>
      <c r="F4844" s="1221"/>
      <c r="G4844" s="740">
        <v>178624.96</v>
      </c>
      <c r="H4844" s="740">
        <v>12027.24</v>
      </c>
      <c r="I4844" s="1158">
        <v>0</v>
      </c>
      <c r="J4844" s="740">
        <v>190652.2</v>
      </c>
      <c r="K4844" s="276" t="str">
        <f t="shared" si="75"/>
        <v>151222</v>
      </c>
    </row>
    <row r="4845" spans="1:11" ht="15" customHeight="1">
      <c r="A4845" s="1157">
        <v>5126010001</v>
      </c>
      <c r="B4845" s="1219" t="s">
        <v>692</v>
      </c>
      <c r="C4845" s="1220"/>
      <c r="D4845" s="1221"/>
      <c r="E4845" s="1219" t="s">
        <v>1884</v>
      </c>
      <c r="F4845" s="1221"/>
      <c r="G4845" s="740">
        <v>366368.92</v>
      </c>
      <c r="H4845" s="740">
        <v>20565.169999999998</v>
      </c>
      <c r="I4845" s="1158">
        <v>0</v>
      </c>
      <c r="J4845" s="740">
        <v>386934.09</v>
      </c>
      <c r="K4845" s="276" t="str">
        <f t="shared" si="75"/>
        <v>151222</v>
      </c>
    </row>
    <row r="4846" spans="1:11" ht="15" customHeight="1">
      <c r="A4846" s="1157">
        <v>5126010001</v>
      </c>
      <c r="B4846" s="1219" t="s">
        <v>692</v>
      </c>
      <c r="C4846" s="1220"/>
      <c r="D4846" s="1221"/>
      <c r="E4846" s="1219" t="s">
        <v>1885</v>
      </c>
      <c r="F4846" s="1221"/>
      <c r="G4846" s="740">
        <v>714999.99</v>
      </c>
      <c r="H4846" s="1158">
        <v>0</v>
      </c>
      <c r="I4846" s="1158">
        <v>0</v>
      </c>
      <c r="J4846" s="740">
        <v>714999.99</v>
      </c>
      <c r="K4846" s="276" t="str">
        <f t="shared" si="75"/>
        <v>110122</v>
      </c>
    </row>
    <row r="4847" spans="1:11" ht="15" customHeight="1">
      <c r="A4847" s="1157">
        <v>5126010001</v>
      </c>
      <c r="B4847" s="1219" t="s">
        <v>692</v>
      </c>
      <c r="C4847" s="1220"/>
      <c r="D4847" s="1221"/>
      <c r="E4847" s="1219" t="s">
        <v>1886</v>
      </c>
      <c r="F4847" s="1221"/>
      <c r="G4847" s="740">
        <v>234952.43</v>
      </c>
      <c r="H4847" s="740">
        <v>22779.4</v>
      </c>
      <c r="I4847" s="1158">
        <v>0</v>
      </c>
      <c r="J4847" s="740">
        <v>257731.83</v>
      </c>
      <c r="K4847" s="276" t="str">
        <f t="shared" si="75"/>
        <v>110122</v>
      </c>
    </row>
    <row r="4848" spans="1:11" ht="15" customHeight="1">
      <c r="A4848" s="1157">
        <v>5126010001</v>
      </c>
      <c r="B4848" s="1219" t="s">
        <v>692</v>
      </c>
      <c r="C4848" s="1220"/>
      <c r="D4848" s="1221"/>
      <c r="E4848" s="1219" t="s">
        <v>1887</v>
      </c>
      <c r="F4848" s="1221"/>
      <c r="G4848" s="740">
        <v>750510.77</v>
      </c>
      <c r="H4848" s="740">
        <v>169319.61</v>
      </c>
      <c r="I4848" s="1158">
        <v>0</v>
      </c>
      <c r="J4848" s="740">
        <v>919830.38</v>
      </c>
      <c r="K4848" s="276" t="str">
        <f t="shared" si="75"/>
        <v>151222</v>
      </c>
    </row>
    <row r="4849" spans="1:11" ht="15" customHeight="1">
      <c r="A4849" s="1157">
        <v>5126010001</v>
      </c>
      <c r="B4849" s="1219" t="s">
        <v>692</v>
      </c>
      <c r="C4849" s="1220"/>
      <c r="D4849" s="1221"/>
      <c r="E4849" s="1219" t="s">
        <v>1888</v>
      </c>
      <c r="F4849" s="1221"/>
      <c r="G4849" s="740">
        <v>310550.59999999998</v>
      </c>
      <c r="H4849" s="740">
        <v>150995.65</v>
      </c>
      <c r="I4849" s="1158">
        <v>0</v>
      </c>
      <c r="J4849" s="740">
        <v>461546.25</v>
      </c>
      <c r="K4849" s="276" t="str">
        <f t="shared" si="75"/>
        <v>151222</v>
      </c>
    </row>
    <row r="4850" spans="1:11" ht="15" customHeight="1">
      <c r="A4850" s="1157">
        <v>5126010001</v>
      </c>
      <c r="B4850" s="1219" t="s">
        <v>692</v>
      </c>
      <c r="C4850" s="1220"/>
      <c r="D4850" s="1221"/>
      <c r="E4850" s="1219" t="s">
        <v>1889</v>
      </c>
      <c r="F4850" s="1221"/>
      <c r="G4850" s="740">
        <v>1025246.5</v>
      </c>
      <c r="H4850" s="740">
        <v>112902.25</v>
      </c>
      <c r="I4850" s="1158">
        <v>0</v>
      </c>
      <c r="J4850" s="740">
        <v>1138148.75</v>
      </c>
      <c r="K4850" s="276" t="str">
        <f t="shared" si="75"/>
        <v>151222</v>
      </c>
    </row>
    <row r="4851" spans="1:11" ht="15" customHeight="1">
      <c r="A4851" s="1157">
        <v>5126010001</v>
      </c>
      <c r="B4851" s="1219" t="s">
        <v>692</v>
      </c>
      <c r="C4851" s="1220"/>
      <c r="D4851" s="1221"/>
      <c r="E4851" s="1219" t="s">
        <v>3830</v>
      </c>
      <c r="F4851" s="1221"/>
      <c r="G4851" s="740">
        <v>289316.12</v>
      </c>
      <c r="H4851" s="1158">
        <v>0</v>
      </c>
      <c r="I4851" s="1158">
        <v>0</v>
      </c>
      <c r="J4851" s="740">
        <v>289316.12</v>
      </c>
      <c r="K4851" s="276" t="str">
        <f t="shared" si="75"/>
        <v>110122</v>
      </c>
    </row>
    <row r="4852" spans="1:11" ht="15" customHeight="1">
      <c r="A4852" s="1157">
        <v>5126010001</v>
      </c>
      <c r="B4852" s="1219" t="s">
        <v>692</v>
      </c>
      <c r="C4852" s="1220"/>
      <c r="D4852" s="1221"/>
      <c r="E4852" s="1219" t="s">
        <v>1890</v>
      </c>
      <c r="F4852" s="1221"/>
      <c r="G4852" s="740">
        <v>311026.2</v>
      </c>
      <c r="H4852" s="740">
        <v>43005.22</v>
      </c>
      <c r="I4852" s="1158">
        <v>0</v>
      </c>
      <c r="J4852" s="740">
        <v>354031.42</v>
      </c>
      <c r="K4852" s="276" t="str">
        <f t="shared" si="75"/>
        <v>110122</v>
      </c>
    </row>
    <row r="4853" spans="1:11" ht="15" customHeight="1">
      <c r="A4853" s="1157">
        <v>5126010001</v>
      </c>
      <c r="B4853" s="1219" t="s">
        <v>692</v>
      </c>
      <c r="C4853" s="1220"/>
      <c r="D4853" s="1221"/>
      <c r="E4853" s="1219" t="s">
        <v>1891</v>
      </c>
      <c r="F4853" s="1221"/>
      <c r="G4853" s="740">
        <v>1419957.4</v>
      </c>
      <c r="H4853" s="1158">
        <v>0</v>
      </c>
      <c r="I4853" s="1158">
        <v>0</v>
      </c>
      <c r="J4853" s="740">
        <v>1419957.4</v>
      </c>
      <c r="K4853" s="276" t="str">
        <f t="shared" si="75"/>
        <v>151222</v>
      </c>
    </row>
    <row r="4854" spans="1:11" ht="15" customHeight="1">
      <c r="A4854" s="1157">
        <v>5126010001</v>
      </c>
      <c r="B4854" s="1219" t="s">
        <v>692</v>
      </c>
      <c r="C4854" s="1220"/>
      <c r="D4854" s="1221"/>
      <c r="E4854" s="1219" t="s">
        <v>1892</v>
      </c>
      <c r="F4854" s="1221"/>
      <c r="G4854" s="740">
        <v>256486.1</v>
      </c>
      <c r="H4854" s="740">
        <v>9025.7999999999993</v>
      </c>
      <c r="I4854" s="1158">
        <v>0</v>
      </c>
      <c r="J4854" s="740">
        <v>265511.90000000002</v>
      </c>
      <c r="K4854" s="276" t="str">
        <f t="shared" si="75"/>
        <v>151222</v>
      </c>
    </row>
    <row r="4855" spans="1:11" ht="15" customHeight="1">
      <c r="A4855" s="1157">
        <v>5126010001</v>
      </c>
      <c r="B4855" s="1219" t="s">
        <v>692</v>
      </c>
      <c r="C4855" s="1220"/>
      <c r="D4855" s="1221"/>
      <c r="E4855" s="1219" t="s">
        <v>2585</v>
      </c>
      <c r="F4855" s="1221"/>
      <c r="G4855" s="740">
        <v>39853.449999999997</v>
      </c>
      <c r="H4855" s="1158">
        <v>0</v>
      </c>
      <c r="I4855" s="1158">
        <v>0</v>
      </c>
      <c r="J4855" s="740">
        <v>39853.449999999997</v>
      </c>
      <c r="K4855" s="276" t="str">
        <f t="shared" si="75"/>
        <v>110122</v>
      </c>
    </row>
    <row r="4856" spans="1:11" ht="15" customHeight="1">
      <c r="A4856" s="1157">
        <v>5126010001</v>
      </c>
      <c r="B4856" s="1219" t="s">
        <v>692</v>
      </c>
      <c r="C4856" s="1220"/>
      <c r="D4856" s="1221"/>
      <c r="E4856" s="1219" t="s">
        <v>3004</v>
      </c>
      <c r="F4856" s="1221"/>
      <c r="G4856" s="740">
        <v>33571.97</v>
      </c>
      <c r="H4856" s="1158">
        <v>0</v>
      </c>
      <c r="I4856" s="1158">
        <v>0</v>
      </c>
      <c r="J4856" s="740">
        <v>33571.97</v>
      </c>
      <c r="K4856" s="276" t="str">
        <f t="shared" si="75"/>
        <v>110122</v>
      </c>
    </row>
    <row r="4857" spans="1:11" ht="15" customHeight="1">
      <c r="A4857" s="1157">
        <v>5126010001</v>
      </c>
      <c r="B4857" s="1219" t="s">
        <v>692</v>
      </c>
      <c r="C4857" s="1220"/>
      <c r="D4857" s="1221"/>
      <c r="E4857" s="1219" t="s">
        <v>3533</v>
      </c>
      <c r="F4857" s="1221"/>
      <c r="G4857" s="740">
        <v>32553.94</v>
      </c>
      <c r="H4857" s="1158">
        <v>0</v>
      </c>
      <c r="I4857" s="1158">
        <v>0</v>
      </c>
      <c r="J4857" s="740">
        <v>32553.94</v>
      </c>
      <c r="K4857" s="276" t="str">
        <f t="shared" si="75"/>
        <v>110122</v>
      </c>
    </row>
    <row r="4858" spans="1:11" ht="15" customHeight="1">
      <c r="A4858" s="1157">
        <v>5126010001</v>
      </c>
      <c r="B4858" s="1219" t="s">
        <v>692</v>
      </c>
      <c r="C4858" s="1220"/>
      <c r="D4858" s="1221"/>
      <c r="E4858" s="1219" t="s">
        <v>1893</v>
      </c>
      <c r="F4858" s="1221"/>
      <c r="G4858" s="740">
        <v>36895.339999999997</v>
      </c>
      <c r="H4858" s="1158">
        <v>0</v>
      </c>
      <c r="I4858" s="1158">
        <v>0</v>
      </c>
      <c r="J4858" s="740">
        <v>36895.339999999997</v>
      </c>
      <c r="K4858" s="276" t="str">
        <f t="shared" si="75"/>
        <v>110122</v>
      </c>
    </row>
    <row r="4859" spans="1:11" ht="15" customHeight="1">
      <c r="A4859" s="1157">
        <v>5126010001</v>
      </c>
      <c r="B4859" s="1219" t="s">
        <v>692</v>
      </c>
      <c r="C4859" s="1220"/>
      <c r="D4859" s="1221"/>
      <c r="E4859" s="1219" t="s">
        <v>1894</v>
      </c>
      <c r="F4859" s="1221"/>
      <c r="G4859" s="740">
        <v>109858.89</v>
      </c>
      <c r="H4859" s="740">
        <v>31152.83</v>
      </c>
      <c r="I4859" s="1158">
        <v>0</v>
      </c>
      <c r="J4859" s="740">
        <v>141011.72</v>
      </c>
      <c r="K4859" s="276" t="str">
        <f t="shared" si="75"/>
        <v>110122</v>
      </c>
    </row>
    <row r="4860" spans="1:11" ht="15" customHeight="1">
      <c r="A4860" s="1157">
        <v>5126010001</v>
      </c>
      <c r="B4860" s="1219" t="s">
        <v>692</v>
      </c>
      <c r="C4860" s="1220"/>
      <c r="D4860" s="1221"/>
      <c r="E4860" s="1219" t="s">
        <v>2586</v>
      </c>
      <c r="F4860" s="1221"/>
      <c r="G4860" s="740">
        <v>39294.33</v>
      </c>
      <c r="H4860" s="1158">
        <v>0</v>
      </c>
      <c r="I4860" s="1158">
        <v>0</v>
      </c>
      <c r="J4860" s="740">
        <v>39294.33</v>
      </c>
      <c r="K4860" s="276" t="str">
        <f t="shared" si="75"/>
        <v>110122</v>
      </c>
    </row>
    <row r="4861" spans="1:11" ht="15" customHeight="1">
      <c r="A4861" s="1157">
        <v>5126010001</v>
      </c>
      <c r="B4861" s="1219" t="s">
        <v>692</v>
      </c>
      <c r="C4861" s="1220"/>
      <c r="D4861" s="1221"/>
      <c r="E4861" s="1219" t="s">
        <v>1895</v>
      </c>
      <c r="F4861" s="1221"/>
      <c r="G4861" s="740">
        <v>111518.41</v>
      </c>
      <c r="H4861" s="740">
        <v>4195.24</v>
      </c>
      <c r="I4861" s="1158">
        <v>0</v>
      </c>
      <c r="J4861" s="740">
        <v>115713.65</v>
      </c>
      <c r="K4861" s="276" t="str">
        <f t="shared" si="75"/>
        <v>151222</v>
      </c>
    </row>
    <row r="4862" spans="1:11" ht="15" customHeight="1">
      <c r="A4862" s="1157">
        <v>5126010001</v>
      </c>
      <c r="B4862" s="1219" t="s">
        <v>692</v>
      </c>
      <c r="C4862" s="1220"/>
      <c r="D4862" s="1221"/>
      <c r="E4862" s="1219" t="s">
        <v>1896</v>
      </c>
      <c r="F4862" s="1221"/>
      <c r="G4862" s="740">
        <v>15107.03</v>
      </c>
      <c r="H4862" s="1158">
        <v>839.6</v>
      </c>
      <c r="I4862" s="1158">
        <v>0</v>
      </c>
      <c r="J4862" s="740">
        <v>15946.63</v>
      </c>
      <c r="K4862" s="276" t="str">
        <f t="shared" si="75"/>
        <v>151222</v>
      </c>
    </row>
    <row r="4863" spans="1:11" ht="15" customHeight="1">
      <c r="A4863" s="1157">
        <v>5126010001</v>
      </c>
      <c r="B4863" s="1219" t="s">
        <v>692</v>
      </c>
      <c r="C4863" s="1220"/>
      <c r="D4863" s="1221"/>
      <c r="E4863" s="1219" t="s">
        <v>1897</v>
      </c>
      <c r="F4863" s="1221"/>
      <c r="G4863" s="740">
        <v>56086.080000000002</v>
      </c>
      <c r="H4863" s="740">
        <v>1816.64</v>
      </c>
      <c r="I4863" s="1158">
        <v>0</v>
      </c>
      <c r="J4863" s="740">
        <v>57902.720000000001</v>
      </c>
      <c r="K4863" s="276" t="str">
        <f t="shared" si="75"/>
        <v>151222</v>
      </c>
    </row>
    <row r="4864" spans="1:11" ht="15" customHeight="1">
      <c r="A4864" s="1157">
        <v>5126010001</v>
      </c>
      <c r="B4864" s="1219" t="s">
        <v>692</v>
      </c>
      <c r="C4864" s="1220"/>
      <c r="D4864" s="1221"/>
      <c r="E4864" s="1219" t="s">
        <v>1898</v>
      </c>
      <c r="F4864" s="1221"/>
      <c r="G4864" s="740">
        <v>101428.5</v>
      </c>
      <c r="H4864" s="740">
        <v>1911.6</v>
      </c>
      <c r="I4864" s="1158">
        <v>0</v>
      </c>
      <c r="J4864" s="740">
        <v>103340.1</v>
      </c>
      <c r="K4864" s="276" t="str">
        <f t="shared" si="75"/>
        <v>151222</v>
      </c>
    </row>
    <row r="4865" spans="1:11" ht="15" customHeight="1">
      <c r="A4865" s="1157">
        <v>5126010001</v>
      </c>
      <c r="B4865" s="1219" t="s">
        <v>692</v>
      </c>
      <c r="C4865" s="1220"/>
      <c r="D4865" s="1221"/>
      <c r="E4865" s="1219" t="s">
        <v>1899</v>
      </c>
      <c r="F4865" s="1221"/>
      <c r="G4865" s="740">
        <v>63822.94</v>
      </c>
      <c r="H4865" s="740">
        <v>2293.92</v>
      </c>
      <c r="I4865" s="1158">
        <v>0</v>
      </c>
      <c r="J4865" s="740">
        <v>66116.86</v>
      </c>
      <c r="K4865" s="276" t="str">
        <f t="shared" si="75"/>
        <v>151222</v>
      </c>
    </row>
    <row r="4866" spans="1:11" ht="15" customHeight="1">
      <c r="A4866" s="1157">
        <v>5126010001</v>
      </c>
      <c r="B4866" s="1219" t="s">
        <v>692</v>
      </c>
      <c r="C4866" s="1220"/>
      <c r="D4866" s="1221"/>
      <c r="E4866" s="1219" t="s">
        <v>1900</v>
      </c>
      <c r="F4866" s="1221"/>
      <c r="G4866" s="740">
        <v>151382.43</v>
      </c>
      <c r="H4866" s="740">
        <v>52470.38</v>
      </c>
      <c r="I4866" s="1158">
        <v>0</v>
      </c>
      <c r="J4866" s="740">
        <v>203852.81</v>
      </c>
      <c r="K4866" s="276" t="str">
        <f t="shared" si="75"/>
        <v>151222</v>
      </c>
    </row>
    <row r="4867" spans="1:11" ht="15" customHeight="1">
      <c r="A4867" s="1157">
        <v>5126010001</v>
      </c>
      <c r="B4867" s="1219" t="s">
        <v>692</v>
      </c>
      <c r="C4867" s="1220"/>
      <c r="D4867" s="1221"/>
      <c r="E4867" s="1219" t="s">
        <v>1901</v>
      </c>
      <c r="F4867" s="1221"/>
      <c r="G4867" s="740">
        <v>67528.86</v>
      </c>
      <c r="H4867" s="740">
        <v>4970.16</v>
      </c>
      <c r="I4867" s="1158">
        <v>0</v>
      </c>
      <c r="J4867" s="740">
        <v>72499.02</v>
      </c>
      <c r="K4867" s="276" t="str">
        <f t="shared" si="75"/>
        <v>151222</v>
      </c>
    </row>
    <row r="4868" spans="1:11" ht="15" customHeight="1">
      <c r="A4868" s="1157">
        <v>5126010001</v>
      </c>
      <c r="B4868" s="1219" t="s">
        <v>692</v>
      </c>
      <c r="C4868" s="1220"/>
      <c r="D4868" s="1221"/>
      <c r="E4868" s="1219" t="s">
        <v>1902</v>
      </c>
      <c r="F4868" s="1221"/>
      <c r="G4868" s="740">
        <v>137073.69</v>
      </c>
      <c r="H4868" s="740">
        <v>5832</v>
      </c>
      <c r="I4868" s="1158">
        <v>0</v>
      </c>
      <c r="J4868" s="740">
        <v>142905.69</v>
      </c>
      <c r="K4868" s="276" t="str">
        <f t="shared" si="75"/>
        <v>151222</v>
      </c>
    </row>
    <row r="4869" spans="1:11" ht="15" customHeight="1">
      <c r="A4869" s="1157">
        <v>5126010001</v>
      </c>
      <c r="B4869" s="1219" t="s">
        <v>692</v>
      </c>
      <c r="C4869" s="1220"/>
      <c r="D4869" s="1221"/>
      <c r="E4869" s="1219" t="s">
        <v>1903</v>
      </c>
      <c r="F4869" s="1221"/>
      <c r="G4869" s="740">
        <v>36485.449999999997</v>
      </c>
      <c r="H4869" s="1158">
        <v>679.68</v>
      </c>
      <c r="I4869" s="1158">
        <v>0</v>
      </c>
      <c r="J4869" s="740">
        <v>37165.129999999997</v>
      </c>
      <c r="K4869" s="276" t="str">
        <f t="shared" si="75"/>
        <v>151222</v>
      </c>
    </row>
    <row r="4870" spans="1:11" ht="15" customHeight="1">
      <c r="A4870" s="1157">
        <v>5126010001</v>
      </c>
      <c r="B4870" s="1219" t="s">
        <v>692</v>
      </c>
      <c r="C4870" s="1220"/>
      <c r="D4870" s="1221"/>
      <c r="E4870" s="1219" t="s">
        <v>1904</v>
      </c>
      <c r="F4870" s="1221"/>
      <c r="G4870" s="740">
        <v>87915.43</v>
      </c>
      <c r="H4870" s="740">
        <v>6116.84</v>
      </c>
      <c r="I4870" s="1158">
        <v>0</v>
      </c>
      <c r="J4870" s="740">
        <v>94032.27</v>
      </c>
      <c r="K4870" s="276" t="str">
        <f t="shared" si="75"/>
        <v>151222</v>
      </c>
    </row>
    <row r="4871" spans="1:11" ht="15" customHeight="1">
      <c r="A4871" s="1157">
        <v>5126010001</v>
      </c>
      <c r="B4871" s="1219" t="s">
        <v>692</v>
      </c>
      <c r="C4871" s="1220"/>
      <c r="D4871" s="1221"/>
      <c r="E4871" s="1219" t="s">
        <v>1905</v>
      </c>
      <c r="F4871" s="1221"/>
      <c r="G4871" s="740">
        <v>55742.18</v>
      </c>
      <c r="H4871" s="740">
        <v>2287.91</v>
      </c>
      <c r="I4871" s="1158">
        <v>0</v>
      </c>
      <c r="J4871" s="740">
        <v>58030.09</v>
      </c>
      <c r="K4871" s="276" t="str">
        <f t="shared" si="75"/>
        <v>151222</v>
      </c>
    </row>
    <row r="4872" spans="1:11" ht="15" customHeight="1">
      <c r="A4872" s="1157">
        <v>5126010001</v>
      </c>
      <c r="B4872" s="1219" t="s">
        <v>692</v>
      </c>
      <c r="C4872" s="1220"/>
      <c r="D4872" s="1221"/>
      <c r="E4872" s="1219" t="s">
        <v>3005</v>
      </c>
      <c r="F4872" s="1221"/>
      <c r="G4872" s="1158">
        <v>791.64</v>
      </c>
      <c r="H4872" s="1158">
        <v>0</v>
      </c>
      <c r="I4872" s="1158">
        <v>0</v>
      </c>
      <c r="J4872" s="1158">
        <v>791.64</v>
      </c>
      <c r="K4872" s="276" t="str">
        <f t="shared" si="75"/>
        <v>151222</v>
      </c>
    </row>
    <row r="4873" spans="1:11" ht="15" customHeight="1">
      <c r="A4873" s="1157">
        <v>5126010001</v>
      </c>
      <c r="B4873" s="1219" t="s">
        <v>692</v>
      </c>
      <c r="C4873" s="1220"/>
      <c r="D4873" s="1221"/>
      <c r="E4873" s="1219" t="s">
        <v>1906</v>
      </c>
      <c r="F4873" s="1221"/>
      <c r="G4873" s="740">
        <v>241528.58</v>
      </c>
      <c r="H4873" s="740">
        <v>10730.47</v>
      </c>
      <c r="I4873" s="1158">
        <v>0</v>
      </c>
      <c r="J4873" s="740">
        <v>252259.05</v>
      </c>
      <c r="K4873" s="276" t="str">
        <f t="shared" si="75"/>
        <v>151222</v>
      </c>
    </row>
    <row r="4874" spans="1:11" ht="15" customHeight="1">
      <c r="A4874" s="1157">
        <v>5126010001</v>
      </c>
      <c r="B4874" s="1219" t="s">
        <v>692</v>
      </c>
      <c r="C4874" s="1220"/>
      <c r="D4874" s="1221"/>
      <c r="E4874" s="1219" t="s">
        <v>1907</v>
      </c>
      <c r="F4874" s="1221"/>
      <c r="G4874" s="740">
        <v>87240.82</v>
      </c>
      <c r="H4874" s="740">
        <v>7546.05</v>
      </c>
      <c r="I4874" s="1158">
        <v>0</v>
      </c>
      <c r="J4874" s="740">
        <v>94786.87</v>
      </c>
      <c r="K4874" s="276" t="str">
        <f t="shared" si="75"/>
        <v>151222</v>
      </c>
    </row>
    <row r="4875" spans="1:11" ht="15" customHeight="1">
      <c r="A4875" s="1157">
        <v>5126010001</v>
      </c>
      <c r="B4875" s="1219" t="s">
        <v>692</v>
      </c>
      <c r="C4875" s="1220"/>
      <c r="D4875" s="1221"/>
      <c r="E4875" s="1219" t="s">
        <v>1908</v>
      </c>
      <c r="F4875" s="1221"/>
      <c r="G4875" s="740">
        <v>102786.51</v>
      </c>
      <c r="H4875" s="740">
        <v>9060.6</v>
      </c>
      <c r="I4875" s="1158">
        <v>0</v>
      </c>
      <c r="J4875" s="740">
        <v>111847.11</v>
      </c>
      <c r="K4875" s="276" t="str">
        <f t="shared" si="75"/>
        <v>151222</v>
      </c>
    </row>
    <row r="4876" spans="1:11" ht="15" customHeight="1">
      <c r="A4876" s="1157">
        <v>5126010001</v>
      </c>
      <c r="B4876" s="1219" t="s">
        <v>692</v>
      </c>
      <c r="C4876" s="1220"/>
      <c r="D4876" s="1221"/>
      <c r="E4876" s="1219" t="s">
        <v>1909</v>
      </c>
      <c r="F4876" s="1221"/>
      <c r="G4876" s="740">
        <v>55613.95</v>
      </c>
      <c r="H4876" s="740">
        <v>3435.68</v>
      </c>
      <c r="I4876" s="1158">
        <v>0</v>
      </c>
      <c r="J4876" s="740">
        <v>59049.63</v>
      </c>
      <c r="K4876" s="276" t="str">
        <f t="shared" si="75"/>
        <v>151222</v>
      </c>
    </row>
    <row r="4877" spans="1:11" ht="15" customHeight="1">
      <c r="A4877" s="1157">
        <v>5126010001</v>
      </c>
      <c r="B4877" s="1219" t="s">
        <v>692</v>
      </c>
      <c r="C4877" s="1220"/>
      <c r="D4877" s="1221"/>
      <c r="E4877" s="1219" t="s">
        <v>1910</v>
      </c>
      <c r="F4877" s="1221"/>
      <c r="G4877" s="740">
        <v>13191.83</v>
      </c>
      <c r="H4877" s="1158">
        <v>434.2</v>
      </c>
      <c r="I4877" s="1158">
        <v>0</v>
      </c>
      <c r="J4877" s="740">
        <v>13626.03</v>
      </c>
      <c r="K4877" s="276" t="str">
        <f t="shared" ref="K4877:K4940" si="76">MID(E4877,58,6)</f>
        <v>151222</v>
      </c>
    </row>
    <row r="4878" spans="1:11" ht="15" customHeight="1">
      <c r="A4878" s="1157">
        <v>5126010001</v>
      </c>
      <c r="B4878" s="1219" t="s">
        <v>692</v>
      </c>
      <c r="C4878" s="1220"/>
      <c r="D4878" s="1221"/>
      <c r="E4878" s="1219" t="s">
        <v>1911</v>
      </c>
      <c r="F4878" s="1221"/>
      <c r="G4878" s="740">
        <v>428178.02</v>
      </c>
      <c r="H4878" s="740">
        <v>61719.9</v>
      </c>
      <c r="I4878" s="1158">
        <v>0</v>
      </c>
      <c r="J4878" s="740">
        <v>489897.92</v>
      </c>
      <c r="K4878" s="276" t="str">
        <f t="shared" si="76"/>
        <v>151222</v>
      </c>
    </row>
    <row r="4879" spans="1:11" ht="15" customHeight="1">
      <c r="A4879" s="1157">
        <v>5126010001</v>
      </c>
      <c r="B4879" s="1219" t="s">
        <v>692</v>
      </c>
      <c r="C4879" s="1220"/>
      <c r="D4879" s="1221"/>
      <c r="E4879" s="1219" t="s">
        <v>1912</v>
      </c>
      <c r="F4879" s="1221"/>
      <c r="G4879" s="740">
        <v>48214.720000000001</v>
      </c>
      <c r="H4879" s="740">
        <v>2699.64</v>
      </c>
      <c r="I4879" s="1158">
        <v>0</v>
      </c>
      <c r="J4879" s="740">
        <v>50914.36</v>
      </c>
      <c r="K4879" s="276" t="str">
        <f t="shared" si="76"/>
        <v>151222</v>
      </c>
    </row>
    <row r="4880" spans="1:11" ht="15" customHeight="1">
      <c r="A4880" s="1157">
        <v>5126010001</v>
      </c>
      <c r="B4880" s="1219" t="s">
        <v>692</v>
      </c>
      <c r="C4880" s="1220"/>
      <c r="D4880" s="1221"/>
      <c r="E4880" s="1219" t="s">
        <v>2587</v>
      </c>
      <c r="F4880" s="1221"/>
      <c r="G4880" s="740">
        <v>30926538.010000002</v>
      </c>
      <c r="H4880" s="740">
        <v>3962988.93</v>
      </c>
      <c r="I4880" s="1158">
        <v>0</v>
      </c>
      <c r="J4880" s="740">
        <v>34889526.939999998</v>
      </c>
      <c r="K4880" s="276" t="str">
        <f t="shared" si="76"/>
        <v>250422</v>
      </c>
    </row>
    <row r="4881" spans="1:11" ht="15" customHeight="1">
      <c r="A4881" s="1157">
        <v>5126010001</v>
      </c>
      <c r="B4881" s="1219" t="s">
        <v>692</v>
      </c>
      <c r="C4881" s="1220"/>
      <c r="D4881" s="1221"/>
      <c r="E4881" s="1219" t="s">
        <v>1913</v>
      </c>
      <c r="F4881" s="1221"/>
      <c r="G4881" s="740">
        <v>13519842.539999999</v>
      </c>
      <c r="H4881" s="740">
        <v>-253978.14</v>
      </c>
      <c r="I4881" s="1158">
        <v>0</v>
      </c>
      <c r="J4881" s="740">
        <v>13265864.4</v>
      </c>
      <c r="K4881" s="276" t="str">
        <f t="shared" si="76"/>
        <v>110122</v>
      </c>
    </row>
    <row r="4882" spans="1:11" ht="15" customHeight="1">
      <c r="A4882" s="1157">
        <v>5126010001</v>
      </c>
      <c r="B4882" s="1219" t="s">
        <v>692</v>
      </c>
      <c r="C4882" s="1220"/>
      <c r="D4882" s="1221"/>
      <c r="E4882" s="1219" t="s">
        <v>2588</v>
      </c>
      <c r="F4882" s="1221"/>
      <c r="G4882" s="740">
        <v>6561085.9100000001</v>
      </c>
      <c r="H4882" s="740">
        <v>1023531.11</v>
      </c>
      <c r="I4882" s="1158">
        <v>0</v>
      </c>
      <c r="J4882" s="740">
        <v>7584617.0199999996</v>
      </c>
      <c r="K4882" s="276" t="str">
        <f t="shared" si="76"/>
        <v>151222</v>
      </c>
    </row>
    <row r="4883" spans="1:11" ht="15" customHeight="1">
      <c r="A4883" s="1157">
        <v>5126010001</v>
      </c>
      <c r="B4883" s="1219" t="s">
        <v>692</v>
      </c>
      <c r="C4883" s="1220"/>
      <c r="D4883" s="1221"/>
      <c r="E4883" s="1219" t="s">
        <v>1914</v>
      </c>
      <c r="F4883" s="1221"/>
      <c r="G4883" s="740">
        <v>1177236.56</v>
      </c>
      <c r="H4883" s="740">
        <v>108111.82</v>
      </c>
      <c r="I4883" s="1158">
        <v>0</v>
      </c>
      <c r="J4883" s="740">
        <v>1285348.3799999999</v>
      </c>
      <c r="K4883" s="276" t="str">
        <f t="shared" si="76"/>
        <v>151222</v>
      </c>
    </row>
    <row r="4884" spans="1:11" ht="15" customHeight="1">
      <c r="A4884" s="1157">
        <v>5126010001</v>
      </c>
      <c r="B4884" s="1219" t="s">
        <v>692</v>
      </c>
      <c r="C4884" s="1220"/>
      <c r="D4884" s="1221"/>
      <c r="E4884" s="1219" t="s">
        <v>1915</v>
      </c>
      <c r="F4884" s="1221"/>
      <c r="G4884" s="740">
        <v>449748.63</v>
      </c>
      <c r="H4884" s="740">
        <v>60652.85</v>
      </c>
      <c r="I4884" s="1158">
        <v>0</v>
      </c>
      <c r="J4884" s="740">
        <v>510401.48</v>
      </c>
      <c r="K4884" s="276" t="str">
        <f t="shared" si="76"/>
        <v>151222</v>
      </c>
    </row>
    <row r="4885" spans="1:11" ht="15" customHeight="1">
      <c r="A4885" s="1157">
        <v>5126010001</v>
      </c>
      <c r="B4885" s="1219" t="s">
        <v>692</v>
      </c>
      <c r="C4885" s="1220"/>
      <c r="D4885" s="1221"/>
      <c r="E4885" s="1219" t="s">
        <v>1916</v>
      </c>
      <c r="F4885" s="1221"/>
      <c r="G4885" s="740">
        <v>185730.66</v>
      </c>
      <c r="H4885" s="740">
        <v>16663.21</v>
      </c>
      <c r="I4885" s="1158">
        <v>0</v>
      </c>
      <c r="J4885" s="740">
        <v>202393.87</v>
      </c>
      <c r="K4885" s="276" t="str">
        <f t="shared" si="76"/>
        <v>110122</v>
      </c>
    </row>
    <row r="4886" spans="1:11" ht="15" customHeight="1">
      <c r="A4886" s="1157">
        <v>5126010001</v>
      </c>
      <c r="B4886" s="1219" t="s">
        <v>692</v>
      </c>
      <c r="C4886" s="1220"/>
      <c r="D4886" s="1221"/>
      <c r="E4886" s="1219" t="s">
        <v>1917</v>
      </c>
      <c r="F4886" s="1221"/>
      <c r="G4886" s="740">
        <v>26295.52</v>
      </c>
      <c r="H4886" s="1158">
        <v>0</v>
      </c>
      <c r="I4886" s="1158">
        <v>0</v>
      </c>
      <c r="J4886" s="740">
        <v>26295.52</v>
      </c>
      <c r="K4886" s="276" t="str">
        <f t="shared" si="76"/>
        <v>151222</v>
      </c>
    </row>
    <row r="4887" spans="1:11" ht="15" customHeight="1">
      <c r="A4887" s="1157">
        <v>5126010001</v>
      </c>
      <c r="B4887" s="1219" t="s">
        <v>692</v>
      </c>
      <c r="C4887" s="1220"/>
      <c r="D4887" s="1221"/>
      <c r="E4887" s="1219" t="s">
        <v>1918</v>
      </c>
      <c r="F4887" s="1221"/>
      <c r="G4887" s="740">
        <v>30209.81</v>
      </c>
      <c r="H4887" s="740">
        <v>2742.62</v>
      </c>
      <c r="I4887" s="1158">
        <v>0</v>
      </c>
      <c r="J4887" s="740">
        <v>32952.43</v>
      </c>
      <c r="K4887" s="276" t="str">
        <f t="shared" si="76"/>
        <v>151222</v>
      </c>
    </row>
    <row r="4888" spans="1:11" ht="15" customHeight="1">
      <c r="A4888" s="1157">
        <v>5126010001</v>
      </c>
      <c r="B4888" s="1219" t="s">
        <v>692</v>
      </c>
      <c r="C4888" s="1220"/>
      <c r="D4888" s="1221"/>
      <c r="E4888" s="1219" t="s">
        <v>1919</v>
      </c>
      <c r="F4888" s="1221"/>
      <c r="G4888" s="740">
        <v>28097.72</v>
      </c>
      <c r="H4888" s="740">
        <v>2726.85</v>
      </c>
      <c r="I4888" s="1158">
        <v>0</v>
      </c>
      <c r="J4888" s="740">
        <v>30824.57</v>
      </c>
      <c r="K4888" s="276" t="str">
        <f t="shared" si="76"/>
        <v>151222</v>
      </c>
    </row>
    <row r="4889" spans="1:11" ht="15" customHeight="1">
      <c r="A4889" s="1157">
        <v>5126010001</v>
      </c>
      <c r="B4889" s="1219" t="s">
        <v>692</v>
      </c>
      <c r="C4889" s="1220"/>
      <c r="D4889" s="1221"/>
      <c r="E4889" s="1219" t="s">
        <v>1920</v>
      </c>
      <c r="F4889" s="1221"/>
      <c r="G4889" s="740">
        <v>24577.94</v>
      </c>
      <c r="H4889" s="740">
        <v>1871.39</v>
      </c>
      <c r="I4889" s="1158">
        <v>0</v>
      </c>
      <c r="J4889" s="740">
        <v>26449.33</v>
      </c>
      <c r="K4889" s="276" t="str">
        <f t="shared" si="76"/>
        <v>151222</v>
      </c>
    </row>
    <row r="4890" spans="1:11" ht="15" customHeight="1">
      <c r="A4890" s="1157">
        <v>5126010001</v>
      </c>
      <c r="B4890" s="1219" t="s">
        <v>692</v>
      </c>
      <c r="C4890" s="1220"/>
      <c r="D4890" s="1221"/>
      <c r="E4890" s="1219" t="s">
        <v>1921</v>
      </c>
      <c r="F4890" s="1221"/>
      <c r="G4890" s="740">
        <v>29897.07</v>
      </c>
      <c r="H4890" s="740">
        <v>2638.8</v>
      </c>
      <c r="I4890" s="1158">
        <v>0</v>
      </c>
      <c r="J4890" s="740">
        <v>32535.87</v>
      </c>
      <c r="K4890" s="276" t="str">
        <f t="shared" si="76"/>
        <v>151222</v>
      </c>
    </row>
    <row r="4891" spans="1:11" ht="15" customHeight="1">
      <c r="A4891" s="1157">
        <v>5126010001</v>
      </c>
      <c r="B4891" s="1219" t="s">
        <v>692</v>
      </c>
      <c r="C4891" s="1220"/>
      <c r="D4891" s="1221"/>
      <c r="E4891" s="1219" t="s">
        <v>1922</v>
      </c>
      <c r="F4891" s="1221"/>
      <c r="G4891" s="740">
        <v>22869.9</v>
      </c>
      <c r="H4891" s="740">
        <v>5545.39</v>
      </c>
      <c r="I4891" s="1158">
        <v>0</v>
      </c>
      <c r="J4891" s="740">
        <v>28415.29</v>
      </c>
      <c r="K4891" s="276" t="str">
        <f t="shared" si="76"/>
        <v>151222</v>
      </c>
    </row>
    <row r="4892" spans="1:11" ht="15" customHeight="1">
      <c r="A4892" s="1157">
        <v>5126010001</v>
      </c>
      <c r="B4892" s="1219" t="s">
        <v>692</v>
      </c>
      <c r="C4892" s="1220"/>
      <c r="D4892" s="1221"/>
      <c r="E4892" s="1219" t="s">
        <v>2589</v>
      </c>
      <c r="F4892" s="1221"/>
      <c r="G4892" s="740">
        <v>95866.75</v>
      </c>
      <c r="H4892" s="1158">
        <v>0</v>
      </c>
      <c r="I4892" s="1158">
        <v>0</v>
      </c>
      <c r="J4892" s="740">
        <v>95866.75</v>
      </c>
      <c r="K4892" s="276" t="str">
        <f t="shared" si="76"/>
        <v>250722</v>
      </c>
    </row>
    <row r="4893" spans="1:11" ht="15" customHeight="1">
      <c r="A4893" s="1157">
        <v>5126010001</v>
      </c>
      <c r="B4893" s="1219" t="s">
        <v>692</v>
      </c>
      <c r="C4893" s="1220"/>
      <c r="D4893" s="1221"/>
      <c r="E4893" s="1219" t="s">
        <v>1923</v>
      </c>
      <c r="F4893" s="1221"/>
      <c r="G4893" s="740">
        <v>139475.35999999999</v>
      </c>
      <c r="H4893" s="740">
        <v>11804.39</v>
      </c>
      <c r="I4893" s="1158">
        <v>0</v>
      </c>
      <c r="J4893" s="740">
        <v>151279.75</v>
      </c>
      <c r="K4893" s="276" t="str">
        <f t="shared" si="76"/>
        <v>151222</v>
      </c>
    </row>
    <row r="4894" spans="1:11" ht="15" customHeight="1">
      <c r="A4894" s="1157">
        <v>5126010001</v>
      </c>
      <c r="B4894" s="1219" t="s">
        <v>692</v>
      </c>
      <c r="C4894" s="1220"/>
      <c r="D4894" s="1221"/>
      <c r="E4894" s="1219" t="s">
        <v>1924</v>
      </c>
      <c r="F4894" s="1221"/>
      <c r="G4894" s="740">
        <v>122429.87</v>
      </c>
      <c r="H4894" s="740">
        <v>5374.83</v>
      </c>
      <c r="I4894" s="1158">
        <v>0</v>
      </c>
      <c r="J4894" s="740">
        <v>127804.7</v>
      </c>
      <c r="K4894" s="276" t="str">
        <f t="shared" si="76"/>
        <v>151222</v>
      </c>
    </row>
    <row r="4895" spans="1:11" ht="15" customHeight="1">
      <c r="A4895" s="1157">
        <v>5126010001</v>
      </c>
      <c r="B4895" s="1219" t="s">
        <v>692</v>
      </c>
      <c r="C4895" s="1220"/>
      <c r="D4895" s="1221"/>
      <c r="E4895" s="1219" t="s">
        <v>1925</v>
      </c>
      <c r="F4895" s="1221"/>
      <c r="G4895" s="740">
        <v>166917.16</v>
      </c>
      <c r="H4895" s="740">
        <v>12421.11</v>
      </c>
      <c r="I4895" s="1158">
        <v>0</v>
      </c>
      <c r="J4895" s="740">
        <v>179338.27</v>
      </c>
      <c r="K4895" s="276" t="str">
        <f t="shared" si="76"/>
        <v>151222</v>
      </c>
    </row>
    <row r="4896" spans="1:11" ht="15" customHeight="1">
      <c r="A4896" s="1157">
        <v>5126010001</v>
      </c>
      <c r="B4896" s="1219" t="s">
        <v>692</v>
      </c>
      <c r="C4896" s="1220"/>
      <c r="D4896" s="1221"/>
      <c r="E4896" s="1219" t="s">
        <v>1926</v>
      </c>
      <c r="F4896" s="1221"/>
      <c r="G4896" s="740">
        <v>126832.28</v>
      </c>
      <c r="H4896" s="740">
        <v>34472.18</v>
      </c>
      <c r="I4896" s="1158">
        <v>0</v>
      </c>
      <c r="J4896" s="740">
        <v>161304.46</v>
      </c>
      <c r="K4896" s="276" t="str">
        <f t="shared" si="76"/>
        <v>151222</v>
      </c>
    </row>
    <row r="4897" spans="1:11" ht="15" customHeight="1">
      <c r="A4897" s="1157">
        <v>5126010001</v>
      </c>
      <c r="B4897" s="1219" t="s">
        <v>692</v>
      </c>
      <c r="C4897" s="1220"/>
      <c r="D4897" s="1221"/>
      <c r="E4897" s="1219" t="s">
        <v>1927</v>
      </c>
      <c r="F4897" s="1221"/>
      <c r="G4897" s="740">
        <v>101900.68</v>
      </c>
      <c r="H4897" s="740">
        <v>9677.2099999999991</v>
      </c>
      <c r="I4897" s="1158">
        <v>0</v>
      </c>
      <c r="J4897" s="740">
        <v>111577.89</v>
      </c>
      <c r="K4897" s="276" t="str">
        <f t="shared" si="76"/>
        <v>151222</v>
      </c>
    </row>
    <row r="4898" spans="1:11" ht="15" customHeight="1">
      <c r="A4898" s="1157">
        <v>5126010001</v>
      </c>
      <c r="B4898" s="1219" t="s">
        <v>692</v>
      </c>
      <c r="C4898" s="1220"/>
      <c r="D4898" s="1221"/>
      <c r="E4898" s="1219" t="s">
        <v>1928</v>
      </c>
      <c r="F4898" s="1221"/>
      <c r="G4898" s="740">
        <v>225854.73</v>
      </c>
      <c r="H4898" s="740">
        <v>25795.8</v>
      </c>
      <c r="I4898" s="1158">
        <v>0</v>
      </c>
      <c r="J4898" s="740">
        <v>251650.53</v>
      </c>
      <c r="K4898" s="276" t="str">
        <f t="shared" si="76"/>
        <v>151222</v>
      </c>
    </row>
    <row r="4899" spans="1:11" ht="15" customHeight="1">
      <c r="A4899" s="1157">
        <v>5126010001</v>
      </c>
      <c r="B4899" s="1219" t="s">
        <v>692</v>
      </c>
      <c r="C4899" s="1220"/>
      <c r="D4899" s="1221"/>
      <c r="E4899" s="1219" t="s">
        <v>1929</v>
      </c>
      <c r="F4899" s="1221"/>
      <c r="G4899" s="740">
        <v>951579.78</v>
      </c>
      <c r="H4899" s="740">
        <v>102164.13</v>
      </c>
      <c r="I4899" s="1158">
        <v>0</v>
      </c>
      <c r="J4899" s="740">
        <v>1053743.9099999999</v>
      </c>
      <c r="K4899" s="276" t="str">
        <f t="shared" si="76"/>
        <v>151222</v>
      </c>
    </row>
    <row r="4900" spans="1:11" ht="15" customHeight="1">
      <c r="A4900" s="1157">
        <v>5126010001</v>
      </c>
      <c r="B4900" s="1219" t="s">
        <v>692</v>
      </c>
      <c r="C4900" s="1220"/>
      <c r="D4900" s="1221"/>
      <c r="E4900" s="1219" t="s">
        <v>1930</v>
      </c>
      <c r="F4900" s="1221"/>
      <c r="G4900" s="740">
        <v>110352.79</v>
      </c>
      <c r="H4900" s="740">
        <v>6209.47</v>
      </c>
      <c r="I4900" s="1158">
        <v>0</v>
      </c>
      <c r="J4900" s="740">
        <v>116562.26</v>
      </c>
      <c r="K4900" s="276" t="str">
        <f t="shared" si="76"/>
        <v>151222</v>
      </c>
    </row>
    <row r="4901" spans="1:11" ht="15" customHeight="1">
      <c r="A4901" s="1157">
        <v>5126010001</v>
      </c>
      <c r="B4901" s="1219" t="s">
        <v>692</v>
      </c>
      <c r="C4901" s="1220"/>
      <c r="D4901" s="1221"/>
      <c r="E4901" s="1219" t="s">
        <v>1931</v>
      </c>
      <c r="F4901" s="1221"/>
      <c r="G4901" s="740">
        <v>61119.65</v>
      </c>
      <c r="H4901" s="740">
        <v>16486.099999999999</v>
      </c>
      <c r="I4901" s="1158">
        <v>0</v>
      </c>
      <c r="J4901" s="740">
        <v>77605.75</v>
      </c>
      <c r="K4901" s="276" t="str">
        <f t="shared" si="76"/>
        <v>151222</v>
      </c>
    </row>
    <row r="4902" spans="1:11" ht="15" customHeight="1">
      <c r="A4902" s="1157">
        <v>5126010001</v>
      </c>
      <c r="B4902" s="1219" t="s">
        <v>692</v>
      </c>
      <c r="C4902" s="1220"/>
      <c r="D4902" s="1221"/>
      <c r="E4902" s="1219" t="s">
        <v>1932</v>
      </c>
      <c r="F4902" s="1221"/>
      <c r="G4902" s="740">
        <v>194486.81</v>
      </c>
      <c r="H4902" s="740">
        <v>18097.77</v>
      </c>
      <c r="I4902" s="1158">
        <v>0</v>
      </c>
      <c r="J4902" s="740">
        <v>212584.58</v>
      </c>
      <c r="K4902" s="276" t="str">
        <f t="shared" si="76"/>
        <v>151222</v>
      </c>
    </row>
    <row r="4903" spans="1:11" ht="15" customHeight="1">
      <c r="A4903" s="1157">
        <v>5126010001</v>
      </c>
      <c r="B4903" s="1219" t="s">
        <v>692</v>
      </c>
      <c r="C4903" s="1220"/>
      <c r="D4903" s="1221"/>
      <c r="E4903" s="1219" t="s">
        <v>1933</v>
      </c>
      <c r="F4903" s="1221"/>
      <c r="G4903" s="740">
        <v>103702.39</v>
      </c>
      <c r="H4903" s="740">
        <v>11201.03</v>
      </c>
      <c r="I4903" s="1158">
        <v>0</v>
      </c>
      <c r="J4903" s="740">
        <v>114903.42</v>
      </c>
      <c r="K4903" s="276" t="str">
        <f t="shared" si="76"/>
        <v>110122</v>
      </c>
    </row>
    <row r="4904" spans="1:11" ht="15" customHeight="1">
      <c r="A4904" s="1157">
        <v>5126010001</v>
      </c>
      <c r="B4904" s="1219" t="s">
        <v>692</v>
      </c>
      <c r="C4904" s="1220"/>
      <c r="D4904" s="1221"/>
      <c r="E4904" s="1219" t="s">
        <v>1934</v>
      </c>
      <c r="F4904" s="1221"/>
      <c r="G4904" s="740">
        <v>35371.839999999997</v>
      </c>
      <c r="H4904" s="740">
        <v>1921</v>
      </c>
      <c r="I4904" s="1158">
        <v>0</v>
      </c>
      <c r="J4904" s="740">
        <v>37292.839999999997</v>
      </c>
      <c r="K4904" s="276" t="str">
        <f t="shared" si="76"/>
        <v>151222</v>
      </c>
    </row>
    <row r="4905" spans="1:11" ht="15" customHeight="1">
      <c r="A4905" s="1157">
        <v>5126010001</v>
      </c>
      <c r="B4905" s="1219" t="s">
        <v>692</v>
      </c>
      <c r="C4905" s="1220"/>
      <c r="D4905" s="1221"/>
      <c r="E4905" s="1219" t="s">
        <v>1935</v>
      </c>
      <c r="F4905" s="1221"/>
      <c r="G4905" s="740">
        <v>25104.26</v>
      </c>
      <c r="H4905" s="740">
        <v>6110.52</v>
      </c>
      <c r="I4905" s="1158">
        <v>0</v>
      </c>
      <c r="J4905" s="740">
        <v>31214.78</v>
      </c>
      <c r="K4905" s="276" t="str">
        <f t="shared" si="76"/>
        <v>110122</v>
      </c>
    </row>
    <row r="4906" spans="1:11" ht="15" customHeight="1">
      <c r="A4906" s="1157">
        <v>5126010001</v>
      </c>
      <c r="B4906" s="1219" t="s">
        <v>692</v>
      </c>
      <c r="C4906" s="1220"/>
      <c r="D4906" s="1221"/>
      <c r="E4906" s="1219" t="s">
        <v>4003</v>
      </c>
      <c r="F4906" s="1221"/>
      <c r="G4906" s="740">
        <v>3400</v>
      </c>
      <c r="H4906" s="1158">
        <v>0</v>
      </c>
      <c r="I4906" s="1158">
        <v>0</v>
      </c>
      <c r="J4906" s="740">
        <v>3400</v>
      </c>
      <c r="K4906" s="276" t="str">
        <f t="shared" si="76"/>
        <v>250722</v>
      </c>
    </row>
    <row r="4907" spans="1:11" ht="15" customHeight="1">
      <c r="A4907" s="1157">
        <v>5126010001</v>
      </c>
      <c r="B4907" s="1219" t="s">
        <v>692</v>
      </c>
      <c r="C4907" s="1220"/>
      <c r="D4907" s="1221"/>
      <c r="E4907" s="1219" t="s">
        <v>1936</v>
      </c>
      <c r="F4907" s="1221"/>
      <c r="G4907" s="740">
        <v>21869.98</v>
      </c>
      <c r="H4907" s="740">
        <v>3154.73</v>
      </c>
      <c r="I4907" s="1158">
        <v>0</v>
      </c>
      <c r="J4907" s="740">
        <v>25024.71</v>
      </c>
      <c r="K4907" s="276" t="str">
        <f t="shared" si="76"/>
        <v>151222</v>
      </c>
    </row>
    <row r="4908" spans="1:11" ht="15" customHeight="1">
      <c r="A4908" s="1157">
        <v>5126010001</v>
      </c>
      <c r="B4908" s="1219" t="s">
        <v>692</v>
      </c>
      <c r="C4908" s="1220"/>
      <c r="D4908" s="1221"/>
      <c r="E4908" s="1219" t="s">
        <v>1937</v>
      </c>
      <c r="F4908" s="1221"/>
      <c r="G4908" s="740">
        <v>56427.29</v>
      </c>
      <c r="H4908" s="740">
        <v>2682.78</v>
      </c>
      <c r="I4908" s="1158">
        <v>0</v>
      </c>
      <c r="J4908" s="740">
        <v>59110.07</v>
      </c>
      <c r="K4908" s="276" t="str">
        <f t="shared" si="76"/>
        <v>151222</v>
      </c>
    </row>
    <row r="4909" spans="1:11" ht="15" customHeight="1">
      <c r="A4909" s="1157">
        <v>5126010001</v>
      </c>
      <c r="B4909" s="1219" t="s">
        <v>692</v>
      </c>
      <c r="C4909" s="1220"/>
      <c r="D4909" s="1221"/>
      <c r="E4909" s="1219" t="s">
        <v>1938</v>
      </c>
      <c r="F4909" s="1221"/>
      <c r="G4909" s="740">
        <v>34667.9</v>
      </c>
      <c r="H4909" s="740">
        <v>1616.83</v>
      </c>
      <c r="I4909" s="1158">
        <v>0</v>
      </c>
      <c r="J4909" s="740">
        <v>36284.730000000003</v>
      </c>
      <c r="K4909" s="276" t="str">
        <f t="shared" si="76"/>
        <v>151222</v>
      </c>
    </row>
    <row r="4910" spans="1:11" ht="15" customHeight="1">
      <c r="A4910" s="1157">
        <v>5126010001</v>
      </c>
      <c r="B4910" s="1219" t="s">
        <v>692</v>
      </c>
      <c r="C4910" s="1220"/>
      <c r="D4910" s="1221"/>
      <c r="E4910" s="1219" t="s">
        <v>1939</v>
      </c>
      <c r="F4910" s="1221"/>
      <c r="G4910" s="740">
        <v>4234.8</v>
      </c>
      <c r="H4910" s="1158">
        <v>703.68</v>
      </c>
      <c r="I4910" s="1158">
        <v>0</v>
      </c>
      <c r="J4910" s="740">
        <v>4938.4799999999996</v>
      </c>
      <c r="K4910" s="276" t="str">
        <f t="shared" si="76"/>
        <v>151222</v>
      </c>
    </row>
    <row r="4911" spans="1:11" ht="15" customHeight="1">
      <c r="A4911" s="1157">
        <v>5126010001</v>
      </c>
      <c r="B4911" s="1219" t="s">
        <v>692</v>
      </c>
      <c r="C4911" s="1220"/>
      <c r="D4911" s="1221"/>
      <c r="E4911" s="1219" t="s">
        <v>1940</v>
      </c>
      <c r="F4911" s="1221"/>
      <c r="G4911" s="740">
        <v>17609.2</v>
      </c>
      <c r="H4911" s="740">
        <v>3241.74</v>
      </c>
      <c r="I4911" s="1158">
        <v>0</v>
      </c>
      <c r="J4911" s="740">
        <v>20850.939999999999</v>
      </c>
      <c r="K4911" s="276" t="str">
        <f t="shared" si="76"/>
        <v>151222</v>
      </c>
    </row>
    <row r="4912" spans="1:11" ht="15" customHeight="1">
      <c r="A4912" s="1157">
        <v>5126010001</v>
      </c>
      <c r="B4912" s="1219" t="s">
        <v>692</v>
      </c>
      <c r="C4912" s="1220"/>
      <c r="D4912" s="1221"/>
      <c r="E4912" s="1219" t="s">
        <v>4521</v>
      </c>
      <c r="F4912" s="1221"/>
      <c r="G4912" s="740">
        <v>2352.3200000000002</v>
      </c>
      <c r="H4912" s="740">
        <v>5727.89</v>
      </c>
      <c r="I4912" s="1158">
        <v>0</v>
      </c>
      <c r="J4912" s="740">
        <v>8080.21</v>
      </c>
      <c r="K4912" s="276" t="str">
        <f t="shared" si="76"/>
        <v>110122</v>
      </c>
    </row>
    <row r="4913" spans="1:11" ht="15" customHeight="1">
      <c r="A4913" s="1157">
        <v>5126010001</v>
      </c>
      <c r="B4913" s="1219" t="s">
        <v>692</v>
      </c>
      <c r="C4913" s="1220"/>
      <c r="D4913" s="1221"/>
      <c r="E4913" s="1219" t="s">
        <v>1941</v>
      </c>
      <c r="F4913" s="1221"/>
      <c r="G4913" s="740">
        <v>36777.57</v>
      </c>
      <c r="H4913" s="1158">
        <v>0</v>
      </c>
      <c r="I4913" s="1158">
        <v>0</v>
      </c>
      <c r="J4913" s="740">
        <v>36777.57</v>
      </c>
      <c r="K4913" s="276" t="str">
        <f t="shared" si="76"/>
        <v>151222</v>
      </c>
    </row>
    <row r="4914" spans="1:11" ht="15" customHeight="1">
      <c r="A4914" s="1157">
        <v>5126010001</v>
      </c>
      <c r="B4914" s="1219" t="s">
        <v>692</v>
      </c>
      <c r="C4914" s="1220"/>
      <c r="D4914" s="1221"/>
      <c r="E4914" s="1219" t="s">
        <v>1942</v>
      </c>
      <c r="F4914" s="1221"/>
      <c r="G4914" s="740">
        <v>649250.43000000005</v>
      </c>
      <c r="H4914" s="740">
        <v>7976.65</v>
      </c>
      <c r="I4914" s="1158">
        <v>0</v>
      </c>
      <c r="J4914" s="740">
        <v>657227.07999999996</v>
      </c>
      <c r="K4914" s="276" t="str">
        <f t="shared" si="76"/>
        <v>151222</v>
      </c>
    </row>
    <row r="4915" spans="1:11" ht="15" customHeight="1">
      <c r="A4915" s="1157">
        <v>5126010001</v>
      </c>
      <c r="B4915" s="1219" t="s">
        <v>692</v>
      </c>
      <c r="C4915" s="1220"/>
      <c r="D4915" s="1221"/>
      <c r="E4915" s="1219" t="s">
        <v>1943</v>
      </c>
      <c r="F4915" s="1221"/>
      <c r="G4915" s="740">
        <v>69236.009999999995</v>
      </c>
      <c r="H4915" s="740">
        <v>5161.8900000000003</v>
      </c>
      <c r="I4915" s="1158">
        <v>0</v>
      </c>
      <c r="J4915" s="740">
        <v>74397.899999999994</v>
      </c>
      <c r="K4915" s="276" t="str">
        <f t="shared" si="76"/>
        <v>151222</v>
      </c>
    </row>
    <row r="4916" spans="1:11" ht="15" customHeight="1">
      <c r="A4916" s="1157">
        <v>5126010001</v>
      </c>
      <c r="B4916" s="1219" t="s">
        <v>692</v>
      </c>
      <c r="C4916" s="1220"/>
      <c r="D4916" s="1221"/>
      <c r="E4916" s="1219" t="s">
        <v>1944</v>
      </c>
      <c r="F4916" s="1221"/>
      <c r="G4916" s="740">
        <v>49647.18</v>
      </c>
      <c r="H4916" s="740">
        <v>1537.54</v>
      </c>
      <c r="I4916" s="1158">
        <v>0</v>
      </c>
      <c r="J4916" s="740">
        <v>51184.72</v>
      </c>
      <c r="K4916" s="276" t="str">
        <f t="shared" si="76"/>
        <v>151222</v>
      </c>
    </row>
    <row r="4917" spans="1:11" ht="15" customHeight="1">
      <c r="A4917" s="1157">
        <v>5126010001</v>
      </c>
      <c r="B4917" s="1219" t="s">
        <v>692</v>
      </c>
      <c r="C4917" s="1220"/>
      <c r="D4917" s="1221"/>
      <c r="E4917" s="1219" t="s">
        <v>1945</v>
      </c>
      <c r="F4917" s="1221"/>
      <c r="G4917" s="740">
        <v>28452.47</v>
      </c>
      <c r="H4917" s="740">
        <v>3415.77</v>
      </c>
      <c r="I4917" s="1158">
        <v>0</v>
      </c>
      <c r="J4917" s="740">
        <v>31868.240000000002</v>
      </c>
      <c r="K4917" s="276" t="str">
        <f t="shared" si="76"/>
        <v>151222</v>
      </c>
    </row>
    <row r="4918" spans="1:11" ht="15" customHeight="1">
      <c r="A4918" s="1157">
        <v>5126010001</v>
      </c>
      <c r="B4918" s="1219" t="s">
        <v>692</v>
      </c>
      <c r="C4918" s="1220"/>
      <c r="D4918" s="1221"/>
      <c r="E4918" s="1219" t="s">
        <v>1946</v>
      </c>
      <c r="F4918" s="1221"/>
      <c r="G4918" s="740">
        <v>6029.25</v>
      </c>
      <c r="H4918" s="740">
        <v>4052.77</v>
      </c>
      <c r="I4918" s="1158">
        <v>0</v>
      </c>
      <c r="J4918" s="740">
        <v>10082.02</v>
      </c>
      <c r="K4918" s="276" t="str">
        <f t="shared" si="76"/>
        <v>151222</v>
      </c>
    </row>
    <row r="4919" spans="1:11" ht="15" customHeight="1">
      <c r="A4919" s="1157">
        <v>5126010001</v>
      </c>
      <c r="B4919" s="1219" t="s">
        <v>692</v>
      </c>
      <c r="C4919" s="1220"/>
      <c r="D4919" s="1221"/>
      <c r="E4919" s="1219" t="s">
        <v>1947</v>
      </c>
      <c r="F4919" s="1221"/>
      <c r="G4919" s="740">
        <v>3420.09</v>
      </c>
      <c r="H4919" s="1158">
        <v>0</v>
      </c>
      <c r="I4919" s="1158">
        <v>0</v>
      </c>
      <c r="J4919" s="740">
        <v>3420.09</v>
      </c>
      <c r="K4919" s="276" t="str">
        <f t="shared" si="76"/>
        <v>151222</v>
      </c>
    </row>
    <row r="4920" spans="1:11" ht="15" customHeight="1">
      <c r="A4920" s="1157">
        <v>5126010001</v>
      </c>
      <c r="B4920" s="1219" t="s">
        <v>692</v>
      </c>
      <c r="C4920" s="1220"/>
      <c r="D4920" s="1221"/>
      <c r="E4920" s="1219" t="s">
        <v>1948</v>
      </c>
      <c r="F4920" s="1221"/>
      <c r="G4920" s="740">
        <v>4136.9399999999996</v>
      </c>
      <c r="H4920" s="1158">
        <v>0</v>
      </c>
      <c r="I4920" s="1158">
        <v>0</v>
      </c>
      <c r="J4920" s="740">
        <v>4136.9399999999996</v>
      </c>
      <c r="K4920" s="276" t="str">
        <f t="shared" si="76"/>
        <v>151222</v>
      </c>
    </row>
    <row r="4921" spans="1:11" ht="15" customHeight="1">
      <c r="A4921" s="1157">
        <v>5126010001</v>
      </c>
      <c r="B4921" s="1219" t="s">
        <v>692</v>
      </c>
      <c r="C4921" s="1220"/>
      <c r="D4921" s="1221"/>
      <c r="E4921" s="1219" t="s">
        <v>1949</v>
      </c>
      <c r="F4921" s="1221"/>
      <c r="G4921" s="740">
        <v>222427.12</v>
      </c>
      <c r="H4921" s="740">
        <v>34038.06</v>
      </c>
      <c r="I4921" s="1158">
        <v>0</v>
      </c>
      <c r="J4921" s="740">
        <v>256465.18</v>
      </c>
      <c r="K4921" s="276" t="str">
        <f t="shared" si="76"/>
        <v>151222</v>
      </c>
    </row>
    <row r="4922" spans="1:11" ht="15" customHeight="1">
      <c r="A4922" s="1157">
        <v>5126010001</v>
      </c>
      <c r="B4922" s="1219" t="s">
        <v>692</v>
      </c>
      <c r="C4922" s="1220"/>
      <c r="D4922" s="1221"/>
      <c r="E4922" s="1219" t="s">
        <v>1950</v>
      </c>
      <c r="F4922" s="1221"/>
      <c r="G4922" s="740">
        <v>60861.97</v>
      </c>
      <c r="H4922" s="1158">
        <v>0</v>
      </c>
      <c r="I4922" s="1158">
        <v>0</v>
      </c>
      <c r="J4922" s="740">
        <v>60861.97</v>
      </c>
      <c r="K4922" s="276" t="str">
        <f t="shared" si="76"/>
        <v>151222</v>
      </c>
    </row>
    <row r="4923" spans="1:11" ht="15" customHeight="1">
      <c r="A4923" s="1157">
        <v>5126010001</v>
      </c>
      <c r="B4923" s="1219" t="s">
        <v>692</v>
      </c>
      <c r="C4923" s="1220"/>
      <c r="D4923" s="1221"/>
      <c r="E4923" s="1219" t="s">
        <v>2590</v>
      </c>
      <c r="F4923" s="1221"/>
      <c r="G4923" s="740">
        <v>46675.46</v>
      </c>
      <c r="H4923" s="740">
        <v>5349.74</v>
      </c>
      <c r="I4923" s="1158">
        <v>0</v>
      </c>
      <c r="J4923" s="740">
        <v>52025.2</v>
      </c>
      <c r="K4923" s="276" t="str">
        <f t="shared" si="76"/>
        <v>110122</v>
      </c>
    </row>
    <row r="4924" spans="1:11" ht="15" customHeight="1">
      <c r="A4924" s="1157">
        <v>5126010002</v>
      </c>
      <c r="B4924" s="1219" t="s">
        <v>693</v>
      </c>
      <c r="C4924" s="1220"/>
      <c r="D4924" s="1221"/>
      <c r="E4924" s="1219" t="s">
        <v>4112</v>
      </c>
      <c r="F4924" s="1221"/>
      <c r="G4924" s="740">
        <v>7107</v>
      </c>
      <c r="H4924" s="1158">
        <v>0</v>
      </c>
      <c r="I4924" s="1158">
        <v>0</v>
      </c>
      <c r="J4924" s="740">
        <v>7107</v>
      </c>
      <c r="K4924" s="276" t="str">
        <f t="shared" si="76"/>
        <v>110122</v>
      </c>
    </row>
    <row r="4925" spans="1:11" ht="15" customHeight="1">
      <c r="A4925" s="1157">
        <v>5126010002</v>
      </c>
      <c r="B4925" s="1219" t="s">
        <v>693</v>
      </c>
      <c r="C4925" s="1220"/>
      <c r="D4925" s="1221"/>
      <c r="E4925" s="1219" t="s">
        <v>1951</v>
      </c>
      <c r="F4925" s="1221"/>
      <c r="G4925" s="740">
        <v>3475.8</v>
      </c>
      <c r="H4925" s="1158">
        <v>237.9</v>
      </c>
      <c r="I4925" s="1158">
        <v>0</v>
      </c>
      <c r="J4925" s="740">
        <v>3713.7</v>
      </c>
      <c r="K4925" s="276" t="str">
        <f t="shared" si="76"/>
        <v>151222</v>
      </c>
    </row>
    <row r="4926" spans="1:11" ht="15" customHeight="1">
      <c r="A4926" s="1157">
        <v>5126010002</v>
      </c>
      <c r="B4926" s="1219" t="s">
        <v>693</v>
      </c>
      <c r="C4926" s="1220"/>
      <c r="D4926" s="1221"/>
      <c r="E4926" s="1219" t="s">
        <v>1952</v>
      </c>
      <c r="F4926" s="1221"/>
      <c r="G4926" s="740">
        <v>3952963.15</v>
      </c>
      <c r="H4926" s="740">
        <v>318473.45</v>
      </c>
      <c r="I4926" s="1158">
        <v>0</v>
      </c>
      <c r="J4926" s="740">
        <v>4271436.5999999996</v>
      </c>
      <c r="K4926" s="276" t="str">
        <f t="shared" si="76"/>
        <v>151222</v>
      </c>
    </row>
    <row r="4927" spans="1:11" ht="15" customHeight="1">
      <c r="A4927" s="1157">
        <v>5126010002</v>
      </c>
      <c r="B4927" s="1219" t="s">
        <v>693</v>
      </c>
      <c r="C4927" s="1220"/>
      <c r="D4927" s="1221"/>
      <c r="E4927" s="1219" t="s">
        <v>1953</v>
      </c>
      <c r="F4927" s="1221"/>
      <c r="G4927" s="740">
        <v>154813.32</v>
      </c>
      <c r="H4927" s="740">
        <v>5337</v>
      </c>
      <c r="I4927" s="1158">
        <v>0</v>
      </c>
      <c r="J4927" s="740">
        <v>160150.32</v>
      </c>
      <c r="K4927" s="276" t="str">
        <f t="shared" si="76"/>
        <v>151222</v>
      </c>
    </row>
    <row r="4928" spans="1:11" ht="15" customHeight="1">
      <c r="A4928" s="1157">
        <v>5126010002</v>
      </c>
      <c r="B4928" s="1219" t="s">
        <v>693</v>
      </c>
      <c r="C4928" s="1220"/>
      <c r="D4928" s="1221"/>
      <c r="E4928" s="1219" t="s">
        <v>1954</v>
      </c>
      <c r="F4928" s="1221"/>
      <c r="G4928" s="740">
        <v>679704.64</v>
      </c>
      <c r="H4928" s="740">
        <v>147182.68</v>
      </c>
      <c r="I4928" s="1158">
        <v>0</v>
      </c>
      <c r="J4928" s="740">
        <v>826887.32</v>
      </c>
      <c r="K4928" s="276" t="str">
        <f t="shared" si="76"/>
        <v>151222</v>
      </c>
    </row>
    <row r="4929" spans="1:11" ht="15" customHeight="1">
      <c r="A4929" s="1157">
        <v>5126010002</v>
      </c>
      <c r="B4929" s="1219" t="s">
        <v>693</v>
      </c>
      <c r="C4929" s="1220"/>
      <c r="D4929" s="1221"/>
      <c r="E4929" s="1219" t="s">
        <v>1955</v>
      </c>
      <c r="F4929" s="1221"/>
      <c r="G4929" s="740">
        <v>856773.43</v>
      </c>
      <c r="H4929" s="740">
        <v>146716.16</v>
      </c>
      <c r="I4929" s="1158">
        <v>0</v>
      </c>
      <c r="J4929" s="740">
        <v>1003489.59</v>
      </c>
      <c r="K4929" s="276" t="str">
        <f t="shared" si="76"/>
        <v>151222</v>
      </c>
    </row>
    <row r="4930" spans="1:11" ht="15" customHeight="1">
      <c r="A4930" s="1157">
        <v>5126010002</v>
      </c>
      <c r="B4930" s="1219" t="s">
        <v>693</v>
      </c>
      <c r="C4930" s="1220"/>
      <c r="D4930" s="1221"/>
      <c r="E4930" s="1219" t="s">
        <v>1956</v>
      </c>
      <c r="F4930" s="1221"/>
      <c r="G4930" s="740">
        <v>1873365.96</v>
      </c>
      <c r="H4930" s="740">
        <v>123950.1</v>
      </c>
      <c r="I4930" s="1158">
        <v>0</v>
      </c>
      <c r="J4930" s="740">
        <v>1997316.06</v>
      </c>
      <c r="K4930" s="276" t="str">
        <f t="shared" si="76"/>
        <v>151222</v>
      </c>
    </row>
    <row r="4931" spans="1:11" ht="15" customHeight="1">
      <c r="A4931" s="1157">
        <v>5126010002</v>
      </c>
      <c r="B4931" s="1219" t="s">
        <v>693</v>
      </c>
      <c r="C4931" s="1220"/>
      <c r="D4931" s="1221"/>
      <c r="E4931" s="1219" t="s">
        <v>3831</v>
      </c>
      <c r="F4931" s="1221"/>
      <c r="G4931" s="740">
        <v>278385.59000000003</v>
      </c>
      <c r="H4931" s="1158">
        <v>0</v>
      </c>
      <c r="I4931" s="1158">
        <v>0</v>
      </c>
      <c r="J4931" s="740">
        <v>278385.59000000003</v>
      </c>
      <c r="K4931" s="276" t="str">
        <f t="shared" si="76"/>
        <v>110122</v>
      </c>
    </row>
    <row r="4932" spans="1:11" ht="15" customHeight="1">
      <c r="A4932" s="1157">
        <v>5126010002</v>
      </c>
      <c r="B4932" s="1219" t="s">
        <v>693</v>
      </c>
      <c r="C4932" s="1220"/>
      <c r="D4932" s="1221"/>
      <c r="E4932" s="1219" t="s">
        <v>1957</v>
      </c>
      <c r="F4932" s="1221"/>
      <c r="G4932" s="740">
        <v>466279.84</v>
      </c>
      <c r="H4932" s="740">
        <v>3887.4</v>
      </c>
      <c r="I4932" s="1158">
        <v>0</v>
      </c>
      <c r="J4932" s="740">
        <v>470167.24</v>
      </c>
      <c r="K4932" s="276" t="str">
        <f t="shared" si="76"/>
        <v>151222</v>
      </c>
    </row>
    <row r="4933" spans="1:11" ht="15" customHeight="1">
      <c r="A4933" s="1157">
        <v>5126010002</v>
      </c>
      <c r="B4933" s="1219" t="s">
        <v>693</v>
      </c>
      <c r="C4933" s="1220"/>
      <c r="D4933" s="1221"/>
      <c r="E4933" s="1219" t="s">
        <v>1958</v>
      </c>
      <c r="F4933" s="1221"/>
      <c r="G4933" s="740">
        <v>2663226.08</v>
      </c>
      <c r="H4933" s="740">
        <v>255897.33</v>
      </c>
      <c r="I4933" s="1158">
        <v>0</v>
      </c>
      <c r="J4933" s="740">
        <v>2919123.41</v>
      </c>
      <c r="K4933" s="276" t="str">
        <f t="shared" si="76"/>
        <v>151222</v>
      </c>
    </row>
    <row r="4934" spans="1:11" ht="15" customHeight="1">
      <c r="A4934" s="1157">
        <v>5126010002</v>
      </c>
      <c r="B4934" s="1219" t="s">
        <v>693</v>
      </c>
      <c r="C4934" s="1220"/>
      <c r="D4934" s="1221"/>
      <c r="E4934" s="1219" t="s">
        <v>1959</v>
      </c>
      <c r="F4934" s="1221"/>
      <c r="G4934" s="740">
        <v>122747.52</v>
      </c>
      <c r="H4934" s="740">
        <v>9525.7999999999993</v>
      </c>
      <c r="I4934" s="1158">
        <v>0</v>
      </c>
      <c r="J4934" s="740">
        <v>132273.32</v>
      </c>
      <c r="K4934" s="276" t="str">
        <f t="shared" si="76"/>
        <v>151222</v>
      </c>
    </row>
    <row r="4935" spans="1:11" ht="15" customHeight="1">
      <c r="A4935" s="1157">
        <v>5126010002</v>
      </c>
      <c r="B4935" s="1219" t="s">
        <v>693</v>
      </c>
      <c r="C4935" s="1220"/>
      <c r="D4935" s="1221"/>
      <c r="E4935" s="1219" t="s">
        <v>1960</v>
      </c>
      <c r="F4935" s="1221"/>
      <c r="G4935" s="740">
        <v>44891.44</v>
      </c>
      <c r="H4935" s="740">
        <v>15673.82</v>
      </c>
      <c r="I4935" s="1158">
        <v>0</v>
      </c>
      <c r="J4935" s="740">
        <v>60565.26</v>
      </c>
      <c r="K4935" s="276" t="str">
        <f t="shared" si="76"/>
        <v>151222</v>
      </c>
    </row>
    <row r="4936" spans="1:11" ht="15" customHeight="1">
      <c r="A4936" s="1157">
        <v>5126010002</v>
      </c>
      <c r="B4936" s="1219" t="s">
        <v>693</v>
      </c>
      <c r="C4936" s="1220"/>
      <c r="D4936" s="1221"/>
      <c r="E4936" s="1219" t="s">
        <v>2240</v>
      </c>
      <c r="F4936" s="1221"/>
      <c r="G4936" s="740">
        <v>11785.79</v>
      </c>
      <c r="H4936" s="1158">
        <v>0</v>
      </c>
      <c r="I4936" s="1158">
        <v>0</v>
      </c>
      <c r="J4936" s="740">
        <v>11785.79</v>
      </c>
      <c r="K4936" s="276" t="str">
        <f t="shared" si="76"/>
        <v>151222</v>
      </c>
    </row>
    <row r="4937" spans="1:11" ht="15" customHeight="1">
      <c r="A4937" s="1157">
        <v>5126010002</v>
      </c>
      <c r="B4937" s="1219" t="s">
        <v>693</v>
      </c>
      <c r="C4937" s="1220"/>
      <c r="D4937" s="1221"/>
      <c r="E4937" s="1219" t="s">
        <v>1961</v>
      </c>
      <c r="F4937" s="1221"/>
      <c r="G4937" s="740">
        <v>353436.31</v>
      </c>
      <c r="H4937" s="740">
        <v>38950.370000000003</v>
      </c>
      <c r="I4937" s="1158">
        <v>0</v>
      </c>
      <c r="J4937" s="740">
        <v>392386.68</v>
      </c>
      <c r="K4937" s="276" t="str">
        <f t="shared" si="76"/>
        <v>151222</v>
      </c>
    </row>
    <row r="4938" spans="1:11" ht="15" customHeight="1">
      <c r="A4938" s="1157">
        <v>5126010002</v>
      </c>
      <c r="B4938" s="1219" t="s">
        <v>693</v>
      </c>
      <c r="C4938" s="1220"/>
      <c r="D4938" s="1221"/>
      <c r="E4938" s="1219" t="s">
        <v>1962</v>
      </c>
      <c r="F4938" s="1221"/>
      <c r="G4938" s="740">
        <v>84191.95</v>
      </c>
      <c r="H4938" s="1158">
        <v>0</v>
      </c>
      <c r="I4938" s="1158">
        <v>0</v>
      </c>
      <c r="J4938" s="740">
        <v>84191.95</v>
      </c>
      <c r="K4938" s="276" t="str">
        <f t="shared" si="76"/>
        <v>151222</v>
      </c>
    </row>
    <row r="4939" spans="1:11" ht="15" customHeight="1">
      <c r="A4939" s="1157">
        <v>5126010002</v>
      </c>
      <c r="B4939" s="1219" t="s">
        <v>693</v>
      </c>
      <c r="C4939" s="1220"/>
      <c r="D4939" s="1221"/>
      <c r="E4939" s="1219" t="s">
        <v>1963</v>
      </c>
      <c r="F4939" s="1221"/>
      <c r="G4939" s="740">
        <v>733798.61</v>
      </c>
      <c r="H4939" s="740">
        <v>153126.5</v>
      </c>
      <c r="I4939" s="1158">
        <v>0</v>
      </c>
      <c r="J4939" s="740">
        <v>886925.11</v>
      </c>
      <c r="K4939" s="276" t="str">
        <f t="shared" si="76"/>
        <v>151222</v>
      </c>
    </row>
    <row r="4940" spans="1:11" ht="15" customHeight="1">
      <c r="A4940" s="1157">
        <v>5126010003</v>
      </c>
      <c r="B4940" s="1219" t="s">
        <v>2241</v>
      </c>
      <c r="C4940" s="1220"/>
      <c r="D4940" s="1221"/>
      <c r="E4940" s="1219" t="s">
        <v>2242</v>
      </c>
      <c r="F4940" s="1221"/>
      <c r="G4940" s="740">
        <v>6294</v>
      </c>
      <c r="H4940" s="1158">
        <v>0</v>
      </c>
      <c r="I4940" s="1158">
        <v>0</v>
      </c>
      <c r="J4940" s="740">
        <v>6294</v>
      </c>
      <c r="K4940" s="276" t="str">
        <f t="shared" si="76"/>
        <v>110122</v>
      </c>
    </row>
    <row r="4941" spans="1:11" ht="15" customHeight="1">
      <c r="A4941" s="1157">
        <v>5126010003</v>
      </c>
      <c r="B4941" s="1219" t="s">
        <v>2241</v>
      </c>
      <c r="C4941" s="1220"/>
      <c r="D4941" s="1221"/>
      <c r="E4941" s="1219" t="s">
        <v>3269</v>
      </c>
      <c r="F4941" s="1221"/>
      <c r="G4941" s="740">
        <v>2295.0300000000002</v>
      </c>
      <c r="H4941" s="1158">
        <v>110</v>
      </c>
      <c r="I4941" s="1158">
        <v>0</v>
      </c>
      <c r="J4941" s="740">
        <v>2405.0300000000002</v>
      </c>
      <c r="K4941" s="276" t="str">
        <f t="shared" ref="K4941:K5004" si="77">MID(E4941,58,6)</f>
        <v>110122</v>
      </c>
    </row>
    <row r="4942" spans="1:11" ht="15" customHeight="1">
      <c r="A4942" s="1157">
        <v>5126010003</v>
      </c>
      <c r="B4942" s="1219" t="s">
        <v>2241</v>
      </c>
      <c r="C4942" s="1220"/>
      <c r="D4942" s="1221"/>
      <c r="E4942" s="1219" t="s">
        <v>3270</v>
      </c>
      <c r="F4942" s="1221"/>
      <c r="G4942" s="1158">
        <v>835.24</v>
      </c>
      <c r="H4942" s="1158">
        <v>0</v>
      </c>
      <c r="I4942" s="1158">
        <v>0</v>
      </c>
      <c r="J4942" s="1158">
        <v>835.24</v>
      </c>
      <c r="K4942" s="276" t="str">
        <f t="shared" si="77"/>
        <v>110122</v>
      </c>
    </row>
    <row r="4943" spans="1:11" ht="15" customHeight="1">
      <c r="A4943" s="1157">
        <v>5126010003</v>
      </c>
      <c r="B4943" s="1219" t="s">
        <v>2241</v>
      </c>
      <c r="C4943" s="1220"/>
      <c r="D4943" s="1221"/>
      <c r="E4943" s="1219" t="s">
        <v>4522</v>
      </c>
      <c r="F4943" s="1221"/>
      <c r="G4943" s="1158">
        <v>472</v>
      </c>
      <c r="H4943" s="1158">
        <v>0</v>
      </c>
      <c r="I4943" s="1158">
        <v>0</v>
      </c>
      <c r="J4943" s="1158">
        <v>472</v>
      </c>
      <c r="K4943" s="276" t="str">
        <f t="shared" si="77"/>
        <v>110122</v>
      </c>
    </row>
    <row r="4944" spans="1:11" ht="15" customHeight="1">
      <c r="A4944" s="1157">
        <v>5126010003</v>
      </c>
      <c r="B4944" s="1219" t="s">
        <v>2241</v>
      </c>
      <c r="C4944" s="1220"/>
      <c r="D4944" s="1221"/>
      <c r="E4944" s="1219" t="s">
        <v>4523</v>
      </c>
      <c r="F4944" s="1221"/>
      <c r="G4944" s="1158">
        <v>509.2</v>
      </c>
      <c r="H4944" s="1158">
        <v>0</v>
      </c>
      <c r="I4944" s="1158">
        <v>0</v>
      </c>
      <c r="J4944" s="1158">
        <v>509.2</v>
      </c>
      <c r="K4944" s="276" t="str">
        <f t="shared" si="77"/>
        <v>110122</v>
      </c>
    </row>
    <row r="4945" spans="1:11" ht="15" customHeight="1">
      <c r="A4945" s="1157">
        <v>5126010003</v>
      </c>
      <c r="B4945" s="1219" t="s">
        <v>2241</v>
      </c>
      <c r="C4945" s="1220"/>
      <c r="D4945" s="1221"/>
      <c r="E4945" s="1219" t="s">
        <v>4524</v>
      </c>
      <c r="F4945" s="1221"/>
      <c r="G4945" s="1158">
        <v>460</v>
      </c>
      <c r="H4945" s="1158">
        <v>0</v>
      </c>
      <c r="I4945" s="1158">
        <v>0</v>
      </c>
      <c r="J4945" s="1158">
        <v>460</v>
      </c>
      <c r="K4945" s="276" t="str">
        <f t="shared" si="77"/>
        <v>110122</v>
      </c>
    </row>
    <row r="4946" spans="1:11" ht="15" customHeight="1">
      <c r="A4946" s="1157">
        <v>5126010003</v>
      </c>
      <c r="B4946" s="1219" t="s">
        <v>2241</v>
      </c>
      <c r="C4946" s="1220"/>
      <c r="D4946" s="1221"/>
      <c r="E4946" s="1219" t="s">
        <v>4525</v>
      </c>
      <c r="F4946" s="1221"/>
      <c r="G4946" s="1158">
        <v>708</v>
      </c>
      <c r="H4946" s="1158">
        <v>0</v>
      </c>
      <c r="I4946" s="1158">
        <v>0</v>
      </c>
      <c r="J4946" s="1158">
        <v>708</v>
      </c>
      <c r="K4946" s="276" t="str">
        <f t="shared" si="77"/>
        <v>110122</v>
      </c>
    </row>
    <row r="4947" spans="1:11" ht="15" customHeight="1">
      <c r="A4947" s="1157">
        <v>5126010003</v>
      </c>
      <c r="B4947" s="1219" t="s">
        <v>2241</v>
      </c>
      <c r="C4947" s="1220"/>
      <c r="D4947" s="1221"/>
      <c r="E4947" s="1219" t="s">
        <v>4526</v>
      </c>
      <c r="F4947" s="1221"/>
      <c r="G4947" s="740">
        <v>1200</v>
      </c>
      <c r="H4947" s="1158">
        <v>0</v>
      </c>
      <c r="I4947" s="1158">
        <v>0</v>
      </c>
      <c r="J4947" s="740">
        <v>1200</v>
      </c>
      <c r="K4947" s="276" t="str">
        <f t="shared" si="77"/>
        <v>110122</v>
      </c>
    </row>
    <row r="4948" spans="1:11" ht="15" customHeight="1">
      <c r="A4948" s="1157">
        <v>5126010003</v>
      </c>
      <c r="B4948" s="1219" t="s">
        <v>2241</v>
      </c>
      <c r="C4948" s="1220"/>
      <c r="D4948" s="1221"/>
      <c r="E4948" s="1219" t="s">
        <v>2591</v>
      </c>
      <c r="F4948" s="1221"/>
      <c r="G4948" s="740">
        <v>4212.99</v>
      </c>
      <c r="H4948" s="1158">
        <v>0</v>
      </c>
      <c r="I4948" s="1158">
        <v>0</v>
      </c>
      <c r="J4948" s="740">
        <v>4212.99</v>
      </c>
      <c r="K4948" s="276" t="str">
        <f t="shared" si="77"/>
        <v>110122</v>
      </c>
    </row>
    <row r="4949" spans="1:11" ht="15" customHeight="1">
      <c r="A4949" s="1157">
        <v>5126010003</v>
      </c>
      <c r="B4949" s="1219" t="s">
        <v>2241</v>
      </c>
      <c r="C4949" s="1220"/>
      <c r="D4949" s="1221"/>
      <c r="E4949" s="1219" t="s">
        <v>4141</v>
      </c>
      <c r="F4949" s="1221"/>
      <c r="G4949" s="740">
        <v>1800</v>
      </c>
      <c r="H4949" s="1158">
        <v>0</v>
      </c>
      <c r="I4949" s="1158">
        <v>0</v>
      </c>
      <c r="J4949" s="740">
        <v>1800</v>
      </c>
      <c r="K4949" s="276" t="str">
        <f t="shared" si="77"/>
        <v>110122</v>
      </c>
    </row>
    <row r="4950" spans="1:11" ht="15" customHeight="1">
      <c r="A4950" s="1157">
        <v>5126010003</v>
      </c>
      <c r="B4950" s="1219" t="s">
        <v>2241</v>
      </c>
      <c r="C4950" s="1220"/>
      <c r="D4950" s="1221"/>
      <c r="E4950" s="1219" t="s">
        <v>2592</v>
      </c>
      <c r="F4950" s="1221"/>
      <c r="G4950" s="740">
        <v>3080.02</v>
      </c>
      <c r="H4950" s="1158">
        <v>0</v>
      </c>
      <c r="I4950" s="1158">
        <v>0</v>
      </c>
      <c r="J4950" s="740">
        <v>3080.02</v>
      </c>
      <c r="K4950" s="276" t="str">
        <f t="shared" si="77"/>
        <v>110122</v>
      </c>
    </row>
    <row r="4951" spans="1:11" ht="15" customHeight="1">
      <c r="A4951" s="1157">
        <v>5126010003</v>
      </c>
      <c r="B4951" s="1219" t="s">
        <v>2241</v>
      </c>
      <c r="C4951" s="1220"/>
      <c r="D4951" s="1221"/>
      <c r="E4951" s="1219" t="s">
        <v>3006</v>
      </c>
      <c r="F4951" s="1221"/>
      <c r="G4951" s="1158">
        <v>680.05</v>
      </c>
      <c r="H4951" s="1158">
        <v>0</v>
      </c>
      <c r="I4951" s="1158">
        <v>0</v>
      </c>
      <c r="J4951" s="1158">
        <v>680.05</v>
      </c>
      <c r="K4951" s="276" t="str">
        <f t="shared" si="77"/>
        <v>110122</v>
      </c>
    </row>
    <row r="4952" spans="1:11" ht="15" customHeight="1">
      <c r="A4952" s="1157">
        <v>5126010003</v>
      </c>
      <c r="B4952" s="1219" t="s">
        <v>2241</v>
      </c>
      <c r="C4952" s="1220"/>
      <c r="D4952" s="1221"/>
      <c r="E4952" s="1219" t="s">
        <v>2593</v>
      </c>
      <c r="F4952" s="1221"/>
      <c r="G4952" s="740">
        <v>1154.3399999999999</v>
      </c>
      <c r="H4952" s="1158">
        <v>0</v>
      </c>
      <c r="I4952" s="1158">
        <v>0</v>
      </c>
      <c r="J4952" s="740">
        <v>1154.3399999999999</v>
      </c>
      <c r="K4952" s="276" t="str">
        <f t="shared" si="77"/>
        <v>110122</v>
      </c>
    </row>
    <row r="4953" spans="1:11" ht="15" customHeight="1">
      <c r="A4953" s="1157">
        <v>5126010003</v>
      </c>
      <c r="B4953" s="1219" t="s">
        <v>2241</v>
      </c>
      <c r="C4953" s="1220"/>
      <c r="D4953" s="1221"/>
      <c r="E4953" s="1219" t="s">
        <v>4527</v>
      </c>
      <c r="F4953" s="1221"/>
      <c r="G4953" s="1158">
        <v>425.68</v>
      </c>
      <c r="H4953" s="1158">
        <v>0</v>
      </c>
      <c r="I4953" s="1158">
        <v>0</v>
      </c>
      <c r="J4953" s="1158">
        <v>425.68</v>
      </c>
      <c r="K4953" s="276" t="str">
        <f t="shared" si="77"/>
        <v>110122</v>
      </c>
    </row>
    <row r="4954" spans="1:11" ht="15" customHeight="1">
      <c r="A4954" s="1157">
        <v>5126010003</v>
      </c>
      <c r="B4954" s="1219" t="s">
        <v>2241</v>
      </c>
      <c r="C4954" s="1220"/>
      <c r="D4954" s="1221"/>
      <c r="E4954" s="1219" t="s">
        <v>3534</v>
      </c>
      <c r="F4954" s="1221"/>
      <c r="G4954" s="1158">
        <v>400.01</v>
      </c>
      <c r="H4954" s="1158">
        <v>0</v>
      </c>
      <c r="I4954" s="1158">
        <v>0</v>
      </c>
      <c r="J4954" s="1158">
        <v>400.01</v>
      </c>
      <c r="K4954" s="276" t="str">
        <f t="shared" si="77"/>
        <v>110122</v>
      </c>
    </row>
    <row r="4955" spans="1:11" ht="15" customHeight="1">
      <c r="A4955" s="1157">
        <v>5126010003</v>
      </c>
      <c r="B4955" s="1219" t="s">
        <v>2241</v>
      </c>
      <c r="C4955" s="1220"/>
      <c r="D4955" s="1221"/>
      <c r="E4955" s="1219" t="s">
        <v>2594</v>
      </c>
      <c r="F4955" s="1221"/>
      <c r="G4955" s="740">
        <v>9434.61</v>
      </c>
      <c r="H4955" s="740">
        <v>1793.02</v>
      </c>
      <c r="I4955" s="1158">
        <v>0</v>
      </c>
      <c r="J4955" s="740">
        <v>11227.63</v>
      </c>
      <c r="K4955" s="276" t="str">
        <f t="shared" si="77"/>
        <v>110122</v>
      </c>
    </row>
    <row r="4956" spans="1:11" ht="15" customHeight="1">
      <c r="A4956" s="1157">
        <v>5126010003</v>
      </c>
      <c r="B4956" s="1219" t="s">
        <v>2241</v>
      </c>
      <c r="C4956" s="1220"/>
      <c r="D4956" s="1221"/>
      <c r="E4956" s="1219" t="s">
        <v>3832</v>
      </c>
      <c r="F4956" s="1221"/>
      <c r="G4956" s="740">
        <v>1616</v>
      </c>
      <c r="H4956" s="1158">
        <v>600</v>
      </c>
      <c r="I4956" s="1158">
        <v>0</v>
      </c>
      <c r="J4956" s="740">
        <v>2216</v>
      </c>
      <c r="K4956" s="276" t="str">
        <f t="shared" si="77"/>
        <v>110122</v>
      </c>
    </row>
    <row r="4957" spans="1:11" ht="15" customHeight="1">
      <c r="A4957" s="1157">
        <v>5126010003</v>
      </c>
      <c r="B4957" s="1219" t="s">
        <v>2241</v>
      </c>
      <c r="C4957" s="1220"/>
      <c r="D4957" s="1221"/>
      <c r="E4957" s="1219" t="s">
        <v>2243</v>
      </c>
      <c r="F4957" s="1221"/>
      <c r="G4957" s="740">
        <v>194465.64</v>
      </c>
      <c r="H4957" s="740">
        <v>7231.24</v>
      </c>
      <c r="I4957" s="1158">
        <v>0</v>
      </c>
      <c r="J4957" s="740">
        <v>201696.88</v>
      </c>
      <c r="K4957" s="276" t="str">
        <f t="shared" si="77"/>
        <v>110122</v>
      </c>
    </row>
    <row r="4958" spans="1:11" ht="15" customHeight="1">
      <c r="A4958" s="1157">
        <v>5126010003</v>
      </c>
      <c r="B4958" s="1219" t="s">
        <v>2241</v>
      </c>
      <c r="C4958" s="1220"/>
      <c r="D4958" s="1221"/>
      <c r="E4958" s="1219" t="s">
        <v>2244</v>
      </c>
      <c r="F4958" s="1221"/>
      <c r="G4958" s="740">
        <v>571785.24</v>
      </c>
      <c r="H4958" s="740">
        <v>15273.36</v>
      </c>
      <c r="I4958" s="1158">
        <v>0</v>
      </c>
      <c r="J4958" s="740">
        <v>587058.6</v>
      </c>
      <c r="K4958" s="276" t="str">
        <f t="shared" si="77"/>
        <v>110122</v>
      </c>
    </row>
    <row r="4959" spans="1:11" ht="15" customHeight="1">
      <c r="A4959" s="1157">
        <v>5126010003</v>
      </c>
      <c r="B4959" s="1219" t="s">
        <v>2241</v>
      </c>
      <c r="C4959" s="1220"/>
      <c r="D4959" s="1221"/>
      <c r="E4959" s="1219" t="s">
        <v>2595</v>
      </c>
      <c r="F4959" s="1221"/>
      <c r="G4959" s="740">
        <v>4480.03</v>
      </c>
      <c r="H4959" s="1158">
        <v>0</v>
      </c>
      <c r="I4959" s="1158">
        <v>0</v>
      </c>
      <c r="J4959" s="740">
        <v>4480.03</v>
      </c>
      <c r="K4959" s="276" t="str">
        <f t="shared" si="77"/>
        <v>110122</v>
      </c>
    </row>
    <row r="4960" spans="1:11" ht="15" customHeight="1">
      <c r="A4960" s="1157">
        <v>5126010003</v>
      </c>
      <c r="B4960" s="1219" t="s">
        <v>2241</v>
      </c>
      <c r="C4960" s="1220"/>
      <c r="D4960" s="1221"/>
      <c r="E4960" s="1219" t="s">
        <v>3007</v>
      </c>
      <c r="F4960" s="1221"/>
      <c r="G4960" s="1158">
        <v>340</v>
      </c>
      <c r="H4960" s="1158">
        <v>0</v>
      </c>
      <c r="I4960" s="1158">
        <v>0</v>
      </c>
      <c r="J4960" s="1158">
        <v>340</v>
      </c>
      <c r="K4960" s="276" t="str">
        <f t="shared" si="77"/>
        <v>110122</v>
      </c>
    </row>
    <row r="4961" spans="1:11" ht="15" customHeight="1">
      <c r="A4961" s="1157">
        <v>5126010003</v>
      </c>
      <c r="B4961" s="1219" t="s">
        <v>2241</v>
      </c>
      <c r="C4961" s="1220"/>
      <c r="D4961" s="1221"/>
      <c r="E4961" s="1219" t="s">
        <v>3008</v>
      </c>
      <c r="F4961" s="1221"/>
      <c r="G4961" s="740">
        <v>1064.0999999999999</v>
      </c>
      <c r="H4961" s="1158">
        <v>0</v>
      </c>
      <c r="I4961" s="1158">
        <v>0</v>
      </c>
      <c r="J4961" s="740">
        <v>1064.0999999999999</v>
      </c>
      <c r="K4961" s="276" t="str">
        <f t="shared" si="77"/>
        <v>110122</v>
      </c>
    </row>
    <row r="4962" spans="1:11" ht="15" customHeight="1">
      <c r="A4962" s="1157">
        <v>5126010003</v>
      </c>
      <c r="B4962" s="1219" t="s">
        <v>2241</v>
      </c>
      <c r="C4962" s="1220"/>
      <c r="D4962" s="1221"/>
      <c r="E4962" s="1219" t="s">
        <v>3009</v>
      </c>
      <c r="F4962" s="1221"/>
      <c r="G4962" s="740">
        <v>2064.12</v>
      </c>
      <c r="H4962" s="1158">
        <v>0</v>
      </c>
      <c r="I4962" s="1158">
        <v>0</v>
      </c>
      <c r="J4962" s="740">
        <v>2064.12</v>
      </c>
      <c r="K4962" s="276" t="str">
        <f t="shared" si="77"/>
        <v>110122</v>
      </c>
    </row>
    <row r="4963" spans="1:11" ht="15" customHeight="1">
      <c r="A4963" s="1157">
        <v>5126010003</v>
      </c>
      <c r="B4963" s="1219" t="s">
        <v>2241</v>
      </c>
      <c r="C4963" s="1220"/>
      <c r="D4963" s="1221"/>
      <c r="E4963" s="1219" t="s">
        <v>2596</v>
      </c>
      <c r="F4963" s="1221"/>
      <c r="G4963" s="740">
        <v>3607.14</v>
      </c>
      <c r="H4963" s="1158">
        <v>0</v>
      </c>
      <c r="I4963" s="1158">
        <v>0</v>
      </c>
      <c r="J4963" s="740">
        <v>3607.14</v>
      </c>
      <c r="K4963" s="276" t="str">
        <f t="shared" si="77"/>
        <v>110122</v>
      </c>
    </row>
    <row r="4964" spans="1:11" ht="15" customHeight="1">
      <c r="A4964" s="1157">
        <v>5126010003</v>
      </c>
      <c r="B4964" s="1219" t="s">
        <v>2241</v>
      </c>
      <c r="C4964" s="1220"/>
      <c r="D4964" s="1221"/>
      <c r="E4964" s="1219" t="s">
        <v>3010</v>
      </c>
      <c r="F4964" s="1221"/>
      <c r="G4964" s="740">
        <v>4458.66</v>
      </c>
      <c r="H4964" s="1158">
        <v>0</v>
      </c>
      <c r="I4964" s="1158">
        <v>0</v>
      </c>
      <c r="J4964" s="740">
        <v>4458.66</v>
      </c>
      <c r="K4964" s="276" t="str">
        <f t="shared" si="77"/>
        <v>110122</v>
      </c>
    </row>
    <row r="4965" spans="1:11" ht="15" customHeight="1">
      <c r="A4965" s="1157">
        <v>5126010003</v>
      </c>
      <c r="B4965" s="1219" t="s">
        <v>2241</v>
      </c>
      <c r="C4965" s="1220"/>
      <c r="D4965" s="1221"/>
      <c r="E4965" s="1219" t="s">
        <v>2245</v>
      </c>
      <c r="F4965" s="1221"/>
      <c r="G4965" s="740">
        <v>9493.11</v>
      </c>
      <c r="H4965" s="1158">
        <v>0</v>
      </c>
      <c r="I4965" s="1158">
        <v>0</v>
      </c>
      <c r="J4965" s="740">
        <v>9493.11</v>
      </c>
      <c r="K4965" s="276" t="str">
        <f t="shared" si="77"/>
        <v>110122</v>
      </c>
    </row>
    <row r="4966" spans="1:11" ht="15" customHeight="1">
      <c r="A4966" s="1157">
        <v>5126010003</v>
      </c>
      <c r="B4966" s="1219" t="s">
        <v>2241</v>
      </c>
      <c r="C4966" s="1220"/>
      <c r="D4966" s="1221"/>
      <c r="E4966" s="1219" t="s">
        <v>3011</v>
      </c>
      <c r="F4966" s="1221"/>
      <c r="G4966" s="1158">
        <v>340</v>
      </c>
      <c r="H4966" s="1158">
        <v>0</v>
      </c>
      <c r="I4966" s="1158">
        <v>0</v>
      </c>
      <c r="J4966" s="1158">
        <v>340</v>
      </c>
      <c r="K4966" s="276" t="str">
        <f t="shared" si="77"/>
        <v>110122</v>
      </c>
    </row>
    <row r="4967" spans="1:11" ht="15" customHeight="1">
      <c r="A4967" s="1157">
        <v>5126010003</v>
      </c>
      <c r="B4967" s="1219" t="s">
        <v>2241</v>
      </c>
      <c r="C4967" s="1220"/>
      <c r="D4967" s="1221"/>
      <c r="E4967" s="1219" t="s">
        <v>3012</v>
      </c>
      <c r="F4967" s="1221"/>
      <c r="G4967" s="740">
        <v>1480.02</v>
      </c>
      <c r="H4967" s="1158">
        <v>500.29</v>
      </c>
      <c r="I4967" s="1158">
        <v>0</v>
      </c>
      <c r="J4967" s="740">
        <v>1980.31</v>
      </c>
      <c r="K4967" s="276" t="str">
        <f t="shared" si="77"/>
        <v>110122</v>
      </c>
    </row>
    <row r="4968" spans="1:11" ht="15" customHeight="1">
      <c r="A4968" s="1157">
        <v>5126010003</v>
      </c>
      <c r="B4968" s="1219" t="s">
        <v>2241</v>
      </c>
      <c r="C4968" s="1220"/>
      <c r="D4968" s="1221"/>
      <c r="E4968" s="1219" t="s">
        <v>3013</v>
      </c>
      <c r="F4968" s="1221"/>
      <c r="G4968" s="740">
        <v>1853.66</v>
      </c>
      <c r="H4968" s="1158">
        <v>0</v>
      </c>
      <c r="I4968" s="1158">
        <v>0</v>
      </c>
      <c r="J4968" s="740">
        <v>1853.66</v>
      </c>
      <c r="K4968" s="276" t="str">
        <f t="shared" si="77"/>
        <v>110122</v>
      </c>
    </row>
    <row r="4969" spans="1:11" ht="15" customHeight="1">
      <c r="A4969" s="1157">
        <v>5126010003</v>
      </c>
      <c r="B4969" s="1219" t="s">
        <v>2241</v>
      </c>
      <c r="C4969" s="1220"/>
      <c r="D4969" s="1221"/>
      <c r="E4969" s="1219" t="s">
        <v>4528</v>
      </c>
      <c r="F4969" s="1221"/>
      <c r="G4969" s="1158">
        <v>433.63</v>
      </c>
      <c r="H4969" s="1158">
        <v>0</v>
      </c>
      <c r="I4969" s="1158">
        <v>0</v>
      </c>
      <c r="J4969" s="1158">
        <v>433.63</v>
      </c>
      <c r="K4969" s="276" t="str">
        <f t="shared" si="77"/>
        <v>110122</v>
      </c>
    </row>
    <row r="4970" spans="1:11" ht="15" customHeight="1">
      <c r="A4970" s="1157">
        <v>5126010003</v>
      </c>
      <c r="B4970" s="1219" t="s">
        <v>2241</v>
      </c>
      <c r="C4970" s="1220"/>
      <c r="D4970" s="1221"/>
      <c r="E4970" s="1219" t="s">
        <v>3014</v>
      </c>
      <c r="F4970" s="1221"/>
      <c r="G4970" s="740">
        <v>3314.15</v>
      </c>
      <c r="H4970" s="1158">
        <v>0</v>
      </c>
      <c r="I4970" s="1158">
        <v>0</v>
      </c>
      <c r="J4970" s="740">
        <v>3314.15</v>
      </c>
      <c r="K4970" s="276" t="str">
        <f t="shared" si="77"/>
        <v>110122</v>
      </c>
    </row>
    <row r="4971" spans="1:11" ht="15" customHeight="1">
      <c r="A4971" s="1157">
        <v>5126010003</v>
      </c>
      <c r="B4971" s="1219" t="s">
        <v>2241</v>
      </c>
      <c r="C4971" s="1220"/>
      <c r="D4971" s="1221"/>
      <c r="E4971" s="1219" t="s">
        <v>3015</v>
      </c>
      <c r="F4971" s="1221"/>
      <c r="G4971" s="1158">
        <v>475.02</v>
      </c>
      <c r="H4971" s="1158">
        <v>472</v>
      </c>
      <c r="I4971" s="1158">
        <v>0</v>
      </c>
      <c r="J4971" s="1158">
        <v>947.02</v>
      </c>
      <c r="K4971" s="276" t="str">
        <f t="shared" si="77"/>
        <v>110122</v>
      </c>
    </row>
    <row r="4972" spans="1:11" ht="15" customHeight="1">
      <c r="A4972" s="1157">
        <v>5126010003</v>
      </c>
      <c r="B4972" s="1219" t="s">
        <v>2241</v>
      </c>
      <c r="C4972" s="1220"/>
      <c r="D4972" s="1221"/>
      <c r="E4972" s="1219" t="s">
        <v>3016</v>
      </c>
      <c r="F4972" s="1221"/>
      <c r="G4972" s="740">
        <v>2176.7399999999998</v>
      </c>
      <c r="H4972" s="1158">
        <v>0</v>
      </c>
      <c r="I4972" s="1158">
        <v>0</v>
      </c>
      <c r="J4972" s="740">
        <v>2176.7399999999998</v>
      </c>
      <c r="K4972" s="276" t="str">
        <f t="shared" si="77"/>
        <v>110122</v>
      </c>
    </row>
    <row r="4973" spans="1:11" ht="15" customHeight="1">
      <c r="A4973" s="1157">
        <v>5126010003</v>
      </c>
      <c r="B4973" s="1219" t="s">
        <v>2241</v>
      </c>
      <c r="C4973" s="1220"/>
      <c r="D4973" s="1221"/>
      <c r="E4973" s="1219" t="s">
        <v>3017</v>
      </c>
      <c r="F4973" s="1221"/>
      <c r="G4973" s="1158">
        <v>680.01</v>
      </c>
      <c r="H4973" s="1158">
        <v>400</v>
      </c>
      <c r="I4973" s="1158">
        <v>0</v>
      </c>
      <c r="J4973" s="740">
        <v>1080.01</v>
      </c>
      <c r="K4973" s="276" t="str">
        <f t="shared" si="77"/>
        <v>110122</v>
      </c>
    </row>
    <row r="4974" spans="1:11" ht="15" customHeight="1">
      <c r="A4974" s="1157">
        <v>5126010003</v>
      </c>
      <c r="B4974" s="1219" t="s">
        <v>2241</v>
      </c>
      <c r="C4974" s="1220"/>
      <c r="D4974" s="1221"/>
      <c r="E4974" s="1219" t="s">
        <v>3271</v>
      </c>
      <c r="F4974" s="1221"/>
      <c r="G4974" s="1158">
        <v>400</v>
      </c>
      <c r="H4974" s="1158">
        <v>0</v>
      </c>
      <c r="I4974" s="1158">
        <v>0</v>
      </c>
      <c r="J4974" s="1158">
        <v>400</v>
      </c>
      <c r="K4974" s="276" t="str">
        <f t="shared" si="77"/>
        <v>110122</v>
      </c>
    </row>
    <row r="4975" spans="1:11" ht="15" customHeight="1">
      <c r="A4975" s="1157">
        <v>5126010003</v>
      </c>
      <c r="B4975" s="1219" t="s">
        <v>2241</v>
      </c>
      <c r="C4975" s="1220"/>
      <c r="D4975" s="1221"/>
      <c r="E4975" s="1219" t="s">
        <v>3018</v>
      </c>
      <c r="F4975" s="1221"/>
      <c r="G4975" s="740">
        <v>1359.99</v>
      </c>
      <c r="H4975" s="740">
        <v>1500.02</v>
      </c>
      <c r="I4975" s="1158">
        <v>0</v>
      </c>
      <c r="J4975" s="740">
        <v>2860.01</v>
      </c>
      <c r="K4975" s="276" t="str">
        <f t="shared" si="77"/>
        <v>110122</v>
      </c>
    </row>
    <row r="4976" spans="1:11" ht="15" customHeight="1">
      <c r="A4976" s="1157">
        <v>5126010003</v>
      </c>
      <c r="B4976" s="1219" t="s">
        <v>2241</v>
      </c>
      <c r="C4976" s="1220"/>
      <c r="D4976" s="1221"/>
      <c r="E4976" s="1219" t="s">
        <v>3019</v>
      </c>
      <c r="F4976" s="1221"/>
      <c r="G4976" s="740">
        <v>6424</v>
      </c>
      <c r="H4976" s="740">
        <v>5987.98</v>
      </c>
      <c r="I4976" s="1158">
        <v>0</v>
      </c>
      <c r="J4976" s="740">
        <v>12411.98</v>
      </c>
      <c r="K4976" s="276" t="str">
        <f t="shared" si="77"/>
        <v>110122</v>
      </c>
    </row>
    <row r="4977" spans="1:11" ht="15" customHeight="1">
      <c r="A4977" s="1157">
        <v>5126010003</v>
      </c>
      <c r="B4977" s="1219" t="s">
        <v>2241</v>
      </c>
      <c r="C4977" s="1220"/>
      <c r="D4977" s="1221"/>
      <c r="E4977" s="1219" t="s">
        <v>3833</v>
      </c>
      <c r="F4977" s="1221"/>
      <c r="G4977" s="740">
        <v>31135.07</v>
      </c>
      <c r="H4977" s="1158">
        <v>0</v>
      </c>
      <c r="I4977" s="1158">
        <v>0</v>
      </c>
      <c r="J4977" s="740">
        <v>31135.07</v>
      </c>
      <c r="K4977" s="276" t="str">
        <f t="shared" si="77"/>
        <v>110122</v>
      </c>
    </row>
    <row r="4978" spans="1:11" ht="15" customHeight="1">
      <c r="A4978" s="1157">
        <v>5126010003</v>
      </c>
      <c r="B4978" s="1219" t="s">
        <v>2241</v>
      </c>
      <c r="C4978" s="1220"/>
      <c r="D4978" s="1221"/>
      <c r="E4978" s="1219" t="s">
        <v>2597</v>
      </c>
      <c r="F4978" s="1221"/>
      <c r="G4978" s="740">
        <v>27908.02</v>
      </c>
      <c r="H4978" s="1158">
        <v>0</v>
      </c>
      <c r="I4978" s="1158">
        <v>0</v>
      </c>
      <c r="J4978" s="740">
        <v>27908.02</v>
      </c>
      <c r="K4978" s="276" t="str">
        <f t="shared" si="77"/>
        <v>151222</v>
      </c>
    </row>
    <row r="4979" spans="1:11" ht="15" customHeight="1">
      <c r="A4979" s="1157">
        <v>5126010003</v>
      </c>
      <c r="B4979" s="1219" t="s">
        <v>2241</v>
      </c>
      <c r="C4979" s="1220"/>
      <c r="D4979" s="1221"/>
      <c r="E4979" s="1219" t="s">
        <v>3834</v>
      </c>
      <c r="F4979" s="1221"/>
      <c r="G4979" s="740">
        <v>47477.13</v>
      </c>
      <c r="H4979" s="1158">
        <v>0</v>
      </c>
      <c r="I4979" s="1158">
        <v>0</v>
      </c>
      <c r="J4979" s="740">
        <v>47477.13</v>
      </c>
      <c r="K4979" s="276" t="str">
        <f t="shared" si="77"/>
        <v>110122</v>
      </c>
    </row>
    <row r="4980" spans="1:11" ht="15" customHeight="1">
      <c r="A4980" s="1157">
        <v>5126010003</v>
      </c>
      <c r="B4980" s="1219" t="s">
        <v>2241</v>
      </c>
      <c r="C4980" s="1220"/>
      <c r="D4980" s="1221"/>
      <c r="E4980" s="1219" t="s">
        <v>2246</v>
      </c>
      <c r="F4980" s="1221"/>
      <c r="G4980" s="740">
        <v>77436.7</v>
      </c>
      <c r="H4980" s="740">
        <v>76277.490000000005</v>
      </c>
      <c r="I4980" s="1158">
        <v>0</v>
      </c>
      <c r="J4980" s="740">
        <v>153714.19</v>
      </c>
      <c r="K4980" s="276" t="str">
        <f t="shared" si="77"/>
        <v>110122</v>
      </c>
    </row>
    <row r="4981" spans="1:11" ht="15" customHeight="1">
      <c r="A4981" s="1157">
        <v>5126010003</v>
      </c>
      <c r="B4981" s="1219" t="s">
        <v>2241</v>
      </c>
      <c r="C4981" s="1220"/>
      <c r="D4981" s="1221"/>
      <c r="E4981" s="1219" t="s">
        <v>2247</v>
      </c>
      <c r="F4981" s="1221"/>
      <c r="G4981" s="740">
        <v>5491.7</v>
      </c>
      <c r="H4981" s="1158">
        <v>400</v>
      </c>
      <c r="I4981" s="1158">
        <v>0</v>
      </c>
      <c r="J4981" s="740">
        <v>5891.7</v>
      </c>
      <c r="K4981" s="276" t="str">
        <f t="shared" si="77"/>
        <v>110122</v>
      </c>
    </row>
    <row r="4982" spans="1:11" ht="15" customHeight="1">
      <c r="A4982" s="1157">
        <v>5126010003</v>
      </c>
      <c r="B4982" s="1219" t="s">
        <v>2241</v>
      </c>
      <c r="C4982" s="1220"/>
      <c r="D4982" s="1221"/>
      <c r="E4982" s="1219" t="s">
        <v>4004</v>
      </c>
      <c r="F4982" s="1221"/>
      <c r="G4982" s="1158">
        <v>340</v>
      </c>
      <c r="H4982" s="1158">
        <v>0</v>
      </c>
      <c r="I4982" s="1158">
        <v>0</v>
      </c>
      <c r="J4982" s="1158">
        <v>340</v>
      </c>
      <c r="K4982" s="276" t="str">
        <f t="shared" si="77"/>
        <v>110122</v>
      </c>
    </row>
    <row r="4983" spans="1:11" ht="15" customHeight="1">
      <c r="A4983" s="1157">
        <v>5126010003</v>
      </c>
      <c r="B4983" s="1219" t="s">
        <v>2241</v>
      </c>
      <c r="C4983" s="1220"/>
      <c r="D4983" s="1221"/>
      <c r="E4983" s="1219" t="s">
        <v>3272</v>
      </c>
      <c r="F4983" s="1221"/>
      <c r="G4983" s="1158">
        <v>285</v>
      </c>
      <c r="H4983" s="1158">
        <v>0</v>
      </c>
      <c r="I4983" s="1158">
        <v>0</v>
      </c>
      <c r="J4983" s="1158">
        <v>285</v>
      </c>
      <c r="K4983" s="276" t="str">
        <f t="shared" si="77"/>
        <v>110122</v>
      </c>
    </row>
    <row r="4984" spans="1:11" ht="15" customHeight="1">
      <c r="A4984" s="1157">
        <v>5126010003</v>
      </c>
      <c r="B4984" s="1219" t="s">
        <v>2241</v>
      </c>
      <c r="C4984" s="1220"/>
      <c r="D4984" s="1221"/>
      <c r="E4984" s="1219" t="s">
        <v>3273</v>
      </c>
      <c r="F4984" s="1221"/>
      <c r="G4984" s="1158">
        <v>285</v>
      </c>
      <c r="H4984" s="1158">
        <v>0</v>
      </c>
      <c r="I4984" s="1158">
        <v>0</v>
      </c>
      <c r="J4984" s="1158">
        <v>285</v>
      </c>
      <c r="K4984" s="276" t="str">
        <f t="shared" si="77"/>
        <v>110122</v>
      </c>
    </row>
    <row r="4985" spans="1:11" ht="15" customHeight="1">
      <c r="A4985" s="1157">
        <v>5126010003</v>
      </c>
      <c r="B4985" s="1219" t="s">
        <v>2241</v>
      </c>
      <c r="C4985" s="1220"/>
      <c r="D4985" s="1221"/>
      <c r="E4985" s="1219" t="s">
        <v>3274</v>
      </c>
      <c r="F4985" s="1221"/>
      <c r="G4985" s="1158">
        <v>190.02</v>
      </c>
      <c r="H4985" s="1158">
        <v>0</v>
      </c>
      <c r="I4985" s="1158">
        <v>0</v>
      </c>
      <c r="J4985" s="1158">
        <v>190.02</v>
      </c>
      <c r="K4985" s="276" t="str">
        <f t="shared" si="77"/>
        <v>110122</v>
      </c>
    </row>
    <row r="4986" spans="1:11" ht="15" customHeight="1">
      <c r="A4986" s="1157">
        <v>5126010003</v>
      </c>
      <c r="B4986" s="1219" t="s">
        <v>2241</v>
      </c>
      <c r="C4986" s="1220"/>
      <c r="D4986" s="1221"/>
      <c r="E4986" s="1219" t="s">
        <v>4005</v>
      </c>
      <c r="F4986" s="1221"/>
      <c r="G4986" s="1158">
        <v>360</v>
      </c>
      <c r="H4986" s="1158">
        <v>960</v>
      </c>
      <c r="I4986" s="1158">
        <v>0</v>
      </c>
      <c r="J4986" s="740">
        <v>1320</v>
      </c>
      <c r="K4986" s="276" t="str">
        <f t="shared" si="77"/>
        <v>110122</v>
      </c>
    </row>
    <row r="4987" spans="1:11" ht="15" customHeight="1">
      <c r="A4987" s="1157">
        <v>5126010003</v>
      </c>
      <c r="B4987" s="1219" t="s">
        <v>2241</v>
      </c>
      <c r="C4987" s="1220"/>
      <c r="D4987" s="1221"/>
      <c r="E4987" s="1219" t="s">
        <v>2248</v>
      </c>
      <c r="F4987" s="1221"/>
      <c r="G4987" s="740">
        <v>7810.73</v>
      </c>
      <c r="H4987" s="1158">
        <v>780.03</v>
      </c>
      <c r="I4987" s="1158">
        <v>0</v>
      </c>
      <c r="J4987" s="740">
        <v>8590.76</v>
      </c>
      <c r="K4987" s="276" t="str">
        <f t="shared" si="77"/>
        <v>110122</v>
      </c>
    </row>
    <row r="4988" spans="1:11" ht="15" customHeight="1">
      <c r="A4988" s="1157">
        <v>5126010003</v>
      </c>
      <c r="B4988" s="1219" t="s">
        <v>2241</v>
      </c>
      <c r="C4988" s="1220"/>
      <c r="D4988" s="1221"/>
      <c r="E4988" s="1219" t="s">
        <v>3835</v>
      </c>
      <c r="F4988" s="1221"/>
      <c r="G4988" s="740">
        <v>2120</v>
      </c>
      <c r="H4988" s="1158">
        <v>0</v>
      </c>
      <c r="I4988" s="1158">
        <v>0</v>
      </c>
      <c r="J4988" s="740">
        <v>2120</v>
      </c>
      <c r="K4988" s="276" t="str">
        <f t="shared" si="77"/>
        <v>110122</v>
      </c>
    </row>
    <row r="4989" spans="1:11" ht="15" customHeight="1">
      <c r="A4989" s="1157">
        <v>5126010003</v>
      </c>
      <c r="B4989" s="1219" t="s">
        <v>2241</v>
      </c>
      <c r="C4989" s="1220"/>
      <c r="D4989" s="1221"/>
      <c r="E4989" s="1219" t="s">
        <v>2598</v>
      </c>
      <c r="F4989" s="1221"/>
      <c r="G4989" s="740">
        <v>4834.3500000000004</v>
      </c>
      <c r="H4989" s="1158">
        <v>0</v>
      </c>
      <c r="I4989" s="1158">
        <v>0</v>
      </c>
      <c r="J4989" s="740">
        <v>4834.3500000000004</v>
      </c>
      <c r="K4989" s="276" t="str">
        <f t="shared" si="77"/>
        <v>110122</v>
      </c>
    </row>
    <row r="4990" spans="1:11" ht="15" customHeight="1">
      <c r="A4990" s="1157">
        <v>5126010003</v>
      </c>
      <c r="B4990" s="1219" t="s">
        <v>2241</v>
      </c>
      <c r="C4990" s="1220"/>
      <c r="D4990" s="1221"/>
      <c r="E4990" s="1219" t="s">
        <v>2249</v>
      </c>
      <c r="F4990" s="1221"/>
      <c r="G4990" s="740">
        <v>8107.01</v>
      </c>
      <c r="H4990" s="740">
        <v>1948.8</v>
      </c>
      <c r="I4990" s="1158">
        <v>0</v>
      </c>
      <c r="J4990" s="740">
        <v>10055.81</v>
      </c>
      <c r="K4990" s="276" t="str">
        <f t="shared" si="77"/>
        <v>110122</v>
      </c>
    </row>
    <row r="4991" spans="1:11" ht="15" customHeight="1">
      <c r="A4991" s="1157">
        <v>5126010003</v>
      </c>
      <c r="B4991" s="1219" t="s">
        <v>2241</v>
      </c>
      <c r="C4991" s="1220"/>
      <c r="D4991" s="1221"/>
      <c r="E4991" s="1219" t="s">
        <v>2250</v>
      </c>
      <c r="F4991" s="1221"/>
      <c r="G4991" s="740">
        <v>8160.71</v>
      </c>
      <c r="H4991" s="1158">
        <v>230</v>
      </c>
      <c r="I4991" s="1158">
        <v>0</v>
      </c>
      <c r="J4991" s="740">
        <v>8390.7099999999991</v>
      </c>
      <c r="K4991" s="276" t="str">
        <f t="shared" si="77"/>
        <v>110122</v>
      </c>
    </row>
    <row r="4992" spans="1:11" ht="15" customHeight="1">
      <c r="A4992" s="1157">
        <v>5126010003</v>
      </c>
      <c r="B4992" s="1219" t="s">
        <v>2241</v>
      </c>
      <c r="C4992" s="1220"/>
      <c r="D4992" s="1221"/>
      <c r="E4992" s="1219" t="s">
        <v>3275</v>
      </c>
      <c r="F4992" s="1221"/>
      <c r="G4992" s="740">
        <v>1510.4</v>
      </c>
      <c r="H4992" s="1158">
        <v>0</v>
      </c>
      <c r="I4992" s="1158">
        <v>0</v>
      </c>
      <c r="J4992" s="740">
        <v>1510.4</v>
      </c>
      <c r="K4992" s="276" t="str">
        <f t="shared" si="77"/>
        <v>110122</v>
      </c>
    </row>
    <row r="4993" spans="1:11" ht="15" customHeight="1">
      <c r="A4993" s="1157">
        <v>5126010003</v>
      </c>
      <c r="B4993" s="1219" t="s">
        <v>2241</v>
      </c>
      <c r="C4993" s="1220"/>
      <c r="D4993" s="1221"/>
      <c r="E4993" s="1219" t="s">
        <v>2599</v>
      </c>
      <c r="F4993" s="1221"/>
      <c r="G4993" s="740">
        <v>2090.0300000000002</v>
      </c>
      <c r="H4993" s="1158">
        <v>0</v>
      </c>
      <c r="I4993" s="1158">
        <v>0</v>
      </c>
      <c r="J4993" s="740">
        <v>2090.0300000000002</v>
      </c>
      <c r="K4993" s="276" t="str">
        <f t="shared" si="77"/>
        <v>110122</v>
      </c>
    </row>
    <row r="4994" spans="1:11" ht="15" customHeight="1">
      <c r="A4994" s="1157">
        <v>5126010003</v>
      </c>
      <c r="B4994" s="1219" t="s">
        <v>2241</v>
      </c>
      <c r="C4994" s="1220"/>
      <c r="D4994" s="1221"/>
      <c r="E4994" s="1219" t="s">
        <v>4529</v>
      </c>
      <c r="F4994" s="1221"/>
      <c r="G4994" s="740">
        <v>2200.04</v>
      </c>
      <c r="H4994" s="1158">
        <v>600.04</v>
      </c>
      <c r="I4994" s="1158">
        <v>0</v>
      </c>
      <c r="J4994" s="740">
        <v>2800.08</v>
      </c>
      <c r="K4994" s="276" t="str">
        <f t="shared" si="77"/>
        <v>110122</v>
      </c>
    </row>
    <row r="4995" spans="1:11" ht="15" customHeight="1">
      <c r="A4995" s="1157">
        <v>5126010003</v>
      </c>
      <c r="B4995" s="1219" t="s">
        <v>2241</v>
      </c>
      <c r="C4995" s="1220"/>
      <c r="D4995" s="1221"/>
      <c r="E4995" s="1219" t="s">
        <v>3276</v>
      </c>
      <c r="F4995" s="1221"/>
      <c r="G4995" s="1158">
        <v>765.01</v>
      </c>
      <c r="H4995" s="1158">
        <v>900</v>
      </c>
      <c r="I4995" s="1158">
        <v>0</v>
      </c>
      <c r="J4995" s="740">
        <v>1665.01</v>
      </c>
      <c r="K4995" s="276" t="str">
        <f t="shared" si="77"/>
        <v>110122</v>
      </c>
    </row>
    <row r="4996" spans="1:11" ht="15" customHeight="1">
      <c r="A4996" s="1157">
        <v>5126010003</v>
      </c>
      <c r="B4996" s="1219" t="s">
        <v>2241</v>
      </c>
      <c r="C4996" s="1220"/>
      <c r="D4996" s="1221"/>
      <c r="E4996" s="1219" t="s">
        <v>2251</v>
      </c>
      <c r="F4996" s="1221"/>
      <c r="G4996" s="740">
        <v>1950</v>
      </c>
      <c r="H4996" s="1158">
        <v>0</v>
      </c>
      <c r="I4996" s="1158">
        <v>0</v>
      </c>
      <c r="J4996" s="740">
        <v>1950</v>
      </c>
      <c r="K4996" s="276" t="str">
        <f t="shared" si="77"/>
        <v>110122</v>
      </c>
    </row>
    <row r="4997" spans="1:11" ht="15" customHeight="1">
      <c r="A4997" s="1157">
        <v>5126010003</v>
      </c>
      <c r="B4997" s="1219" t="s">
        <v>2241</v>
      </c>
      <c r="C4997" s="1220"/>
      <c r="D4997" s="1221"/>
      <c r="E4997" s="1219" t="s">
        <v>2600</v>
      </c>
      <c r="F4997" s="1221"/>
      <c r="G4997" s="740">
        <v>3350.03</v>
      </c>
      <c r="H4997" s="740">
        <v>1230.01</v>
      </c>
      <c r="I4997" s="1158">
        <v>0</v>
      </c>
      <c r="J4997" s="740">
        <v>4580.04</v>
      </c>
      <c r="K4997" s="276" t="str">
        <f t="shared" si="77"/>
        <v>110122</v>
      </c>
    </row>
    <row r="4998" spans="1:11" ht="15" customHeight="1">
      <c r="A4998" s="1157">
        <v>5126010004</v>
      </c>
      <c r="B4998" s="1219" t="s">
        <v>1211</v>
      </c>
      <c r="C4998" s="1220"/>
      <c r="D4998" s="1221"/>
      <c r="E4998" s="1219" t="s">
        <v>1964</v>
      </c>
      <c r="F4998" s="1221"/>
      <c r="G4998" s="740">
        <v>175903.21</v>
      </c>
      <c r="H4998" s="740">
        <v>2062.1</v>
      </c>
      <c r="I4998" s="1158">
        <v>0</v>
      </c>
      <c r="J4998" s="740">
        <v>177965.31</v>
      </c>
      <c r="K4998" s="276" t="str">
        <f t="shared" si="77"/>
        <v>110122</v>
      </c>
    </row>
    <row r="4999" spans="1:11" ht="15" customHeight="1">
      <c r="A4999" s="1157">
        <v>5126010004</v>
      </c>
      <c r="B4999" s="1219" t="s">
        <v>1211</v>
      </c>
      <c r="C4999" s="1220"/>
      <c r="D4999" s="1221"/>
      <c r="E4999" s="1219" t="s">
        <v>3836</v>
      </c>
      <c r="F4999" s="1221"/>
      <c r="G4999" s="740">
        <v>3099.69</v>
      </c>
      <c r="H4999" s="1158">
        <v>0</v>
      </c>
      <c r="I4999" s="1158">
        <v>0</v>
      </c>
      <c r="J4999" s="740">
        <v>3099.69</v>
      </c>
      <c r="K4999" s="276" t="str">
        <f t="shared" si="77"/>
        <v>110122</v>
      </c>
    </row>
    <row r="5000" spans="1:11" ht="15" customHeight="1">
      <c r="A5000" s="1157">
        <v>5127010001</v>
      </c>
      <c r="B5000" s="1219" t="s">
        <v>2817</v>
      </c>
      <c r="C5000" s="1220"/>
      <c r="D5000" s="1221"/>
      <c r="E5000" s="1219" t="s">
        <v>4530</v>
      </c>
      <c r="F5000" s="1221"/>
      <c r="G5000" s="740">
        <v>20429.59</v>
      </c>
      <c r="H5000" s="740">
        <v>14268.28</v>
      </c>
      <c r="I5000" s="1158">
        <v>0</v>
      </c>
      <c r="J5000" s="740">
        <v>34697.870000000003</v>
      </c>
      <c r="K5000" s="276" t="str">
        <f t="shared" si="77"/>
        <v>110122</v>
      </c>
    </row>
    <row r="5001" spans="1:11" ht="15" customHeight="1">
      <c r="A5001" s="1157">
        <v>5127010001</v>
      </c>
      <c r="B5001" s="1219" t="s">
        <v>2817</v>
      </c>
      <c r="C5001" s="1220"/>
      <c r="D5001" s="1221"/>
      <c r="E5001" s="1219" t="s">
        <v>4531</v>
      </c>
      <c r="F5001" s="1221"/>
      <c r="G5001" s="1158">
        <v>0</v>
      </c>
      <c r="H5001" s="740">
        <v>23171</v>
      </c>
      <c r="I5001" s="1158">
        <v>0</v>
      </c>
      <c r="J5001" s="740">
        <v>23171</v>
      </c>
      <c r="K5001" s="276" t="str">
        <f t="shared" si="77"/>
        <v>110122</v>
      </c>
    </row>
    <row r="5002" spans="1:11" ht="15" customHeight="1">
      <c r="A5002" s="1157">
        <v>5127010001</v>
      </c>
      <c r="B5002" s="1219" t="s">
        <v>2817</v>
      </c>
      <c r="C5002" s="1220"/>
      <c r="D5002" s="1221"/>
      <c r="E5002" s="1219" t="s">
        <v>3535</v>
      </c>
      <c r="F5002" s="1221"/>
      <c r="G5002" s="740">
        <v>7864.8</v>
      </c>
      <c r="H5002" s="1158">
        <v>0</v>
      </c>
      <c r="I5002" s="1158">
        <v>0</v>
      </c>
      <c r="J5002" s="740">
        <v>7864.8</v>
      </c>
      <c r="K5002" s="276" t="str">
        <f t="shared" si="77"/>
        <v>110122</v>
      </c>
    </row>
    <row r="5003" spans="1:11" ht="15" customHeight="1">
      <c r="A5003" s="1157">
        <v>5127010001</v>
      </c>
      <c r="B5003" s="1219" t="s">
        <v>2817</v>
      </c>
      <c r="C5003" s="1220"/>
      <c r="D5003" s="1221"/>
      <c r="E5003" s="1219" t="s">
        <v>4532</v>
      </c>
      <c r="F5003" s="1221"/>
      <c r="G5003" s="1158">
        <v>0</v>
      </c>
      <c r="H5003" s="740">
        <v>120579.68</v>
      </c>
      <c r="I5003" s="1158">
        <v>0</v>
      </c>
      <c r="J5003" s="740">
        <v>120579.68</v>
      </c>
      <c r="K5003" s="276" t="str">
        <f t="shared" si="77"/>
        <v>110122</v>
      </c>
    </row>
    <row r="5004" spans="1:11" ht="15" customHeight="1">
      <c r="A5004" s="1157">
        <v>5127010001</v>
      </c>
      <c r="B5004" s="1219" t="s">
        <v>2817</v>
      </c>
      <c r="C5004" s="1220"/>
      <c r="D5004" s="1221"/>
      <c r="E5004" s="1219" t="s">
        <v>4533</v>
      </c>
      <c r="F5004" s="1221"/>
      <c r="G5004" s="1158">
        <v>0</v>
      </c>
      <c r="H5004" s="740">
        <v>58279.97</v>
      </c>
      <c r="I5004" s="1158">
        <v>0</v>
      </c>
      <c r="J5004" s="740">
        <v>58279.97</v>
      </c>
      <c r="K5004" s="276" t="str">
        <f t="shared" si="77"/>
        <v>110122</v>
      </c>
    </row>
    <row r="5005" spans="1:11" ht="15" customHeight="1">
      <c r="A5005" s="1157">
        <v>5127010001</v>
      </c>
      <c r="B5005" s="1219" t="s">
        <v>2817</v>
      </c>
      <c r="C5005" s="1220"/>
      <c r="D5005" s="1221"/>
      <c r="E5005" s="1219" t="s">
        <v>3837</v>
      </c>
      <c r="F5005" s="1221"/>
      <c r="G5005" s="740">
        <v>224715.28</v>
      </c>
      <c r="H5005" s="740">
        <v>13742.52</v>
      </c>
      <c r="I5005" s="1158">
        <v>0</v>
      </c>
      <c r="J5005" s="740">
        <v>238457.8</v>
      </c>
      <c r="K5005" s="276" t="str">
        <f t="shared" ref="K5005:K5068" si="78">MID(E5005,58,6)</f>
        <v>110122</v>
      </c>
    </row>
    <row r="5006" spans="1:11" ht="15" customHeight="1">
      <c r="A5006" s="1157">
        <v>5127010001</v>
      </c>
      <c r="B5006" s="1219" t="s">
        <v>2817</v>
      </c>
      <c r="C5006" s="1220"/>
      <c r="D5006" s="1221"/>
      <c r="E5006" s="1219" t="s">
        <v>3020</v>
      </c>
      <c r="F5006" s="1221"/>
      <c r="G5006" s="740">
        <v>171698.93</v>
      </c>
      <c r="H5006" s="1158">
        <v>0</v>
      </c>
      <c r="I5006" s="1158">
        <v>0</v>
      </c>
      <c r="J5006" s="740">
        <v>171698.93</v>
      </c>
      <c r="K5006" s="276" t="str">
        <f t="shared" si="78"/>
        <v>110122</v>
      </c>
    </row>
    <row r="5007" spans="1:11" ht="15" customHeight="1">
      <c r="A5007" s="1157">
        <v>5127010001</v>
      </c>
      <c r="B5007" s="1219" t="s">
        <v>2817</v>
      </c>
      <c r="C5007" s="1220"/>
      <c r="D5007" s="1221"/>
      <c r="E5007" s="1219" t="s">
        <v>4534</v>
      </c>
      <c r="F5007" s="1221"/>
      <c r="G5007" s="1158">
        <v>0</v>
      </c>
      <c r="H5007" s="740">
        <v>31749.200000000001</v>
      </c>
      <c r="I5007" s="1158">
        <v>0</v>
      </c>
      <c r="J5007" s="740">
        <v>31749.200000000001</v>
      </c>
      <c r="K5007" s="276" t="str">
        <f t="shared" si="78"/>
        <v>110122</v>
      </c>
    </row>
    <row r="5008" spans="1:11" ht="15" customHeight="1">
      <c r="A5008" s="1157">
        <v>5127010001</v>
      </c>
      <c r="B5008" s="1219" t="s">
        <v>2817</v>
      </c>
      <c r="C5008" s="1220"/>
      <c r="D5008" s="1221"/>
      <c r="E5008" s="1219" t="s">
        <v>3536</v>
      </c>
      <c r="F5008" s="1221"/>
      <c r="G5008" s="740">
        <v>2547.36</v>
      </c>
      <c r="H5008" s="1158">
        <v>600</v>
      </c>
      <c r="I5008" s="1158">
        <v>0</v>
      </c>
      <c r="J5008" s="740">
        <v>3147.36</v>
      </c>
      <c r="K5008" s="276" t="str">
        <f t="shared" si="78"/>
        <v>110122</v>
      </c>
    </row>
    <row r="5009" spans="1:11" ht="15" customHeight="1">
      <c r="A5009" s="1157">
        <v>5127010001</v>
      </c>
      <c r="B5009" s="1219" t="s">
        <v>2817</v>
      </c>
      <c r="C5009" s="1220"/>
      <c r="D5009" s="1221"/>
      <c r="E5009" s="1219" t="s">
        <v>3277</v>
      </c>
      <c r="F5009" s="1221"/>
      <c r="G5009" s="740">
        <v>49644.800000000003</v>
      </c>
      <c r="H5009" s="1158">
        <v>0</v>
      </c>
      <c r="I5009" s="1158">
        <v>0</v>
      </c>
      <c r="J5009" s="740">
        <v>49644.800000000003</v>
      </c>
      <c r="K5009" s="276" t="str">
        <f t="shared" si="78"/>
        <v>110122</v>
      </c>
    </row>
    <row r="5010" spans="1:11" ht="15" customHeight="1">
      <c r="A5010" s="1157">
        <v>5127010001</v>
      </c>
      <c r="B5010" s="1219" t="s">
        <v>2817</v>
      </c>
      <c r="C5010" s="1220"/>
      <c r="D5010" s="1221"/>
      <c r="E5010" s="1219" t="s">
        <v>4006</v>
      </c>
      <c r="F5010" s="1221"/>
      <c r="G5010" s="740">
        <v>15080</v>
      </c>
      <c r="H5010" s="1158">
        <v>0</v>
      </c>
      <c r="I5010" s="1158">
        <v>0</v>
      </c>
      <c r="J5010" s="740">
        <v>15080</v>
      </c>
      <c r="K5010" s="276" t="str">
        <f t="shared" si="78"/>
        <v>110122</v>
      </c>
    </row>
    <row r="5011" spans="1:11" ht="15" customHeight="1">
      <c r="A5011" s="1157">
        <v>5127010001</v>
      </c>
      <c r="B5011" s="1219" t="s">
        <v>2817</v>
      </c>
      <c r="C5011" s="1220"/>
      <c r="D5011" s="1221"/>
      <c r="E5011" s="1219" t="s">
        <v>4007</v>
      </c>
      <c r="F5011" s="1221"/>
      <c r="G5011" s="740">
        <v>2090.9</v>
      </c>
      <c r="H5011" s="1158">
        <v>0</v>
      </c>
      <c r="I5011" s="1158">
        <v>0</v>
      </c>
      <c r="J5011" s="740">
        <v>2090.9</v>
      </c>
      <c r="K5011" s="276" t="str">
        <f t="shared" si="78"/>
        <v>110122</v>
      </c>
    </row>
    <row r="5012" spans="1:11" ht="15" customHeight="1">
      <c r="A5012" s="1157">
        <v>5127010001</v>
      </c>
      <c r="B5012" s="1219" t="s">
        <v>2817</v>
      </c>
      <c r="C5012" s="1220"/>
      <c r="D5012" s="1221"/>
      <c r="E5012" s="1219" t="s">
        <v>3021</v>
      </c>
      <c r="F5012" s="1221"/>
      <c r="G5012" s="740">
        <v>10565.28</v>
      </c>
      <c r="H5012" s="1158">
        <v>0</v>
      </c>
      <c r="I5012" s="1158">
        <v>0</v>
      </c>
      <c r="J5012" s="740">
        <v>10565.28</v>
      </c>
      <c r="K5012" s="276" t="str">
        <f t="shared" si="78"/>
        <v>110122</v>
      </c>
    </row>
    <row r="5013" spans="1:11" ht="15" customHeight="1">
      <c r="A5013" s="1157">
        <v>5127010001</v>
      </c>
      <c r="B5013" s="1219" t="s">
        <v>2817</v>
      </c>
      <c r="C5013" s="1220"/>
      <c r="D5013" s="1221"/>
      <c r="E5013" s="1219" t="s">
        <v>3537</v>
      </c>
      <c r="F5013" s="1221"/>
      <c r="G5013" s="740">
        <v>11182.4</v>
      </c>
      <c r="H5013" s="1158">
        <v>0</v>
      </c>
      <c r="I5013" s="1158">
        <v>0</v>
      </c>
      <c r="J5013" s="740">
        <v>11182.4</v>
      </c>
      <c r="K5013" s="276" t="str">
        <f t="shared" si="78"/>
        <v>110122</v>
      </c>
    </row>
    <row r="5014" spans="1:11" ht="15" customHeight="1">
      <c r="A5014" s="1157">
        <v>5127010001</v>
      </c>
      <c r="B5014" s="1219" t="s">
        <v>2817</v>
      </c>
      <c r="C5014" s="1220"/>
      <c r="D5014" s="1221"/>
      <c r="E5014" s="1219" t="s">
        <v>3838</v>
      </c>
      <c r="F5014" s="1221"/>
      <c r="G5014" s="740">
        <v>28061.439999999999</v>
      </c>
      <c r="H5014" s="740">
        <v>2227.1999999999998</v>
      </c>
      <c r="I5014" s="1158">
        <v>0</v>
      </c>
      <c r="J5014" s="740">
        <v>30288.639999999999</v>
      </c>
      <c r="K5014" s="276" t="str">
        <f t="shared" si="78"/>
        <v>110122</v>
      </c>
    </row>
    <row r="5015" spans="1:11" ht="15" customHeight="1">
      <c r="A5015" s="1157">
        <v>5127010001</v>
      </c>
      <c r="B5015" s="1219" t="s">
        <v>2817</v>
      </c>
      <c r="C5015" s="1220"/>
      <c r="D5015" s="1221"/>
      <c r="E5015" s="1219" t="s">
        <v>3022</v>
      </c>
      <c r="F5015" s="1221"/>
      <c r="G5015" s="740">
        <v>57740.78</v>
      </c>
      <c r="H5015" s="740">
        <v>68324</v>
      </c>
      <c r="I5015" s="1158">
        <v>0</v>
      </c>
      <c r="J5015" s="740">
        <v>126064.78</v>
      </c>
      <c r="K5015" s="276" t="str">
        <f t="shared" si="78"/>
        <v>110122</v>
      </c>
    </row>
    <row r="5016" spans="1:11" ht="15" customHeight="1">
      <c r="A5016" s="1157">
        <v>5127010001</v>
      </c>
      <c r="B5016" s="1219" t="s">
        <v>2817</v>
      </c>
      <c r="C5016" s="1220"/>
      <c r="D5016" s="1221"/>
      <c r="E5016" s="1219" t="s">
        <v>4008</v>
      </c>
      <c r="F5016" s="1221"/>
      <c r="G5016" s="740">
        <v>3939201.08</v>
      </c>
      <c r="H5016" s="740">
        <v>2068892.07</v>
      </c>
      <c r="I5016" s="1158">
        <v>0</v>
      </c>
      <c r="J5016" s="740">
        <v>6008093.1500000004</v>
      </c>
      <c r="K5016" s="276" t="str">
        <f t="shared" si="78"/>
        <v>250422</v>
      </c>
    </row>
    <row r="5017" spans="1:11" ht="15" customHeight="1">
      <c r="A5017" s="1157">
        <v>5127010001</v>
      </c>
      <c r="B5017" s="1219" t="s">
        <v>2817</v>
      </c>
      <c r="C5017" s="1220"/>
      <c r="D5017" s="1221"/>
      <c r="E5017" s="1219" t="s">
        <v>4535</v>
      </c>
      <c r="F5017" s="1221"/>
      <c r="G5017" s="1158">
        <v>0</v>
      </c>
      <c r="H5017" s="740">
        <v>40729.919999999998</v>
      </c>
      <c r="I5017" s="1158">
        <v>0</v>
      </c>
      <c r="J5017" s="740">
        <v>40729.919999999998</v>
      </c>
      <c r="K5017" s="276" t="str">
        <f t="shared" si="78"/>
        <v>110122</v>
      </c>
    </row>
    <row r="5018" spans="1:11" ht="15" customHeight="1">
      <c r="A5018" s="1157">
        <v>5127010001</v>
      </c>
      <c r="B5018" s="1219" t="s">
        <v>2817</v>
      </c>
      <c r="C5018" s="1220"/>
      <c r="D5018" s="1221"/>
      <c r="E5018" s="1219" t="s">
        <v>4009</v>
      </c>
      <c r="F5018" s="1221"/>
      <c r="G5018" s="740">
        <v>6954.2</v>
      </c>
      <c r="H5018" s="740">
        <v>18859.28</v>
      </c>
      <c r="I5018" s="1158">
        <v>0</v>
      </c>
      <c r="J5018" s="740">
        <v>25813.48</v>
      </c>
      <c r="K5018" s="276" t="str">
        <f t="shared" si="78"/>
        <v>110122</v>
      </c>
    </row>
    <row r="5019" spans="1:11" ht="15" customHeight="1">
      <c r="A5019" s="1157">
        <v>5127010001</v>
      </c>
      <c r="B5019" s="1219" t="s">
        <v>2817</v>
      </c>
      <c r="C5019" s="1220"/>
      <c r="D5019" s="1221"/>
      <c r="E5019" s="1219" t="s">
        <v>4010</v>
      </c>
      <c r="F5019" s="1221"/>
      <c r="G5019" s="740">
        <v>88508</v>
      </c>
      <c r="H5019" s="1158">
        <v>0</v>
      </c>
      <c r="I5019" s="1158">
        <v>0</v>
      </c>
      <c r="J5019" s="740">
        <v>88508</v>
      </c>
      <c r="K5019" s="276" t="str">
        <f t="shared" si="78"/>
        <v>110122</v>
      </c>
    </row>
    <row r="5020" spans="1:11" ht="15" customHeight="1">
      <c r="A5020" s="1157">
        <v>5127010001</v>
      </c>
      <c r="B5020" s="1219" t="s">
        <v>2817</v>
      </c>
      <c r="C5020" s="1220"/>
      <c r="D5020" s="1221"/>
      <c r="E5020" s="1219" t="s">
        <v>4536</v>
      </c>
      <c r="F5020" s="1221"/>
      <c r="G5020" s="1158">
        <v>0</v>
      </c>
      <c r="H5020" s="740">
        <v>4400</v>
      </c>
      <c r="I5020" s="1158">
        <v>0</v>
      </c>
      <c r="J5020" s="740">
        <v>4400</v>
      </c>
      <c r="K5020" s="276" t="str">
        <f t="shared" si="78"/>
        <v>110122</v>
      </c>
    </row>
    <row r="5021" spans="1:11" ht="15" customHeight="1">
      <c r="A5021" s="1157">
        <v>5127010001</v>
      </c>
      <c r="B5021" s="1219" t="s">
        <v>2817</v>
      </c>
      <c r="C5021" s="1220"/>
      <c r="D5021" s="1221"/>
      <c r="E5021" s="1219" t="s">
        <v>4537</v>
      </c>
      <c r="F5021" s="1221"/>
      <c r="G5021" s="1158">
        <v>556.79999999999995</v>
      </c>
      <c r="H5021" s="1158">
        <v>857.24</v>
      </c>
      <c r="I5021" s="1158">
        <v>0</v>
      </c>
      <c r="J5021" s="740">
        <v>1414.04</v>
      </c>
      <c r="K5021" s="276" t="str">
        <f t="shared" si="78"/>
        <v>110122</v>
      </c>
    </row>
    <row r="5022" spans="1:11" ht="15" customHeight="1">
      <c r="A5022" s="1157">
        <v>5127010001</v>
      </c>
      <c r="B5022" s="1219" t="s">
        <v>2817</v>
      </c>
      <c r="C5022" s="1220"/>
      <c r="D5022" s="1221"/>
      <c r="E5022" s="1219" t="s">
        <v>4011</v>
      </c>
      <c r="F5022" s="1221"/>
      <c r="G5022" s="740">
        <v>36934.400000000001</v>
      </c>
      <c r="H5022" s="1158">
        <v>0</v>
      </c>
      <c r="I5022" s="1158">
        <v>0</v>
      </c>
      <c r="J5022" s="740">
        <v>36934.400000000001</v>
      </c>
      <c r="K5022" s="276" t="str">
        <f t="shared" si="78"/>
        <v>110122</v>
      </c>
    </row>
    <row r="5023" spans="1:11" ht="15" customHeight="1">
      <c r="A5023" s="1157">
        <v>5127010001</v>
      </c>
      <c r="B5023" s="1219" t="s">
        <v>2817</v>
      </c>
      <c r="C5023" s="1220"/>
      <c r="D5023" s="1221"/>
      <c r="E5023" s="1219" t="s">
        <v>4538</v>
      </c>
      <c r="F5023" s="1221"/>
      <c r="G5023" s="740">
        <v>2244.6</v>
      </c>
      <c r="H5023" s="1158">
        <v>0</v>
      </c>
      <c r="I5023" s="1158">
        <v>0</v>
      </c>
      <c r="J5023" s="740">
        <v>2244.6</v>
      </c>
      <c r="K5023" s="276" t="str">
        <f t="shared" si="78"/>
        <v>110122</v>
      </c>
    </row>
    <row r="5024" spans="1:11" ht="15" customHeight="1">
      <c r="A5024" s="1157">
        <v>5127020001</v>
      </c>
      <c r="B5024" s="1219" t="s">
        <v>2601</v>
      </c>
      <c r="C5024" s="1220"/>
      <c r="D5024" s="1221"/>
      <c r="E5024" s="1219" t="s">
        <v>4539</v>
      </c>
      <c r="F5024" s="1221"/>
      <c r="G5024" s="1158">
        <v>0</v>
      </c>
      <c r="H5024" s="740">
        <v>11721.8</v>
      </c>
      <c r="I5024" s="1158">
        <v>0</v>
      </c>
      <c r="J5024" s="740">
        <v>11721.8</v>
      </c>
      <c r="K5024" s="276" t="str">
        <f t="shared" si="78"/>
        <v>110122</v>
      </c>
    </row>
    <row r="5025" spans="1:11" ht="15" customHeight="1">
      <c r="A5025" s="1157">
        <v>5127020001</v>
      </c>
      <c r="B5025" s="1219" t="s">
        <v>2601</v>
      </c>
      <c r="C5025" s="1220"/>
      <c r="D5025" s="1221"/>
      <c r="E5025" s="1219" t="s">
        <v>4540</v>
      </c>
      <c r="F5025" s="1221"/>
      <c r="G5025" s="1158">
        <v>0</v>
      </c>
      <c r="H5025" s="740">
        <v>2714</v>
      </c>
      <c r="I5025" s="1158">
        <v>0</v>
      </c>
      <c r="J5025" s="740">
        <v>2714</v>
      </c>
      <c r="K5025" s="276" t="str">
        <f t="shared" si="78"/>
        <v>110122</v>
      </c>
    </row>
    <row r="5026" spans="1:11" ht="15" customHeight="1">
      <c r="A5026" s="1157">
        <v>5127020001</v>
      </c>
      <c r="B5026" s="1219" t="s">
        <v>2601</v>
      </c>
      <c r="C5026" s="1220"/>
      <c r="D5026" s="1221"/>
      <c r="E5026" s="1219" t="s">
        <v>3278</v>
      </c>
      <c r="F5026" s="1221"/>
      <c r="G5026" s="1158">
        <v>400.2</v>
      </c>
      <c r="H5026" s="1158">
        <v>0</v>
      </c>
      <c r="I5026" s="1158">
        <v>0</v>
      </c>
      <c r="J5026" s="1158">
        <v>400.2</v>
      </c>
      <c r="K5026" s="276" t="str">
        <f t="shared" si="78"/>
        <v>110122</v>
      </c>
    </row>
    <row r="5027" spans="1:11" ht="15" customHeight="1">
      <c r="A5027" s="1157">
        <v>5127020001</v>
      </c>
      <c r="B5027" s="1219" t="s">
        <v>2601</v>
      </c>
      <c r="C5027" s="1220"/>
      <c r="D5027" s="1221"/>
      <c r="E5027" s="1219" t="s">
        <v>2602</v>
      </c>
      <c r="F5027" s="1221"/>
      <c r="G5027" s="740">
        <v>27935.87</v>
      </c>
      <c r="H5027" s="1158">
        <v>0</v>
      </c>
      <c r="I5027" s="1158">
        <v>0</v>
      </c>
      <c r="J5027" s="740">
        <v>27935.87</v>
      </c>
      <c r="K5027" s="276" t="str">
        <f t="shared" si="78"/>
        <v>110122</v>
      </c>
    </row>
    <row r="5028" spans="1:11" ht="15" customHeight="1">
      <c r="A5028" s="1157">
        <v>5127020001</v>
      </c>
      <c r="B5028" s="1219" t="s">
        <v>2601</v>
      </c>
      <c r="C5028" s="1220"/>
      <c r="D5028" s="1221"/>
      <c r="E5028" s="1219" t="s">
        <v>3538</v>
      </c>
      <c r="F5028" s="1221"/>
      <c r="G5028" s="740">
        <v>50328.27</v>
      </c>
      <c r="H5028" s="1158">
        <v>0</v>
      </c>
      <c r="I5028" s="1158">
        <v>0</v>
      </c>
      <c r="J5028" s="740">
        <v>50328.27</v>
      </c>
      <c r="K5028" s="276" t="str">
        <f t="shared" si="78"/>
        <v>110122</v>
      </c>
    </row>
    <row r="5029" spans="1:11" ht="15" customHeight="1">
      <c r="A5029" s="1157">
        <v>5127020001</v>
      </c>
      <c r="B5029" s="1219" t="s">
        <v>2601</v>
      </c>
      <c r="C5029" s="1220"/>
      <c r="D5029" s="1221"/>
      <c r="E5029" s="1219" t="s">
        <v>4541</v>
      </c>
      <c r="F5029" s="1221"/>
      <c r="G5029" s="740">
        <v>285823</v>
      </c>
      <c r="H5029" s="1158">
        <v>0</v>
      </c>
      <c r="I5029" s="1158">
        <v>0</v>
      </c>
      <c r="J5029" s="740">
        <v>285823</v>
      </c>
      <c r="K5029" s="276" t="str">
        <f t="shared" si="78"/>
        <v>110122</v>
      </c>
    </row>
    <row r="5030" spans="1:11" ht="15" customHeight="1">
      <c r="A5030" s="1157">
        <v>5127020001</v>
      </c>
      <c r="B5030" s="1219" t="s">
        <v>2601</v>
      </c>
      <c r="C5030" s="1220"/>
      <c r="D5030" s="1221"/>
      <c r="E5030" s="1219" t="s">
        <v>3839</v>
      </c>
      <c r="F5030" s="1221"/>
      <c r="G5030" s="740">
        <v>17833.98</v>
      </c>
      <c r="H5030" s="1158">
        <v>0</v>
      </c>
      <c r="I5030" s="1158">
        <v>0</v>
      </c>
      <c r="J5030" s="740">
        <v>17833.98</v>
      </c>
      <c r="K5030" s="276" t="str">
        <f t="shared" si="78"/>
        <v>110122</v>
      </c>
    </row>
    <row r="5031" spans="1:11" ht="15" customHeight="1">
      <c r="A5031" s="1157">
        <v>5127020001</v>
      </c>
      <c r="B5031" s="1219" t="s">
        <v>2601</v>
      </c>
      <c r="C5031" s="1220"/>
      <c r="D5031" s="1221"/>
      <c r="E5031" s="1219" t="s">
        <v>4012</v>
      </c>
      <c r="F5031" s="1221"/>
      <c r="G5031" s="740">
        <v>27892.2</v>
      </c>
      <c r="H5031" s="1158">
        <v>0</v>
      </c>
      <c r="I5031" s="1158">
        <v>0</v>
      </c>
      <c r="J5031" s="740">
        <v>27892.2</v>
      </c>
      <c r="K5031" s="276" t="str">
        <f t="shared" si="78"/>
        <v>110122</v>
      </c>
    </row>
    <row r="5032" spans="1:11" ht="15" customHeight="1">
      <c r="A5032" s="1157">
        <v>5127020001</v>
      </c>
      <c r="B5032" s="1219" t="s">
        <v>2601</v>
      </c>
      <c r="C5032" s="1220"/>
      <c r="D5032" s="1221"/>
      <c r="E5032" s="1219" t="s">
        <v>3279</v>
      </c>
      <c r="F5032" s="1221"/>
      <c r="G5032" s="740">
        <v>6013.94</v>
      </c>
      <c r="H5032" s="1158">
        <v>0</v>
      </c>
      <c r="I5032" s="1158">
        <v>0</v>
      </c>
      <c r="J5032" s="740">
        <v>6013.94</v>
      </c>
      <c r="K5032" s="276" t="str">
        <f t="shared" si="78"/>
        <v>110122</v>
      </c>
    </row>
    <row r="5033" spans="1:11" ht="15" customHeight="1">
      <c r="A5033" s="1157">
        <v>5127020001</v>
      </c>
      <c r="B5033" s="1219" t="s">
        <v>2601</v>
      </c>
      <c r="C5033" s="1220"/>
      <c r="D5033" s="1221"/>
      <c r="E5033" s="1219" t="s">
        <v>3280</v>
      </c>
      <c r="F5033" s="1221"/>
      <c r="G5033" s="740">
        <v>2960</v>
      </c>
      <c r="H5033" s="1158">
        <v>0</v>
      </c>
      <c r="I5033" s="1158">
        <v>0</v>
      </c>
      <c r="J5033" s="740">
        <v>2960</v>
      </c>
      <c r="K5033" s="276" t="str">
        <f t="shared" si="78"/>
        <v>110122</v>
      </c>
    </row>
    <row r="5034" spans="1:11" ht="15" customHeight="1">
      <c r="A5034" s="1157">
        <v>5127020001</v>
      </c>
      <c r="B5034" s="1219" t="s">
        <v>2601</v>
      </c>
      <c r="C5034" s="1220"/>
      <c r="D5034" s="1221"/>
      <c r="E5034" s="1219" t="s">
        <v>3539</v>
      </c>
      <c r="F5034" s="1221"/>
      <c r="G5034" s="740">
        <v>2144.98</v>
      </c>
      <c r="H5034" s="1158">
        <v>0</v>
      </c>
      <c r="I5034" s="1158">
        <v>0</v>
      </c>
      <c r="J5034" s="740">
        <v>2144.98</v>
      </c>
      <c r="K5034" s="276" t="str">
        <f t="shared" si="78"/>
        <v>110122</v>
      </c>
    </row>
    <row r="5035" spans="1:11" ht="15" customHeight="1">
      <c r="A5035" s="1157">
        <v>5127020001</v>
      </c>
      <c r="B5035" s="1219" t="s">
        <v>2601</v>
      </c>
      <c r="C5035" s="1220"/>
      <c r="D5035" s="1221"/>
      <c r="E5035" s="1219" t="s">
        <v>3281</v>
      </c>
      <c r="F5035" s="1221"/>
      <c r="G5035" s="740">
        <v>37121.660000000003</v>
      </c>
      <c r="H5035" s="1158">
        <v>0</v>
      </c>
      <c r="I5035" s="1158">
        <v>0</v>
      </c>
      <c r="J5035" s="740">
        <v>37121.660000000003</v>
      </c>
      <c r="K5035" s="276" t="str">
        <f t="shared" si="78"/>
        <v>110122</v>
      </c>
    </row>
    <row r="5036" spans="1:11" ht="15" customHeight="1">
      <c r="A5036" s="1157">
        <v>5127020001</v>
      </c>
      <c r="B5036" s="1219" t="s">
        <v>2601</v>
      </c>
      <c r="C5036" s="1220"/>
      <c r="D5036" s="1221"/>
      <c r="E5036" s="1219" t="s">
        <v>4013</v>
      </c>
      <c r="F5036" s="1221"/>
      <c r="G5036" s="740">
        <v>997542</v>
      </c>
      <c r="H5036" s="1158">
        <v>0</v>
      </c>
      <c r="I5036" s="1158">
        <v>0</v>
      </c>
      <c r="J5036" s="740">
        <v>997542</v>
      </c>
      <c r="K5036" s="276" t="str">
        <f t="shared" si="78"/>
        <v>110122</v>
      </c>
    </row>
    <row r="5037" spans="1:11" ht="15" customHeight="1">
      <c r="A5037" s="1157">
        <v>5127020001</v>
      </c>
      <c r="B5037" s="1219" t="s">
        <v>2601</v>
      </c>
      <c r="C5037" s="1220"/>
      <c r="D5037" s="1221"/>
      <c r="E5037" s="1219" t="s">
        <v>4014</v>
      </c>
      <c r="F5037" s="1221"/>
      <c r="G5037" s="740">
        <v>1489498</v>
      </c>
      <c r="H5037" s="1158">
        <v>0</v>
      </c>
      <c r="I5037" s="1158">
        <v>0</v>
      </c>
      <c r="J5037" s="740">
        <v>1489498</v>
      </c>
      <c r="K5037" s="276" t="str">
        <f t="shared" si="78"/>
        <v>151222</v>
      </c>
    </row>
    <row r="5038" spans="1:11" ht="15" customHeight="1">
      <c r="A5038" s="1157">
        <v>5127020001</v>
      </c>
      <c r="B5038" s="1219" t="s">
        <v>2601</v>
      </c>
      <c r="C5038" s="1220"/>
      <c r="D5038" s="1221"/>
      <c r="E5038" s="1219" t="s">
        <v>3282</v>
      </c>
      <c r="F5038" s="1221"/>
      <c r="G5038" s="740">
        <v>118115.82</v>
      </c>
      <c r="H5038" s="1158">
        <v>0</v>
      </c>
      <c r="I5038" s="1158">
        <v>0</v>
      </c>
      <c r="J5038" s="740">
        <v>118115.82</v>
      </c>
      <c r="K5038" s="276" t="str">
        <f t="shared" si="78"/>
        <v>250722</v>
      </c>
    </row>
    <row r="5039" spans="1:11" ht="15" customHeight="1">
      <c r="A5039" s="1157">
        <v>5127020001</v>
      </c>
      <c r="B5039" s="1219" t="s">
        <v>2601</v>
      </c>
      <c r="C5039" s="1220"/>
      <c r="D5039" s="1221"/>
      <c r="E5039" s="1219" t="s">
        <v>4142</v>
      </c>
      <c r="F5039" s="1221"/>
      <c r="G5039" s="740">
        <v>4780.3599999999997</v>
      </c>
      <c r="H5039" s="1158">
        <v>0</v>
      </c>
      <c r="I5039" s="1158">
        <v>0</v>
      </c>
      <c r="J5039" s="740">
        <v>4780.3599999999997</v>
      </c>
      <c r="K5039" s="276" t="str">
        <f t="shared" si="78"/>
        <v>110122</v>
      </c>
    </row>
    <row r="5040" spans="1:11" ht="15" customHeight="1">
      <c r="A5040" s="1157">
        <v>5127020001</v>
      </c>
      <c r="B5040" s="1219" t="s">
        <v>2601</v>
      </c>
      <c r="C5040" s="1220"/>
      <c r="D5040" s="1221"/>
      <c r="E5040" s="1219" t="s">
        <v>3840</v>
      </c>
      <c r="F5040" s="1221"/>
      <c r="G5040" s="740">
        <v>9773</v>
      </c>
      <c r="H5040" s="1158">
        <v>0</v>
      </c>
      <c r="I5040" s="1158">
        <v>0</v>
      </c>
      <c r="J5040" s="740">
        <v>9773</v>
      </c>
      <c r="K5040" s="276" t="str">
        <f t="shared" si="78"/>
        <v>110122</v>
      </c>
    </row>
    <row r="5041" spans="1:11" ht="15" customHeight="1">
      <c r="A5041" s="1157">
        <v>5127020001</v>
      </c>
      <c r="B5041" s="1219" t="s">
        <v>2601</v>
      </c>
      <c r="C5041" s="1220"/>
      <c r="D5041" s="1221"/>
      <c r="E5041" s="1219" t="s">
        <v>4542</v>
      </c>
      <c r="F5041" s="1221"/>
      <c r="G5041" s="1158">
        <v>0</v>
      </c>
      <c r="H5041" s="1158">
        <v>269.98</v>
      </c>
      <c r="I5041" s="1158">
        <v>0</v>
      </c>
      <c r="J5041" s="1158">
        <v>269.98</v>
      </c>
      <c r="K5041" s="276" t="str">
        <f t="shared" si="78"/>
        <v>110122</v>
      </c>
    </row>
    <row r="5042" spans="1:11" ht="15" customHeight="1">
      <c r="A5042" s="1157">
        <v>5127020002</v>
      </c>
      <c r="B5042" s="1219" t="s">
        <v>2818</v>
      </c>
      <c r="C5042" s="1220"/>
      <c r="D5042" s="1221"/>
      <c r="E5042" s="1219" t="s">
        <v>4143</v>
      </c>
      <c r="F5042" s="1221"/>
      <c r="G5042" s="1158">
        <v>595</v>
      </c>
      <c r="H5042" s="1158">
        <v>0</v>
      </c>
      <c r="I5042" s="1158">
        <v>0</v>
      </c>
      <c r="J5042" s="1158">
        <v>595</v>
      </c>
      <c r="K5042" s="276" t="str">
        <f t="shared" si="78"/>
        <v>110122</v>
      </c>
    </row>
    <row r="5043" spans="1:11" ht="15" customHeight="1">
      <c r="A5043" s="1157">
        <v>5127020002</v>
      </c>
      <c r="B5043" s="1219" t="s">
        <v>2818</v>
      </c>
      <c r="C5043" s="1220"/>
      <c r="D5043" s="1221"/>
      <c r="E5043" s="1219" t="s">
        <v>4543</v>
      </c>
      <c r="F5043" s="1221"/>
      <c r="G5043" s="740">
        <v>2500</v>
      </c>
      <c r="H5043" s="1158">
        <v>0</v>
      </c>
      <c r="I5043" s="1158">
        <v>0</v>
      </c>
      <c r="J5043" s="740">
        <v>2500</v>
      </c>
      <c r="K5043" s="276" t="str">
        <f t="shared" si="78"/>
        <v>110122</v>
      </c>
    </row>
    <row r="5044" spans="1:11" ht="15" customHeight="1">
      <c r="A5044" s="1157">
        <v>5127020002</v>
      </c>
      <c r="B5044" s="1219" t="s">
        <v>2818</v>
      </c>
      <c r="C5044" s="1220"/>
      <c r="D5044" s="1221"/>
      <c r="E5044" s="1219" t="s">
        <v>3023</v>
      </c>
      <c r="F5044" s="1221"/>
      <c r="G5044" s="1158">
        <v>690.2</v>
      </c>
      <c r="H5044" s="1158">
        <v>0</v>
      </c>
      <c r="I5044" s="1158">
        <v>0</v>
      </c>
      <c r="J5044" s="1158">
        <v>690.2</v>
      </c>
      <c r="K5044" s="276" t="str">
        <f t="shared" si="78"/>
        <v>110122</v>
      </c>
    </row>
    <row r="5045" spans="1:11" ht="15" customHeight="1">
      <c r="A5045" s="1157">
        <v>5127020002</v>
      </c>
      <c r="B5045" s="1219" t="s">
        <v>2818</v>
      </c>
      <c r="C5045" s="1220"/>
      <c r="D5045" s="1221"/>
      <c r="E5045" s="1219" t="s">
        <v>4544</v>
      </c>
      <c r="F5045" s="1221"/>
      <c r="G5045" s="1158">
        <v>0</v>
      </c>
      <c r="H5045" s="740">
        <v>1250</v>
      </c>
      <c r="I5045" s="1158">
        <v>0</v>
      </c>
      <c r="J5045" s="740">
        <v>1250</v>
      </c>
      <c r="K5045" s="276" t="str">
        <f t="shared" si="78"/>
        <v>110122</v>
      </c>
    </row>
    <row r="5046" spans="1:11" ht="15" customHeight="1">
      <c r="A5046" s="1157">
        <v>5127020002</v>
      </c>
      <c r="B5046" s="1219" t="s">
        <v>2818</v>
      </c>
      <c r="C5046" s="1220"/>
      <c r="D5046" s="1221"/>
      <c r="E5046" s="1219" t="s">
        <v>4545</v>
      </c>
      <c r="F5046" s="1221"/>
      <c r="G5046" s="740">
        <v>5000</v>
      </c>
      <c r="H5046" s="1158">
        <v>0</v>
      </c>
      <c r="I5046" s="1158">
        <v>0</v>
      </c>
      <c r="J5046" s="740">
        <v>5000</v>
      </c>
      <c r="K5046" s="276" t="str">
        <f t="shared" si="78"/>
        <v>110122</v>
      </c>
    </row>
    <row r="5047" spans="1:11" ht="15" customHeight="1">
      <c r="A5047" s="1157">
        <v>5127020002</v>
      </c>
      <c r="B5047" s="1219" t="s">
        <v>2818</v>
      </c>
      <c r="C5047" s="1220"/>
      <c r="D5047" s="1221"/>
      <c r="E5047" s="1219" t="s">
        <v>4015</v>
      </c>
      <c r="F5047" s="1221"/>
      <c r="G5047" s="1158">
        <v>400</v>
      </c>
      <c r="H5047" s="1158">
        <v>0</v>
      </c>
      <c r="I5047" s="1158">
        <v>0</v>
      </c>
      <c r="J5047" s="1158">
        <v>400</v>
      </c>
      <c r="K5047" s="276" t="str">
        <f t="shared" si="78"/>
        <v>250722</v>
      </c>
    </row>
    <row r="5048" spans="1:11" ht="15" customHeight="1">
      <c r="A5048" s="1157">
        <v>5127030001</v>
      </c>
      <c r="B5048" s="1219" t="s">
        <v>2819</v>
      </c>
      <c r="C5048" s="1220"/>
      <c r="D5048" s="1221"/>
      <c r="E5048" s="1219" t="s">
        <v>4546</v>
      </c>
      <c r="F5048" s="1221"/>
      <c r="G5048" s="740">
        <v>3048.48</v>
      </c>
      <c r="H5048" s="1158">
        <v>0</v>
      </c>
      <c r="I5048" s="1158">
        <v>0</v>
      </c>
      <c r="J5048" s="740">
        <v>3048.48</v>
      </c>
      <c r="K5048" s="276" t="str">
        <f t="shared" si="78"/>
        <v>110122</v>
      </c>
    </row>
    <row r="5049" spans="1:11" ht="15" customHeight="1">
      <c r="A5049" s="1157">
        <v>5127030001</v>
      </c>
      <c r="B5049" s="1219" t="s">
        <v>2819</v>
      </c>
      <c r="C5049" s="1220"/>
      <c r="D5049" s="1221"/>
      <c r="E5049" s="1219" t="s">
        <v>3024</v>
      </c>
      <c r="F5049" s="1221"/>
      <c r="G5049" s="740">
        <v>196363.51</v>
      </c>
      <c r="H5049" s="1158">
        <v>0</v>
      </c>
      <c r="I5049" s="1158">
        <v>0</v>
      </c>
      <c r="J5049" s="740">
        <v>196363.51</v>
      </c>
      <c r="K5049" s="276" t="str">
        <f t="shared" si="78"/>
        <v>110122</v>
      </c>
    </row>
    <row r="5050" spans="1:11" ht="15" customHeight="1">
      <c r="A5050" s="1157">
        <v>5127030001</v>
      </c>
      <c r="B5050" s="1219" t="s">
        <v>2819</v>
      </c>
      <c r="C5050" s="1220"/>
      <c r="D5050" s="1221"/>
      <c r="E5050" s="1219" t="s">
        <v>4547</v>
      </c>
      <c r="F5050" s="1221"/>
      <c r="G5050" s="740">
        <v>6926.36</v>
      </c>
      <c r="H5050" s="1158">
        <v>0</v>
      </c>
      <c r="I5050" s="1158">
        <v>0</v>
      </c>
      <c r="J5050" s="740">
        <v>6926.36</v>
      </c>
      <c r="K5050" s="276" t="str">
        <f t="shared" si="78"/>
        <v>110122</v>
      </c>
    </row>
    <row r="5051" spans="1:11" ht="15" customHeight="1">
      <c r="A5051" s="1157">
        <v>5127040001</v>
      </c>
      <c r="B5051" s="1219" t="s">
        <v>2252</v>
      </c>
      <c r="C5051" s="1220"/>
      <c r="D5051" s="1221"/>
      <c r="E5051" s="1219" t="s">
        <v>3841</v>
      </c>
      <c r="F5051" s="1221"/>
      <c r="G5051" s="740">
        <v>43800.03</v>
      </c>
      <c r="H5051" s="1158">
        <v>0</v>
      </c>
      <c r="I5051" s="1158">
        <v>0</v>
      </c>
      <c r="J5051" s="740">
        <v>43800.03</v>
      </c>
      <c r="K5051" s="276" t="str">
        <f t="shared" si="78"/>
        <v>110122</v>
      </c>
    </row>
    <row r="5052" spans="1:11" ht="15" customHeight="1">
      <c r="A5052" s="1157">
        <v>5127040001</v>
      </c>
      <c r="B5052" s="1219" t="s">
        <v>2252</v>
      </c>
      <c r="C5052" s="1220"/>
      <c r="D5052" s="1221"/>
      <c r="E5052" s="1219" t="s">
        <v>2253</v>
      </c>
      <c r="F5052" s="1221"/>
      <c r="G5052" s="740">
        <v>47761.03</v>
      </c>
      <c r="H5052" s="740">
        <v>6250</v>
      </c>
      <c r="I5052" s="1158">
        <v>0</v>
      </c>
      <c r="J5052" s="740">
        <v>54011.03</v>
      </c>
      <c r="K5052" s="276" t="str">
        <f t="shared" si="78"/>
        <v>110122</v>
      </c>
    </row>
    <row r="5053" spans="1:11" ht="15" customHeight="1">
      <c r="A5053" s="1157">
        <v>5127040001</v>
      </c>
      <c r="B5053" s="1219" t="s">
        <v>2252</v>
      </c>
      <c r="C5053" s="1220"/>
      <c r="D5053" s="1221"/>
      <c r="E5053" s="1219" t="s">
        <v>3283</v>
      </c>
      <c r="F5053" s="1221"/>
      <c r="G5053" s="740">
        <v>7899.6</v>
      </c>
      <c r="H5053" s="1158">
        <v>0</v>
      </c>
      <c r="I5053" s="1158">
        <v>0</v>
      </c>
      <c r="J5053" s="740">
        <v>7899.6</v>
      </c>
      <c r="K5053" s="276" t="str">
        <f t="shared" si="78"/>
        <v>110122</v>
      </c>
    </row>
    <row r="5054" spans="1:11" ht="15" customHeight="1">
      <c r="A5054" s="1157">
        <v>5127050001</v>
      </c>
      <c r="B5054" s="1219" t="s">
        <v>2603</v>
      </c>
      <c r="C5054" s="1220"/>
      <c r="D5054" s="1221"/>
      <c r="E5054" s="1219" t="s">
        <v>4548</v>
      </c>
      <c r="F5054" s="1221"/>
      <c r="G5054" s="740">
        <v>10150</v>
      </c>
      <c r="H5054" s="740">
        <v>6300.01</v>
      </c>
      <c r="I5054" s="1158">
        <v>0</v>
      </c>
      <c r="J5054" s="740">
        <v>16450.009999999998</v>
      </c>
      <c r="K5054" s="276" t="str">
        <f t="shared" si="78"/>
        <v>110122</v>
      </c>
    </row>
    <row r="5055" spans="1:11" ht="15" customHeight="1">
      <c r="A5055" s="1157">
        <v>5127050001</v>
      </c>
      <c r="B5055" s="1219" t="s">
        <v>2603</v>
      </c>
      <c r="C5055" s="1220"/>
      <c r="D5055" s="1221"/>
      <c r="E5055" s="1219" t="s">
        <v>2604</v>
      </c>
      <c r="F5055" s="1221"/>
      <c r="G5055" s="740">
        <v>21278.58</v>
      </c>
      <c r="H5055" s="1158">
        <v>0</v>
      </c>
      <c r="I5055" s="1158">
        <v>0</v>
      </c>
      <c r="J5055" s="740">
        <v>21278.58</v>
      </c>
      <c r="K5055" s="276" t="str">
        <f t="shared" si="78"/>
        <v>110122</v>
      </c>
    </row>
    <row r="5056" spans="1:11" ht="15" customHeight="1">
      <c r="A5056" s="1157">
        <v>5127050001</v>
      </c>
      <c r="B5056" s="1219" t="s">
        <v>2603</v>
      </c>
      <c r="C5056" s="1220"/>
      <c r="D5056" s="1221"/>
      <c r="E5056" s="1219" t="s">
        <v>4016</v>
      </c>
      <c r="F5056" s="1221"/>
      <c r="G5056" s="740">
        <v>65624.7</v>
      </c>
      <c r="H5056" s="1158">
        <v>0</v>
      </c>
      <c r="I5056" s="1158">
        <v>0</v>
      </c>
      <c r="J5056" s="740">
        <v>65624.7</v>
      </c>
      <c r="K5056" s="276" t="str">
        <f t="shared" si="78"/>
        <v>110122</v>
      </c>
    </row>
    <row r="5057" spans="1:11" ht="15" customHeight="1">
      <c r="A5057" s="1157">
        <v>5127050001</v>
      </c>
      <c r="B5057" s="1219" t="s">
        <v>2603</v>
      </c>
      <c r="C5057" s="1220"/>
      <c r="D5057" s="1221"/>
      <c r="E5057" s="1219" t="s">
        <v>3025</v>
      </c>
      <c r="F5057" s="1221"/>
      <c r="G5057" s="740">
        <v>11830.84</v>
      </c>
      <c r="H5057" s="1158">
        <v>0</v>
      </c>
      <c r="I5057" s="1158">
        <v>0</v>
      </c>
      <c r="J5057" s="740">
        <v>11830.84</v>
      </c>
      <c r="K5057" s="276" t="str">
        <f t="shared" si="78"/>
        <v>110122</v>
      </c>
    </row>
    <row r="5058" spans="1:11" ht="15" customHeight="1">
      <c r="A5058" s="1157">
        <v>5129010001</v>
      </c>
      <c r="B5058" s="1219" t="s">
        <v>2605</v>
      </c>
      <c r="C5058" s="1220"/>
      <c r="D5058" s="1221"/>
      <c r="E5058" s="1219" t="s">
        <v>3842</v>
      </c>
      <c r="F5058" s="1221"/>
      <c r="G5058" s="740">
        <v>1175.4000000000001</v>
      </c>
      <c r="H5058" s="1158">
        <v>0</v>
      </c>
      <c r="I5058" s="1158">
        <v>0</v>
      </c>
      <c r="J5058" s="740">
        <v>1175.4000000000001</v>
      </c>
      <c r="K5058" s="276" t="str">
        <f t="shared" si="78"/>
        <v>110122</v>
      </c>
    </row>
    <row r="5059" spans="1:11" ht="15" customHeight="1">
      <c r="A5059" s="1157">
        <v>5129010001</v>
      </c>
      <c r="B5059" s="1219" t="s">
        <v>2605</v>
      </c>
      <c r="C5059" s="1220"/>
      <c r="D5059" s="1221"/>
      <c r="E5059" s="1219" t="s">
        <v>3026</v>
      </c>
      <c r="F5059" s="1221"/>
      <c r="G5059" s="740">
        <v>11716.76</v>
      </c>
      <c r="H5059" s="740">
        <v>2275</v>
      </c>
      <c r="I5059" s="1158">
        <v>0</v>
      </c>
      <c r="J5059" s="740">
        <v>13991.76</v>
      </c>
      <c r="K5059" s="276" t="str">
        <f t="shared" si="78"/>
        <v>110122</v>
      </c>
    </row>
    <row r="5060" spans="1:11" ht="15" customHeight="1">
      <c r="A5060" s="1157">
        <v>5129010001</v>
      </c>
      <c r="B5060" s="1219" t="s">
        <v>2605</v>
      </c>
      <c r="C5060" s="1220"/>
      <c r="D5060" s="1221"/>
      <c r="E5060" s="1219" t="s">
        <v>3027</v>
      </c>
      <c r="F5060" s="1221"/>
      <c r="G5060" s="740">
        <v>8038.8</v>
      </c>
      <c r="H5060" s="1158">
        <v>0</v>
      </c>
      <c r="I5060" s="1158">
        <v>0</v>
      </c>
      <c r="J5060" s="740">
        <v>8038.8</v>
      </c>
      <c r="K5060" s="276" t="str">
        <f t="shared" si="78"/>
        <v>110122</v>
      </c>
    </row>
    <row r="5061" spans="1:11" ht="15" customHeight="1">
      <c r="A5061" s="1157">
        <v>5129010001</v>
      </c>
      <c r="B5061" s="1219" t="s">
        <v>2605</v>
      </c>
      <c r="C5061" s="1220"/>
      <c r="D5061" s="1221"/>
      <c r="E5061" s="1219" t="s">
        <v>3028</v>
      </c>
      <c r="F5061" s="1221"/>
      <c r="G5061" s="740">
        <v>94668.18</v>
      </c>
      <c r="H5061" s="740">
        <v>14400</v>
      </c>
      <c r="I5061" s="1158">
        <v>0</v>
      </c>
      <c r="J5061" s="740">
        <v>109068.18</v>
      </c>
      <c r="K5061" s="276" t="str">
        <f t="shared" si="78"/>
        <v>110122</v>
      </c>
    </row>
    <row r="5062" spans="1:11" ht="15" customHeight="1">
      <c r="A5062" s="1157">
        <v>5129010001</v>
      </c>
      <c r="B5062" s="1219" t="s">
        <v>2605</v>
      </c>
      <c r="C5062" s="1220"/>
      <c r="D5062" s="1221"/>
      <c r="E5062" s="1219" t="s">
        <v>3540</v>
      </c>
      <c r="F5062" s="1221"/>
      <c r="G5062" s="740">
        <v>9448.98</v>
      </c>
      <c r="H5062" s="740">
        <v>16860</v>
      </c>
      <c r="I5062" s="1158">
        <v>0</v>
      </c>
      <c r="J5062" s="740">
        <v>26308.98</v>
      </c>
      <c r="K5062" s="276" t="str">
        <f t="shared" si="78"/>
        <v>110122</v>
      </c>
    </row>
    <row r="5063" spans="1:11" ht="15" customHeight="1">
      <c r="A5063" s="1157">
        <v>5129010001</v>
      </c>
      <c r="B5063" s="1219" t="s">
        <v>2605</v>
      </c>
      <c r="C5063" s="1220"/>
      <c r="D5063" s="1221"/>
      <c r="E5063" s="1219" t="s">
        <v>3029</v>
      </c>
      <c r="F5063" s="1221"/>
      <c r="G5063" s="740">
        <v>66069.64</v>
      </c>
      <c r="H5063" s="1158">
        <v>961.93</v>
      </c>
      <c r="I5063" s="1158">
        <v>0</v>
      </c>
      <c r="J5063" s="740">
        <v>67031.570000000007</v>
      </c>
      <c r="K5063" s="276" t="str">
        <f t="shared" si="78"/>
        <v>110122</v>
      </c>
    </row>
    <row r="5064" spans="1:11" ht="15" customHeight="1">
      <c r="A5064" s="1157">
        <v>5129010001</v>
      </c>
      <c r="B5064" s="1219" t="s">
        <v>2605</v>
      </c>
      <c r="C5064" s="1220"/>
      <c r="D5064" s="1221"/>
      <c r="E5064" s="1219" t="s">
        <v>2606</v>
      </c>
      <c r="F5064" s="1221"/>
      <c r="G5064" s="740">
        <v>40069.14</v>
      </c>
      <c r="H5064" s="740">
        <v>7682.17</v>
      </c>
      <c r="I5064" s="1158">
        <v>0</v>
      </c>
      <c r="J5064" s="740">
        <v>47751.31</v>
      </c>
      <c r="K5064" s="276" t="str">
        <f t="shared" si="78"/>
        <v>110122</v>
      </c>
    </row>
    <row r="5065" spans="1:11" ht="15" customHeight="1">
      <c r="A5065" s="1157">
        <v>5129010001</v>
      </c>
      <c r="B5065" s="1219" t="s">
        <v>2605</v>
      </c>
      <c r="C5065" s="1220"/>
      <c r="D5065" s="1221"/>
      <c r="E5065" s="1219" t="s">
        <v>3030</v>
      </c>
      <c r="F5065" s="1221"/>
      <c r="G5065" s="740">
        <v>228808.44</v>
      </c>
      <c r="H5065" s="740">
        <v>35348.980000000003</v>
      </c>
      <c r="I5065" s="1158">
        <v>0</v>
      </c>
      <c r="J5065" s="740">
        <v>264157.42</v>
      </c>
      <c r="K5065" s="276" t="str">
        <f t="shared" si="78"/>
        <v>110122</v>
      </c>
    </row>
    <row r="5066" spans="1:11" ht="15" customHeight="1">
      <c r="A5066" s="1157">
        <v>5129010001</v>
      </c>
      <c r="B5066" s="1219" t="s">
        <v>2605</v>
      </c>
      <c r="C5066" s="1220"/>
      <c r="D5066" s="1221"/>
      <c r="E5066" s="1219" t="s">
        <v>4549</v>
      </c>
      <c r="F5066" s="1221"/>
      <c r="G5066" s="740">
        <v>1527.99</v>
      </c>
      <c r="H5066" s="1158">
        <v>0</v>
      </c>
      <c r="I5066" s="1158">
        <v>0</v>
      </c>
      <c r="J5066" s="740">
        <v>1527.99</v>
      </c>
      <c r="K5066" s="276" t="str">
        <f t="shared" si="78"/>
        <v>110122</v>
      </c>
    </row>
    <row r="5067" spans="1:11" ht="15" customHeight="1">
      <c r="A5067" s="1157">
        <v>5129010001</v>
      </c>
      <c r="B5067" s="1219" t="s">
        <v>2605</v>
      </c>
      <c r="C5067" s="1220"/>
      <c r="D5067" s="1221"/>
      <c r="E5067" s="1219" t="s">
        <v>3031</v>
      </c>
      <c r="F5067" s="1221"/>
      <c r="G5067" s="740">
        <v>45460.92</v>
      </c>
      <c r="H5067" s="1158">
        <v>0</v>
      </c>
      <c r="I5067" s="1158">
        <v>0</v>
      </c>
      <c r="J5067" s="740">
        <v>45460.92</v>
      </c>
      <c r="K5067" s="276" t="str">
        <f t="shared" si="78"/>
        <v>110122</v>
      </c>
    </row>
    <row r="5068" spans="1:11" ht="15" customHeight="1">
      <c r="A5068" s="1157">
        <v>5129010001</v>
      </c>
      <c r="B5068" s="1219" t="s">
        <v>2605</v>
      </c>
      <c r="C5068" s="1220"/>
      <c r="D5068" s="1221"/>
      <c r="E5068" s="1219" t="s">
        <v>3284</v>
      </c>
      <c r="F5068" s="1221"/>
      <c r="G5068" s="740">
        <v>1939.98</v>
      </c>
      <c r="H5068" s="1158">
        <v>0</v>
      </c>
      <c r="I5068" s="1158">
        <v>0</v>
      </c>
      <c r="J5068" s="740">
        <v>1939.98</v>
      </c>
      <c r="K5068" s="276" t="str">
        <f t="shared" si="78"/>
        <v>110122</v>
      </c>
    </row>
    <row r="5069" spans="1:11" ht="15" customHeight="1">
      <c r="A5069" s="1157">
        <v>5129010001</v>
      </c>
      <c r="B5069" s="1219" t="s">
        <v>2605</v>
      </c>
      <c r="C5069" s="1220"/>
      <c r="D5069" s="1221"/>
      <c r="E5069" s="1219" t="s">
        <v>3032</v>
      </c>
      <c r="F5069" s="1221"/>
      <c r="G5069" s="740">
        <v>6291.93</v>
      </c>
      <c r="H5069" s="1158">
        <v>0</v>
      </c>
      <c r="I5069" s="1158">
        <v>0</v>
      </c>
      <c r="J5069" s="740">
        <v>6291.93</v>
      </c>
      <c r="K5069" s="276" t="str">
        <f t="shared" ref="K5069:K5132" si="79">MID(E5069,58,6)</f>
        <v>110122</v>
      </c>
    </row>
    <row r="5070" spans="1:11" ht="15" customHeight="1">
      <c r="A5070" s="1157">
        <v>5129010001</v>
      </c>
      <c r="B5070" s="1219" t="s">
        <v>2605</v>
      </c>
      <c r="C5070" s="1220"/>
      <c r="D5070" s="1221"/>
      <c r="E5070" s="1219" t="s">
        <v>4550</v>
      </c>
      <c r="F5070" s="1221"/>
      <c r="G5070" s="740">
        <v>1020</v>
      </c>
      <c r="H5070" s="1158">
        <v>0</v>
      </c>
      <c r="I5070" s="1158">
        <v>0</v>
      </c>
      <c r="J5070" s="740">
        <v>1020</v>
      </c>
      <c r="K5070" s="276" t="str">
        <f t="shared" si="79"/>
        <v>110122</v>
      </c>
    </row>
    <row r="5071" spans="1:11" ht="15" customHeight="1">
      <c r="A5071" s="1157">
        <v>5129010001</v>
      </c>
      <c r="B5071" s="1219" t="s">
        <v>2605</v>
      </c>
      <c r="C5071" s="1220"/>
      <c r="D5071" s="1221"/>
      <c r="E5071" s="1219" t="s">
        <v>4551</v>
      </c>
      <c r="F5071" s="1221"/>
      <c r="G5071" s="1158">
        <v>0</v>
      </c>
      <c r="H5071" s="740">
        <v>2055</v>
      </c>
      <c r="I5071" s="1158">
        <v>0</v>
      </c>
      <c r="J5071" s="740">
        <v>2055</v>
      </c>
      <c r="K5071" s="276" t="str">
        <f t="shared" si="79"/>
        <v>110122</v>
      </c>
    </row>
    <row r="5072" spans="1:11" ht="15" customHeight="1">
      <c r="A5072" s="1157">
        <v>5129010001</v>
      </c>
      <c r="B5072" s="1219" t="s">
        <v>2605</v>
      </c>
      <c r="C5072" s="1220"/>
      <c r="D5072" s="1221"/>
      <c r="E5072" s="1219" t="s">
        <v>4017</v>
      </c>
      <c r="F5072" s="1221"/>
      <c r="G5072" s="740">
        <v>1750</v>
      </c>
      <c r="H5072" s="1158">
        <v>0</v>
      </c>
      <c r="I5072" s="1158">
        <v>0</v>
      </c>
      <c r="J5072" s="740">
        <v>1750</v>
      </c>
      <c r="K5072" s="276" t="str">
        <f t="shared" si="79"/>
        <v>110122</v>
      </c>
    </row>
    <row r="5073" spans="1:11" ht="15" customHeight="1">
      <c r="A5073" s="1157">
        <v>5129010001</v>
      </c>
      <c r="B5073" s="1219" t="s">
        <v>2605</v>
      </c>
      <c r="C5073" s="1220"/>
      <c r="D5073" s="1221"/>
      <c r="E5073" s="1219" t="s">
        <v>3033</v>
      </c>
      <c r="F5073" s="1221"/>
      <c r="G5073" s="740">
        <v>64565.65</v>
      </c>
      <c r="H5073" s="1158">
        <v>0</v>
      </c>
      <c r="I5073" s="1158">
        <v>0</v>
      </c>
      <c r="J5073" s="740">
        <v>64565.65</v>
      </c>
      <c r="K5073" s="276" t="str">
        <f t="shared" si="79"/>
        <v>250722</v>
      </c>
    </row>
    <row r="5074" spans="1:11" ht="15" customHeight="1">
      <c r="A5074" s="1157">
        <v>5129010001</v>
      </c>
      <c r="B5074" s="1219" t="s">
        <v>2605</v>
      </c>
      <c r="C5074" s="1220"/>
      <c r="D5074" s="1221"/>
      <c r="E5074" s="1219" t="s">
        <v>3843</v>
      </c>
      <c r="F5074" s="1221"/>
      <c r="G5074" s="740">
        <v>13502.4</v>
      </c>
      <c r="H5074" s="1158">
        <v>0</v>
      </c>
      <c r="I5074" s="1158">
        <v>0</v>
      </c>
      <c r="J5074" s="740">
        <v>13502.4</v>
      </c>
      <c r="K5074" s="276" t="str">
        <f t="shared" si="79"/>
        <v>110122</v>
      </c>
    </row>
    <row r="5075" spans="1:11" ht="15" customHeight="1">
      <c r="A5075" s="1157">
        <v>5129010001</v>
      </c>
      <c r="B5075" s="1219" t="s">
        <v>2605</v>
      </c>
      <c r="C5075" s="1220"/>
      <c r="D5075" s="1221"/>
      <c r="E5075" s="1219" t="s">
        <v>3844</v>
      </c>
      <c r="F5075" s="1221"/>
      <c r="G5075" s="1158">
        <v>750</v>
      </c>
      <c r="H5075" s="1158">
        <v>0</v>
      </c>
      <c r="I5075" s="1158">
        <v>0</v>
      </c>
      <c r="J5075" s="1158">
        <v>750</v>
      </c>
      <c r="K5075" s="276" t="str">
        <f t="shared" si="79"/>
        <v>110122</v>
      </c>
    </row>
    <row r="5076" spans="1:11" ht="15" customHeight="1">
      <c r="A5076" s="1157">
        <v>5129010002</v>
      </c>
      <c r="B5076" s="1219" t="s">
        <v>4552</v>
      </c>
      <c r="C5076" s="1220"/>
      <c r="D5076" s="1221"/>
      <c r="E5076" s="1219" t="s">
        <v>4553</v>
      </c>
      <c r="F5076" s="1221"/>
      <c r="G5076" s="1158">
        <v>0</v>
      </c>
      <c r="H5076" s="1158">
        <v>798.52</v>
      </c>
      <c r="I5076" s="1158">
        <v>0</v>
      </c>
      <c r="J5076" s="1158">
        <v>798.52</v>
      </c>
      <c r="K5076" s="276" t="str">
        <f t="shared" si="79"/>
        <v>110122</v>
      </c>
    </row>
    <row r="5077" spans="1:11" ht="15" customHeight="1">
      <c r="A5077" s="1157">
        <v>5129010002</v>
      </c>
      <c r="B5077" s="1219" t="s">
        <v>4552</v>
      </c>
      <c r="C5077" s="1220"/>
      <c r="D5077" s="1221"/>
      <c r="E5077" s="1219" t="s">
        <v>4554</v>
      </c>
      <c r="F5077" s="1221"/>
      <c r="G5077" s="1158">
        <v>0</v>
      </c>
      <c r="H5077" s="740">
        <v>12900</v>
      </c>
      <c r="I5077" s="1158">
        <v>0</v>
      </c>
      <c r="J5077" s="740">
        <v>12900</v>
      </c>
      <c r="K5077" s="276" t="str">
        <f t="shared" si="79"/>
        <v>110122</v>
      </c>
    </row>
    <row r="5078" spans="1:11" ht="15" customHeight="1">
      <c r="A5078" s="1157">
        <v>5129020001</v>
      </c>
      <c r="B5078" s="1219" t="s">
        <v>2254</v>
      </c>
      <c r="C5078" s="1220"/>
      <c r="D5078" s="1221"/>
      <c r="E5078" s="1219" t="s">
        <v>2255</v>
      </c>
      <c r="F5078" s="1221"/>
      <c r="G5078" s="1158">
        <v>645.01</v>
      </c>
      <c r="H5078" s="1158">
        <v>238.86</v>
      </c>
      <c r="I5078" s="1158">
        <v>0</v>
      </c>
      <c r="J5078" s="1158">
        <v>883.87</v>
      </c>
      <c r="K5078" s="276" t="str">
        <f t="shared" si="79"/>
        <v>110122</v>
      </c>
    </row>
    <row r="5079" spans="1:11" ht="15" customHeight="1">
      <c r="A5079" s="1157">
        <v>5129020001</v>
      </c>
      <c r="B5079" s="1219" t="s">
        <v>2254</v>
      </c>
      <c r="C5079" s="1220"/>
      <c r="D5079" s="1221"/>
      <c r="E5079" s="1219" t="s">
        <v>4555</v>
      </c>
      <c r="F5079" s="1221"/>
      <c r="G5079" s="1158">
        <v>195</v>
      </c>
      <c r="H5079" s="1158">
        <v>0</v>
      </c>
      <c r="I5079" s="1158">
        <v>0</v>
      </c>
      <c r="J5079" s="1158">
        <v>195</v>
      </c>
      <c r="K5079" s="276" t="str">
        <f t="shared" si="79"/>
        <v>110122</v>
      </c>
    </row>
    <row r="5080" spans="1:11" ht="15" customHeight="1">
      <c r="A5080" s="1157">
        <v>5129020001</v>
      </c>
      <c r="B5080" s="1219" t="s">
        <v>2254</v>
      </c>
      <c r="C5080" s="1220"/>
      <c r="D5080" s="1221"/>
      <c r="E5080" s="1219" t="s">
        <v>3034</v>
      </c>
      <c r="F5080" s="1221"/>
      <c r="G5080" s="740">
        <v>2265.67</v>
      </c>
      <c r="H5080" s="1158">
        <v>0</v>
      </c>
      <c r="I5080" s="1158">
        <v>0</v>
      </c>
      <c r="J5080" s="740">
        <v>2265.67</v>
      </c>
      <c r="K5080" s="276" t="str">
        <f t="shared" si="79"/>
        <v>110122</v>
      </c>
    </row>
    <row r="5081" spans="1:11" ht="15" customHeight="1">
      <c r="A5081" s="1157">
        <v>5129020001</v>
      </c>
      <c r="B5081" s="1219" t="s">
        <v>2254</v>
      </c>
      <c r="C5081" s="1220"/>
      <c r="D5081" s="1221"/>
      <c r="E5081" s="1219" t="s">
        <v>3845</v>
      </c>
      <c r="F5081" s="1221"/>
      <c r="G5081" s="1158">
        <v>630.49</v>
      </c>
      <c r="H5081" s="1158">
        <v>0</v>
      </c>
      <c r="I5081" s="1158">
        <v>0</v>
      </c>
      <c r="J5081" s="1158">
        <v>630.49</v>
      </c>
      <c r="K5081" s="276" t="str">
        <f t="shared" si="79"/>
        <v>110122</v>
      </c>
    </row>
    <row r="5082" spans="1:11" ht="15" customHeight="1">
      <c r="A5082" s="1157">
        <v>5129020001</v>
      </c>
      <c r="B5082" s="1219" t="s">
        <v>2254</v>
      </c>
      <c r="C5082" s="1220"/>
      <c r="D5082" s="1221"/>
      <c r="E5082" s="1219" t="s">
        <v>3285</v>
      </c>
      <c r="F5082" s="1221"/>
      <c r="G5082" s="740">
        <v>2175</v>
      </c>
      <c r="H5082" s="1158">
        <v>0</v>
      </c>
      <c r="I5082" s="1158">
        <v>0</v>
      </c>
      <c r="J5082" s="740">
        <v>2175</v>
      </c>
      <c r="K5082" s="276" t="str">
        <f t="shared" si="79"/>
        <v>110122</v>
      </c>
    </row>
    <row r="5083" spans="1:11" ht="15" customHeight="1">
      <c r="A5083" s="1157">
        <v>5129020001</v>
      </c>
      <c r="B5083" s="1219" t="s">
        <v>2254</v>
      </c>
      <c r="C5083" s="1220"/>
      <c r="D5083" s="1221"/>
      <c r="E5083" s="1219" t="s">
        <v>2607</v>
      </c>
      <c r="F5083" s="1221"/>
      <c r="G5083" s="740">
        <v>1100</v>
      </c>
      <c r="H5083" s="1158">
        <v>0</v>
      </c>
      <c r="I5083" s="1158">
        <v>0</v>
      </c>
      <c r="J5083" s="740">
        <v>1100</v>
      </c>
      <c r="K5083" s="276" t="str">
        <f t="shared" si="79"/>
        <v>110122</v>
      </c>
    </row>
    <row r="5084" spans="1:11" ht="15" customHeight="1">
      <c r="A5084" s="1157">
        <v>5129020001</v>
      </c>
      <c r="B5084" s="1219" t="s">
        <v>2254</v>
      </c>
      <c r="C5084" s="1220"/>
      <c r="D5084" s="1221"/>
      <c r="E5084" s="1219" t="s">
        <v>3286</v>
      </c>
      <c r="F5084" s="1221"/>
      <c r="G5084" s="740">
        <v>4389</v>
      </c>
      <c r="H5084" s="1158">
        <v>0</v>
      </c>
      <c r="I5084" s="1158">
        <v>0</v>
      </c>
      <c r="J5084" s="740">
        <v>4389</v>
      </c>
      <c r="K5084" s="276" t="str">
        <f t="shared" si="79"/>
        <v>110122</v>
      </c>
    </row>
    <row r="5085" spans="1:11" ht="15" customHeight="1">
      <c r="A5085" s="1157">
        <v>5129020001</v>
      </c>
      <c r="B5085" s="1219" t="s">
        <v>2254</v>
      </c>
      <c r="C5085" s="1220"/>
      <c r="D5085" s="1221"/>
      <c r="E5085" s="1219" t="s">
        <v>4556</v>
      </c>
      <c r="F5085" s="1221"/>
      <c r="G5085" s="740">
        <v>1206.56</v>
      </c>
      <c r="H5085" s="1158">
        <v>0</v>
      </c>
      <c r="I5085" s="1158">
        <v>0</v>
      </c>
      <c r="J5085" s="740">
        <v>1206.56</v>
      </c>
      <c r="K5085" s="276" t="str">
        <f t="shared" si="79"/>
        <v>110122</v>
      </c>
    </row>
    <row r="5086" spans="1:11" ht="15" customHeight="1">
      <c r="A5086" s="1157">
        <v>5129020001</v>
      </c>
      <c r="B5086" s="1219" t="s">
        <v>2254</v>
      </c>
      <c r="C5086" s="1220"/>
      <c r="D5086" s="1221"/>
      <c r="E5086" s="1219" t="s">
        <v>4557</v>
      </c>
      <c r="F5086" s="1221"/>
      <c r="G5086" s="740">
        <v>1129.49</v>
      </c>
      <c r="H5086" s="1158">
        <v>0</v>
      </c>
      <c r="I5086" s="1158">
        <v>0</v>
      </c>
      <c r="J5086" s="740">
        <v>1129.49</v>
      </c>
      <c r="K5086" s="276" t="str">
        <f t="shared" si="79"/>
        <v>110122</v>
      </c>
    </row>
    <row r="5087" spans="1:11" ht="15" customHeight="1">
      <c r="A5087" s="1157">
        <v>5129020001</v>
      </c>
      <c r="B5087" s="1219" t="s">
        <v>2254</v>
      </c>
      <c r="C5087" s="1220"/>
      <c r="D5087" s="1221"/>
      <c r="E5087" s="1219" t="s">
        <v>4018</v>
      </c>
      <c r="F5087" s="1221"/>
      <c r="G5087" s="1158">
        <v>125</v>
      </c>
      <c r="H5087" s="1158">
        <v>0</v>
      </c>
      <c r="I5087" s="1158">
        <v>0</v>
      </c>
      <c r="J5087" s="1158">
        <v>125</v>
      </c>
      <c r="K5087" s="276" t="str">
        <f t="shared" si="79"/>
        <v>110122</v>
      </c>
    </row>
    <row r="5088" spans="1:11" ht="15" customHeight="1">
      <c r="A5088" s="1157">
        <v>5129020001</v>
      </c>
      <c r="B5088" s="1219" t="s">
        <v>2254</v>
      </c>
      <c r="C5088" s="1220"/>
      <c r="D5088" s="1221"/>
      <c r="E5088" s="1219" t="s">
        <v>2256</v>
      </c>
      <c r="F5088" s="1221"/>
      <c r="G5088" s="1158">
        <v>452.81</v>
      </c>
      <c r="H5088" s="1158">
        <v>394.99</v>
      </c>
      <c r="I5088" s="1158">
        <v>0</v>
      </c>
      <c r="J5088" s="1158">
        <v>847.8</v>
      </c>
      <c r="K5088" s="276" t="str">
        <f t="shared" si="79"/>
        <v>110122</v>
      </c>
    </row>
    <row r="5089" spans="1:11" ht="15" customHeight="1">
      <c r="A5089" s="1157">
        <v>5129020001</v>
      </c>
      <c r="B5089" s="1219" t="s">
        <v>2254</v>
      </c>
      <c r="C5089" s="1220"/>
      <c r="D5089" s="1221"/>
      <c r="E5089" s="1219" t="s">
        <v>3846</v>
      </c>
      <c r="F5089" s="1221"/>
      <c r="G5089" s="1158">
        <v>175</v>
      </c>
      <c r="H5089" s="1158">
        <v>0</v>
      </c>
      <c r="I5089" s="1158">
        <v>0</v>
      </c>
      <c r="J5089" s="1158">
        <v>175</v>
      </c>
      <c r="K5089" s="276" t="str">
        <f t="shared" si="79"/>
        <v>110122</v>
      </c>
    </row>
    <row r="5090" spans="1:11" ht="15" customHeight="1">
      <c r="A5090" s="1157">
        <v>5129020001</v>
      </c>
      <c r="B5090" s="1219" t="s">
        <v>2254</v>
      </c>
      <c r="C5090" s="1220"/>
      <c r="D5090" s="1221"/>
      <c r="E5090" s="1219" t="s">
        <v>4558</v>
      </c>
      <c r="F5090" s="1221"/>
      <c r="G5090" s="1158">
        <v>193.49</v>
      </c>
      <c r="H5090" s="1158">
        <v>219.99</v>
      </c>
      <c r="I5090" s="1158">
        <v>0</v>
      </c>
      <c r="J5090" s="1158">
        <v>413.48</v>
      </c>
      <c r="K5090" s="276" t="str">
        <f t="shared" si="79"/>
        <v>110122</v>
      </c>
    </row>
    <row r="5091" spans="1:11" ht="15" customHeight="1">
      <c r="A5091" s="1157">
        <v>5129020001</v>
      </c>
      <c r="B5091" s="1219" t="s">
        <v>2254</v>
      </c>
      <c r="C5091" s="1220"/>
      <c r="D5091" s="1221"/>
      <c r="E5091" s="1219" t="s">
        <v>3035</v>
      </c>
      <c r="F5091" s="1221"/>
      <c r="G5091" s="1158">
        <v>986</v>
      </c>
      <c r="H5091" s="1158">
        <v>0</v>
      </c>
      <c r="I5091" s="1158">
        <v>0</v>
      </c>
      <c r="J5091" s="1158">
        <v>986</v>
      </c>
      <c r="K5091" s="276" t="str">
        <f t="shared" si="79"/>
        <v>110122</v>
      </c>
    </row>
    <row r="5092" spans="1:11" ht="15" customHeight="1">
      <c r="A5092" s="1157">
        <v>5129020001</v>
      </c>
      <c r="B5092" s="1219" t="s">
        <v>2254</v>
      </c>
      <c r="C5092" s="1220"/>
      <c r="D5092" s="1221"/>
      <c r="E5092" s="1219" t="s">
        <v>3541</v>
      </c>
      <c r="F5092" s="1221"/>
      <c r="G5092" s="1158">
        <v>170</v>
      </c>
      <c r="H5092" s="1158">
        <v>0</v>
      </c>
      <c r="I5092" s="1158">
        <v>0</v>
      </c>
      <c r="J5092" s="1158">
        <v>170</v>
      </c>
      <c r="K5092" s="276" t="str">
        <f t="shared" si="79"/>
        <v>110122</v>
      </c>
    </row>
    <row r="5093" spans="1:11" ht="15" customHeight="1">
      <c r="A5093" s="1157">
        <v>5129020001</v>
      </c>
      <c r="B5093" s="1219" t="s">
        <v>2254</v>
      </c>
      <c r="C5093" s="1220"/>
      <c r="D5093" s="1221"/>
      <c r="E5093" s="1219" t="s">
        <v>2257</v>
      </c>
      <c r="F5093" s="1221"/>
      <c r="G5093" s="740">
        <v>2450.84</v>
      </c>
      <c r="H5093" s="740">
        <v>1800</v>
      </c>
      <c r="I5093" s="1158">
        <v>0</v>
      </c>
      <c r="J5093" s="740">
        <v>4250.84</v>
      </c>
      <c r="K5093" s="276" t="str">
        <f t="shared" si="79"/>
        <v>110122</v>
      </c>
    </row>
    <row r="5094" spans="1:11" ht="15" customHeight="1">
      <c r="A5094" s="1157">
        <v>5129020001</v>
      </c>
      <c r="B5094" s="1219" t="s">
        <v>2254</v>
      </c>
      <c r="C5094" s="1220"/>
      <c r="D5094" s="1221"/>
      <c r="E5094" s="1219" t="s">
        <v>2608</v>
      </c>
      <c r="F5094" s="1221"/>
      <c r="G5094" s="740">
        <v>5794.17</v>
      </c>
      <c r="H5094" s="1158">
        <v>0</v>
      </c>
      <c r="I5094" s="1158">
        <v>0</v>
      </c>
      <c r="J5094" s="740">
        <v>5794.17</v>
      </c>
      <c r="K5094" s="276" t="str">
        <f t="shared" si="79"/>
        <v>110122</v>
      </c>
    </row>
    <row r="5095" spans="1:11" ht="15" customHeight="1">
      <c r="A5095" s="1157">
        <v>5129020001</v>
      </c>
      <c r="B5095" s="1219" t="s">
        <v>2254</v>
      </c>
      <c r="C5095" s="1220"/>
      <c r="D5095" s="1221"/>
      <c r="E5095" s="1219" t="s">
        <v>3287</v>
      </c>
      <c r="F5095" s="1221"/>
      <c r="G5095" s="740">
        <v>2937</v>
      </c>
      <c r="H5095" s="1158">
        <v>0</v>
      </c>
      <c r="I5095" s="1158">
        <v>0</v>
      </c>
      <c r="J5095" s="740">
        <v>2937</v>
      </c>
      <c r="K5095" s="276" t="str">
        <f t="shared" si="79"/>
        <v>110122</v>
      </c>
    </row>
    <row r="5096" spans="1:11" ht="15" customHeight="1">
      <c r="A5096" s="1157">
        <v>5129020001</v>
      </c>
      <c r="B5096" s="1219" t="s">
        <v>2254</v>
      </c>
      <c r="C5096" s="1220"/>
      <c r="D5096" s="1221"/>
      <c r="E5096" s="1219" t="s">
        <v>2609</v>
      </c>
      <c r="F5096" s="1221"/>
      <c r="G5096" s="740">
        <v>28095.58</v>
      </c>
      <c r="H5096" s="740">
        <v>1212.93</v>
      </c>
      <c r="I5096" s="1158">
        <v>0</v>
      </c>
      <c r="J5096" s="740">
        <v>29308.51</v>
      </c>
      <c r="K5096" s="276" t="str">
        <f t="shared" si="79"/>
        <v>110122</v>
      </c>
    </row>
    <row r="5097" spans="1:11" ht="15" customHeight="1">
      <c r="A5097" s="1157">
        <v>5129020001</v>
      </c>
      <c r="B5097" s="1219" t="s">
        <v>2254</v>
      </c>
      <c r="C5097" s="1220"/>
      <c r="D5097" s="1221"/>
      <c r="E5097" s="1219" t="s">
        <v>3288</v>
      </c>
      <c r="F5097" s="1221"/>
      <c r="G5097" s="740">
        <v>1786.3</v>
      </c>
      <c r="H5097" s="1158">
        <v>350</v>
      </c>
      <c r="I5097" s="1158">
        <v>0</v>
      </c>
      <c r="J5097" s="740">
        <v>2136.3000000000002</v>
      </c>
      <c r="K5097" s="276" t="str">
        <f t="shared" si="79"/>
        <v>110122</v>
      </c>
    </row>
    <row r="5098" spans="1:11" ht="15" customHeight="1">
      <c r="A5098" s="1157">
        <v>5129020001</v>
      </c>
      <c r="B5098" s="1219" t="s">
        <v>2254</v>
      </c>
      <c r="C5098" s="1220"/>
      <c r="D5098" s="1221"/>
      <c r="E5098" s="1219" t="s">
        <v>3289</v>
      </c>
      <c r="F5098" s="1221"/>
      <c r="G5098" s="740">
        <v>2091.09</v>
      </c>
      <c r="H5098" s="1158">
        <v>0</v>
      </c>
      <c r="I5098" s="1158">
        <v>0</v>
      </c>
      <c r="J5098" s="740">
        <v>2091.09</v>
      </c>
      <c r="K5098" s="276" t="str">
        <f t="shared" si="79"/>
        <v>110122</v>
      </c>
    </row>
    <row r="5099" spans="1:11" ht="15" customHeight="1">
      <c r="A5099" s="1157">
        <v>5129020001</v>
      </c>
      <c r="B5099" s="1219" t="s">
        <v>2254</v>
      </c>
      <c r="C5099" s="1220"/>
      <c r="D5099" s="1221"/>
      <c r="E5099" s="1219" t="s">
        <v>4559</v>
      </c>
      <c r="F5099" s="1221"/>
      <c r="G5099" s="1158">
        <v>775.55</v>
      </c>
      <c r="H5099" s="1158">
        <v>37.549999999999997</v>
      </c>
      <c r="I5099" s="1158">
        <v>0</v>
      </c>
      <c r="J5099" s="1158">
        <v>813.1</v>
      </c>
      <c r="K5099" s="276" t="str">
        <f t="shared" si="79"/>
        <v>110122</v>
      </c>
    </row>
    <row r="5100" spans="1:11" ht="15" customHeight="1">
      <c r="A5100" s="1157">
        <v>5129020001</v>
      </c>
      <c r="B5100" s="1219" t="s">
        <v>2254</v>
      </c>
      <c r="C5100" s="1220"/>
      <c r="D5100" s="1221"/>
      <c r="E5100" s="1219" t="s">
        <v>3847</v>
      </c>
      <c r="F5100" s="1221"/>
      <c r="G5100" s="1158">
        <v>950</v>
      </c>
      <c r="H5100" s="1158">
        <v>0</v>
      </c>
      <c r="I5100" s="1158">
        <v>0</v>
      </c>
      <c r="J5100" s="1158">
        <v>950</v>
      </c>
      <c r="K5100" s="276" t="str">
        <f t="shared" si="79"/>
        <v>110122</v>
      </c>
    </row>
    <row r="5101" spans="1:11" ht="15" customHeight="1">
      <c r="A5101" s="1157">
        <v>5129020001</v>
      </c>
      <c r="B5101" s="1219" t="s">
        <v>2254</v>
      </c>
      <c r="C5101" s="1220"/>
      <c r="D5101" s="1221"/>
      <c r="E5101" s="1219" t="s">
        <v>3848</v>
      </c>
      <c r="F5101" s="1221"/>
      <c r="G5101" s="1158">
        <v>400.83</v>
      </c>
      <c r="H5101" s="1158">
        <v>0</v>
      </c>
      <c r="I5101" s="1158">
        <v>0</v>
      </c>
      <c r="J5101" s="1158">
        <v>400.83</v>
      </c>
      <c r="K5101" s="276" t="str">
        <f t="shared" si="79"/>
        <v>110122</v>
      </c>
    </row>
    <row r="5102" spans="1:11" ht="15" customHeight="1">
      <c r="A5102" s="1157">
        <v>5129020001</v>
      </c>
      <c r="B5102" s="1219" t="s">
        <v>2254</v>
      </c>
      <c r="C5102" s="1220"/>
      <c r="D5102" s="1221"/>
      <c r="E5102" s="1219" t="s">
        <v>4560</v>
      </c>
      <c r="F5102" s="1221"/>
      <c r="G5102" s="1158">
        <v>0</v>
      </c>
      <c r="H5102" s="740">
        <v>1611.35</v>
      </c>
      <c r="I5102" s="1158">
        <v>0</v>
      </c>
      <c r="J5102" s="740">
        <v>1611.35</v>
      </c>
      <c r="K5102" s="276" t="str">
        <f t="shared" si="79"/>
        <v>110122</v>
      </c>
    </row>
    <row r="5103" spans="1:11" ht="15" customHeight="1">
      <c r="A5103" s="1157">
        <v>5129020001</v>
      </c>
      <c r="B5103" s="1219" t="s">
        <v>2254</v>
      </c>
      <c r="C5103" s="1220"/>
      <c r="D5103" s="1221"/>
      <c r="E5103" s="1219" t="s">
        <v>3290</v>
      </c>
      <c r="F5103" s="1221"/>
      <c r="G5103" s="740">
        <v>2626.01</v>
      </c>
      <c r="H5103" s="1158">
        <v>0</v>
      </c>
      <c r="I5103" s="1158">
        <v>0</v>
      </c>
      <c r="J5103" s="740">
        <v>2626.01</v>
      </c>
      <c r="K5103" s="276" t="str">
        <f t="shared" si="79"/>
        <v>110122</v>
      </c>
    </row>
    <row r="5104" spans="1:11" ht="15" customHeight="1">
      <c r="A5104" s="1157">
        <v>5129020001</v>
      </c>
      <c r="B5104" s="1219" t="s">
        <v>2254</v>
      </c>
      <c r="C5104" s="1220"/>
      <c r="D5104" s="1221"/>
      <c r="E5104" s="1219" t="s">
        <v>3291</v>
      </c>
      <c r="F5104" s="1221"/>
      <c r="G5104" s="740">
        <v>8907.9</v>
      </c>
      <c r="H5104" s="740">
        <v>4626.9799999999996</v>
      </c>
      <c r="I5104" s="1158">
        <v>0</v>
      </c>
      <c r="J5104" s="740">
        <v>13534.88</v>
      </c>
      <c r="K5104" s="276" t="str">
        <f t="shared" si="79"/>
        <v>110122</v>
      </c>
    </row>
    <row r="5105" spans="1:11" ht="15" customHeight="1">
      <c r="A5105" s="1157">
        <v>5129020001</v>
      </c>
      <c r="B5105" s="1219" t="s">
        <v>2254</v>
      </c>
      <c r="C5105" s="1220"/>
      <c r="D5105" s="1221"/>
      <c r="E5105" s="1219" t="s">
        <v>3542</v>
      </c>
      <c r="F5105" s="1221"/>
      <c r="G5105" s="740">
        <v>1173.0999999999999</v>
      </c>
      <c r="H5105" s="1158">
        <v>450</v>
      </c>
      <c r="I5105" s="1158">
        <v>0</v>
      </c>
      <c r="J5105" s="740">
        <v>1623.1</v>
      </c>
      <c r="K5105" s="276" t="str">
        <f t="shared" si="79"/>
        <v>110122</v>
      </c>
    </row>
    <row r="5106" spans="1:11" ht="15" customHeight="1">
      <c r="A5106" s="1157">
        <v>5129020001</v>
      </c>
      <c r="B5106" s="1219" t="s">
        <v>2254</v>
      </c>
      <c r="C5106" s="1220"/>
      <c r="D5106" s="1221"/>
      <c r="E5106" s="1219" t="s">
        <v>3036</v>
      </c>
      <c r="F5106" s="1221"/>
      <c r="G5106" s="740">
        <v>7987.8</v>
      </c>
      <c r="H5106" s="1158">
        <v>0</v>
      </c>
      <c r="I5106" s="1158">
        <v>0</v>
      </c>
      <c r="J5106" s="740">
        <v>7987.8</v>
      </c>
      <c r="K5106" s="276" t="str">
        <f t="shared" si="79"/>
        <v>110122</v>
      </c>
    </row>
    <row r="5107" spans="1:11" ht="15" customHeight="1">
      <c r="A5107" s="1157">
        <v>5129020001</v>
      </c>
      <c r="B5107" s="1219" t="s">
        <v>2254</v>
      </c>
      <c r="C5107" s="1220"/>
      <c r="D5107" s="1221"/>
      <c r="E5107" s="1219" t="s">
        <v>3037</v>
      </c>
      <c r="F5107" s="1221"/>
      <c r="G5107" s="740">
        <v>6378.16</v>
      </c>
      <c r="H5107" s="1158">
        <v>0</v>
      </c>
      <c r="I5107" s="1158">
        <v>0</v>
      </c>
      <c r="J5107" s="740">
        <v>6378.16</v>
      </c>
      <c r="K5107" s="276" t="str">
        <f t="shared" si="79"/>
        <v>110122</v>
      </c>
    </row>
    <row r="5108" spans="1:11" ht="15" customHeight="1">
      <c r="A5108" s="1157">
        <v>5129020001</v>
      </c>
      <c r="B5108" s="1219" t="s">
        <v>2254</v>
      </c>
      <c r="C5108" s="1220"/>
      <c r="D5108" s="1221"/>
      <c r="E5108" s="1219" t="s">
        <v>3292</v>
      </c>
      <c r="F5108" s="1221"/>
      <c r="G5108" s="740">
        <v>1337.74</v>
      </c>
      <c r="H5108" s="1158">
        <v>0</v>
      </c>
      <c r="I5108" s="1158">
        <v>0</v>
      </c>
      <c r="J5108" s="740">
        <v>1337.74</v>
      </c>
      <c r="K5108" s="276" t="str">
        <f t="shared" si="79"/>
        <v>110122</v>
      </c>
    </row>
    <row r="5109" spans="1:11" ht="15" customHeight="1">
      <c r="A5109" s="1157">
        <v>5129020001</v>
      </c>
      <c r="B5109" s="1219" t="s">
        <v>2254</v>
      </c>
      <c r="C5109" s="1220"/>
      <c r="D5109" s="1221"/>
      <c r="E5109" s="1219" t="s">
        <v>3849</v>
      </c>
      <c r="F5109" s="1221"/>
      <c r="G5109" s="1158">
        <v>938.2</v>
      </c>
      <c r="H5109" s="1158">
        <v>0</v>
      </c>
      <c r="I5109" s="1158">
        <v>0</v>
      </c>
      <c r="J5109" s="1158">
        <v>938.2</v>
      </c>
      <c r="K5109" s="276" t="str">
        <f t="shared" si="79"/>
        <v>110122</v>
      </c>
    </row>
    <row r="5110" spans="1:11" ht="15" customHeight="1">
      <c r="A5110" s="1157">
        <v>5129020001</v>
      </c>
      <c r="B5110" s="1219" t="s">
        <v>2254</v>
      </c>
      <c r="C5110" s="1220"/>
      <c r="D5110" s="1221"/>
      <c r="E5110" s="1219" t="s">
        <v>3543</v>
      </c>
      <c r="F5110" s="1221"/>
      <c r="G5110" s="740">
        <v>2687.29</v>
      </c>
      <c r="H5110" s="740">
        <v>1470.68</v>
      </c>
      <c r="I5110" s="1158">
        <v>0</v>
      </c>
      <c r="J5110" s="740">
        <v>4157.97</v>
      </c>
      <c r="K5110" s="276" t="str">
        <f t="shared" si="79"/>
        <v>110122</v>
      </c>
    </row>
    <row r="5111" spans="1:11" ht="15" customHeight="1">
      <c r="A5111" s="1157">
        <v>5129020001</v>
      </c>
      <c r="B5111" s="1219" t="s">
        <v>2254</v>
      </c>
      <c r="C5111" s="1220"/>
      <c r="D5111" s="1221"/>
      <c r="E5111" s="1219" t="s">
        <v>3293</v>
      </c>
      <c r="F5111" s="1221"/>
      <c r="G5111" s="1158">
        <v>683.56</v>
      </c>
      <c r="H5111" s="1158">
        <v>0</v>
      </c>
      <c r="I5111" s="1158">
        <v>0</v>
      </c>
      <c r="J5111" s="1158">
        <v>683.56</v>
      </c>
      <c r="K5111" s="276" t="str">
        <f t="shared" si="79"/>
        <v>110122</v>
      </c>
    </row>
    <row r="5112" spans="1:11" ht="15" customHeight="1">
      <c r="A5112" s="1157">
        <v>5129020001</v>
      </c>
      <c r="B5112" s="1219" t="s">
        <v>2254</v>
      </c>
      <c r="C5112" s="1220"/>
      <c r="D5112" s="1221"/>
      <c r="E5112" s="1219" t="s">
        <v>2610</v>
      </c>
      <c r="F5112" s="1221"/>
      <c r="G5112" s="740">
        <v>2407.0100000000002</v>
      </c>
      <c r="H5112" s="1158">
        <v>0</v>
      </c>
      <c r="I5112" s="1158">
        <v>0</v>
      </c>
      <c r="J5112" s="740">
        <v>2407.0100000000002</v>
      </c>
      <c r="K5112" s="276" t="str">
        <f t="shared" si="79"/>
        <v>110122</v>
      </c>
    </row>
    <row r="5113" spans="1:11" ht="15" customHeight="1">
      <c r="A5113" s="1157">
        <v>5129020001</v>
      </c>
      <c r="B5113" s="1219" t="s">
        <v>2254</v>
      </c>
      <c r="C5113" s="1220"/>
      <c r="D5113" s="1221"/>
      <c r="E5113" s="1219" t="s">
        <v>3850</v>
      </c>
      <c r="F5113" s="1221"/>
      <c r="G5113" s="1158">
        <v>195</v>
      </c>
      <c r="H5113" s="1158">
        <v>0</v>
      </c>
      <c r="I5113" s="1158">
        <v>0</v>
      </c>
      <c r="J5113" s="1158">
        <v>195</v>
      </c>
      <c r="K5113" s="276" t="str">
        <f t="shared" si="79"/>
        <v>110122</v>
      </c>
    </row>
    <row r="5114" spans="1:11" ht="15" customHeight="1">
      <c r="A5114" s="1157">
        <v>5129020001</v>
      </c>
      <c r="B5114" s="1219" t="s">
        <v>2254</v>
      </c>
      <c r="C5114" s="1220"/>
      <c r="D5114" s="1221"/>
      <c r="E5114" s="1219" t="s">
        <v>3038</v>
      </c>
      <c r="F5114" s="1221"/>
      <c r="G5114" s="740">
        <v>1588.99</v>
      </c>
      <c r="H5114" s="1158">
        <v>0</v>
      </c>
      <c r="I5114" s="1158">
        <v>0</v>
      </c>
      <c r="J5114" s="740">
        <v>1588.99</v>
      </c>
      <c r="K5114" s="276" t="str">
        <f t="shared" si="79"/>
        <v>110122</v>
      </c>
    </row>
    <row r="5115" spans="1:11" ht="15" customHeight="1">
      <c r="A5115" s="1157">
        <v>5129020001</v>
      </c>
      <c r="B5115" s="1219" t="s">
        <v>2254</v>
      </c>
      <c r="C5115" s="1220"/>
      <c r="D5115" s="1221"/>
      <c r="E5115" s="1219" t="s">
        <v>4561</v>
      </c>
      <c r="F5115" s="1221"/>
      <c r="G5115" s="1158">
        <v>450</v>
      </c>
      <c r="H5115" s="1158">
        <v>0</v>
      </c>
      <c r="I5115" s="1158">
        <v>0</v>
      </c>
      <c r="J5115" s="1158">
        <v>450</v>
      </c>
      <c r="K5115" s="276" t="str">
        <f t="shared" si="79"/>
        <v>110122</v>
      </c>
    </row>
    <row r="5116" spans="1:11" ht="15" customHeight="1">
      <c r="A5116" s="1157">
        <v>5129020001</v>
      </c>
      <c r="B5116" s="1219" t="s">
        <v>2254</v>
      </c>
      <c r="C5116" s="1220"/>
      <c r="D5116" s="1221"/>
      <c r="E5116" s="1219" t="s">
        <v>3039</v>
      </c>
      <c r="F5116" s="1221"/>
      <c r="G5116" s="740">
        <v>1384.97</v>
      </c>
      <c r="H5116" s="1158">
        <v>0</v>
      </c>
      <c r="I5116" s="1158">
        <v>0</v>
      </c>
      <c r="J5116" s="740">
        <v>1384.97</v>
      </c>
      <c r="K5116" s="276" t="str">
        <f t="shared" si="79"/>
        <v>110122</v>
      </c>
    </row>
    <row r="5117" spans="1:11" ht="15" customHeight="1">
      <c r="A5117" s="1157">
        <v>5129020001</v>
      </c>
      <c r="B5117" s="1219" t="s">
        <v>2254</v>
      </c>
      <c r="C5117" s="1220"/>
      <c r="D5117" s="1221"/>
      <c r="E5117" s="1219" t="s">
        <v>4562</v>
      </c>
      <c r="F5117" s="1221"/>
      <c r="G5117" s="1158">
        <v>198.26</v>
      </c>
      <c r="H5117" s="1158">
        <v>0</v>
      </c>
      <c r="I5117" s="1158">
        <v>0</v>
      </c>
      <c r="J5117" s="1158">
        <v>198.26</v>
      </c>
      <c r="K5117" s="276" t="str">
        <f t="shared" si="79"/>
        <v>110122</v>
      </c>
    </row>
    <row r="5118" spans="1:11" ht="15" customHeight="1">
      <c r="A5118" s="1157">
        <v>5129020001</v>
      </c>
      <c r="B5118" s="1219" t="s">
        <v>2254</v>
      </c>
      <c r="C5118" s="1220"/>
      <c r="D5118" s="1221"/>
      <c r="E5118" s="1219" t="s">
        <v>3851</v>
      </c>
      <c r="F5118" s="1221"/>
      <c r="G5118" s="1158">
        <v>515</v>
      </c>
      <c r="H5118" s="740">
        <v>1360</v>
      </c>
      <c r="I5118" s="1158">
        <v>0</v>
      </c>
      <c r="J5118" s="740">
        <v>1875</v>
      </c>
      <c r="K5118" s="276" t="str">
        <f t="shared" si="79"/>
        <v>110122</v>
      </c>
    </row>
    <row r="5119" spans="1:11" ht="15" customHeight="1">
      <c r="A5119" s="1157">
        <v>5129030001</v>
      </c>
      <c r="B5119" s="1219" t="s">
        <v>2611</v>
      </c>
      <c r="C5119" s="1220"/>
      <c r="D5119" s="1221"/>
      <c r="E5119" s="1219" t="s">
        <v>3040</v>
      </c>
      <c r="F5119" s="1221"/>
      <c r="G5119" s="740">
        <v>3895.8</v>
      </c>
      <c r="H5119" s="1158">
        <v>0</v>
      </c>
      <c r="I5119" s="1158">
        <v>0</v>
      </c>
      <c r="J5119" s="740">
        <v>3895.8</v>
      </c>
      <c r="K5119" s="276" t="str">
        <f t="shared" si="79"/>
        <v>110122</v>
      </c>
    </row>
    <row r="5120" spans="1:11" ht="15" customHeight="1">
      <c r="A5120" s="1157">
        <v>5129030001</v>
      </c>
      <c r="B5120" s="1219" t="s">
        <v>2611</v>
      </c>
      <c r="C5120" s="1220"/>
      <c r="D5120" s="1221"/>
      <c r="E5120" s="1219" t="s">
        <v>3544</v>
      </c>
      <c r="F5120" s="1221"/>
      <c r="G5120" s="1158">
        <v>842</v>
      </c>
      <c r="H5120" s="1158">
        <v>0</v>
      </c>
      <c r="I5120" s="1158">
        <v>0</v>
      </c>
      <c r="J5120" s="1158">
        <v>842</v>
      </c>
      <c r="K5120" s="276" t="str">
        <f t="shared" si="79"/>
        <v>110122</v>
      </c>
    </row>
    <row r="5121" spans="1:11" ht="15" customHeight="1">
      <c r="A5121" s="1157">
        <v>5129030001</v>
      </c>
      <c r="B5121" s="1219" t="s">
        <v>2611</v>
      </c>
      <c r="C5121" s="1220"/>
      <c r="D5121" s="1221"/>
      <c r="E5121" s="1219" t="s">
        <v>3041</v>
      </c>
      <c r="F5121" s="1221"/>
      <c r="G5121" s="1158">
        <v>263.99</v>
      </c>
      <c r="H5121" s="1158">
        <v>0</v>
      </c>
      <c r="I5121" s="1158">
        <v>0</v>
      </c>
      <c r="J5121" s="1158">
        <v>263.99</v>
      </c>
      <c r="K5121" s="276" t="str">
        <f t="shared" si="79"/>
        <v>110122</v>
      </c>
    </row>
    <row r="5122" spans="1:11" ht="15" customHeight="1">
      <c r="A5122" s="1157">
        <v>5129030001</v>
      </c>
      <c r="B5122" s="1219" t="s">
        <v>2611</v>
      </c>
      <c r="C5122" s="1220"/>
      <c r="D5122" s="1221"/>
      <c r="E5122" s="1219" t="s">
        <v>4019</v>
      </c>
      <c r="F5122" s="1221"/>
      <c r="G5122" s="1158">
        <v>777</v>
      </c>
      <c r="H5122" s="1158">
        <v>0</v>
      </c>
      <c r="I5122" s="1158">
        <v>0</v>
      </c>
      <c r="J5122" s="1158">
        <v>777</v>
      </c>
      <c r="K5122" s="276" t="str">
        <f t="shared" si="79"/>
        <v>110122</v>
      </c>
    </row>
    <row r="5123" spans="1:11" ht="15" customHeight="1">
      <c r="A5123" s="1157">
        <v>5129030001</v>
      </c>
      <c r="B5123" s="1219" t="s">
        <v>2611</v>
      </c>
      <c r="C5123" s="1220"/>
      <c r="D5123" s="1221"/>
      <c r="E5123" s="1219" t="s">
        <v>3545</v>
      </c>
      <c r="F5123" s="1221"/>
      <c r="G5123" s="1158">
        <v>255.2</v>
      </c>
      <c r="H5123" s="1158">
        <v>0</v>
      </c>
      <c r="I5123" s="1158">
        <v>0</v>
      </c>
      <c r="J5123" s="1158">
        <v>255.2</v>
      </c>
      <c r="K5123" s="276" t="str">
        <f t="shared" si="79"/>
        <v>110122</v>
      </c>
    </row>
    <row r="5124" spans="1:11" ht="15" customHeight="1">
      <c r="A5124" s="1157">
        <v>5129030001</v>
      </c>
      <c r="B5124" s="1219" t="s">
        <v>2611</v>
      </c>
      <c r="C5124" s="1220"/>
      <c r="D5124" s="1221"/>
      <c r="E5124" s="1219" t="s">
        <v>2612</v>
      </c>
      <c r="F5124" s="1221"/>
      <c r="G5124" s="1158">
        <v>185.6</v>
      </c>
      <c r="H5124" s="1158">
        <v>0</v>
      </c>
      <c r="I5124" s="1158">
        <v>0</v>
      </c>
      <c r="J5124" s="1158">
        <v>185.6</v>
      </c>
      <c r="K5124" s="276" t="str">
        <f t="shared" si="79"/>
        <v>110122</v>
      </c>
    </row>
    <row r="5125" spans="1:11" ht="15" customHeight="1">
      <c r="A5125" s="1157">
        <v>5129030001</v>
      </c>
      <c r="B5125" s="1219" t="s">
        <v>2611</v>
      </c>
      <c r="C5125" s="1220"/>
      <c r="D5125" s="1221"/>
      <c r="E5125" s="1219" t="s">
        <v>4020</v>
      </c>
      <c r="F5125" s="1221"/>
      <c r="G5125" s="1158">
        <v>125</v>
      </c>
      <c r="H5125" s="1158">
        <v>0</v>
      </c>
      <c r="I5125" s="1158">
        <v>0</v>
      </c>
      <c r="J5125" s="1158">
        <v>125</v>
      </c>
      <c r="K5125" s="276" t="str">
        <f t="shared" si="79"/>
        <v>110122</v>
      </c>
    </row>
    <row r="5126" spans="1:11" ht="15" customHeight="1">
      <c r="A5126" s="1157">
        <v>5129030001</v>
      </c>
      <c r="B5126" s="1219" t="s">
        <v>2611</v>
      </c>
      <c r="C5126" s="1220"/>
      <c r="D5126" s="1221"/>
      <c r="E5126" s="1219" t="s">
        <v>4563</v>
      </c>
      <c r="F5126" s="1221"/>
      <c r="G5126" s="1158">
        <v>0</v>
      </c>
      <c r="H5126" s="1158">
        <v>820</v>
      </c>
      <c r="I5126" s="1158">
        <v>0</v>
      </c>
      <c r="J5126" s="1158">
        <v>820</v>
      </c>
      <c r="K5126" s="276" t="str">
        <f t="shared" si="79"/>
        <v>110122</v>
      </c>
    </row>
    <row r="5127" spans="1:11" ht="15" customHeight="1">
      <c r="A5127" s="1157">
        <v>5129030001</v>
      </c>
      <c r="B5127" s="1219" t="s">
        <v>2611</v>
      </c>
      <c r="C5127" s="1220"/>
      <c r="D5127" s="1221"/>
      <c r="E5127" s="1219" t="s">
        <v>3546</v>
      </c>
      <c r="F5127" s="1221"/>
      <c r="G5127" s="1158">
        <v>973.49</v>
      </c>
      <c r="H5127" s="1158">
        <v>0</v>
      </c>
      <c r="I5127" s="1158">
        <v>0</v>
      </c>
      <c r="J5127" s="1158">
        <v>973.49</v>
      </c>
      <c r="K5127" s="276" t="str">
        <f t="shared" si="79"/>
        <v>110122</v>
      </c>
    </row>
    <row r="5128" spans="1:11" ht="15" customHeight="1">
      <c r="A5128" s="1157">
        <v>5129030001</v>
      </c>
      <c r="B5128" s="1219" t="s">
        <v>2611</v>
      </c>
      <c r="C5128" s="1220"/>
      <c r="D5128" s="1221"/>
      <c r="E5128" s="1219" t="s">
        <v>3547</v>
      </c>
      <c r="F5128" s="1221"/>
      <c r="G5128" s="740">
        <v>2030.58</v>
      </c>
      <c r="H5128" s="1158">
        <v>0</v>
      </c>
      <c r="I5128" s="1158">
        <v>0</v>
      </c>
      <c r="J5128" s="740">
        <v>2030.58</v>
      </c>
      <c r="K5128" s="276" t="str">
        <f t="shared" si="79"/>
        <v>110122</v>
      </c>
    </row>
    <row r="5129" spans="1:11" ht="15" customHeight="1">
      <c r="A5129" s="1157">
        <v>5129030001</v>
      </c>
      <c r="B5129" s="1219" t="s">
        <v>2611</v>
      </c>
      <c r="C5129" s="1220"/>
      <c r="D5129" s="1221"/>
      <c r="E5129" s="1219" t="s">
        <v>4021</v>
      </c>
      <c r="F5129" s="1221"/>
      <c r="G5129" s="740">
        <v>7295.01</v>
      </c>
      <c r="H5129" s="1158">
        <v>0</v>
      </c>
      <c r="I5129" s="1158">
        <v>0</v>
      </c>
      <c r="J5129" s="740">
        <v>7295.01</v>
      </c>
      <c r="K5129" s="276" t="str">
        <f t="shared" si="79"/>
        <v>110122</v>
      </c>
    </row>
    <row r="5130" spans="1:11" ht="15" customHeight="1">
      <c r="A5130" s="1157">
        <v>5129030001</v>
      </c>
      <c r="B5130" s="1219" t="s">
        <v>2611</v>
      </c>
      <c r="C5130" s="1220"/>
      <c r="D5130" s="1221"/>
      <c r="E5130" s="1219" t="s">
        <v>3294</v>
      </c>
      <c r="F5130" s="1221"/>
      <c r="G5130" s="740">
        <v>9462.5</v>
      </c>
      <c r="H5130" s="1158">
        <v>0</v>
      </c>
      <c r="I5130" s="1158">
        <v>0</v>
      </c>
      <c r="J5130" s="740">
        <v>9462.5</v>
      </c>
      <c r="K5130" s="276" t="str">
        <f t="shared" si="79"/>
        <v>110122</v>
      </c>
    </row>
    <row r="5131" spans="1:11" ht="15" customHeight="1">
      <c r="A5131" s="1157">
        <v>5129030001</v>
      </c>
      <c r="B5131" s="1219" t="s">
        <v>2611</v>
      </c>
      <c r="C5131" s="1220"/>
      <c r="D5131" s="1221"/>
      <c r="E5131" s="1219" t="s">
        <v>3548</v>
      </c>
      <c r="F5131" s="1221"/>
      <c r="G5131" s="740">
        <v>27004.799999999999</v>
      </c>
      <c r="H5131" s="1158">
        <v>0</v>
      </c>
      <c r="I5131" s="1158">
        <v>0</v>
      </c>
      <c r="J5131" s="740">
        <v>27004.799999999999</v>
      </c>
      <c r="K5131" s="276" t="str">
        <f t="shared" si="79"/>
        <v>110122</v>
      </c>
    </row>
    <row r="5132" spans="1:11" ht="15" customHeight="1">
      <c r="A5132" s="1157">
        <v>5129030001</v>
      </c>
      <c r="B5132" s="1219" t="s">
        <v>2611</v>
      </c>
      <c r="C5132" s="1220"/>
      <c r="D5132" s="1221"/>
      <c r="E5132" s="1219" t="s">
        <v>3295</v>
      </c>
      <c r="F5132" s="1221"/>
      <c r="G5132" s="1158">
        <v>556.79999999999995</v>
      </c>
      <c r="H5132" s="1158">
        <v>0</v>
      </c>
      <c r="I5132" s="1158">
        <v>0</v>
      </c>
      <c r="J5132" s="1158">
        <v>556.79999999999995</v>
      </c>
      <c r="K5132" s="276" t="str">
        <f t="shared" si="79"/>
        <v>110122</v>
      </c>
    </row>
    <row r="5133" spans="1:11" ht="15" customHeight="1">
      <c r="A5133" s="1157">
        <v>5129040001</v>
      </c>
      <c r="B5133" s="1219" t="s">
        <v>694</v>
      </c>
      <c r="C5133" s="1220"/>
      <c r="D5133" s="1221"/>
      <c r="E5133" s="1219" t="s">
        <v>2613</v>
      </c>
      <c r="F5133" s="1221"/>
      <c r="G5133" s="740">
        <v>1077.81</v>
      </c>
      <c r="H5133" s="1158">
        <v>0</v>
      </c>
      <c r="I5133" s="1158">
        <v>0</v>
      </c>
      <c r="J5133" s="740">
        <v>1077.81</v>
      </c>
      <c r="K5133" s="276" t="str">
        <f t="shared" ref="K5133:K5196" si="80">MID(E5133,58,6)</f>
        <v>110122</v>
      </c>
    </row>
    <row r="5134" spans="1:11">
      <c r="A5134" s="1157">
        <v>5129040001</v>
      </c>
      <c r="B5134" s="1219" t="s">
        <v>694</v>
      </c>
      <c r="C5134" s="1220"/>
      <c r="D5134" s="1221"/>
      <c r="E5134" s="1219" t="s">
        <v>4564</v>
      </c>
      <c r="F5134" s="1221"/>
      <c r="G5134" s="740">
        <v>1044</v>
      </c>
      <c r="H5134" s="1158">
        <v>0</v>
      </c>
      <c r="I5134" s="1158">
        <v>0</v>
      </c>
      <c r="J5134" s="740">
        <v>1044</v>
      </c>
      <c r="K5134" s="276" t="str">
        <f t="shared" si="80"/>
        <v>110122</v>
      </c>
    </row>
    <row r="5135" spans="1:11">
      <c r="A5135" s="1157">
        <v>5129040001</v>
      </c>
      <c r="B5135" s="1219" t="s">
        <v>694</v>
      </c>
      <c r="C5135" s="1220"/>
      <c r="D5135" s="1221"/>
      <c r="E5135" s="1219" t="s">
        <v>3296</v>
      </c>
      <c r="F5135" s="1221"/>
      <c r="G5135" s="740">
        <v>1181.6400000000001</v>
      </c>
      <c r="H5135" s="1158">
        <v>0</v>
      </c>
      <c r="I5135" s="1158">
        <v>0</v>
      </c>
      <c r="J5135" s="740">
        <v>1181.6400000000001</v>
      </c>
      <c r="K5135" s="276" t="str">
        <f t="shared" si="80"/>
        <v>110122</v>
      </c>
    </row>
    <row r="5136" spans="1:11">
      <c r="A5136" s="1157">
        <v>5129040001</v>
      </c>
      <c r="B5136" s="1219" t="s">
        <v>694</v>
      </c>
      <c r="C5136" s="1220"/>
      <c r="D5136" s="1221"/>
      <c r="E5136" s="1219" t="s">
        <v>3297</v>
      </c>
      <c r="F5136" s="1221"/>
      <c r="G5136" s="740">
        <v>6843.85</v>
      </c>
      <c r="H5136" s="1158">
        <v>0</v>
      </c>
      <c r="I5136" s="1158">
        <v>0</v>
      </c>
      <c r="J5136" s="740">
        <v>6843.85</v>
      </c>
      <c r="K5136" s="276" t="str">
        <f t="shared" si="80"/>
        <v>110122</v>
      </c>
    </row>
    <row r="5137" spans="1:11">
      <c r="A5137" s="1157">
        <v>5129040001</v>
      </c>
      <c r="B5137" s="1219" t="s">
        <v>694</v>
      </c>
      <c r="C5137" s="1220"/>
      <c r="D5137" s="1221"/>
      <c r="E5137" s="1219" t="s">
        <v>3852</v>
      </c>
      <c r="F5137" s="1221"/>
      <c r="G5137" s="740">
        <v>23305.69</v>
      </c>
      <c r="H5137" s="740">
        <v>3804.8</v>
      </c>
      <c r="I5137" s="1158">
        <v>0</v>
      </c>
      <c r="J5137" s="740">
        <v>27110.49</v>
      </c>
      <c r="K5137" s="276" t="str">
        <f t="shared" si="80"/>
        <v>110122</v>
      </c>
    </row>
    <row r="5138" spans="1:11">
      <c r="A5138" s="1157">
        <v>5129040001</v>
      </c>
      <c r="B5138" s="1219" t="s">
        <v>694</v>
      </c>
      <c r="C5138" s="1220"/>
      <c r="D5138" s="1221"/>
      <c r="E5138" s="1219" t="s">
        <v>4022</v>
      </c>
      <c r="F5138" s="1221"/>
      <c r="G5138" s="1158">
        <v>876</v>
      </c>
      <c r="H5138" s="1158">
        <v>0</v>
      </c>
      <c r="I5138" s="1158">
        <v>0</v>
      </c>
      <c r="J5138" s="1158">
        <v>876</v>
      </c>
      <c r="K5138" s="276" t="str">
        <f t="shared" si="80"/>
        <v>110122</v>
      </c>
    </row>
    <row r="5139" spans="1:11">
      <c r="A5139" s="1157">
        <v>5129040001</v>
      </c>
      <c r="B5139" s="1219" t="s">
        <v>694</v>
      </c>
      <c r="C5139" s="1220"/>
      <c r="D5139" s="1221"/>
      <c r="E5139" s="1219" t="s">
        <v>3298</v>
      </c>
      <c r="F5139" s="1221"/>
      <c r="G5139" s="740">
        <v>1277.8499999999999</v>
      </c>
      <c r="H5139" s="1158">
        <v>0</v>
      </c>
      <c r="I5139" s="1158">
        <v>0</v>
      </c>
      <c r="J5139" s="740">
        <v>1277.8499999999999</v>
      </c>
      <c r="K5139" s="276" t="str">
        <f t="shared" si="80"/>
        <v>110122</v>
      </c>
    </row>
    <row r="5140" spans="1:11">
      <c r="A5140" s="1157">
        <v>5129040001</v>
      </c>
      <c r="B5140" s="1219" t="s">
        <v>694</v>
      </c>
      <c r="C5140" s="1220"/>
      <c r="D5140" s="1221"/>
      <c r="E5140" s="1219" t="s">
        <v>3549</v>
      </c>
      <c r="F5140" s="1221"/>
      <c r="G5140" s="740">
        <v>6816.25</v>
      </c>
      <c r="H5140" s="1158">
        <v>0</v>
      </c>
      <c r="I5140" s="1158">
        <v>0</v>
      </c>
      <c r="J5140" s="740">
        <v>6816.25</v>
      </c>
      <c r="K5140" s="276" t="str">
        <f t="shared" si="80"/>
        <v>110122</v>
      </c>
    </row>
    <row r="5141" spans="1:11">
      <c r="A5141" s="1157">
        <v>5129040001</v>
      </c>
      <c r="B5141" s="1219" t="s">
        <v>694</v>
      </c>
      <c r="C5141" s="1220"/>
      <c r="D5141" s="1221"/>
      <c r="E5141" s="1219" t="s">
        <v>3853</v>
      </c>
      <c r="F5141" s="1221"/>
      <c r="G5141" s="740">
        <v>8243.68</v>
      </c>
      <c r="H5141" s="740">
        <v>1387.36</v>
      </c>
      <c r="I5141" s="1158">
        <v>0</v>
      </c>
      <c r="J5141" s="740">
        <v>9631.0400000000009</v>
      </c>
      <c r="K5141" s="276" t="str">
        <f t="shared" si="80"/>
        <v>110122</v>
      </c>
    </row>
    <row r="5142" spans="1:11">
      <c r="A5142" s="1157">
        <v>5129040001</v>
      </c>
      <c r="B5142" s="1219" t="s">
        <v>694</v>
      </c>
      <c r="C5142" s="1220"/>
      <c r="D5142" s="1221"/>
      <c r="E5142" s="1219" t="s">
        <v>2614</v>
      </c>
      <c r="F5142" s="1221"/>
      <c r="G5142" s="740">
        <v>1077.81</v>
      </c>
      <c r="H5142" s="1158">
        <v>0</v>
      </c>
      <c r="I5142" s="1158">
        <v>0</v>
      </c>
      <c r="J5142" s="740">
        <v>1077.81</v>
      </c>
      <c r="K5142" s="276" t="str">
        <f t="shared" si="80"/>
        <v>110122</v>
      </c>
    </row>
    <row r="5143" spans="1:11">
      <c r="A5143" s="1157">
        <v>5129040001</v>
      </c>
      <c r="B5143" s="1219" t="s">
        <v>694</v>
      </c>
      <c r="C5143" s="1220"/>
      <c r="D5143" s="1221"/>
      <c r="E5143" s="1219" t="s">
        <v>1965</v>
      </c>
      <c r="F5143" s="1221"/>
      <c r="G5143" s="740">
        <v>3006.4</v>
      </c>
      <c r="H5143" s="1158">
        <v>0</v>
      </c>
      <c r="I5143" s="1158">
        <v>0</v>
      </c>
      <c r="J5143" s="740">
        <v>3006.4</v>
      </c>
      <c r="K5143" s="276" t="str">
        <f t="shared" si="80"/>
        <v>110122</v>
      </c>
    </row>
    <row r="5144" spans="1:11">
      <c r="A5144" s="1157">
        <v>5129040001</v>
      </c>
      <c r="B5144" s="1219" t="s">
        <v>694</v>
      </c>
      <c r="C5144" s="1220"/>
      <c r="D5144" s="1221"/>
      <c r="E5144" s="1219" t="s">
        <v>4023</v>
      </c>
      <c r="F5144" s="1221"/>
      <c r="G5144" s="1158">
        <v>180</v>
      </c>
      <c r="H5144" s="740">
        <v>1528.88</v>
      </c>
      <c r="I5144" s="1158">
        <v>0</v>
      </c>
      <c r="J5144" s="740">
        <v>1708.88</v>
      </c>
      <c r="K5144" s="276" t="str">
        <f t="shared" si="80"/>
        <v>110122</v>
      </c>
    </row>
    <row r="5145" spans="1:11">
      <c r="A5145" s="1157">
        <v>5129040001</v>
      </c>
      <c r="B5145" s="1219" t="s">
        <v>694</v>
      </c>
      <c r="C5145" s="1220"/>
      <c r="D5145" s="1221"/>
      <c r="E5145" s="1219" t="s">
        <v>3042</v>
      </c>
      <c r="F5145" s="1221"/>
      <c r="G5145" s="740">
        <v>5797.88</v>
      </c>
      <c r="H5145" s="1158">
        <v>0</v>
      </c>
      <c r="I5145" s="1158">
        <v>0</v>
      </c>
      <c r="J5145" s="740">
        <v>5797.88</v>
      </c>
      <c r="K5145" s="276" t="str">
        <f t="shared" si="80"/>
        <v>110122</v>
      </c>
    </row>
    <row r="5146" spans="1:11">
      <c r="A5146" s="1157">
        <v>5129040001</v>
      </c>
      <c r="B5146" s="1219" t="s">
        <v>694</v>
      </c>
      <c r="C5146" s="1220"/>
      <c r="D5146" s="1221"/>
      <c r="E5146" s="1219" t="s">
        <v>3043</v>
      </c>
      <c r="F5146" s="1221"/>
      <c r="G5146" s="1158">
        <v>568.4</v>
      </c>
      <c r="H5146" s="1158">
        <v>0</v>
      </c>
      <c r="I5146" s="1158">
        <v>0</v>
      </c>
      <c r="J5146" s="1158">
        <v>568.4</v>
      </c>
      <c r="K5146" s="276" t="str">
        <f t="shared" si="80"/>
        <v>110122</v>
      </c>
    </row>
    <row r="5147" spans="1:11">
      <c r="A5147" s="1157">
        <v>5129040001</v>
      </c>
      <c r="B5147" s="1219" t="s">
        <v>694</v>
      </c>
      <c r="C5147" s="1220"/>
      <c r="D5147" s="1221"/>
      <c r="E5147" s="1219" t="s">
        <v>4565</v>
      </c>
      <c r="F5147" s="1221"/>
      <c r="G5147" s="1158">
        <v>794.6</v>
      </c>
      <c r="H5147" s="740">
        <v>1387.36</v>
      </c>
      <c r="I5147" s="1158">
        <v>0</v>
      </c>
      <c r="J5147" s="740">
        <v>2181.96</v>
      </c>
      <c r="K5147" s="276" t="str">
        <f t="shared" si="80"/>
        <v>110122</v>
      </c>
    </row>
    <row r="5148" spans="1:11">
      <c r="A5148" s="1157">
        <v>5129040001</v>
      </c>
      <c r="B5148" s="1219" t="s">
        <v>694</v>
      </c>
      <c r="C5148" s="1220"/>
      <c r="D5148" s="1221"/>
      <c r="E5148" s="1219" t="s">
        <v>2615</v>
      </c>
      <c r="F5148" s="1221"/>
      <c r="G5148" s="740">
        <v>7106</v>
      </c>
      <c r="H5148" s="1158">
        <v>0</v>
      </c>
      <c r="I5148" s="1158">
        <v>0</v>
      </c>
      <c r="J5148" s="740">
        <v>7106</v>
      </c>
      <c r="K5148" s="276" t="str">
        <f t="shared" si="80"/>
        <v>110122</v>
      </c>
    </row>
    <row r="5149" spans="1:11">
      <c r="A5149" s="1157">
        <v>5129040001</v>
      </c>
      <c r="B5149" s="1219" t="s">
        <v>694</v>
      </c>
      <c r="C5149" s="1220"/>
      <c r="D5149" s="1221"/>
      <c r="E5149" s="1219" t="s">
        <v>3299</v>
      </c>
      <c r="F5149" s="1221"/>
      <c r="G5149" s="740">
        <v>3592</v>
      </c>
      <c r="H5149" s="1158">
        <v>0</v>
      </c>
      <c r="I5149" s="1158">
        <v>0</v>
      </c>
      <c r="J5149" s="740">
        <v>3592</v>
      </c>
      <c r="K5149" s="276" t="str">
        <f t="shared" si="80"/>
        <v>110122</v>
      </c>
    </row>
    <row r="5150" spans="1:11">
      <c r="A5150" s="1157">
        <v>5129040001</v>
      </c>
      <c r="B5150" s="1219" t="s">
        <v>694</v>
      </c>
      <c r="C5150" s="1220"/>
      <c r="D5150" s="1221"/>
      <c r="E5150" s="1219" t="s">
        <v>2616</v>
      </c>
      <c r="F5150" s="1221"/>
      <c r="G5150" s="740">
        <v>3250.15</v>
      </c>
      <c r="H5150" s="1158">
        <v>0</v>
      </c>
      <c r="I5150" s="1158">
        <v>0</v>
      </c>
      <c r="J5150" s="740">
        <v>3250.15</v>
      </c>
      <c r="K5150" s="276" t="str">
        <f t="shared" si="80"/>
        <v>110122</v>
      </c>
    </row>
    <row r="5151" spans="1:11">
      <c r="A5151" s="1157">
        <v>5129040001</v>
      </c>
      <c r="B5151" s="1219" t="s">
        <v>694</v>
      </c>
      <c r="C5151" s="1220"/>
      <c r="D5151" s="1221"/>
      <c r="E5151" s="1219" t="s">
        <v>4566</v>
      </c>
      <c r="F5151" s="1221"/>
      <c r="G5151" s="1158">
        <v>228</v>
      </c>
      <c r="H5151" s="1158">
        <v>0</v>
      </c>
      <c r="I5151" s="1158">
        <v>0</v>
      </c>
      <c r="J5151" s="1158">
        <v>228</v>
      </c>
      <c r="K5151" s="276" t="str">
        <f t="shared" si="80"/>
        <v>110122</v>
      </c>
    </row>
    <row r="5152" spans="1:11">
      <c r="A5152" s="1157">
        <v>5129040001</v>
      </c>
      <c r="B5152" s="1219" t="s">
        <v>694</v>
      </c>
      <c r="C5152" s="1220"/>
      <c r="D5152" s="1221"/>
      <c r="E5152" s="1219" t="s">
        <v>2617</v>
      </c>
      <c r="F5152" s="1221"/>
      <c r="G5152" s="740">
        <v>184203.68</v>
      </c>
      <c r="H5152" s="740">
        <v>4750</v>
      </c>
      <c r="I5152" s="1158">
        <v>0</v>
      </c>
      <c r="J5152" s="740">
        <v>188953.68</v>
      </c>
      <c r="K5152" s="276" t="str">
        <f t="shared" si="80"/>
        <v>110122</v>
      </c>
    </row>
    <row r="5153" spans="1:11">
      <c r="A5153" s="1157">
        <v>5129040001</v>
      </c>
      <c r="B5153" s="1219" t="s">
        <v>694</v>
      </c>
      <c r="C5153" s="1220"/>
      <c r="D5153" s="1221"/>
      <c r="E5153" s="1219" t="s">
        <v>3854</v>
      </c>
      <c r="F5153" s="1221"/>
      <c r="G5153" s="740">
        <v>5215.59</v>
      </c>
      <c r="H5153" s="1158">
        <v>0</v>
      </c>
      <c r="I5153" s="1158">
        <v>0</v>
      </c>
      <c r="J5153" s="740">
        <v>5215.59</v>
      </c>
      <c r="K5153" s="276" t="str">
        <f t="shared" si="80"/>
        <v>110122</v>
      </c>
    </row>
    <row r="5154" spans="1:11">
      <c r="A5154" s="1157">
        <v>5129040001</v>
      </c>
      <c r="B5154" s="1219" t="s">
        <v>694</v>
      </c>
      <c r="C5154" s="1220"/>
      <c r="D5154" s="1221"/>
      <c r="E5154" s="1219" t="s">
        <v>3044</v>
      </c>
      <c r="F5154" s="1221"/>
      <c r="G5154" s="740">
        <v>2218.81</v>
      </c>
      <c r="H5154" s="1158">
        <v>0</v>
      </c>
      <c r="I5154" s="1158">
        <v>0</v>
      </c>
      <c r="J5154" s="740">
        <v>2218.81</v>
      </c>
      <c r="K5154" s="276" t="str">
        <f t="shared" si="80"/>
        <v>110122</v>
      </c>
    </row>
    <row r="5155" spans="1:11">
      <c r="A5155" s="1157">
        <v>5129040001</v>
      </c>
      <c r="B5155" s="1219" t="s">
        <v>694</v>
      </c>
      <c r="C5155" s="1220"/>
      <c r="D5155" s="1221"/>
      <c r="E5155" s="1219" t="s">
        <v>3045</v>
      </c>
      <c r="F5155" s="1221"/>
      <c r="G5155" s="1158">
        <v>999</v>
      </c>
      <c r="H5155" s="1158">
        <v>0</v>
      </c>
      <c r="I5155" s="1158">
        <v>0</v>
      </c>
      <c r="J5155" s="1158">
        <v>999</v>
      </c>
      <c r="K5155" s="276" t="str">
        <f t="shared" si="80"/>
        <v>110122</v>
      </c>
    </row>
    <row r="5156" spans="1:11">
      <c r="A5156" s="1157">
        <v>5129040001</v>
      </c>
      <c r="B5156" s="1219" t="s">
        <v>694</v>
      </c>
      <c r="C5156" s="1220"/>
      <c r="D5156" s="1221"/>
      <c r="E5156" s="1219" t="s">
        <v>3300</v>
      </c>
      <c r="F5156" s="1221"/>
      <c r="G5156" s="740">
        <v>1668.42</v>
      </c>
      <c r="H5156" s="1158">
        <v>0</v>
      </c>
      <c r="I5156" s="1158">
        <v>0</v>
      </c>
      <c r="J5156" s="740">
        <v>1668.42</v>
      </c>
      <c r="K5156" s="276" t="str">
        <f t="shared" si="80"/>
        <v>110122</v>
      </c>
    </row>
    <row r="5157" spans="1:11">
      <c r="A5157" s="1157">
        <v>5129040001</v>
      </c>
      <c r="B5157" s="1219" t="s">
        <v>694</v>
      </c>
      <c r="C5157" s="1220"/>
      <c r="D5157" s="1221"/>
      <c r="E5157" s="1219" t="s">
        <v>3550</v>
      </c>
      <c r="F5157" s="1221"/>
      <c r="G5157" s="1158">
        <v>983.62</v>
      </c>
      <c r="H5157" s="1158">
        <v>0</v>
      </c>
      <c r="I5157" s="1158">
        <v>0</v>
      </c>
      <c r="J5157" s="1158">
        <v>983.62</v>
      </c>
      <c r="K5157" s="276" t="str">
        <f t="shared" si="80"/>
        <v>110122</v>
      </c>
    </row>
    <row r="5158" spans="1:11">
      <c r="A5158" s="1157">
        <v>5129040001</v>
      </c>
      <c r="B5158" s="1219" t="s">
        <v>694</v>
      </c>
      <c r="C5158" s="1220"/>
      <c r="D5158" s="1221"/>
      <c r="E5158" s="1219" t="s">
        <v>3551</v>
      </c>
      <c r="F5158" s="1221"/>
      <c r="G5158" s="740">
        <v>1842.02</v>
      </c>
      <c r="H5158" s="1158">
        <v>0</v>
      </c>
      <c r="I5158" s="1158">
        <v>0</v>
      </c>
      <c r="J5158" s="740">
        <v>1842.02</v>
      </c>
      <c r="K5158" s="276" t="str">
        <f t="shared" si="80"/>
        <v>110122</v>
      </c>
    </row>
    <row r="5159" spans="1:11">
      <c r="A5159" s="1157">
        <v>5129040001</v>
      </c>
      <c r="B5159" s="1219" t="s">
        <v>694</v>
      </c>
      <c r="C5159" s="1220"/>
      <c r="D5159" s="1221"/>
      <c r="E5159" s="1219" t="s">
        <v>2618</v>
      </c>
      <c r="F5159" s="1221"/>
      <c r="G5159" s="740">
        <v>9939.2900000000009</v>
      </c>
      <c r="H5159" s="1158">
        <v>0</v>
      </c>
      <c r="I5159" s="1158">
        <v>0</v>
      </c>
      <c r="J5159" s="740">
        <v>9939.2900000000009</v>
      </c>
      <c r="K5159" s="276" t="str">
        <f t="shared" si="80"/>
        <v>110122</v>
      </c>
    </row>
    <row r="5160" spans="1:11">
      <c r="A5160" s="1157">
        <v>5129040001</v>
      </c>
      <c r="B5160" s="1219" t="s">
        <v>694</v>
      </c>
      <c r="C5160" s="1220"/>
      <c r="D5160" s="1221"/>
      <c r="E5160" s="1219" t="s">
        <v>2619</v>
      </c>
      <c r="F5160" s="1221"/>
      <c r="G5160" s="740">
        <v>23061.48</v>
      </c>
      <c r="H5160" s="740">
        <v>1158</v>
      </c>
      <c r="I5160" s="1158">
        <v>0</v>
      </c>
      <c r="J5160" s="740">
        <v>24219.48</v>
      </c>
      <c r="K5160" s="276" t="str">
        <f t="shared" si="80"/>
        <v>110122</v>
      </c>
    </row>
    <row r="5161" spans="1:11">
      <c r="A5161" s="1157">
        <v>5129040001</v>
      </c>
      <c r="B5161" s="1219" t="s">
        <v>694</v>
      </c>
      <c r="C5161" s="1220"/>
      <c r="D5161" s="1221"/>
      <c r="E5161" s="1219" t="s">
        <v>3046</v>
      </c>
      <c r="F5161" s="1221"/>
      <c r="G5161" s="740">
        <v>6661.53</v>
      </c>
      <c r="H5161" s="740">
        <v>3007</v>
      </c>
      <c r="I5161" s="1158">
        <v>0</v>
      </c>
      <c r="J5161" s="740">
        <v>9668.5300000000007</v>
      </c>
      <c r="K5161" s="276" t="str">
        <f t="shared" si="80"/>
        <v>110122</v>
      </c>
    </row>
    <row r="5162" spans="1:11">
      <c r="A5162" s="1157">
        <v>5129040001</v>
      </c>
      <c r="B5162" s="1219" t="s">
        <v>694</v>
      </c>
      <c r="C5162" s="1220"/>
      <c r="D5162" s="1221"/>
      <c r="E5162" s="1219" t="s">
        <v>3552</v>
      </c>
      <c r="F5162" s="1221"/>
      <c r="G5162" s="740">
        <v>3776.18</v>
      </c>
      <c r="H5162" s="1158">
        <v>0</v>
      </c>
      <c r="I5162" s="1158">
        <v>0</v>
      </c>
      <c r="J5162" s="740">
        <v>3776.18</v>
      </c>
      <c r="K5162" s="276" t="str">
        <f t="shared" si="80"/>
        <v>110122</v>
      </c>
    </row>
    <row r="5163" spans="1:11">
      <c r="A5163" s="1157">
        <v>5129040001</v>
      </c>
      <c r="B5163" s="1219" t="s">
        <v>694</v>
      </c>
      <c r="C5163" s="1220"/>
      <c r="D5163" s="1221"/>
      <c r="E5163" s="1219" t="s">
        <v>3047</v>
      </c>
      <c r="F5163" s="1221"/>
      <c r="G5163" s="1158">
        <v>463.54</v>
      </c>
      <c r="H5163" s="1158">
        <v>0</v>
      </c>
      <c r="I5163" s="1158">
        <v>0</v>
      </c>
      <c r="J5163" s="1158">
        <v>463.54</v>
      </c>
      <c r="K5163" s="276" t="str">
        <f t="shared" si="80"/>
        <v>110122</v>
      </c>
    </row>
    <row r="5164" spans="1:11">
      <c r="A5164" s="1157">
        <v>5129040001</v>
      </c>
      <c r="B5164" s="1219" t="s">
        <v>694</v>
      </c>
      <c r="C5164" s="1220"/>
      <c r="D5164" s="1221"/>
      <c r="E5164" s="1219" t="s">
        <v>3301</v>
      </c>
      <c r="F5164" s="1221"/>
      <c r="G5164" s="740">
        <v>2364.44</v>
      </c>
      <c r="H5164" s="1158">
        <v>835.2</v>
      </c>
      <c r="I5164" s="1158">
        <v>0</v>
      </c>
      <c r="J5164" s="740">
        <v>3199.64</v>
      </c>
      <c r="K5164" s="276" t="str">
        <f t="shared" si="80"/>
        <v>110122</v>
      </c>
    </row>
    <row r="5165" spans="1:11">
      <c r="A5165" s="1157">
        <v>5129040001</v>
      </c>
      <c r="B5165" s="1219" t="s">
        <v>694</v>
      </c>
      <c r="C5165" s="1220"/>
      <c r="D5165" s="1221"/>
      <c r="E5165" s="1219" t="s">
        <v>4567</v>
      </c>
      <c r="F5165" s="1221"/>
      <c r="G5165" s="1158">
        <v>0</v>
      </c>
      <c r="H5165" s="1158">
        <v>338</v>
      </c>
      <c r="I5165" s="1158">
        <v>0</v>
      </c>
      <c r="J5165" s="1158">
        <v>338</v>
      </c>
      <c r="K5165" s="276" t="str">
        <f t="shared" si="80"/>
        <v>110122</v>
      </c>
    </row>
    <row r="5166" spans="1:11">
      <c r="A5166" s="1157">
        <v>5129040001</v>
      </c>
      <c r="B5166" s="1219" t="s">
        <v>694</v>
      </c>
      <c r="C5166" s="1220"/>
      <c r="D5166" s="1221"/>
      <c r="E5166" s="1219" t="s">
        <v>3048</v>
      </c>
      <c r="F5166" s="1221"/>
      <c r="G5166" s="740">
        <v>1645.34</v>
      </c>
      <c r="H5166" s="1158">
        <v>0</v>
      </c>
      <c r="I5166" s="1158">
        <v>0</v>
      </c>
      <c r="J5166" s="740">
        <v>1645.34</v>
      </c>
      <c r="K5166" s="276" t="str">
        <f t="shared" si="80"/>
        <v>110122</v>
      </c>
    </row>
    <row r="5167" spans="1:11">
      <c r="A5167" s="1157">
        <v>5129040001</v>
      </c>
      <c r="B5167" s="1219" t="s">
        <v>694</v>
      </c>
      <c r="C5167" s="1220"/>
      <c r="D5167" s="1221"/>
      <c r="E5167" s="1219" t="s">
        <v>3049</v>
      </c>
      <c r="F5167" s="1221"/>
      <c r="G5167" s="740">
        <v>7764.22</v>
      </c>
      <c r="H5167" s="1158">
        <v>0</v>
      </c>
      <c r="I5167" s="1158">
        <v>0</v>
      </c>
      <c r="J5167" s="740">
        <v>7764.22</v>
      </c>
      <c r="K5167" s="276" t="str">
        <f t="shared" si="80"/>
        <v>110122</v>
      </c>
    </row>
    <row r="5168" spans="1:11">
      <c r="A5168" s="1157">
        <v>5129040001</v>
      </c>
      <c r="B5168" s="1219" t="s">
        <v>694</v>
      </c>
      <c r="C5168" s="1220"/>
      <c r="D5168" s="1221"/>
      <c r="E5168" s="1219" t="s">
        <v>4568</v>
      </c>
      <c r="F5168" s="1221"/>
      <c r="G5168" s="1158">
        <v>116</v>
      </c>
      <c r="H5168" s="1158">
        <v>0</v>
      </c>
      <c r="I5168" s="1158">
        <v>0</v>
      </c>
      <c r="J5168" s="1158">
        <v>116</v>
      </c>
      <c r="K5168" s="276" t="str">
        <f t="shared" si="80"/>
        <v>110122</v>
      </c>
    </row>
    <row r="5169" spans="1:11">
      <c r="A5169" s="1157">
        <v>5129040001</v>
      </c>
      <c r="B5169" s="1219" t="s">
        <v>694</v>
      </c>
      <c r="C5169" s="1220"/>
      <c r="D5169" s="1221"/>
      <c r="E5169" s="1219" t="s">
        <v>3553</v>
      </c>
      <c r="F5169" s="1221"/>
      <c r="G5169" s="1158">
        <v>607</v>
      </c>
      <c r="H5169" s="1158">
        <v>0</v>
      </c>
      <c r="I5169" s="1158">
        <v>0</v>
      </c>
      <c r="J5169" s="1158">
        <v>607</v>
      </c>
      <c r="K5169" s="276" t="str">
        <f t="shared" si="80"/>
        <v>110122</v>
      </c>
    </row>
    <row r="5170" spans="1:11">
      <c r="A5170" s="1157">
        <v>5129040001</v>
      </c>
      <c r="B5170" s="1219" t="s">
        <v>694</v>
      </c>
      <c r="C5170" s="1220"/>
      <c r="D5170" s="1221"/>
      <c r="E5170" s="1219" t="s">
        <v>4569</v>
      </c>
      <c r="F5170" s="1221"/>
      <c r="G5170" s="740">
        <v>1999</v>
      </c>
      <c r="H5170" s="1158">
        <v>0</v>
      </c>
      <c r="I5170" s="1158">
        <v>0</v>
      </c>
      <c r="J5170" s="740">
        <v>1999</v>
      </c>
      <c r="K5170" s="276" t="str">
        <f t="shared" si="80"/>
        <v>110122</v>
      </c>
    </row>
    <row r="5171" spans="1:11">
      <c r="A5171" s="1157">
        <v>5129040001</v>
      </c>
      <c r="B5171" s="1219" t="s">
        <v>694</v>
      </c>
      <c r="C5171" s="1220"/>
      <c r="D5171" s="1221"/>
      <c r="E5171" s="1219" t="s">
        <v>3050</v>
      </c>
      <c r="F5171" s="1221"/>
      <c r="G5171" s="1158">
        <v>278.39999999999998</v>
      </c>
      <c r="H5171" s="1158">
        <v>0</v>
      </c>
      <c r="I5171" s="1158">
        <v>0</v>
      </c>
      <c r="J5171" s="1158">
        <v>278.39999999999998</v>
      </c>
      <c r="K5171" s="276" t="str">
        <f t="shared" si="80"/>
        <v>110122</v>
      </c>
    </row>
    <row r="5172" spans="1:11">
      <c r="A5172" s="1157">
        <v>5129040001</v>
      </c>
      <c r="B5172" s="1219" t="s">
        <v>694</v>
      </c>
      <c r="C5172" s="1220"/>
      <c r="D5172" s="1221"/>
      <c r="E5172" s="1219" t="s">
        <v>4570</v>
      </c>
      <c r="F5172" s="1221"/>
      <c r="G5172" s="1158">
        <v>848.47</v>
      </c>
      <c r="H5172" s="1158">
        <v>0</v>
      </c>
      <c r="I5172" s="1158">
        <v>0</v>
      </c>
      <c r="J5172" s="1158">
        <v>848.47</v>
      </c>
      <c r="K5172" s="276" t="str">
        <f t="shared" si="80"/>
        <v>110122</v>
      </c>
    </row>
    <row r="5173" spans="1:11">
      <c r="A5173" s="1157">
        <v>5129040001</v>
      </c>
      <c r="B5173" s="1219" t="s">
        <v>694</v>
      </c>
      <c r="C5173" s="1220"/>
      <c r="D5173" s="1221"/>
      <c r="E5173" s="1219" t="s">
        <v>3554</v>
      </c>
      <c r="F5173" s="1221"/>
      <c r="G5173" s="740">
        <v>10074.57</v>
      </c>
      <c r="H5173" s="740">
        <v>6786</v>
      </c>
      <c r="I5173" s="1158">
        <v>0</v>
      </c>
      <c r="J5173" s="740">
        <v>16860.57</v>
      </c>
      <c r="K5173" s="276" t="str">
        <f t="shared" si="80"/>
        <v>110122</v>
      </c>
    </row>
    <row r="5174" spans="1:11">
      <c r="A5174" s="1157">
        <v>5129040001</v>
      </c>
      <c r="B5174" s="1219" t="s">
        <v>694</v>
      </c>
      <c r="C5174" s="1220"/>
      <c r="D5174" s="1221"/>
      <c r="E5174" s="1219" t="s">
        <v>3051</v>
      </c>
      <c r="F5174" s="1221"/>
      <c r="G5174" s="740">
        <v>6812.78</v>
      </c>
      <c r="H5174" s="1158">
        <v>0</v>
      </c>
      <c r="I5174" s="1158">
        <v>0</v>
      </c>
      <c r="J5174" s="740">
        <v>6812.78</v>
      </c>
      <c r="K5174" s="276" t="str">
        <f t="shared" si="80"/>
        <v>110122</v>
      </c>
    </row>
    <row r="5175" spans="1:11">
      <c r="A5175" s="1157">
        <v>5129040001</v>
      </c>
      <c r="B5175" s="1219" t="s">
        <v>694</v>
      </c>
      <c r="C5175" s="1220"/>
      <c r="D5175" s="1221"/>
      <c r="E5175" s="1219" t="s">
        <v>3302</v>
      </c>
      <c r="F5175" s="1221"/>
      <c r="G5175" s="740">
        <v>11776.01</v>
      </c>
      <c r="H5175" s="1158">
        <v>0</v>
      </c>
      <c r="I5175" s="1158">
        <v>0</v>
      </c>
      <c r="J5175" s="740">
        <v>11776.01</v>
      </c>
      <c r="K5175" s="276" t="str">
        <f t="shared" si="80"/>
        <v>110122</v>
      </c>
    </row>
    <row r="5176" spans="1:11">
      <c r="A5176" s="1157">
        <v>5129040001</v>
      </c>
      <c r="B5176" s="1219" t="s">
        <v>694</v>
      </c>
      <c r="C5176" s="1220"/>
      <c r="D5176" s="1221"/>
      <c r="E5176" s="1219" t="s">
        <v>3555</v>
      </c>
      <c r="F5176" s="1221"/>
      <c r="G5176" s="740">
        <v>2452.25</v>
      </c>
      <c r="H5176" s="1158">
        <v>0</v>
      </c>
      <c r="I5176" s="1158">
        <v>0</v>
      </c>
      <c r="J5176" s="740">
        <v>2452.25</v>
      </c>
      <c r="K5176" s="276" t="str">
        <f t="shared" si="80"/>
        <v>110122</v>
      </c>
    </row>
    <row r="5177" spans="1:11">
      <c r="A5177" s="1157">
        <v>5129040001</v>
      </c>
      <c r="B5177" s="1219" t="s">
        <v>694</v>
      </c>
      <c r="C5177" s="1220"/>
      <c r="D5177" s="1221"/>
      <c r="E5177" s="1219" t="s">
        <v>4024</v>
      </c>
      <c r="F5177" s="1221"/>
      <c r="G5177" s="740">
        <v>1032.57</v>
      </c>
      <c r="H5177" s="1158">
        <v>0</v>
      </c>
      <c r="I5177" s="1158">
        <v>0</v>
      </c>
      <c r="J5177" s="740">
        <v>1032.57</v>
      </c>
      <c r="K5177" s="276" t="str">
        <f t="shared" si="80"/>
        <v>110122</v>
      </c>
    </row>
    <row r="5178" spans="1:11">
      <c r="A5178" s="1157">
        <v>5129040001</v>
      </c>
      <c r="B5178" s="1219" t="s">
        <v>694</v>
      </c>
      <c r="C5178" s="1220"/>
      <c r="D5178" s="1221"/>
      <c r="E5178" s="1219" t="s">
        <v>4025</v>
      </c>
      <c r="F5178" s="1221"/>
      <c r="G5178" s="740">
        <v>1032.57</v>
      </c>
      <c r="H5178" s="1158">
        <v>0</v>
      </c>
      <c r="I5178" s="1158">
        <v>0</v>
      </c>
      <c r="J5178" s="740">
        <v>1032.57</v>
      </c>
      <c r="K5178" s="276" t="str">
        <f t="shared" si="80"/>
        <v>110122</v>
      </c>
    </row>
    <row r="5179" spans="1:11">
      <c r="A5179" s="1157">
        <v>5129040001</v>
      </c>
      <c r="B5179" s="1219" t="s">
        <v>694</v>
      </c>
      <c r="C5179" s="1220"/>
      <c r="D5179" s="1221"/>
      <c r="E5179" s="1219" t="s">
        <v>4571</v>
      </c>
      <c r="F5179" s="1221"/>
      <c r="G5179" s="1158">
        <v>0</v>
      </c>
      <c r="H5179" s="740">
        <v>3468.4</v>
      </c>
      <c r="I5179" s="1158">
        <v>0</v>
      </c>
      <c r="J5179" s="740">
        <v>3468.4</v>
      </c>
      <c r="K5179" s="276" t="str">
        <f t="shared" si="80"/>
        <v>110122</v>
      </c>
    </row>
    <row r="5180" spans="1:11">
      <c r="A5180" s="1157">
        <v>5129040001</v>
      </c>
      <c r="B5180" s="1219" t="s">
        <v>694</v>
      </c>
      <c r="C5180" s="1220"/>
      <c r="D5180" s="1221"/>
      <c r="E5180" s="1219" t="s">
        <v>4572</v>
      </c>
      <c r="F5180" s="1221"/>
      <c r="G5180" s="740">
        <v>3155.2</v>
      </c>
      <c r="H5180" s="1158">
        <v>0</v>
      </c>
      <c r="I5180" s="1158">
        <v>0</v>
      </c>
      <c r="J5180" s="740">
        <v>3155.2</v>
      </c>
      <c r="K5180" s="276" t="str">
        <f t="shared" si="80"/>
        <v>110122</v>
      </c>
    </row>
    <row r="5181" spans="1:11">
      <c r="A5181" s="1157">
        <v>5129040001</v>
      </c>
      <c r="B5181" s="1219" t="s">
        <v>694</v>
      </c>
      <c r="C5181" s="1220"/>
      <c r="D5181" s="1221"/>
      <c r="E5181" s="1219" t="s">
        <v>3052</v>
      </c>
      <c r="F5181" s="1221"/>
      <c r="G5181" s="740">
        <v>3629.81</v>
      </c>
      <c r="H5181" s="1158">
        <v>0</v>
      </c>
      <c r="I5181" s="1158">
        <v>0</v>
      </c>
      <c r="J5181" s="740">
        <v>3629.81</v>
      </c>
      <c r="K5181" s="276" t="str">
        <f t="shared" si="80"/>
        <v>110122</v>
      </c>
    </row>
    <row r="5182" spans="1:11">
      <c r="A5182" s="1157">
        <v>5129040001</v>
      </c>
      <c r="B5182" s="1219" t="s">
        <v>694</v>
      </c>
      <c r="C5182" s="1220"/>
      <c r="D5182" s="1221"/>
      <c r="E5182" s="1219" t="s">
        <v>3053</v>
      </c>
      <c r="F5182" s="1221"/>
      <c r="G5182" s="740">
        <v>2954.26</v>
      </c>
      <c r="H5182" s="1158">
        <v>0</v>
      </c>
      <c r="I5182" s="1158">
        <v>0</v>
      </c>
      <c r="J5182" s="740">
        <v>2954.26</v>
      </c>
      <c r="K5182" s="276" t="str">
        <f t="shared" si="80"/>
        <v>110122</v>
      </c>
    </row>
    <row r="5183" spans="1:11">
      <c r="A5183" s="1157">
        <v>5129040001</v>
      </c>
      <c r="B5183" s="1219" t="s">
        <v>694</v>
      </c>
      <c r="C5183" s="1220"/>
      <c r="D5183" s="1221"/>
      <c r="E5183" s="1219" t="s">
        <v>3054</v>
      </c>
      <c r="F5183" s="1221"/>
      <c r="G5183" s="740">
        <v>1305.17</v>
      </c>
      <c r="H5183" s="1158">
        <v>0</v>
      </c>
      <c r="I5183" s="1158">
        <v>0</v>
      </c>
      <c r="J5183" s="740">
        <v>1305.17</v>
      </c>
      <c r="K5183" s="276" t="str">
        <f t="shared" si="80"/>
        <v>110122</v>
      </c>
    </row>
    <row r="5184" spans="1:11">
      <c r="A5184" s="1157">
        <v>5129040001</v>
      </c>
      <c r="B5184" s="1219" t="s">
        <v>694</v>
      </c>
      <c r="C5184" s="1220"/>
      <c r="D5184" s="1221"/>
      <c r="E5184" s="1219" t="s">
        <v>4573</v>
      </c>
      <c r="F5184" s="1221"/>
      <c r="G5184" s="740">
        <v>1454.4</v>
      </c>
      <c r="H5184" s="1158">
        <v>58</v>
      </c>
      <c r="I5184" s="1158">
        <v>0</v>
      </c>
      <c r="J5184" s="740">
        <v>1512.4</v>
      </c>
      <c r="K5184" s="276" t="str">
        <f t="shared" si="80"/>
        <v>110122</v>
      </c>
    </row>
    <row r="5185" spans="1:11">
      <c r="A5185" s="1157">
        <v>5129040001</v>
      </c>
      <c r="B5185" s="1219" t="s">
        <v>694</v>
      </c>
      <c r="C5185" s="1220"/>
      <c r="D5185" s="1221"/>
      <c r="E5185" s="1219" t="s">
        <v>3556</v>
      </c>
      <c r="F5185" s="1221"/>
      <c r="G5185" s="740">
        <v>9822.91</v>
      </c>
      <c r="H5185" s="740">
        <v>1380</v>
      </c>
      <c r="I5185" s="1158">
        <v>0</v>
      </c>
      <c r="J5185" s="740">
        <v>11202.91</v>
      </c>
      <c r="K5185" s="276" t="str">
        <f t="shared" si="80"/>
        <v>110122</v>
      </c>
    </row>
    <row r="5186" spans="1:11">
      <c r="A5186" s="1157">
        <v>5129040001</v>
      </c>
      <c r="B5186" s="1219" t="s">
        <v>694</v>
      </c>
      <c r="C5186" s="1220"/>
      <c r="D5186" s="1221"/>
      <c r="E5186" s="1219" t="s">
        <v>4574</v>
      </c>
      <c r="F5186" s="1221"/>
      <c r="G5186" s="740">
        <v>8400</v>
      </c>
      <c r="H5186" s="1158">
        <v>0</v>
      </c>
      <c r="I5186" s="1158">
        <v>0</v>
      </c>
      <c r="J5186" s="740">
        <v>8400</v>
      </c>
      <c r="K5186" s="276" t="str">
        <f t="shared" si="80"/>
        <v>250722</v>
      </c>
    </row>
    <row r="5187" spans="1:11">
      <c r="A5187" s="1157">
        <v>5129040001</v>
      </c>
      <c r="B5187" s="1219" t="s">
        <v>694</v>
      </c>
      <c r="C5187" s="1220"/>
      <c r="D5187" s="1221"/>
      <c r="E5187" s="1219" t="s">
        <v>3303</v>
      </c>
      <c r="F5187" s="1221"/>
      <c r="G5187" s="740">
        <v>5482.16</v>
      </c>
      <c r="H5187" s="1158">
        <v>0</v>
      </c>
      <c r="I5187" s="1158">
        <v>0</v>
      </c>
      <c r="J5187" s="740">
        <v>5482.16</v>
      </c>
      <c r="K5187" s="276" t="str">
        <f t="shared" si="80"/>
        <v>110122</v>
      </c>
    </row>
    <row r="5188" spans="1:11">
      <c r="A5188" s="1157">
        <v>5129040001</v>
      </c>
      <c r="B5188" s="1219" t="s">
        <v>694</v>
      </c>
      <c r="C5188" s="1220"/>
      <c r="D5188" s="1221"/>
      <c r="E5188" s="1219" t="s">
        <v>3304</v>
      </c>
      <c r="F5188" s="1221"/>
      <c r="G5188" s="740">
        <v>1113</v>
      </c>
      <c r="H5188" s="1158">
        <v>0</v>
      </c>
      <c r="I5188" s="1158">
        <v>0</v>
      </c>
      <c r="J5188" s="740">
        <v>1113</v>
      </c>
      <c r="K5188" s="276" t="str">
        <f t="shared" si="80"/>
        <v>110122</v>
      </c>
    </row>
    <row r="5189" spans="1:11">
      <c r="A5189" s="1157">
        <v>5129040001</v>
      </c>
      <c r="B5189" s="1219" t="s">
        <v>694</v>
      </c>
      <c r="C5189" s="1220"/>
      <c r="D5189" s="1221"/>
      <c r="E5189" s="1219" t="s">
        <v>3557</v>
      </c>
      <c r="F5189" s="1221"/>
      <c r="G5189" s="740">
        <v>2226</v>
      </c>
      <c r="H5189" s="1158">
        <v>0</v>
      </c>
      <c r="I5189" s="1158">
        <v>0</v>
      </c>
      <c r="J5189" s="740">
        <v>2226</v>
      </c>
      <c r="K5189" s="276" t="str">
        <f t="shared" si="80"/>
        <v>110122</v>
      </c>
    </row>
    <row r="5190" spans="1:11">
      <c r="A5190" s="1157">
        <v>5129040001</v>
      </c>
      <c r="B5190" s="1219" t="s">
        <v>694</v>
      </c>
      <c r="C5190" s="1220"/>
      <c r="D5190" s="1221"/>
      <c r="E5190" s="1219" t="s">
        <v>3558</v>
      </c>
      <c r="F5190" s="1221"/>
      <c r="G5190" s="740">
        <v>9095.24</v>
      </c>
      <c r="H5190" s="1158">
        <v>0</v>
      </c>
      <c r="I5190" s="1158">
        <v>0</v>
      </c>
      <c r="J5190" s="740">
        <v>9095.24</v>
      </c>
      <c r="K5190" s="276" t="str">
        <f t="shared" si="80"/>
        <v>110122</v>
      </c>
    </row>
    <row r="5191" spans="1:11">
      <c r="A5191" s="1157">
        <v>5129050001</v>
      </c>
      <c r="B5191" s="1219" t="s">
        <v>2620</v>
      </c>
      <c r="C5191" s="1220"/>
      <c r="D5191" s="1221"/>
      <c r="E5191" s="1219" t="s">
        <v>4026</v>
      </c>
      <c r="F5191" s="1221"/>
      <c r="G5191" s="740">
        <v>13045.65</v>
      </c>
      <c r="H5191" s="1158">
        <v>0</v>
      </c>
      <c r="I5191" s="1158">
        <v>0</v>
      </c>
      <c r="J5191" s="740">
        <v>13045.65</v>
      </c>
      <c r="K5191" s="276" t="str">
        <f t="shared" si="80"/>
        <v>110122</v>
      </c>
    </row>
    <row r="5192" spans="1:11">
      <c r="A5192" s="1157">
        <v>5129050001</v>
      </c>
      <c r="B5192" s="1219" t="s">
        <v>2620</v>
      </c>
      <c r="C5192" s="1220"/>
      <c r="D5192" s="1221"/>
      <c r="E5192" s="1219" t="s">
        <v>2621</v>
      </c>
      <c r="F5192" s="1221"/>
      <c r="G5192" s="740">
        <v>14511</v>
      </c>
      <c r="H5192" s="1158">
        <v>0</v>
      </c>
      <c r="I5192" s="1158">
        <v>0</v>
      </c>
      <c r="J5192" s="740">
        <v>14511</v>
      </c>
      <c r="K5192" s="276" t="str">
        <f t="shared" si="80"/>
        <v>110122</v>
      </c>
    </row>
    <row r="5193" spans="1:11">
      <c r="A5193" s="1157">
        <v>5129050001</v>
      </c>
      <c r="B5193" s="1219" t="s">
        <v>2620</v>
      </c>
      <c r="C5193" s="1220"/>
      <c r="D5193" s="1221"/>
      <c r="E5193" s="1219" t="s">
        <v>4027</v>
      </c>
      <c r="F5193" s="1221"/>
      <c r="G5193" s="740">
        <v>9211.91</v>
      </c>
      <c r="H5193" s="1158">
        <v>0</v>
      </c>
      <c r="I5193" s="1158">
        <v>0</v>
      </c>
      <c r="J5193" s="740">
        <v>9211.91</v>
      </c>
      <c r="K5193" s="276" t="str">
        <f t="shared" si="80"/>
        <v>110122</v>
      </c>
    </row>
    <row r="5194" spans="1:11">
      <c r="A5194" s="1157">
        <v>5129050001</v>
      </c>
      <c r="B5194" s="1219" t="s">
        <v>2620</v>
      </c>
      <c r="C5194" s="1220"/>
      <c r="D5194" s="1221"/>
      <c r="E5194" s="1219" t="s">
        <v>3559</v>
      </c>
      <c r="F5194" s="1221"/>
      <c r="G5194" s="740">
        <v>9969.7999999999993</v>
      </c>
      <c r="H5194" s="740">
        <v>12128.72</v>
      </c>
      <c r="I5194" s="1158">
        <v>0</v>
      </c>
      <c r="J5194" s="740">
        <v>22098.52</v>
      </c>
      <c r="K5194" s="276" t="str">
        <f t="shared" si="80"/>
        <v>110122</v>
      </c>
    </row>
    <row r="5195" spans="1:11">
      <c r="A5195" s="1157">
        <v>5129050001</v>
      </c>
      <c r="B5195" s="1219" t="s">
        <v>2620</v>
      </c>
      <c r="C5195" s="1220"/>
      <c r="D5195" s="1221"/>
      <c r="E5195" s="1219" t="s">
        <v>2622</v>
      </c>
      <c r="F5195" s="1221"/>
      <c r="G5195" s="740">
        <v>30926.65</v>
      </c>
      <c r="H5195" s="1158">
        <v>600</v>
      </c>
      <c r="I5195" s="1158">
        <v>0</v>
      </c>
      <c r="J5195" s="740">
        <v>31526.65</v>
      </c>
      <c r="K5195" s="276" t="str">
        <f t="shared" si="80"/>
        <v>110122</v>
      </c>
    </row>
    <row r="5196" spans="1:11">
      <c r="A5196" s="1157">
        <v>5129060001</v>
      </c>
      <c r="B5196" s="1219" t="s">
        <v>695</v>
      </c>
      <c r="C5196" s="1220"/>
      <c r="D5196" s="1221"/>
      <c r="E5196" s="1219" t="s">
        <v>2258</v>
      </c>
      <c r="F5196" s="1221"/>
      <c r="G5196" s="740">
        <v>36187.160000000003</v>
      </c>
      <c r="H5196" s="740">
        <v>18000</v>
      </c>
      <c r="I5196" s="1158">
        <v>0</v>
      </c>
      <c r="J5196" s="740">
        <v>54187.16</v>
      </c>
      <c r="K5196" s="276" t="str">
        <f t="shared" si="80"/>
        <v>110122</v>
      </c>
    </row>
    <row r="5197" spans="1:11">
      <c r="A5197" s="1157">
        <v>5129060001</v>
      </c>
      <c r="B5197" s="1219" t="s">
        <v>695</v>
      </c>
      <c r="C5197" s="1220"/>
      <c r="D5197" s="1221"/>
      <c r="E5197" s="1219" t="s">
        <v>4575</v>
      </c>
      <c r="F5197" s="1221"/>
      <c r="G5197" s="740">
        <v>2900.03</v>
      </c>
      <c r="H5197" s="1158">
        <v>0</v>
      </c>
      <c r="I5197" s="1158">
        <v>0</v>
      </c>
      <c r="J5197" s="740">
        <v>2900.03</v>
      </c>
      <c r="K5197" s="276" t="str">
        <f t="shared" ref="K5197:K5260" si="81">MID(E5197,58,6)</f>
        <v>110122</v>
      </c>
    </row>
    <row r="5198" spans="1:11">
      <c r="A5198" s="1157">
        <v>5129060001</v>
      </c>
      <c r="B5198" s="1219" t="s">
        <v>695</v>
      </c>
      <c r="C5198" s="1220"/>
      <c r="D5198" s="1221"/>
      <c r="E5198" s="1219" t="s">
        <v>2623</v>
      </c>
      <c r="F5198" s="1221"/>
      <c r="G5198" s="740">
        <v>9598.08</v>
      </c>
      <c r="H5198" s="740">
        <v>5440.01</v>
      </c>
      <c r="I5198" s="1158">
        <v>0</v>
      </c>
      <c r="J5198" s="740">
        <v>15038.09</v>
      </c>
      <c r="K5198" s="276" t="str">
        <f t="shared" si="81"/>
        <v>110122</v>
      </c>
    </row>
    <row r="5199" spans="1:11">
      <c r="A5199" s="1157">
        <v>5129060001</v>
      </c>
      <c r="B5199" s="1219" t="s">
        <v>695</v>
      </c>
      <c r="C5199" s="1220"/>
      <c r="D5199" s="1221"/>
      <c r="E5199" s="1219" t="s">
        <v>3305</v>
      </c>
      <c r="F5199" s="1221"/>
      <c r="G5199" s="740">
        <v>4884.0600000000004</v>
      </c>
      <c r="H5199" s="1158">
        <v>0</v>
      </c>
      <c r="I5199" s="1158">
        <v>0</v>
      </c>
      <c r="J5199" s="740">
        <v>4884.0600000000004</v>
      </c>
      <c r="K5199" s="276" t="str">
        <f t="shared" si="81"/>
        <v>110122</v>
      </c>
    </row>
    <row r="5200" spans="1:11">
      <c r="A5200" s="1157">
        <v>5129060001</v>
      </c>
      <c r="B5200" s="1219" t="s">
        <v>695</v>
      </c>
      <c r="C5200" s="1220"/>
      <c r="D5200" s="1221"/>
      <c r="E5200" s="1219" t="s">
        <v>4576</v>
      </c>
      <c r="F5200" s="1221"/>
      <c r="G5200" s="1158">
        <v>695</v>
      </c>
      <c r="H5200" s="1158">
        <v>0</v>
      </c>
      <c r="I5200" s="1158">
        <v>0</v>
      </c>
      <c r="J5200" s="1158">
        <v>695</v>
      </c>
      <c r="K5200" s="276" t="str">
        <f t="shared" si="81"/>
        <v>110122</v>
      </c>
    </row>
    <row r="5201" spans="1:11">
      <c r="A5201" s="1157">
        <v>5129060001</v>
      </c>
      <c r="B5201" s="1219" t="s">
        <v>695</v>
      </c>
      <c r="C5201" s="1220"/>
      <c r="D5201" s="1221"/>
      <c r="E5201" s="1219" t="s">
        <v>4577</v>
      </c>
      <c r="F5201" s="1221"/>
      <c r="G5201" s="1158">
        <v>0</v>
      </c>
      <c r="H5201" s="740">
        <v>6999.99</v>
      </c>
      <c r="I5201" s="1158">
        <v>0</v>
      </c>
      <c r="J5201" s="740">
        <v>6999.99</v>
      </c>
      <c r="K5201" s="276" t="str">
        <f t="shared" si="81"/>
        <v>110122</v>
      </c>
    </row>
    <row r="5202" spans="1:11">
      <c r="A5202" s="1157">
        <v>5129060001</v>
      </c>
      <c r="B5202" s="1219" t="s">
        <v>695</v>
      </c>
      <c r="C5202" s="1220"/>
      <c r="D5202" s="1221"/>
      <c r="E5202" s="1219" t="s">
        <v>4578</v>
      </c>
      <c r="F5202" s="1221"/>
      <c r="G5202" s="1158">
        <v>479</v>
      </c>
      <c r="H5202" s="1158">
        <v>0</v>
      </c>
      <c r="I5202" s="1158">
        <v>0</v>
      </c>
      <c r="J5202" s="1158">
        <v>479</v>
      </c>
      <c r="K5202" s="276" t="str">
        <f t="shared" si="81"/>
        <v>110122</v>
      </c>
    </row>
    <row r="5203" spans="1:11">
      <c r="A5203" s="1157">
        <v>5129060001</v>
      </c>
      <c r="B5203" s="1219" t="s">
        <v>695</v>
      </c>
      <c r="C5203" s="1220"/>
      <c r="D5203" s="1221"/>
      <c r="E5203" s="1219" t="s">
        <v>4579</v>
      </c>
      <c r="F5203" s="1221"/>
      <c r="G5203" s="1158">
        <v>0</v>
      </c>
      <c r="H5203" s="740">
        <v>1500</v>
      </c>
      <c r="I5203" s="1158">
        <v>0</v>
      </c>
      <c r="J5203" s="740">
        <v>1500</v>
      </c>
      <c r="K5203" s="276" t="str">
        <f t="shared" si="81"/>
        <v>110122</v>
      </c>
    </row>
    <row r="5204" spans="1:11">
      <c r="A5204" s="1157">
        <v>5129060001</v>
      </c>
      <c r="B5204" s="1219" t="s">
        <v>695</v>
      </c>
      <c r="C5204" s="1220"/>
      <c r="D5204" s="1221"/>
      <c r="E5204" s="1219" t="s">
        <v>4028</v>
      </c>
      <c r="F5204" s="1221"/>
      <c r="G5204" s="740">
        <v>11771.02</v>
      </c>
      <c r="H5204" s="1158">
        <v>490</v>
      </c>
      <c r="I5204" s="1158">
        <v>0</v>
      </c>
      <c r="J5204" s="740">
        <v>12261.02</v>
      </c>
      <c r="K5204" s="276" t="str">
        <f t="shared" si="81"/>
        <v>110122</v>
      </c>
    </row>
    <row r="5205" spans="1:11">
      <c r="A5205" s="1157">
        <v>5129060001</v>
      </c>
      <c r="B5205" s="1219" t="s">
        <v>695</v>
      </c>
      <c r="C5205" s="1220"/>
      <c r="D5205" s="1221"/>
      <c r="E5205" s="1219" t="s">
        <v>2624</v>
      </c>
      <c r="F5205" s="1221"/>
      <c r="G5205" s="740">
        <v>2840.03</v>
      </c>
      <c r="H5205" s="1158">
        <v>499.99</v>
      </c>
      <c r="I5205" s="1158">
        <v>0</v>
      </c>
      <c r="J5205" s="740">
        <v>3340.02</v>
      </c>
      <c r="K5205" s="276" t="str">
        <f t="shared" si="81"/>
        <v>110122</v>
      </c>
    </row>
    <row r="5206" spans="1:11">
      <c r="A5206" s="1157">
        <v>5129060001</v>
      </c>
      <c r="B5206" s="1219" t="s">
        <v>695</v>
      </c>
      <c r="C5206" s="1220"/>
      <c r="D5206" s="1221"/>
      <c r="E5206" s="1219" t="s">
        <v>2625</v>
      </c>
      <c r="F5206" s="1221"/>
      <c r="G5206" s="740">
        <v>53070.33</v>
      </c>
      <c r="H5206" s="1158">
        <v>640</v>
      </c>
      <c r="I5206" s="1158">
        <v>0</v>
      </c>
      <c r="J5206" s="740">
        <v>53710.33</v>
      </c>
      <c r="K5206" s="276" t="str">
        <f t="shared" si="81"/>
        <v>110122</v>
      </c>
    </row>
    <row r="5207" spans="1:11">
      <c r="A5207" s="1157">
        <v>5129060001</v>
      </c>
      <c r="B5207" s="1219" t="s">
        <v>695</v>
      </c>
      <c r="C5207" s="1220"/>
      <c r="D5207" s="1221"/>
      <c r="E5207" s="1219" t="s">
        <v>3306</v>
      </c>
      <c r="F5207" s="1221"/>
      <c r="G5207" s="740">
        <v>10375.049999999999</v>
      </c>
      <c r="H5207" s="1158">
        <v>0</v>
      </c>
      <c r="I5207" s="1158">
        <v>0</v>
      </c>
      <c r="J5207" s="740">
        <v>10375.049999999999</v>
      </c>
      <c r="K5207" s="276" t="str">
        <f t="shared" si="81"/>
        <v>110122</v>
      </c>
    </row>
    <row r="5208" spans="1:11">
      <c r="A5208" s="1157">
        <v>5129060001</v>
      </c>
      <c r="B5208" s="1219" t="s">
        <v>695</v>
      </c>
      <c r="C5208" s="1220"/>
      <c r="D5208" s="1221"/>
      <c r="E5208" s="1219" t="s">
        <v>4580</v>
      </c>
      <c r="F5208" s="1221"/>
      <c r="G5208" s="1158">
        <v>390.01</v>
      </c>
      <c r="H5208" s="1158">
        <v>0</v>
      </c>
      <c r="I5208" s="1158">
        <v>0</v>
      </c>
      <c r="J5208" s="1158">
        <v>390.01</v>
      </c>
      <c r="K5208" s="276" t="str">
        <f t="shared" si="81"/>
        <v>110122</v>
      </c>
    </row>
    <row r="5209" spans="1:11">
      <c r="A5209" s="1157">
        <v>5129060001</v>
      </c>
      <c r="B5209" s="1219" t="s">
        <v>695</v>
      </c>
      <c r="C5209" s="1220"/>
      <c r="D5209" s="1221"/>
      <c r="E5209" s="1219" t="s">
        <v>2626</v>
      </c>
      <c r="F5209" s="1221"/>
      <c r="G5209" s="1158">
        <v>320</v>
      </c>
      <c r="H5209" s="1158">
        <v>0</v>
      </c>
      <c r="I5209" s="1158">
        <v>0</v>
      </c>
      <c r="J5209" s="1158">
        <v>320</v>
      </c>
      <c r="K5209" s="276" t="str">
        <f t="shared" si="81"/>
        <v>110122</v>
      </c>
    </row>
    <row r="5210" spans="1:11">
      <c r="A5210" s="1157">
        <v>5129060001</v>
      </c>
      <c r="B5210" s="1219" t="s">
        <v>695</v>
      </c>
      <c r="C5210" s="1220"/>
      <c r="D5210" s="1221"/>
      <c r="E5210" s="1219" t="s">
        <v>3055</v>
      </c>
      <c r="F5210" s="1221"/>
      <c r="G5210" s="740">
        <v>3580.02</v>
      </c>
      <c r="H5210" s="1158">
        <v>0</v>
      </c>
      <c r="I5210" s="1158">
        <v>0</v>
      </c>
      <c r="J5210" s="740">
        <v>3580.02</v>
      </c>
      <c r="K5210" s="276" t="str">
        <f t="shared" si="81"/>
        <v>110122</v>
      </c>
    </row>
    <row r="5211" spans="1:11">
      <c r="A5211" s="1157">
        <v>5129060001</v>
      </c>
      <c r="B5211" s="1219" t="s">
        <v>695</v>
      </c>
      <c r="C5211" s="1220"/>
      <c r="D5211" s="1221"/>
      <c r="E5211" s="1219" t="s">
        <v>2627</v>
      </c>
      <c r="F5211" s="1221"/>
      <c r="G5211" s="740">
        <v>1003.74</v>
      </c>
      <c r="H5211" s="1158">
        <v>0</v>
      </c>
      <c r="I5211" s="1158">
        <v>0</v>
      </c>
      <c r="J5211" s="740">
        <v>1003.74</v>
      </c>
      <c r="K5211" s="276" t="str">
        <f t="shared" si="81"/>
        <v>110122</v>
      </c>
    </row>
    <row r="5212" spans="1:11">
      <c r="A5212" s="1157">
        <v>5129060001</v>
      </c>
      <c r="B5212" s="1219" t="s">
        <v>695</v>
      </c>
      <c r="C5212" s="1220"/>
      <c r="D5212" s="1221"/>
      <c r="E5212" s="1219" t="s">
        <v>2628</v>
      </c>
      <c r="F5212" s="1221"/>
      <c r="G5212" s="740">
        <v>3030.82</v>
      </c>
      <c r="H5212" s="1158">
        <v>0</v>
      </c>
      <c r="I5212" s="1158">
        <v>0</v>
      </c>
      <c r="J5212" s="740">
        <v>3030.82</v>
      </c>
      <c r="K5212" s="276" t="str">
        <f t="shared" si="81"/>
        <v>110122</v>
      </c>
    </row>
    <row r="5213" spans="1:11">
      <c r="A5213" s="1157">
        <v>5129060001</v>
      </c>
      <c r="B5213" s="1219" t="s">
        <v>695</v>
      </c>
      <c r="C5213" s="1220"/>
      <c r="D5213" s="1221"/>
      <c r="E5213" s="1219" t="s">
        <v>3560</v>
      </c>
      <c r="F5213" s="1221"/>
      <c r="G5213" s="1158">
        <v>220</v>
      </c>
      <c r="H5213" s="1158">
        <v>0</v>
      </c>
      <c r="I5213" s="1158">
        <v>0</v>
      </c>
      <c r="J5213" s="1158">
        <v>220</v>
      </c>
      <c r="K5213" s="276" t="str">
        <f t="shared" si="81"/>
        <v>110122</v>
      </c>
    </row>
    <row r="5214" spans="1:11">
      <c r="A5214" s="1157">
        <v>5129060001</v>
      </c>
      <c r="B5214" s="1219" t="s">
        <v>695</v>
      </c>
      <c r="C5214" s="1220"/>
      <c r="D5214" s="1221"/>
      <c r="E5214" s="1219" t="s">
        <v>2629</v>
      </c>
      <c r="F5214" s="1221"/>
      <c r="G5214" s="740">
        <v>41004.19</v>
      </c>
      <c r="H5214" s="740">
        <v>3652.45</v>
      </c>
      <c r="I5214" s="1158">
        <v>0</v>
      </c>
      <c r="J5214" s="740">
        <v>44656.639999999999</v>
      </c>
      <c r="K5214" s="276" t="str">
        <f t="shared" si="81"/>
        <v>110122</v>
      </c>
    </row>
    <row r="5215" spans="1:11">
      <c r="A5215" s="1157">
        <v>5129060001</v>
      </c>
      <c r="B5215" s="1219" t="s">
        <v>695</v>
      </c>
      <c r="C5215" s="1220"/>
      <c r="D5215" s="1221"/>
      <c r="E5215" s="1219" t="s">
        <v>2630</v>
      </c>
      <c r="F5215" s="1221"/>
      <c r="G5215" s="740">
        <v>5520.01</v>
      </c>
      <c r="H5215" s="1158">
        <v>200</v>
      </c>
      <c r="I5215" s="1158">
        <v>0</v>
      </c>
      <c r="J5215" s="740">
        <v>5720.01</v>
      </c>
      <c r="K5215" s="276" t="str">
        <f t="shared" si="81"/>
        <v>110122</v>
      </c>
    </row>
    <row r="5216" spans="1:11">
      <c r="A5216" s="1157">
        <v>5129060001</v>
      </c>
      <c r="B5216" s="1219" t="s">
        <v>695</v>
      </c>
      <c r="C5216" s="1220"/>
      <c r="D5216" s="1221"/>
      <c r="E5216" s="1219" t="s">
        <v>2259</v>
      </c>
      <c r="F5216" s="1221"/>
      <c r="G5216" s="740">
        <v>199909.59</v>
      </c>
      <c r="H5216" s="740">
        <v>68795.070000000007</v>
      </c>
      <c r="I5216" s="1158">
        <v>0</v>
      </c>
      <c r="J5216" s="740">
        <v>268704.65999999997</v>
      </c>
      <c r="K5216" s="276" t="str">
        <f t="shared" si="81"/>
        <v>110122</v>
      </c>
    </row>
    <row r="5217" spans="1:11">
      <c r="A5217" s="1157">
        <v>5129060001</v>
      </c>
      <c r="B5217" s="1219" t="s">
        <v>695</v>
      </c>
      <c r="C5217" s="1220"/>
      <c r="D5217" s="1221"/>
      <c r="E5217" s="1219" t="s">
        <v>3561</v>
      </c>
      <c r="F5217" s="1221"/>
      <c r="G5217" s="1158">
        <v>208</v>
      </c>
      <c r="H5217" s="740">
        <v>5055.01</v>
      </c>
      <c r="I5217" s="1158">
        <v>0</v>
      </c>
      <c r="J5217" s="740">
        <v>5263.01</v>
      </c>
      <c r="K5217" s="276" t="str">
        <f t="shared" si="81"/>
        <v>110122</v>
      </c>
    </row>
    <row r="5218" spans="1:11">
      <c r="A5218" s="1157">
        <v>5129060001</v>
      </c>
      <c r="B5218" s="1219" t="s">
        <v>695</v>
      </c>
      <c r="C5218" s="1220"/>
      <c r="D5218" s="1221"/>
      <c r="E5218" s="1219" t="s">
        <v>2260</v>
      </c>
      <c r="F5218" s="1221"/>
      <c r="G5218" s="740">
        <v>29648.83</v>
      </c>
      <c r="H5218" s="740">
        <v>1600</v>
      </c>
      <c r="I5218" s="1158">
        <v>0</v>
      </c>
      <c r="J5218" s="740">
        <v>31248.83</v>
      </c>
      <c r="K5218" s="276" t="str">
        <f t="shared" si="81"/>
        <v>110122</v>
      </c>
    </row>
    <row r="5219" spans="1:11">
      <c r="A5219" s="1157">
        <v>5129060001</v>
      </c>
      <c r="B5219" s="1219" t="s">
        <v>695</v>
      </c>
      <c r="C5219" s="1220"/>
      <c r="D5219" s="1221"/>
      <c r="E5219" s="1219" t="s">
        <v>2631</v>
      </c>
      <c r="F5219" s="1221"/>
      <c r="G5219" s="740">
        <v>58012.43</v>
      </c>
      <c r="H5219" s="740">
        <v>14285.96</v>
      </c>
      <c r="I5219" s="1158">
        <v>0</v>
      </c>
      <c r="J5219" s="740">
        <v>72298.39</v>
      </c>
      <c r="K5219" s="276" t="str">
        <f t="shared" si="81"/>
        <v>110122</v>
      </c>
    </row>
    <row r="5220" spans="1:11">
      <c r="A5220" s="1157">
        <v>5129060001</v>
      </c>
      <c r="B5220" s="1219" t="s">
        <v>695</v>
      </c>
      <c r="C5220" s="1220"/>
      <c r="D5220" s="1221"/>
      <c r="E5220" s="1219" t="s">
        <v>2632</v>
      </c>
      <c r="F5220" s="1221"/>
      <c r="G5220" s="1158">
        <v>150</v>
      </c>
      <c r="H5220" s="1158">
        <v>0</v>
      </c>
      <c r="I5220" s="1158">
        <v>0</v>
      </c>
      <c r="J5220" s="1158">
        <v>150</v>
      </c>
      <c r="K5220" s="276" t="str">
        <f t="shared" si="81"/>
        <v>110122</v>
      </c>
    </row>
    <row r="5221" spans="1:11">
      <c r="A5221" s="1157">
        <v>5129060001</v>
      </c>
      <c r="B5221" s="1219" t="s">
        <v>695</v>
      </c>
      <c r="C5221" s="1220"/>
      <c r="D5221" s="1221"/>
      <c r="E5221" s="1219" t="s">
        <v>2261</v>
      </c>
      <c r="F5221" s="1221"/>
      <c r="G5221" s="740">
        <v>292767.07</v>
      </c>
      <c r="H5221" s="740">
        <v>72276.42</v>
      </c>
      <c r="I5221" s="1158">
        <v>0</v>
      </c>
      <c r="J5221" s="740">
        <v>365043.49</v>
      </c>
      <c r="K5221" s="276" t="str">
        <f t="shared" si="81"/>
        <v>110122</v>
      </c>
    </row>
    <row r="5222" spans="1:11">
      <c r="A5222" s="1157">
        <v>5129060001</v>
      </c>
      <c r="B5222" s="1219" t="s">
        <v>695</v>
      </c>
      <c r="C5222" s="1220"/>
      <c r="D5222" s="1221"/>
      <c r="E5222" s="1219" t="s">
        <v>2262</v>
      </c>
      <c r="F5222" s="1221"/>
      <c r="G5222" s="740">
        <v>88856.03</v>
      </c>
      <c r="H5222" s="740">
        <v>7031.01</v>
      </c>
      <c r="I5222" s="1158">
        <v>0</v>
      </c>
      <c r="J5222" s="740">
        <v>95887.039999999994</v>
      </c>
      <c r="K5222" s="276" t="str">
        <f t="shared" si="81"/>
        <v>110122</v>
      </c>
    </row>
    <row r="5223" spans="1:11">
      <c r="A5223" s="1157">
        <v>5129060001</v>
      </c>
      <c r="B5223" s="1219" t="s">
        <v>695</v>
      </c>
      <c r="C5223" s="1220"/>
      <c r="D5223" s="1221"/>
      <c r="E5223" s="1219" t="s">
        <v>2263</v>
      </c>
      <c r="F5223" s="1221"/>
      <c r="G5223" s="740">
        <v>342851.24</v>
      </c>
      <c r="H5223" s="740">
        <v>19675.060000000001</v>
      </c>
      <c r="I5223" s="1158">
        <v>0</v>
      </c>
      <c r="J5223" s="740">
        <v>362526.3</v>
      </c>
      <c r="K5223" s="276" t="str">
        <f t="shared" si="81"/>
        <v>110122</v>
      </c>
    </row>
    <row r="5224" spans="1:11">
      <c r="A5224" s="1157">
        <v>5129060001</v>
      </c>
      <c r="B5224" s="1219" t="s">
        <v>695</v>
      </c>
      <c r="C5224" s="1220"/>
      <c r="D5224" s="1221"/>
      <c r="E5224" s="1219" t="s">
        <v>2264</v>
      </c>
      <c r="F5224" s="1221"/>
      <c r="G5224" s="740">
        <v>39741.07</v>
      </c>
      <c r="H5224" s="740">
        <v>7650.04</v>
      </c>
      <c r="I5224" s="1158">
        <v>0</v>
      </c>
      <c r="J5224" s="740">
        <v>47391.11</v>
      </c>
      <c r="K5224" s="276" t="str">
        <f t="shared" si="81"/>
        <v>110122</v>
      </c>
    </row>
    <row r="5225" spans="1:11">
      <c r="A5225" s="1157">
        <v>5129060001</v>
      </c>
      <c r="B5225" s="1219" t="s">
        <v>695</v>
      </c>
      <c r="C5225" s="1220"/>
      <c r="D5225" s="1221"/>
      <c r="E5225" s="1219" t="s">
        <v>2633</v>
      </c>
      <c r="F5225" s="1221"/>
      <c r="G5225" s="740">
        <v>8051.06</v>
      </c>
      <c r="H5225" s="1158">
        <v>0</v>
      </c>
      <c r="I5225" s="1158">
        <v>0</v>
      </c>
      <c r="J5225" s="740">
        <v>8051.06</v>
      </c>
      <c r="K5225" s="276" t="str">
        <f t="shared" si="81"/>
        <v>110122</v>
      </c>
    </row>
    <row r="5226" spans="1:11">
      <c r="A5226" s="1157">
        <v>5129060001</v>
      </c>
      <c r="B5226" s="1219" t="s">
        <v>695</v>
      </c>
      <c r="C5226" s="1220"/>
      <c r="D5226" s="1221"/>
      <c r="E5226" s="1219" t="s">
        <v>3056</v>
      </c>
      <c r="F5226" s="1221"/>
      <c r="G5226" s="1158">
        <v>340.01</v>
      </c>
      <c r="H5226" s="1158">
        <v>0</v>
      </c>
      <c r="I5226" s="1158">
        <v>0</v>
      </c>
      <c r="J5226" s="1158">
        <v>340.01</v>
      </c>
      <c r="K5226" s="276" t="str">
        <f t="shared" si="81"/>
        <v>110122</v>
      </c>
    </row>
    <row r="5227" spans="1:11">
      <c r="A5227" s="1157">
        <v>5129060001</v>
      </c>
      <c r="B5227" s="1219" t="s">
        <v>695</v>
      </c>
      <c r="C5227" s="1220"/>
      <c r="D5227" s="1221"/>
      <c r="E5227" s="1219" t="s">
        <v>4581</v>
      </c>
      <c r="F5227" s="1221"/>
      <c r="G5227" s="1158">
        <v>566.79999999999995</v>
      </c>
      <c r="H5227" s="1158">
        <v>0</v>
      </c>
      <c r="I5227" s="1158">
        <v>0</v>
      </c>
      <c r="J5227" s="1158">
        <v>566.79999999999995</v>
      </c>
      <c r="K5227" s="276" t="str">
        <f t="shared" si="81"/>
        <v>110122</v>
      </c>
    </row>
    <row r="5228" spans="1:11">
      <c r="A5228" s="1157">
        <v>5129060001</v>
      </c>
      <c r="B5228" s="1219" t="s">
        <v>695</v>
      </c>
      <c r="C5228" s="1220"/>
      <c r="D5228" s="1221"/>
      <c r="E5228" s="1219" t="s">
        <v>3057</v>
      </c>
      <c r="F5228" s="1221"/>
      <c r="G5228" s="740">
        <v>1777</v>
      </c>
      <c r="H5228" s="1158">
        <v>0</v>
      </c>
      <c r="I5228" s="1158">
        <v>0</v>
      </c>
      <c r="J5228" s="740">
        <v>1777</v>
      </c>
      <c r="K5228" s="276" t="str">
        <f t="shared" si="81"/>
        <v>110122</v>
      </c>
    </row>
    <row r="5229" spans="1:11">
      <c r="A5229" s="1157">
        <v>5129060001</v>
      </c>
      <c r="B5229" s="1219" t="s">
        <v>695</v>
      </c>
      <c r="C5229" s="1220"/>
      <c r="D5229" s="1221"/>
      <c r="E5229" s="1219" t="s">
        <v>3058</v>
      </c>
      <c r="F5229" s="1221"/>
      <c r="G5229" s="740">
        <v>5598.84</v>
      </c>
      <c r="H5229" s="740">
        <v>4500.01</v>
      </c>
      <c r="I5229" s="1158">
        <v>0</v>
      </c>
      <c r="J5229" s="740">
        <v>10098.85</v>
      </c>
      <c r="K5229" s="276" t="str">
        <f t="shared" si="81"/>
        <v>110122</v>
      </c>
    </row>
    <row r="5230" spans="1:11">
      <c r="A5230" s="1157">
        <v>5129060001</v>
      </c>
      <c r="B5230" s="1219" t="s">
        <v>695</v>
      </c>
      <c r="C5230" s="1220"/>
      <c r="D5230" s="1221"/>
      <c r="E5230" s="1219" t="s">
        <v>3059</v>
      </c>
      <c r="F5230" s="1221"/>
      <c r="G5230" s="740">
        <v>8561.9</v>
      </c>
      <c r="H5230" s="740">
        <v>3500</v>
      </c>
      <c r="I5230" s="1158">
        <v>0</v>
      </c>
      <c r="J5230" s="740">
        <v>12061.9</v>
      </c>
      <c r="K5230" s="276" t="str">
        <f t="shared" si="81"/>
        <v>110122</v>
      </c>
    </row>
    <row r="5231" spans="1:11">
      <c r="A5231" s="1157">
        <v>5129060001</v>
      </c>
      <c r="B5231" s="1219" t="s">
        <v>695</v>
      </c>
      <c r="C5231" s="1220"/>
      <c r="D5231" s="1221"/>
      <c r="E5231" s="1219" t="s">
        <v>2634</v>
      </c>
      <c r="F5231" s="1221"/>
      <c r="G5231" s="740">
        <v>15904.49</v>
      </c>
      <c r="H5231" s="740">
        <v>21679.99</v>
      </c>
      <c r="I5231" s="1158">
        <v>0</v>
      </c>
      <c r="J5231" s="740">
        <v>37584.480000000003</v>
      </c>
      <c r="K5231" s="276" t="str">
        <f t="shared" si="81"/>
        <v>110122</v>
      </c>
    </row>
    <row r="5232" spans="1:11">
      <c r="A5232" s="1157">
        <v>5129060001</v>
      </c>
      <c r="B5232" s="1219" t="s">
        <v>695</v>
      </c>
      <c r="C5232" s="1220"/>
      <c r="D5232" s="1221"/>
      <c r="E5232" s="1219" t="s">
        <v>3060</v>
      </c>
      <c r="F5232" s="1221"/>
      <c r="G5232" s="740">
        <v>6264.45</v>
      </c>
      <c r="H5232" s="1158">
        <v>0</v>
      </c>
      <c r="I5232" s="1158">
        <v>0</v>
      </c>
      <c r="J5232" s="740">
        <v>6264.45</v>
      </c>
      <c r="K5232" s="276" t="str">
        <f t="shared" si="81"/>
        <v>110122</v>
      </c>
    </row>
    <row r="5233" spans="1:11">
      <c r="A5233" s="1157">
        <v>5129060001</v>
      </c>
      <c r="B5233" s="1219" t="s">
        <v>695</v>
      </c>
      <c r="C5233" s="1220"/>
      <c r="D5233" s="1221"/>
      <c r="E5233" s="1219" t="s">
        <v>2265</v>
      </c>
      <c r="F5233" s="1221"/>
      <c r="G5233" s="740">
        <v>15135.38</v>
      </c>
      <c r="H5233" s="1158">
        <v>0</v>
      </c>
      <c r="I5233" s="1158">
        <v>0</v>
      </c>
      <c r="J5233" s="740">
        <v>15135.38</v>
      </c>
      <c r="K5233" s="276" t="str">
        <f t="shared" si="81"/>
        <v>110122</v>
      </c>
    </row>
    <row r="5234" spans="1:11">
      <c r="A5234" s="1157">
        <v>5129060001</v>
      </c>
      <c r="B5234" s="1219" t="s">
        <v>695</v>
      </c>
      <c r="C5234" s="1220"/>
      <c r="D5234" s="1221"/>
      <c r="E5234" s="1219" t="s">
        <v>3061</v>
      </c>
      <c r="F5234" s="1221"/>
      <c r="G5234" s="1158">
        <v>515.01</v>
      </c>
      <c r="H5234" s="1158">
        <v>0</v>
      </c>
      <c r="I5234" s="1158">
        <v>0</v>
      </c>
      <c r="J5234" s="1158">
        <v>515.01</v>
      </c>
      <c r="K5234" s="276" t="str">
        <f t="shared" si="81"/>
        <v>110122</v>
      </c>
    </row>
    <row r="5235" spans="1:11">
      <c r="A5235" s="1157">
        <v>5129060001</v>
      </c>
      <c r="B5235" s="1219" t="s">
        <v>695</v>
      </c>
      <c r="C5235" s="1220"/>
      <c r="D5235" s="1221"/>
      <c r="E5235" s="1219" t="s">
        <v>2635</v>
      </c>
      <c r="F5235" s="1221"/>
      <c r="G5235" s="740">
        <v>9979.02</v>
      </c>
      <c r="H5235" s="740">
        <v>3456.02</v>
      </c>
      <c r="I5235" s="1158">
        <v>0</v>
      </c>
      <c r="J5235" s="740">
        <v>13435.04</v>
      </c>
      <c r="K5235" s="276" t="str">
        <f t="shared" si="81"/>
        <v>110122</v>
      </c>
    </row>
    <row r="5236" spans="1:11">
      <c r="A5236" s="1157">
        <v>5129060001</v>
      </c>
      <c r="B5236" s="1219" t="s">
        <v>695</v>
      </c>
      <c r="C5236" s="1220"/>
      <c r="D5236" s="1221"/>
      <c r="E5236" s="1219" t="s">
        <v>3062</v>
      </c>
      <c r="F5236" s="1221"/>
      <c r="G5236" s="740">
        <v>2014.51</v>
      </c>
      <c r="H5236" s="1158">
        <v>224</v>
      </c>
      <c r="I5236" s="1158">
        <v>0</v>
      </c>
      <c r="J5236" s="740">
        <v>2238.5100000000002</v>
      </c>
      <c r="K5236" s="276" t="str">
        <f t="shared" si="81"/>
        <v>110122</v>
      </c>
    </row>
    <row r="5237" spans="1:11">
      <c r="A5237" s="1157">
        <v>5129060001</v>
      </c>
      <c r="B5237" s="1219" t="s">
        <v>695</v>
      </c>
      <c r="C5237" s="1220"/>
      <c r="D5237" s="1221"/>
      <c r="E5237" s="1219" t="s">
        <v>4029</v>
      </c>
      <c r="F5237" s="1221"/>
      <c r="G5237" s="740">
        <v>2248.8000000000002</v>
      </c>
      <c r="H5237" s="740">
        <v>4135.01</v>
      </c>
      <c r="I5237" s="1158">
        <v>0</v>
      </c>
      <c r="J5237" s="740">
        <v>6383.81</v>
      </c>
      <c r="K5237" s="276" t="str">
        <f t="shared" si="81"/>
        <v>110122</v>
      </c>
    </row>
    <row r="5238" spans="1:11">
      <c r="A5238" s="1157">
        <v>5129060001</v>
      </c>
      <c r="B5238" s="1219" t="s">
        <v>695</v>
      </c>
      <c r="C5238" s="1220"/>
      <c r="D5238" s="1221"/>
      <c r="E5238" s="1219" t="s">
        <v>2636</v>
      </c>
      <c r="F5238" s="1221"/>
      <c r="G5238" s="740">
        <v>11833.77</v>
      </c>
      <c r="H5238" s="1158">
        <v>0</v>
      </c>
      <c r="I5238" s="1158">
        <v>0</v>
      </c>
      <c r="J5238" s="740">
        <v>11833.77</v>
      </c>
      <c r="K5238" s="276" t="str">
        <f t="shared" si="81"/>
        <v>110122</v>
      </c>
    </row>
    <row r="5239" spans="1:11">
      <c r="A5239" s="1157">
        <v>5129060001</v>
      </c>
      <c r="B5239" s="1219" t="s">
        <v>695</v>
      </c>
      <c r="C5239" s="1220"/>
      <c r="D5239" s="1221"/>
      <c r="E5239" s="1219" t="s">
        <v>3063</v>
      </c>
      <c r="F5239" s="1221"/>
      <c r="G5239" s="1158">
        <v>280</v>
      </c>
      <c r="H5239" s="1158">
        <v>362</v>
      </c>
      <c r="I5239" s="1158">
        <v>0</v>
      </c>
      <c r="J5239" s="1158">
        <v>642</v>
      </c>
      <c r="K5239" s="276" t="str">
        <f t="shared" si="81"/>
        <v>110122</v>
      </c>
    </row>
    <row r="5240" spans="1:11">
      <c r="A5240" s="1157">
        <v>5129060001</v>
      </c>
      <c r="B5240" s="1219" t="s">
        <v>695</v>
      </c>
      <c r="C5240" s="1220"/>
      <c r="D5240" s="1221"/>
      <c r="E5240" s="1219" t="s">
        <v>2637</v>
      </c>
      <c r="F5240" s="1221"/>
      <c r="G5240" s="740">
        <v>15271.24</v>
      </c>
      <c r="H5240" s="1158">
        <v>850.01</v>
      </c>
      <c r="I5240" s="1158">
        <v>0</v>
      </c>
      <c r="J5240" s="740">
        <v>16121.25</v>
      </c>
      <c r="K5240" s="276" t="str">
        <f t="shared" si="81"/>
        <v>110122</v>
      </c>
    </row>
    <row r="5241" spans="1:11">
      <c r="A5241" s="1157">
        <v>5129060001</v>
      </c>
      <c r="B5241" s="1219" t="s">
        <v>695</v>
      </c>
      <c r="C5241" s="1220"/>
      <c r="D5241" s="1221"/>
      <c r="E5241" s="1219" t="s">
        <v>3064</v>
      </c>
      <c r="F5241" s="1221"/>
      <c r="G5241" s="740">
        <v>3664.98</v>
      </c>
      <c r="H5241" s="1158">
        <v>310</v>
      </c>
      <c r="I5241" s="1158">
        <v>0</v>
      </c>
      <c r="J5241" s="740">
        <v>3974.98</v>
      </c>
      <c r="K5241" s="276" t="str">
        <f t="shared" si="81"/>
        <v>110122</v>
      </c>
    </row>
    <row r="5242" spans="1:11">
      <c r="A5242" s="1157">
        <v>5129060001</v>
      </c>
      <c r="B5242" s="1219" t="s">
        <v>695</v>
      </c>
      <c r="C5242" s="1220"/>
      <c r="D5242" s="1221"/>
      <c r="E5242" s="1219" t="s">
        <v>3307</v>
      </c>
      <c r="F5242" s="1221"/>
      <c r="G5242" s="740">
        <v>6826.46</v>
      </c>
      <c r="H5242" s="1158">
        <v>0</v>
      </c>
      <c r="I5242" s="1158">
        <v>0</v>
      </c>
      <c r="J5242" s="740">
        <v>6826.46</v>
      </c>
      <c r="K5242" s="276" t="str">
        <f t="shared" si="81"/>
        <v>110122</v>
      </c>
    </row>
    <row r="5243" spans="1:11">
      <c r="A5243" s="1157">
        <v>5129060001</v>
      </c>
      <c r="B5243" s="1219" t="s">
        <v>695</v>
      </c>
      <c r="C5243" s="1220"/>
      <c r="D5243" s="1221"/>
      <c r="E5243" s="1219" t="s">
        <v>3308</v>
      </c>
      <c r="F5243" s="1221"/>
      <c r="G5243" s="740">
        <v>3178.34</v>
      </c>
      <c r="H5243" s="740">
        <v>4603.7299999999996</v>
      </c>
      <c r="I5243" s="1158">
        <v>0</v>
      </c>
      <c r="J5243" s="740">
        <v>7782.07</v>
      </c>
      <c r="K5243" s="276" t="str">
        <f t="shared" si="81"/>
        <v>110122</v>
      </c>
    </row>
    <row r="5244" spans="1:11">
      <c r="A5244" s="1157">
        <v>5129060001</v>
      </c>
      <c r="B5244" s="1219" t="s">
        <v>695</v>
      </c>
      <c r="C5244" s="1220"/>
      <c r="D5244" s="1221"/>
      <c r="E5244" s="1219" t="s">
        <v>3065</v>
      </c>
      <c r="F5244" s="1221"/>
      <c r="G5244" s="740">
        <v>7821.54</v>
      </c>
      <c r="H5244" s="740">
        <v>4224.53</v>
      </c>
      <c r="I5244" s="1158">
        <v>0</v>
      </c>
      <c r="J5244" s="740">
        <v>12046.07</v>
      </c>
      <c r="K5244" s="276" t="str">
        <f t="shared" si="81"/>
        <v>110122</v>
      </c>
    </row>
    <row r="5245" spans="1:11">
      <c r="A5245" s="1157">
        <v>5129060001</v>
      </c>
      <c r="B5245" s="1219" t="s">
        <v>695</v>
      </c>
      <c r="C5245" s="1220"/>
      <c r="D5245" s="1221"/>
      <c r="E5245" s="1219" t="s">
        <v>2266</v>
      </c>
      <c r="F5245" s="1221"/>
      <c r="G5245" s="740">
        <v>667905.56999999995</v>
      </c>
      <c r="H5245" s="740">
        <v>148074.54999999999</v>
      </c>
      <c r="I5245" s="1158">
        <v>0</v>
      </c>
      <c r="J5245" s="740">
        <v>815980.12</v>
      </c>
      <c r="K5245" s="276" t="str">
        <f t="shared" si="81"/>
        <v>110122</v>
      </c>
    </row>
    <row r="5246" spans="1:11">
      <c r="A5246" s="1157">
        <v>5129060001</v>
      </c>
      <c r="B5246" s="1219" t="s">
        <v>695</v>
      </c>
      <c r="C5246" s="1220"/>
      <c r="D5246" s="1221"/>
      <c r="E5246" s="1219" t="s">
        <v>1966</v>
      </c>
      <c r="F5246" s="1221"/>
      <c r="G5246" s="740">
        <v>213467.28</v>
      </c>
      <c r="H5246" s="740">
        <v>46455.67</v>
      </c>
      <c r="I5246" s="1158">
        <v>0</v>
      </c>
      <c r="J5246" s="740">
        <v>259922.95</v>
      </c>
      <c r="K5246" s="276" t="str">
        <f t="shared" si="81"/>
        <v>110122</v>
      </c>
    </row>
    <row r="5247" spans="1:11">
      <c r="A5247" s="1157">
        <v>5129060001</v>
      </c>
      <c r="B5247" s="1219" t="s">
        <v>695</v>
      </c>
      <c r="C5247" s="1220"/>
      <c r="D5247" s="1221"/>
      <c r="E5247" s="1219" t="s">
        <v>2267</v>
      </c>
      <c r="F5247" s="1221"/>
      <c r="G5247" s="740">
        <v>12343.77</v>
      </c>
      <c r="H5247" s="1158">
        <v>340.01</v>
      </c>
      <c r="I5247" s="1158">
        <v>0</v>
      </c>
      <c r="J5247" s="740">
        <v>12683.78</v>
      </c>
      <c r="K5247" s="276" t="str">
        <f t="shared" si="81"/>
        <v>110122</v>
      </c>
    </row>
    <row r="5248" spans="1:11">
      <c r="A5248" s="1157">
        <v>5129060001</v>
      </c>
      <c r="B5248" s="1219" t="s">
        <v>695</v>
      </c>
      <c r="C5248" s="1220"/>
      <c r="D5248" s="1221"/>
      <c r="E5248" s="1219" t="s">
        <v>2638</v>
      </c>
      <c r="F5248" s="1221"/>
      <c r="G5248" s="1158">
        <v>710.01</v>
      </c>
      <c r="H5248" s="1158">
        <v>210</v>
      </c>
      <c r="I5248" s="1158">
        <v>0</v>
      </c>
      <c r="J5248" s="1158">
        <v>920.01</v>
      </c>
      <c r="K5248" s="276" t="str">
        <f t="shared" si="81"/>
        <v>110122</v>
      </c>
    </row>
    <row r="5249" spans="1:11">
      <c r="A5249" s="1157">
        <v>5129060001</v>
      </c>
      <c r="B5249" s="1219" t="s">
        <v>695</v>
      </c>
      <c r="C5249" s="1220"/>
      <c r="D5249" s="1221"/>
      <c r="E5249" s="1219" t="s">
        <v>4030</v>
      </c>
      <c r="F5249" s="1221"/>
      <c r="G5249" s="1158">
        <v>180</v>
      </c>
      <c r="H5249" s="1158">
        <v>564</v>
      </c>
      <c r="I5249" s="1158">
        <v>0</v>
      </c>
      <c r="J5249" s="1158">
        <v>744</v>
      </c>
      <c r="K5249" s="276" t="str">
        <f t="shared" si="81"/>
        <v>110122</v>
      </c>
    </row>
    <row r="5250" spans="1:11">
      <c r="A5250" s="1157">
        <v>5129060001</v>
      </c>
      <c r="B5250" s="1219" t="s">
        <v>695</v>
      </c>
      <c r="C5250" s="1220"/>
      <c r="D5250" s="1221"/>
      <c r="E5250" s="1219" t="s">
        <v>3309</v>
      </c>
      <c r="F5250" s="1221"/>
      <c r="G5250" s="740">
        <v>1120.01</v>
      </c>
      <c r="H5250" s="1158">
        <v>0</v>
      </c>
      <c r="I5250" s="1158">
        <v>0</v>
      </c>
      <c r="J5250" s="740">
        <v>1120.01</v>
      </c>
      <c r="K5250" s="276" t="str">
        <f t="shared" si="81"/>
        <v>110122</v>
      </c>
    </row>
    <row r="5251" spans="1:11">
      <c r="A5251" s="1157">
        <v>5129060001</v>
      </c>
      <c r="B5251" s="1219" t="s">
        <v>695</v>
      </c>
      <c r="C5251" s="1220"/>
      <c r="D5251" s="1221"/>
      <c r="E5251" s="1219" t="s">
        <v>4031</v>
      </c>
      <c r="F5251" s="1221"/>
      <c r="G5251" s="1158">
        <v>180</v>
      </c>
      <c r="H5251" s="1158">
        <v>0</v>
      </c>
      <c r="I5251" s="1158">
        <v>0</v>
      </c>
      <c r="J5251" s="1158">
        <v>180</v>
      </c>
      <c r="K5251" s="276" t="str">
        <f t="shared" si="81"/>
        <v>110122</v>
      </c>
    </row>
    <row r="5252" spans="1:11">
      <c r="A5252" s="1157">
        <v>5129060001</v>
      </c>
      <c r="B5252" s="1219" t="s">
        <v>695</v>
      </c>
      <c r="C5252" s="1220"/>
      <c r="D5252" s="1221"/>
      <c r="E5252" s="1219" t="s">
        <v>4582</v>
      </c>
      <c r="F5252" s="1221"/>
      <c r="G5252" s="740">
        <v>1650.01</v>
      </c>
      <c r="H5252" s="1158">
        <v>0</v>
      </c>
      <c r="I5252" s="1158">
        <v>0</v>
      </c>
      <c r="J5252" s="740">
        <v>1650.01</v>
      </c>
      <c r="K5252" s="276" t="str">
        <f t="shared" si="81"/>
        <v>110122</v>
      </c>
    </row>
    <row r="5253" spans="1:11">
      <c r="A5253" s="1157">
        <v>5129060001</v>
      </c>
      <c r="B5253" s="1219" t="s">
        <v>695</v>
      </c>
      <c r="C5253" s="1220"/>
      <c r="D5253" s="1221"/>
      <c r="E5253" s="1219" t="s">
        <v>4032</v>
      </c>
      <c r="F5253" s="1221"/>
      <c r="G5253" s="1158">
        <v>500.01</v>
      </c>
      <c r="H5253" s="1158">
        <v>0</v>
      </c>
      <c r="I5253" s="1158">
        <v>0</v>
      </c>
      <c r="J5253" s="1158">
        <v>500.01</v>
      </c>
      <c r="K5253" s="276" t="str">
        <f t="shared" si="81"/>
        <v>110122</v>
      </c>
    </row>
    <row r="5254" spans="1:11">
      <c r="A5254" s="1157">
        <v>5129060001</v>
      </c>
      <c r="B5254" s="1219" t="s">
        <v>695</v>
      </c>
      <c r="C5254" s="1220"/>
      <c r="D5254" s="1221"/>
      <c r="E5254" s="1219" t="s">
        <v>2268</v>
      </c>
      <c r="F5254" s="1221"/>
      <c r="G5254" s="740">
        <v>64952.79</v>
      </c>
      <c r="H5254" s="740">
        <v>12580</v>
      </c>
      <c r="I5254" s="1158">
        <v>0</v>
      </c>
      <c r="J5254" s="740">
        <v>77532.789999999994</v>
      </c>
      <c r="K5254" s="276" t="str">
        <f t="shared" si="81"/>
        <v>110122</v>
      </c>
    </row>
    <row r="5255" spans="1:11">
      <c r="A5255" s="1157">
        <v>5129060001</v>
      </c>
      <c r="B5255" s="1219" t="s">
        <v>695</v>
      </c>
      <c r="C5255" s="1220"/>
      <c r="D5255" s="1221"/>
      <c r="E5255" s="1219" t="s">
        <v>2269</v>
      </c>
      <c r="F5255" s="1221"/>
      <c r="G5255" s="740">
        <v>5950.1</v>
      </c>
      <c r="H5255" s="740">
        <v>1550.01</v>
      </c>
      <c r="I5255" s="1158">
        <v>0</v>
      </c>
      <c r="J5255" s="740">
        <v>7500.11</v>
      </c>
      <c r="K5255" s="276" t="str">
        <f t="shared" si="81"/>
        <v>110122</v>
      </c>
    </row>
    <row r="5256" spans="1:11">
      <c r="A5256" s="1157">
        <v>5129060001</v>
      </c>
      <c r="B5256" s="1219" t="s">
        <v>695</v>
      </c>
      <c r="C5256" s="1220"/>
      <c r="D5256" s="1221"/>
      <c r="E5256" s="1219" t="s">
        <v>2639</v>
      </c>
      <c r="F5256" s="1221"/>
      <c r="G5256" s="740">
        <v>17116.27</v>
      </c>
      <c r="H5256" s="740">
        <v>3132</v>
      </c>
      <c r="I5256" s="1158">
        <v>0</v>
      </c>
      <c r="J5256" s="740">
        <v>20248.27</v>
      </c>
      <c r="K5256" s="276" t="str">
        <f t="shared" si="81"/>
        <v>110122</v>
      </c>
    </row>
    <row r="5257" spans="1:11">
      <c r="A5257" s="1157">
        <v>5129060001</v>
      </c>
      <c r="B5257" s="1219" t="s">
        <v>695</v>
      </c>
      <c r="C5257" s="1220"/>
      <c r="D5257" s="1221"/>
      <c r="E5257" s="1219" t="s">
        <v>2270</v>
      </c>
      <c r="F5257" s="1221"/>
      <c r="G5257" s="740">
        <v>46916.97</v>
      </c>
      <c r="H5257" s="740">
        <v>5705.45</v>
      </c>
      <c r="I5257" s="1158">
        <v>0</v>
      </c>
      <c r="J5257" s="740">
        <v>52622.42</v>
      </c>
      <c r="K5257" s="276" t="str">
        <f t="shared" si="81"/>
        <v>110122</v>
      </c>
    </row>
    <row r="5258" spans="1:11">
      <c r="A5258" s="1157">
        <v>5129060001</v>
      </c>
      <c r="B5258" s="1219" t="s">
        <v>695</v>
      </c>
      <c r="C5258" s="1220"/>
      <c r="D5258" s="1221"/>
      <c r="E5258" s="1219" t="s">
        <v>2271</v>
      </c>
      <c r="F5258" s="1221"/>
      <c r="G5258" s="740">
        <v>12599.36</v>
      </c>
      <c r="H5258" s="740">
        <v>4300.0200000000004</v>
      </c>
      <c r="I5258" s="1158">
        <v>0</v>
      </c>
      <c r="J5258" s="740">
        <v>16899.38</v>
      </c>
      <c r="K5258" s="276" t="str">
        <f t="shared" si="81"/>
        <v>110122</v>
      </c>
    </row>
    <row r="5259" spans="1:11">
      <c r="A5259" s="1157">
        <v>5129060001</v>
      </c>
      <c r="B5259" s="1219" t="s">
        <v>695</v>
      </c>
      <c r="C5259" s="1220"/>
      <c r="D5259" s="1221"/>
      <c r="E5259" s="1219" t="s">
        <v>3066</v>
      </c>
      <c r="F5259" s="1221"/>
      <c r="G5259" s="740">
        <v>3855.01</v>
      </c>
      <c r="H5259" s="1158">
        <v>0</v>
      </c>
      <c r="I5259" s="1158">
        <v>0</v>
      </c>
      <c r="J5259" s="740">
        <v>3855.01</v>
      </c>
      <c r="K5259" s="276" t="str">
        <f t="shared" si="81"/>
        <v>110122</v>
      </c>
    </row>
    <row r="5260" spans="1:11">
      <c r="A5260" s="1157">
        <v>5129060001</v>
      </c>
      <c r="B5260" s="1219" t="s">
        <v>695</v>
      </c>
      <c r="C5260" s="1220"/>
      <c r="D5260" s="1221"/>
      <c r="E5260" s="1219" t="s">
        <v>3310</v>
      </c>
      <c r="F5260" s="1221"/>
      <c r="G5260" s="740">
        <v>8611.35</v>
      </c>
      <c r="H5260" s="1158">
        <v>0</v>
      </c>
      <c r="I5260" s="1158">
        <v>0</v>
      </c>
      <c r="J5260" s="740">
        <v>8611.35</v>
      </c>
      <c r="K5260" s="276" t="str">
        <f t="shared" si="81"/>
        <v>110122</v>
      </c>
    </row>
    <row r="5261" spans="1:11">
      <c r="A5261" s="1157">
        <v>5129060001</v>
      </c>
      <c r="B5261" s="1219" t="s">
        <v>695</v>
      </c>
      <c r="C5261" s="1220"/>
      <c r="D5261" s="1221"/>
      <c r="E5261" s="1219" t="s">
        <v>2640</v>
      </c>
      <c r="F5261" s="1221"/>
      <c r="G5261" s="740">
        <v>5975.57</v>
      </c>
      <c r="H5261" s="1158">
        <v>0</v>
      </c>
      <c r="I5261" s="1158">
        <v>0</v>
      </c>
      <c r="J5261" s="740">
        <v>5975.57</v>
      </c>
      <c r="K5261" s="276" t="str">
        <f t="shared" ref="K5261:K5324" si="82">MID(E5261,58,6)</f>
        <v>110122</v>
      </c>
    </row>
    <row r="5262" spans="1:11">
      <c r="A5262" s="1157">
        <v>5129060001</v>
      </c>
      <c r="B5262" s="1219" t="s">
        <v>695</v>
      </c>
      <c r="C5262" s="1220"/>
      <c r="D5262" s="1221"/>
      <c r="E5262" s="1219" t="s">
        <v>4033</v>
      </c>
      <c r="F5262" s="1221"/>
      <c r="G5262" s="740">
        <v>9757.42</v>
      </c>
      <c r="H5262" s="1158">
        <v>950</v>
      </c>
      <c r="I5262" s="1158">
        <v>0</v>
      </c>
      <c r="J5262" s="740">
        <v>10707.42</v>
      </c>
      <c r="K5262" s="276" t="str">
        <f t="shared" si="82"/>
        <v>110122</v>
      </c>
    </row>
    <row r="5263" spans="1:11">
      <c r="A5263" s="1157">
        <v>5129060001</v>
      </c>
      <c r="B5263" s="1219" t="s">
        <v>695</v>
      </c>
      <c r="C5263" s="1220"/>
      <c r="D5263" s="1221"/>
      <c r="E5263" s="1219" t="s">
        <v>3311</v>
      </c>
      <c r="F5263" s="1221"/>
      <c r="G5263" s="1158">
        <v>580</v>
      </c>
      <c r="H5263" s="1158">
        <v>620</v>
      </c>
      <c r="I5263" s="1158">
        <v>0</v>
      </c>
      <c r="J5263" s="740">
        <v>1200</v>
      </c>
      <c r="K5263" s="276" t="str">
        <f t="shared" si="82"/>
        <v>110122</v>
      </c>
    </row>
    <row r="5264" spans="1:11">
      <c r="A5264" s="1157">
        <v>5129060001</v>
      </c>
      <c r="B5264" s="1219" t="s">
        <v>695</v>
      </c>
      <c r="C5264" s="1220"/>
      <c r="D5264" s="1221"/>
      <c r="E5264" s="1219" t="s">
        <v>3855</v>
      </c>
      <c r="F5264" s="1221"/>
      <c r="G5264" s="740">
        <v>1200</v>
      </c>
      <c r="H5264" s="1158">
        <v>0</v>
      </c>
      <c r="I5264" s="1158">
        <v>0</v>
      </c>
      <c r="J5264" s="740">
        <v>1200</v>
      </c>
      <c r="K5264" s="276" t="str">
        <f t="shared" si="82"/>
        <v>110122</v>
      </c>
    </row>
    <row r="5265" spans="1:11">
      <c r="A5265" s="1157">
        <v>5129060001</v>
      </c>
      <c r="B5265" s="1219" t="s">
        <v>695</v>
      </c>
      <c r="C5265" s="1220"/>
      <c r="D5265" s="1221"/>
      <c r="E5265" s="1219" t="s">
        <v>2272</v>
      </c>
      <c r="F5265" s="1221"/>
      <c r="G5265" s="740">
        <v>1360.03</v>
      </c>
      <c r="H5265" s="1158">
        <v>0</v>
      </c>
      <c r="I5265" s="1158">
        <v>0</v>
      </c>
      <c r="J5265" s="740">
        <v>1360.03</v>
      </c>
      <c r="K5265" s="276" t="str">
        <f t="shared" si="82"/>
        <v>110122</v>
      </c>
    </row>
    <row r="5266" spans="1:11">
      <c r="A5266" s="1157">
        <v>5129060001</v>
      </c>
      <c r="B5266" s="1219" t="s">
        <v>695</v>
      </c>
      <c r="C5266" s="1220"/>
      <c r="D5266" s="1221"/>
      <c r="E5266" s="1219" t="s">
        <v>2273</v>
      </c>
      <c r="F5266" s="1221"/>
      <c r="G5266" s="740">
        <v>1360.01</v>
      </c>
      <c r="H5266" s="1158">
        <v>0</v>
      </c>
      <c r="I5266" s="1158">
        <v>0</v>
      </c>
      <c r="J5266" s="740">
        <v>1360.01</v>
      </c>
      <c r="K5266" s="276" t="str">
        <f t="shared" si="82"/>
        <v>110122</v>
      </c>
    </row>
    <row r="5267" spans="1:11">
      <c r="A5267" s="1157">
        <v>5129060001</v>
      </c>
      <c r="B5267" s="1219" t="s">
        <v>695</v>
      </c>
      <c r="C5267" s="1220"/>
      <c r="D5267" s="1221"/>
      <c r="E5267" s="1219" t="s">
        <v>2274</v>
      </c>
      <c r="F5267" s="1221"/>
      <c r="G5267" s="740">
        <v>17573.18</v>
      </c>
      <c r="H5267" s="740">
        <v>3667.02</v>
      </c>
      <c r="I5267" s="1158">
        <v>0</v>
      </c>
      <c r="J5267" s="740">
        <v>21240.2</v>
      </c>
      <c r="K5267" s="276" t="str">
        <f t="shared" si="82"/>
        <v>110122</v>
      </c>
    </row>
    <row r="5268" spans="1:11">
      <c r="A5268" s="1157">
        <v>5129060001</v>
      </c>
      <c r="B5268" s="1219" t="s">
        <v>695</v>
      </c>
      <c r="C5268" s="1220"/>
      <c r="D5268" s="1221"/>
      <c r="E5268" s="1219" t="s">
        <v>3312</v>
      </c>
      <c r="F5268" s="1221"/>
      <c r="G5268" s="740">
        <v>8084.98</v>
      </c>
      <c r="H5268" s="740">
        <v>2260</v>
      </c>
      <c r="I5268" s="1158">
        <v>0</v>
      </c>
      <c r="J5268" s="740">
        <v>10344.98</v>
      </c>
      <c r="K5268" s="276" t="str">
        <f t="shared" si="82"/>
        <v>110122</v>
      </c>
    </row>
    <row r="5269" spans="1:11">
      <c r="A5269" s="1157">
        <v>5129070001</v>
      </c>
      <c r="B5269" s="1219" t="s">
        <v>3430</v>
      </c>
      <c r="C5269" s="1220"/>
      <c r="D5269" s="1221"/>
      <c r="E5269" s="1219" t="s">
        <v>3562</v>
      </c>
      <c r="F5269" s="1221"/>
      <c r="G5269" s="740">
        <v>5034.3999999999996</v>
      </c>
      <c r="H5269" s="1158">
        <v>0</v>
      </c>
      <c r="I5269" s="1158">
        <v>0</v>
      </c>
      <c r="J5269" s="740">
        <v>5034.3999999999996</v>
      </c>
      <c r="K5269" s="276" t="str">
        <f t="shared" si="82"/>
        <v>110122</v>
      </c>
    </row>
    <row r="5270" spans="1:11">
      <c r="A5270" s="1157">
        <v>5129080001</v>
      </c>
      <c r="B5270" s="1219" t="s">
        <v>2275</v>
      </c>
      <c r="C5270" s="1220"/>
      <c r="D5270" s="1221"/>
      <c r="E5270" s="1219" t="s">
        <v>4583</v>
      </c>
      <c r="F5270" s="1221"/>
      <c r="G5270" s="740">
        <v>1558</v>
      </c>
      <c r="H5270" s="1158">
        <v>593.91999999999996</v>
      </c>
      <c r="I5270" s="1158">
        <v>0</v>
      </c>
      <c r="J5270" s="740">
        <v>2151.92</v>
      </c>
      <c r="K5270" s="276" t="str">
        <f t="shared" si="82"/>
        <v>110122</v>
      </c>
    </row>
    <row r="5271" spans="1:11">
      <c r="A5271" s="1157">
        <v>5129080001</v>
      </c>
      <c r="B5271" s="1219" t="s">
        <v>2275</v>
      </c>
      <c r="C5271" s="1220"/>
      <c r="D5271" s="1221"/>
      <c r="E5271" s="1219" t="s">
        <v>2276</v>
      </c>
      <c r="F5271" s="1221"/>
      <c r="G5271" s="740">
        <v>369554.4</v>
      </c>
      <c r="H5271" s="740">
        <v>109793.27</v>
      </c>
      <c r="I5271" s="1158">
        <v>0</v>
      </c>
      <c r="J5271" s="740">
        <v>479347.67</v>
      </c>
      <c r="K5271" s="276" t="str">
        <f t="shared" si="82"/>
        <v>110122</v>
      </c>
    </row>
    <row r="5272" spans="1:11">
      <c r="A5272" s="1157">
        <v>5129080001</v>
      </c>
      <c r="B5272" s="1219" t="s">
        <v>2275</v>
      </c>
      <c r="C5272" s="1220"/>
      <c r="D5272" s="1221"/>
      <c r="E5272" s="1219" t="s">
        <v>2641</v>
      </c>
      <c r="F5272" s="1221"/>
      <c r="G5272" s="740">
        <v>145763.60999999999</v>
      </c>
      <c r="H5272" s="740">
        <v>1413.85</v>
      </c>
      <c r="I5272" s="1158">
        <v>0</v>
      </c>
      <c r="J5272" s="740">
        <v>147177.46</v>
      </c>
      <c r="K5272" s="276" t="str">
        <f t="shared" si="82"/>
        <v>110122</v>
      </c>
    </row>
    <row r="5273" spans="1:11">
      <c r="A5273" s="1157">
        <v>5129080001</v>
      </c>
      <c r="B5273" s="1219" t="s">
        <v>2275</v>
      </c>
      <c r="C5273" s="1220"/>
      <c r="D5273" s="1221"/>
      <c r="E5273" s="1219" t="s">
        <v>2642</v>
      </c>
      <c r="F5273" s="1221"/>
      <c r="G5273" s="740">
        <v>253910.33</v>
      </c>
      <c r="H5273" s="740">
        <v>15831.07</v>
      </c>
      <c r="I5273" s="1158">
        <v>0</v>
      </c>
      <c r="J5273" s="740">
        <v>269741.40000000002</v>
      </c>
      <c r="K5273" s="276" t="str">
        <f t="shared" si="82"/>
        <v>110122</v>
      </c>
    </row>
    <row r="5274" spans="1:11">
      <c r="A5274" s="1157">
        <v>5129080001</v>
      </c>
      <c r="B5274" s="1219" t="s">
        <v>2275</v>
      </c>
      <c r="C5274" s="1220"/>
      <c r="D5274" s="1221"/>
      <c r="E5274" s="1219" t="s">
        <v>2643</v>
      </c>
      <c r="F5274" s="1221"/>
      <c r="G5274" s="740">
        <v>290270.56</v>
      </c>
      <c r="H5274" s="740">
        <v>43572.51</v>
      </c>
      <c r="I5274" s="1158">
        <v>0</v>
      </c>
      <c r="J5274" s="740">
        <v>333843.07</v>
      </c>
      <c r="K5274" s="276" t="str">
        <f t="shared" si="82"/>
        <v>110122</v>
      </c>
    </row>
    <row r="5275" spans="1:11">
      <c r="A5275" s="1157">
        <v>5129080001</v>
      </c>
      <c r="B5275" s="1219" t="s">
        <v>2275</v>
      </c>
      <c r="C5275" s="1220"/>
      <c r="D5275" s="1221"/>
      <c r="E5275" s="1219" t="s">
        <v>2644</v>
      </c>
      <c r="F5275" s="1221"/>
      <c r="G5275" s="740">
        <v>88396.4</v>
      </c>
      <c r="H5275" s="1158">
        <v>0</v>
      </c>
      <c r="I5275" s="1158">
        <v>0</v>
      </c>
      <c r="J5275" s="740">
        <v>88396.4</v>
      </c>
      <c r="K5275" s="276" t="str">
        <f t="shared" si="82"/>
        <v>110122</v>
      </c>
    </row>
    <row r="5276" spans="1:11">
      <c r="A5276" s="1157">
        <v>5129080001</v>
      </c>
      <c r="B5276" s="1219" t="s">
        <v>2275</v>
      </c>
      <c r="C5276" s="1220"/>
      <c r="D5276" s="1221"/>
      <c r="E5276" s="1219" t="s">
        <v>3313</v>
      </c>
      <c r="F5276" s="1221"/>
      <c r="G5276" s="740">
        <v>2993.2</v>
      </c>
      <c r="H5276" s="740">
        <v>4600</v>
      </c>
      <c r="I5276" s="1158">
        <v>0</v>
      </c>
      <c r="J5276" s="740">
        <v>7593.2</v>
      </c>
      <c r="K5276" s="276" t="str">
        <f t="shared" si="82"/>
        <v>110122</v>
      </c>
    </row>
    <row r="5277" spans="1:11">
      <c r="A5277" s="1157">
        <v>5129080001</v>
      </c>
      <c r="B5277" s="1219" t="s">
        <v>2275</v>
      </c>
      <c r="C5277" s="1220"/>
      <c r="D5277" s="1221"/>
      <c r="E5277" s="1219" t="s">
        <v>4584</v>
      </c>
      <c r="F5277" s="1221"/>
      <c r="G5277" s="740">
        <v>1781.76</v>
      </c>
      <c r="H5277" s="1158">
        <v>0</v>
      </c>
      <c r="I5277" s="1158">
        <v>0</v>
      </c>
      <c r="J5277" s="740">
        <v>1781.76</v>
      </c>
      <c r="K5277" s="276" t="str">
        <f t="shared" si="82"/>
        <v>110122</v>
      </c>
    </row>
    <row r="5278" spans="1:11">
      <c r="A5278" s="1157">
        <v>5129090001</v>
      </c>
      <c r="B5278" s="1219" t="s">
        <v>2645</v>
      </c>
      <c r="C5278" s="1220"/>
      <c r="D5278" s="1221"/>
      <c r="E5278" s="1219" t="s">
        <v>3856</v>
      </c>
      <c r="F5278" s="1221"/>
      <c r="G5278" s="740">
        <v>13808.28</v>
      </c>
      <c r="H5278" s="1158">
        <v>0</v>
      </c>
      <c r="I5278" s="1158">
        <v>0</v>
      </c>
      <c r="J5278" s="740">
        <v>13808.28</v>
      </c>
      <c r="K5278" s="276" t="str">
        <f t="shared" si="82"/>
        <v>110122</v>
      </c>
    </row>
    <row r="5279" spans="1:11">
      <c r="A5279" s="1157">
        <v>5129090001</v>
      </c>
      <c r="B5279" s="1219" t="s">
        <v>2645</v>
      </c>
      <c r="C5279" s="1220"/>
      <c r="D5279" s="1221"/>
      <c r="E5279" s="1219" t="s">
        <v>4585</v>
      </c>
      <c r="F5279" s="1221"/>
      <c r="G5279" s="1158">
        <v>0</v>
      </c>
      <c r="H5279" s="1158">
        <v>415</v>
      </c>
      <c r="I5279" s="1158">
        <v>0</v>
      </c>
      <c r="J5279" s="1158">
        <v>415</v>
      </c>
      <c r="K5279" s="276" t="str">
        <f t="shared" si="82"/>
        <v>110122</v>
      </c>
    </row>
    <row r="5280" spans="1:11">
      <c r="A5280" s="1157">
        <v>5129090001</v>
      </c>
      <c r="B5280" s="1219" t="s">
        <v>2645</v>
      </c>
      <c r="C5280" s="1220"/>
      <c r="D5280" s="1221"/>
      <c r="E5280" s="1219" t="s">
        <v>2646</v>
      </c>
      <c r="F5280" s="1221"/>
      <c r="G5280" s="1158">
        <v>618</v>
      </c>
      <c r="H5280" s="1158">
        <v>0</v>
      </c>
      <c r="I5280" s="1158">
        <v>0</v>
      </c>
      <c r="J5280" s="1158">
        <v>618</v>
      </c>
      <c r="K5280" s="276" t="str">
        <f t="shared" si="82"/>
        <v>110122</v>
      </c>
    </row>
    <row r="5281" spans="1:11">
      <c r="A5281" s="1157">
        <v>5129090001</v>
      </c>
      <c r="B5281" s="1219" t="s">
        <v>2645</v>
      </c>
      <c r="C5281" s="1220"/>
      <c r="D5281" s="1221"/>
      <c r="E5281" s="1219" t="s">
        <v>3314</v>
      </c>
      <c r="F5281" s="1221"/>
      <c r="G5281" s="740">
        <v>39940</v>
      </c>
      <c r="H5281" s="1158">
        <v>0</v>
      </c>
      <c r="I5281" s="1158">
        <v>0</v>
      </c>
      <c r="J5281" s="740">
        <v>39940</v>
      </c>
      <c r="K5281" s="276" t="str">
        <f t="shared" si="82"/>
        <v>110122</v>
      </c>
    </row>
    <row r="5282" spans="1:11">
      <c r="A5282" s="1157">
        <v>5129090001</v>
      </c>
      <c r="B5282" s="1219" t="s">
        <v>2645</v>
      </c>
      <c r="C5282" s="1220"/>
      <c r="D5282" s="1221"/>
      <c r="E5282" s="1219" t="s">
        <v>3067</v>
      </c>
      <c r="F5282" s="1221"/>
      <c r="G5282" s="740">
        <v>14925</v>
      </c>
      <c r="H5282" s="1158">
        <v>0</v>
      </c>
      <c r="I5282" s="1158">
        <v>0</v>
      </c>
      <c r="J5282" s="740">
        <v>14925</v>
      </c>
      <c r="K5282" s="276" t="str">
        <f t="shared" si="82"/>
        <v>110122</v>
      </c>
    </row>
    <row r="5283" spans="1:11">
      <c r="A5283" s="1157">
        <v>5129090001</v>
      </c>
      <c r="B5283" s="1219" t="s">
        <v>2645</v>
      </c>
      <c r="C5283" s="1220"/>
      <c r="D5283" s="1221"/>
      <c r="E5283" s="1219" t="s">
        <v>4586</v>
      </c>
      <c r="F5283" s="1221"/>
      <c r="G5283" s="740">
        <v>3935.85</v>
      </c>
      <c r="H5283" s="1158">
        <v>0</v>
      </c>
      <c r="I5283" s="1158">
        <v>0</v>
      </c>
      <c r="J5283" s="740">
        <v>3935.85</v>
      </c>
      <c r="K5283" s="276" t="str">
        <f t="shared" si="82"/>
        <v>110122</v>
      </c>
    </row>
    <row r="5284" spans="1:11">
      <c r="A5284" s="1157">
        <v>5129090001</v>
      </c>
      <c r="B5284" s="1219" t="s">
        <v>2645</v>
      </c>
      <c r="C5284" s="1220"/>
      <c r="D5284" s="1221"/>
      <c r="E5284" s="1219" t="s">
        <v>3315</v>
      </c>
      <c r="F5284" s="1221"/>
      <c r="G5284" s="740">
        <v>3554.82</v>
      </c>
      <c r="H5284" s="1158">
        <v>0</v>
      </c>
      <c r="I5284" s="1158">
        <v>0</v>
      </c>
      <c r="J5284" s="740">
        <v>3554.82</v>
      </c>
      <c r="K5284" s="276" t="str">
        <f t="shared" si="82"/>
        <v>110122</v>
      </c>
    </row>
    <row r="5285" spans="1:11">
      <c r="A5285" s="1157">
        <v>5129090001</v>
      </c>
      <c r="B5285" s="1219" t="s">
        <v>2645</v>
      </c>
      <c r="C5285" s="1220"/>
      <c r="D5285" s="1221"/>
      <c r="E5285" s="1219" t="s">
        <v>3563</v>
      </c>
      <c r="F5285" s="1221"/>
      <c r="G5285" s="740">
        <v>10980</v>
      </c>
      <c r="H5285" s="1158">
        <v>0</v>
      </c>
      <c r="I5285" s="1158">
        <v>0</v>
      </c>
      <c r="J5285" s="740">
        <v>10980</v>
      </c>
      <c r="K5285" s="276" t="str">
        <f t="shared" si="82"/>
        <v>110122</v>
      </c>
    </row>
    <row r="5286" spans="1:11">
      <c r="A5286" s="1157">
        <v>5129090001</v>
      </c>
      <c r="B5286" s="1219" t="s">
        <v>2645</v>
      </c>
      <c r="C5286" s="1220"/>
      <c r="D5286" s="1221"/>
      <c r="E5286" s="1219" t="s">
        <v>3068</v>
      </c>
      <c r="F5286" s="1221"/>
      <c r="G5286" s="1158">
        <v>715</v>
      </c>
      <c r="H5286" s="1158">
        <v>0</v>
      </c>
      <c r="I5286" s="1158">
        <v>0</v>
      </c>
      <c r="J5286" s="1158">
        <v>715</v>
      </c>
      <c r="K5286" s="276" t="str">
        <f t="shared" si="82"/>
        <v>110122</v>
      </c>
    </row>
    <row r="5287" spans="1:11">
      <c r="A5287" s="1157">
        <v>5129090001</v>
      </c>
      <c r="B5287" s="1219" t="s">
        <v>2645</v>
      </c>
      <c r="C5287" s="1220"/>
      <c r="D5287" s="1221"/>
      <c r="E5287" s="1219" t="s">
        <v>3857</v>
      </c>
      <c r="F5287" s="1221"/>
      <c r="G5287" s="1158">
        <v>229</v>
      </c>
      <c r="H5287" s="1158">
        <v>0</v>
      </c>
      <c r="I5287" s="1158">
        <v>0</v>
      </c>
      <c r="J5287" s="1158">
        <v>229</v>
      </c>
      <c r="K5287" s="276" t="str">
        <f t="shared" si="82"/>
        <v>110122</v>
      </c>
    </row>
    <row r="5288" spans="1:11">
      <c r="A5288" s="1157">
        <v>5129090002</v>
      </c>
      <c r="B5288" s="1219" t="s">
        <v>2820</v>
      </c>
      <c r="C5288" s="1220"/>
      <c r="D5288" s="1221"/>
      <c r="E5288" s="1219" t="s">
        <v>3069</v>
      </c>
      <c r="F5288" s="1221"/>
      <c r="G5288" s="740">
        <v>66602.070000000007</v>
      </c>
      <c r="H5288" s="1158">
        <v>0</v>
      </c>
      <c r="I5288" s="1158">
        <v>0</v>
      </c>
      <c r="J5288" s="740">
        <v>66602.070000000007</v>
      </c>
      <c r="K5288" s="276" t="str">
        <f t="shared" si="82"/>
        <v>110122</v>
      </c>
    </row>
    <row r="5289" spans="1:11">
      <c r="A5289" s="1157">
        <v>5131010001</v>
      </c>
      <c r="B5289" s="1219" t="s">
        <v>696</v>
      </c>
      <c r="C5289" s="1220"/>
      <c r="D5289" s="1221"/>
      <c r="E5289" s="1219" t="s">
        <v>1967</v>
      </c>
      <c r="F5289" s="1221"/>
      <c r="G5289" s="740">
        <v>47453</v>
      </c>
      <c r="H5289" s="1158">
        <v>0</v>
      </c>
      <c r="I5289" s="1158">
        <v>0</v>
      </c>
      <c r="J5289" s="740">
        <v>47453</v>
      </c>
      <c r="K5289" s="276" t="str">
        <f t="shared" si="82"/>
        <v>151222</v>
      </c>
    </row>
    <row r="5290" spans="1:11">
      <c r="A5290" s="1157">
        <v>5131010001</v>
      </c>
      <c r="B5290" s="1219" t="s">
        <v>696</v>
      </c>
      <c r="C5290" s="1220"/>
      <c r="D5290" s="1221"/>
      <c r="E5290" s="1219" t="s">
        <v>1968</v>
      </c>
      <c r="F5290" s="1221"/>
      <c r="G5290" s="740">
        <v>142195</v>
      </c>
      <c r="H5290" s="740">
        <v>7316</v>
      </c>
      <c r="I5290" s="1158">
        <v>0</v>
      </c>
      <c r="J5290" s="740">
        <v>149511</v>
      </c>
      <c r="K5290" s="276" t="str">
        <f t="shared" si="82"/>
        <v>151222</v>
      </c>
    </row>
    <row r="5291" spans="1:11">
      <c r="A5291" s="1157">
        <v>5131010001</v>
      </c>
      <c r="B5291" s="1219" t="s">
        <v>696</v>
      </c>
      <c r="C5291" s="1220"/>
      <c r="D5291" s="1221"/>
      <c r="E5291" s="1219" t="s">
        <v>2277</v>
      </c>
      <c r="F5291" s="1221"/>
      <c r="G5291" s="740">
        <v>22202</v>
      </c>
      <c r="H5291" s="740">
        <v>4094</v>
      </c>
      <c r="I5291" s="1158">
        <v>0</v>
      </c>
      <c r="J5291" s="740">
        <v>26296</v>
      </c>
      <c r="K5291" s="276" t="str">
        <f t="shared" si="82"/>
        <v>151222</v>
      </c>
    </row>
    <row r="5292" spans="1:11">
      <c r="A5292" s="1157">
        <v>5131010001</v>
      </c>
      <c r="B5292" s="1219" t="s">
        <v>696</v>
      </c>
      <c r="C5292" s="1220"/>
      <c r="D5292" s="1221"/>
      <c r="E5292" s="1219" t="s">
        <v>1969</v>
      </c>
      <c r="F5292" s="1221"/>
      <c r="G5292" s="740">
        <v>2537220</v>
      </c>
      <c r="H5292" s="740">
        <v>212003</v>
      </c>
      <c r="I5292" s="1158">
        <v>0</v>
      </c>
      <c r="J5292" s="740">
        <v>2749223</v>
      </c>
      <c r="K5292" s="276" t="str">
        <f t="shared" si="82"/>
        <v>151222</v>
      </c>
    </row>
    <row r="5293" spans="1:11">
      <c r="A5293" s="1157">
        <v>5131010001</v>
      </c>
      <c r="B5293" s="1219" t="s">
        <v>696</v>
      </c>
      <c r="C5293" s="1220"/>
      <c r="D5293" s="1221"/>
      <c r="E5293" s="1219" t="s">
        <v>2278</v>
      </c>
      <c r="F5293" s="1221"/>
      <c r="G5293" s="1158">
        <v>810</v>
      </c>
      <c r="H5293" s="1158">
        <v>0</v>
      </c>
      <c r="I5293" s="1158">
        <v>0</v>
      </c>
      <c r="J5293" s="1158">
        <v>810</v>
      </c>
      <c r="K5293" s="276" t="str">
        <f t="shared" si="82"/>
        <v>151222</v>
      </c>
    </row>
    <row r="5294" spans="1:11">
      <c r="A5294" s="1157">
        <v>5131010001</v>
      </c>
      <c r="B5294" s="1219" t="s">
        <v>696</v>
      </c>
      <c r="C5294" s="1220"/>
      <c r="D5294" s="1221"/>
      <c r="E5294" s="1219" t="s">
        <v>1970</v>
      </c>
      <c r="F5294" s="1221"/>
      <c r="G5294" s="740">
        <v>144221</v>
      </c>
      <c r="H5294" s="1158">
        <v>0</v>
      </c>
      <c r="I5294" s="1158">
        <v>0</v>
      </c>
      <c r="J5294" s="740">
        <v>144221</v>
      </c>
      <c r="K5294" s="276" t="str">
        <f t="shared" si="82"/>
        <v>151222</v>
      </c>
    </row>
    <row r="5295" spans="1:11">
      <c r="A5295" s="1157">
        <v>5131010001</v>
      </c>
      <c r="B5295" s="1219" t="s">
        <v>696</v>
      </c>
      <c r="C5295" s="1220"/>
      <c r="D5295" s="1221"/>
      <c r="E5295" s="1219" t="s">
        <v>1971</v>
      </c>
      <c r="F5295" s="1221"/>
      <c r="G5295" s="740">
        <v>2444209</v>
      </c>
      <c r="H5295" s="740">
        <v>170948</v>
      </c>
      <c r="I5295" s="1158">
        <v>0</v>
      </c>
      <c r="J5295" s="740">
        <v>2615157</v>
      </c>
      <c r="K5295" s="276" t="str">
        <f t="shared" si="82"/>
        <v>151222</v>
      </c>
    </row>
    <row r="5296" spans="1:11">
      <c r="A5296" s="1157">
        <v>5131010001</v>
      </c>
      <c r="B5296" s="1219" t="s">
        <v>696</v>
      </c>
      <c r="C5296" s="1220"/>
      <c r="D5296" s="1221"/>
      <c r="E5296" s="1219" t="s">
        <v>1972</v>
      </c>
      <c r="F5296" s="1221"/>
      <c r="G5296" s="740">
        <v>72201</v>
      </c>
      <c r="H5296" s="740">
        <v>4673</v>
      </c>
      <c r="I5296" s="1158">
        <v>0</v>
      </c>
      <c r="J5296" s="740">
        <v>76874</v>
      </c>
      <c r="K5296" s="276" t="str">
        <f t="shared" si="82"/>
        <v>151222</v>
      </c>
    </row>
    <row r="5297" spans="1:11">
      <c r="A5297" s="1157">
        <v>5131010001</v>
      </c>
      <c r="B5297" s="1219" t="s">
        <v>696</v>
      </c>
      <c r="C5297" s="1220"/>
      <c r="D5297" s="1221"/>
      <c r="E5297" s="1219" t="s">
        <v>1973</v>
      </c>
      <c r="F5297" s="1221"/>
      <c r="G5297" s="740">
        <v>304312</v>
      </c>
      <c r="H5297" s="740">
        <v>46008</v>
      </c>
      <c r="I5297" s="1158">
        <v>0</v>
      </c>
      <c r="J5297" s="740">
        <v>350320</v>
      </c>
      <c r="K5297" s="276" t="str">
        <f t="shared" si="82"/>
        <v>151222</v>
      </c>
    </row>
    <row r="5298" spans="1:11">
      <c r="A5298" s="1157">
        <v>5131010001</v>
      </c>
      <c r="B5298" s="1219" t="s">
        <v>696</v>
      </c>
      <c r="C5298" s="1220"/>
      <c r="D5298" s="1221"/>
      <c r="E5298" s="1219" t="s">
        <v>1974</v>
      </c>
      <c r="F5298" s="1221"/>
      <c r="G5298" s="740">
        <v>123405</v>
      </c>
      <c r="H5298" s="740">
        <v>7917</v>
      </c>
      <c r="I5298" s="1158">
        <v>0</v>
      </c>
      <c r="J5298" s="740">
        <v>131322</v>
      </c>
      <c r="K5298" s="276" t="str">
        <f t="shared" si="82"/>
        <v>151222</v>
      </c>
    </row>
    <row r="5299" spans="1:11">
      <c r="A5299" s="1157">
        <v>5131010001</v>
      </c>
      <c r="B5299" s="1219" t="s">
        <v>696</v>
      </c>
      <c r="C5299" s="1220"/>
      <c r="D5299" s="1221"/>
      <c r="E5299" s="1219" t="s">
        <v>1975</v>
      </c>
      <c r="F5299" s="1221"/>
      <c r="G5299" s="740">
        <v>5187991.37</v>
      </c>
      <c r="H5299" s="740">
        <v>442178</v>
      </c>
      <c r="I5299" s="1158">
        <v>0</v>
      </c>
      <c r="J5299" s="740">
        <v>5630169.3700000001</v>
      </c>
      <c r="K5299" s="276" t="str">
        <f t="shared" si="82"/>
        <v>151222</v>
      </c>
    </row>
    <row r="5300" spans="1:11">
      <c r="A5300" s="1157">
        <v>5131010001</v>
      </c>
      <c r="B5300" s="1219" t="s">
        <v>696</v>
      </c>
      <c r="C5300" s="1220"/>
      <c r="D5300" s="1221"/>
      <c r="E5300" s="1219" t="s">
        <v>1976</v>
      </c>
      <c r="F5300" s="1221"/>
      <c r="G5300" s="740">
        <v>192354</v>
      </c>
      <c r="H5300" s="740">
        <v>19204</v>
      </c>
      <c r="I5300" s="1158">
        <v>0</v>
      </c>
      <c r="J5300" s="740">
        <v>211558</v>
      </c>
      <c r="K5300" s="276" t="str">
        <f t="shared" si="82"/>
        <v>151222</v>
      </c>
    </row>
    <row r="5301" spans="1:11">
      <c r="A5301" s="1157">
        <v>5131010001</v>
      </c>
      <c r="B5301" s="1219" t="s">
        <v>696</v>
      </c>
      <c r="C5301" s="1220"/>
      <c r="D5301" s="1221"/>
      <c r="E5301" s="1219" t="s">
        <v>1977</v>
      </c>
      <c r="F5301" s="1221"/>
      <c r="G5301" s="740">
        <v>86337.33</v>
      </c>
      <c r="H5301" s="1158">
        <v>140</v>
      </c>
      <c r="I5301" s="1158">
        <v>0</v>
      </c>
      <c r="J5301" s="740">
        <v>86477.33</v>
      </c>
      <c r="K5301" s="276" t="str">
        <f t="shared" si="82"/>
        <v>151222</v>
      </c>
    </row>
    <row r="5302" spans="1:11">
      <c r="A5302" s="1157">
        <v>5131010001</v>
      </c>
      <c r="B5302" s="1219" t="s">
        <v>696</v>
      </c>
      <c r="C5302" s="1220"/>
      <c r="D5302" s="1221"/>
      <c r="E5302" s="1219" t="s">
        <v>1978</v>
      </c>
      <c r="F5302" s="1221"/>
      <c r="G5302" s="740">
        <v>29150</v>
      </c>
      <c r="H5302" s="1158">
        <v>0</v>
      </c>
      <c r="I5302" s="1158">
        <v>0</v>
      </c>
      <c r="J5302" s="740">
        <v>29150</v>
      </c>
      <c r="K5302" s="276" t="str">
        <f t="shared" si="82"/>
        <v>151222</v>
      </c>
    </row>
    <row r="5303" spans="1:11">
      <c r="A5303" s="1157">
        <v>5131010001</v>
      </c>
      <c r="B5303" s="1219" t="s">
        <v>696</v>
      </c>
      <c r="C5303" s="1220"/>
      <c r="D5303" s="1221"/>
      <c r="E5303" s="1219" t="s">
        <v>1979</v>
      </c>
      <c r="F5303" s="1221"/>
      <c r="G5303" s="740">
        <v>71534</v>
      </c>
      <c r="H5303" s="1158">
        <v>0</v>
      </c>
      <c r="I5303" s="1158">
        <v>0</v>
      </c>
      <c r="J5303" s="740">
        <v>71534</v>
      </c>
      <c r="K5303" s="276" t="str">
        <f t="shared" si="82"/>
        <v>151222</v>
      </c>
    </row>
    <row r="5304" spans="1:11">
      <c r="A5304" s="1157">
        <v>5131010001</v>
      </c>
      <c r="B5304" s="1219" t="s">
        <v>696</v>
      </c>
      <c r="C5304" s="1220"/>
      <c r="D5304" s="1221"/>
      <c r="E5304" s="1219" t="s">
        <v>1980</v>
      </c>
      <c r="F5304" s="1221"/>
      <c r="G5304" s="740">
        <v>33223</v>
      </c>
      <c r="H5304" s="1158">
        <v>0</v>
      </c>
      <c r="I5304" s="1158">
        <v>0</v>
      </c>
      <c r="J5304" s="740">
        <v>33223</v>
      </c>
      <c r="K5304" s="276" t="str">
        <f t="shared" si="82"/>
        <v>151222</v>
      </c>
    </row>
    <row r="5305" spans="1:11">
      <c r="A5305" s="1157">
        <v>5131010001</v>
      </c>
      <c r="B5305" s="1219" t="s">
        <v>696</v>
      </c>
      <c r="C5305" s="1220"/>
      <c r="D5305" s="1221"/>
      <c r="E5305" s="1219" t="s">
        <v>2279</v>
      </c>
      <c r="F5305" s="1221"/>
      <c r="G5305" s="740">
        <v>7763</v>
      </c>
      <c r="H5305" s="1158">
        <v>0</v>
      </c>
      <c r="I5305" s="1158">
        <v>0</v>
      </c>
      <c r="J5305" s="740">
        <v>7763</v>
      </c>
      <c r="K5305" s="276" t="str">
        <f t="shared" si="82"/>
        <v>151222</v>
      </c>
    </row>
    <row r="5306" spans="1:11">
      <c r="A5306" s="1157">
        <v>5131010001</v>
      </c>
      <c r="B5306" s="1219" t="s">
        <v>696</v>
      </c>
      <c r="C5306" s="1220"/>
      <c r="D5306" s="1221"/>
      <c r="E5306" s="1219" t="s">
        <v>1981</v>
      </c>
      <c r="F5306" s="1221"/>
      <c r="G5306" s="740">
        <v>143016</v>
      </c>
      <c r="H5306" s="740">
        <v>7647</v>
      </c>
      <c r="I5306" s="1158">
        <v>0</v>
      </c>
      <c r="J5306" s="740">
        <v>150663</v>
      </c>
      <c r="K5306" s="276" t="str">
        <f t="shared" si="82"/>
        <v>151222</v>
      </c>
    </row>
    <row r="5307" spans="1:11">
      <c r="A5307" s="1157">
        <v>5131010001</v>
      </c>
      <c r="B5307" s="1219" t="s">
        <v>696</v>
      </c>
      <c r="C5307" s="1220"/>
      <c r="D5307" s="1221"/>
      <c r="E5307" s="1219" t="s">
        <v>1982</v>
      </c>
      <c r="F5307" s="1221"/>
      <c r="G5307" s="740">
        <v>4193467</v>
      </c>
      <c r="H5307" s="740">
        <v>345815</v>
      </c>
      <c r="I5307" s="1158">
        <v>0</v>
      </c>
      <c r="J5307" s="740">
        <v>4539282</v>
      </c>
      <c r="K5307" s="276" t="str">
        <f t="shared" si="82"/>
        <v>151222</v>
      </c>
    </row>
    <row r="5308" spans="1:11">
      <c r="A5308" s="1157">
        <v>5131010001</v>
      </c>
      <c r="B5308" s="1219" t="s">
        <v>696</v>
      </c>
      <c r="C5308" s="1220"/>
      <c r="D5308" s="1221"/>
      <c r="E5308" s="1219" t="s">
        <v>1983</v>
      </c>
      <c r="F5308" s="1221"/>
      <c r="G5308" s="740">
        <v>38194</v>
      </c>
      <c r="H5308" s="1158">
        <v>0</v>
      </c>
      <c r="I5308" s="1158">
        <v>0</v>
      </c>
      <c r="J5308" s="740">
        <v>38194</v>
      </c>
      <c r="K5308" s="276" t="str">
        <f t="shared" si="82"/>
        <v>151222</v>
      </c>
    </row>
    <row r="5309" spans="1:11">
      <c r="A5309" s="1157">
        <v>5131010001</v>
      </c>
      <c r="B5309" s="1219" t="s">
        <v>696</v>
      </c>
      <c r="C5309" s="1220"/>
      <c r="D5309" s="1221"/>
      <c r="E5309" s="1219" t="s">
        <v>2280</v>
      </c>
      <c r="F5309" s="1221"/>
      <c r="G5309" s="740">
        <v>19625</v>
      </c>
      <c r="H5309" s="1158">
        <v>0</v>
      </c>
      <c r="I5309" s="1158">
        <v>0</v>
      </c>
      <c r="J5309" s="740">
        <v>19625</v>
      </c>
      <c r="K5309" s="276" t="str">
        <f t="shared" si="82"/>
        <v>151222</v>
      </c>
    </row>
    <row r="5310" spans="1:11">
      <c r="A5310" s="1157">
        <v>5131010001</v>
      </c>
      <c r="B5310" s="1219" t="s">
        <v>696</v>
      </c>
      <c r="C5310" s="1220"/>
      <c r="D5310" s="1221"/>
      <c r="E5310" s="1219" t="s">
        <v>1984</v>
      </c>
      <c r="F5310" s="1221"/>
      <c r="G5310" s="740">
        <v>50278</v>
      </c>
      <c r="H5310" s="1158">
        <v>0</v>
      </c>
      <c r="I5310" s="1158">
        <v>0</v>
      </c>
      <c r="J5310" s="740">
        <v>50278</v>
      </c>
      <c r="K5310" s="276" t="str">
        <f t="shared" si="82"/>
        <v>151222</v>
      </c>
    </row>
    <row r="5311" spans="1:11">
      <c r="A5311" s="1157">
        <v>5131010001</v>
      </c>
      <c r="B5311" s="1219" t="s">
        <v>696</v>
      </c>
      <c r="C5311" s="1220"/>
      <c r="D5311" s="1221"/>
      <c r="E5311" s="1219" t="s">
        <v>2281</v>
      </c>
      <c r="F5311" s="1221"/>
      <c r="G5311" s="740">
        <v>18493</v>
      </c>
      <c r="H5311" s="1158">
        <v>0</v>
      </c>
      <c r="I5311" s="1158">
        <v>0</v>
      </c>
      <c r="J5311" s="740">
        <v>18493</v>
      </c>
      <c r="K5311" s="276" t="str">
        <f t="shared" si="82"/>
        <v>151222</v>
      </c>
    </row>
    <row r="5312" spans="1:11">
      <c r="A5312" s="1157">
        <v>5131010001</v>
      </c>
      <c r="B5312" s="1219" t="s">
        <v>696</v>
      </c>
      <c r="C5312" s="1220"/>
      <c r="D5312" s="1221"/>
      <c r="E5312" s="1219" t="s">
        <v>1985</v>
      </c>
      <c r="F5312" s="1221"/>
      <c r="G5312" s="740">
        <v>143817</v>
      </c>
      <c r="H5312" s="740">
        <v>11516</v>
      </c>
      <c r="I5312" s="1158">
        <v>0</v>
      </c>
      <c r="J5312" s="740">
        <v>155333</v>
      </c>
      <c r="K5312" s="276" t="str">
        <f t="shared" si="82"/>
        <v>151222</v>
      </c>
    </row>
    <row r="5313" spans="1:11">
      <c r="A5313" s="1157">
        <v>5131010001</v>
      </c>
      <c r="B5313" s="1219" t="s">
        <v>696</v>
      </c>
      <c r="C5313" s="1220"/>
      <c r="D5313" s="1221"/>
      <c r="E5313" s="1219" t="s">
        <v>2282</v>
      </c>
      <c r="F5313" s="1221"/>
      <c r="G5313" s="740">
        <v>41368</v>
      </c>
      <c r="H5313" s="1158">
        <v>0</v>
      </c>
      <c r="I5313" s="1158">
        <v>0</v>
      </c>
      <c r="J5313" s="740">
        <v>41368</v>
      </c>
      <c r="K5313" s="276" t="str">
        <f t="shared" si="82"/>
        <v>151222</v>
      </c>
    </row>
    <row r="5314" spans="1:11">
      <c r="A5314" s="1157">
        <v>5131010001</v>
      </c>
      <c r="B5314" s="1219" t="s">
        <v>696</v>
      </c>
      <c r="C5314" s="1220"/>
      <c r="D5314" s="1221"/>
      <c r="E5314" s="1219" t="s">
        <v>2283</v>
      </c>
      <c r="F5314" s="1221"/>
      <c r="G5314" s="740">
        <v>70144</v>
      </c>
      <c r="H5314" s="1158">
        <v>0</v>
      </c>
      <c r="I5314" s="1158">
        <v>0</v>
      </c>
      <c r="J5314" s="740">
        <v>70144</v>
      </c>
      <c r="K5314" s="276" t="str">
        <f t="shared" si="82"/>
        <v>151222</v>
      </c>
    </row>
    <row r="5315" spans="1:11">
      <c r="A5315" s="1157">
        <v>5131010001</v>
      </c>
      <c r="B5315" s="1219" t="s">
        <v>696</v>
      </c>
      <c r="C5315" s="1220"/>
      <c r="D5315" s="1221"/>
      <c r="E5315" s="1219" t="s">
        <v>3630</v>
      </c>
      <c r="F5315" s="1221"/>
      <c r="G5315" s="740">
        <v>27637</v>
      </c>
      <c r="H5315" s="1158">
        <v>70</v>
      </c>
      <c r="I5315" s="1158">
        <v>0</v>
      </c>
      <c r="J5315" s="740">
        <v>27707</v>
      </c>
      <c r="K5315" s="276" t="str">
        <f t="shared" si="82"/>
        <v>151222</v>
      </c>
    </row>
    <row r="5316" spans="1:11">
      <c r="A5316" s="1157">
        <v>5131010002</v>
      </c>
      <c r="B5316" s="1219" t="s">
        <v>697</v>
      </c>
      <c r="C5316" s="1220"/>
      <c r="D5316" s="1221"/>
      <c r="E5316" s="1219" t="s">
        <v>1986</v>
      </c>
      <c r="F5316" s="1221"/>
      <c r="G5316" s="740">
        <v>61109965.840000004</v>
      </c>
      <c r="H5316" s="740">
        <v>5535380</v>
      </c>
      <c r="I5316" s="1158">
        <v>0</v>
      </c>
      <c r="J5316" s="740">
        <v>66645345.840000004</v>
      </c>
      <c r="K5316" s="276" t="str">
        <f t="shared" si="82"/>
        <v>151222</v>
      </c>
    </row>
    <row r="5317" spans="1:11">
      <c r="A5317" s="1157">
        <v>5131010002</v>
      </c>
      <c r="B5317" s="1219" t="s">
        <v>697</v>
      </c>
      <c r="C5317" s="1220"/>
      <c r="D5317" s="1221"/>
      <c r="E5317" s="1219" t="s">
        <v>1987</v>
      </c>
      <c r="F5317" s="1221"/>
      <c r="G5317" s="740">
        <v>78034</v>
      </c>
      <c r="H5317" s="1158">
        <v>0</v>
      </c>
      <c r="I5317" s="1158">
        <v>0</v>
      </c>
      <c r="J5317" s="740">
        <v>78034</v>
      </c>
      <c r="K5317" s="276" t="str">
        <f t="shared" si="82"/>
        <v>151222</v>
      </c>
    </row>
    <row r="5318" spans="1:11">
      <c r="A5318" s="1157">
        <v>5131020001</v>
      </c>
      <c r="B5318" s="1219" t="s">
        <v>698</v>
      </c>
      <c r="C5318" s="1220"/>
      <c r="D5318" s="1221"/>
      <c r="E5318" s="1219" t="s">
        <v>1988</v>
      </c>
      <c r="F5318" s="1221"/>
      <c r="G5318" s="740">
        <v>16311.73</v>
      </c>
      <c r="H5318" s="740">
        <v>2834.56</v>
      </c>
      <c r="I5318" s="1158">
        <v>0</v>
      </c>
      <c r="J5318" s="740">
        <v>19146.29</v>
      </c>
      <c r="K5318" s="276" t="str">
        <f t="shared" si="82"/>
        <v>110122</v>
      </c>
    </row>
    <row r="5319" spans="1:11">
      <c r="A5319" s="1157">
        <v>5131020001</v>
      </c>
      <c r="B5319" s="1219" t="s">
        <v>698</v>
      </c>
      <c r="C5319" s="1220"/>
      <c r="D5319" s="1221"/>
      <c r="E5319" s="1219" t="s">
        <v>2284</v>
      </c>
      <c r="F5319" s="1221"/>
      <c r="G5319" s="740">
        <v>1767.7</v>
      </c>
      <c r="H5319" s="1158">
        <v>0</v>
      </c>
      <c r="I5319" s="1158">
        <v>0</v>
      </c>
      <c r="J5319" s="740">
        <v>1767.7</v>
      </c>
      <c r="K5319" s="276" t="str">
        <f t="shared" si="82"/>
        <v>110122</v>
      </c>
    </row>
    <row r="5320" spans="1:11">
      <c r="A5320" s="1157">
        <v>5131020001</v>
      </c>
      <c r="B5320" s="1219" t="s">
        <v>698</v>
      </c>
      <c r="C5320" s="1220"/>
      <c r="D5320" s="1221"/>
      <c r="E5320" s="1219" t="s">
        <v>4034</v>
      </c>
      <c r="F5320" s="1221"/>
      <c r="G5320" s="1158">
        <v>685.3</v>
      </c>
      <c r="H5320" s="1158">
        <v>0</v>
      </c>
      <c r="I5320" s="1158">
        <v>0</v>
      </c>
      <c r="J5320" s="1158">
        <v>685.3</v>
      </c>
      <c r="K5320" s="276" t="str">
        <f t="shared" si="82"/>
        <v>110122</v>
      </c>
    </row>
    <row r="5321" spans="1:11">
      <c r="A5321" s="1157">
        <v>5131020001</v>
      </c>
      <c r="B5321" s="1219" t="s">
        <v>698</v>
      </c>
      <c r="C5321" s="1220"/>
      <c r="D5321" s="1221"/>
      <c r="E5321" s="1219" t="s">
        <v>1989</v>
      </c>
      <c r="F5321" s="1221"/>
      <c r="G5321" s="740">
        <v>59084.44</v>
      </c>
      <c r="H5321" s="740">
        <v>1719</v>
      </c>
      <c r="I5321" s="1158">
        <v>0</v>
      </c>
      <c r="J5321" s="740">
        <v>60803.44</v>
      </c>
      <c r="K5321" s="276" t="str">
        <f t="shared" si="82"/>
        <v>110122</v>
      </c>
    </row>
    <row r="5322" spans="1:11">
      <c r="A5322" s="1157">
        <v>5131020001</v>
      </c>
      <c r="B5322" s="1219" t="s">
        <v>698</v>
      </c>
      <c r="C5322" s="1220"/>
      <c r="D5322" s="1221"/>
      <c r="E5322" s="1219" t="s">
        <v>2647</v>
      </c>
      <c r="F5322" s="1221"/>
      <c r="G5322" s="1158">
        <v>868.23</v>
      </c>
      <c r="H5322" s="740">
        <v>16025.08</v>
      </c>
      <c r="I5322" s="1158">
        <v>0</v>
      </c>
      <c r="J5322" s="740">
        <v>16893.310000000001</v>
      </c>
      <c r="K5322" s="276" t="str">
        <f t="shared" si="82"/>
        <v>110122</v>
      </c>
    </row>
    <row r="5323" spans="1:11">
      <c r="A5323" s="1157">
        <v>5131020001</v>
      </c>
      <c r="B5323" s="1219" t="s">
        <v>698</v>
      </c>
      <c r="C5323" s="1220"/>
      <c r="D5323" s="1221"/>
      <c r="E5323" s="1219" t="s">
        <v>1990</v>
      </c>
      <c r="F5323" s="1221"/>
      <c r="G5323" s="740">
        <v>210428.27</v>
      </c>
      <c r="H5323" s="740">
        <v>13151.76</v>
      </c>
      <c r="I5323" s="1158">
        <v>0</v>
      </c>
      <c r="J5323" s="740">
        <v>223580.03</v>
      </c>
      <c r="K5323" s="276" t="str">
        <f t="shared" si="82"/>
        <v>110122</v>
      </c>
    </row>
    <row r="5324" spans="1:11">
      <c r="A5324" s="1157">
        <v>5131020001</v>
      </c>
      <c r="B5324" s="1219" t="s">
        <v>698</v>
      </c>
      <c r="C5324" s="1220"/>
      <c r="D5324" s="1221"/>
      <c r="E5324" s="1219" t="s">
        <v>2285</v>
      </c>
      <c r="F5324" s="1221"/>
      <c r="G5324" s="740">
        <v>42183.1</v>
      </c>
      <c r="H5324" s="1158">
        <v>0</v>
      </c>
      <c r="I5324" s="1158">
        <v>0</v>
      </c>
      <c r="J5324" s="740">
        <v>42183.1</v>
      </c>
      <c r="K5324" s="276" t="str">
        <f t="shared" si="82"/>
        <v>110122</v>
      </c>
    </row>
    <row r="5325" spans="1:11">
      <c r="A5325" s="1157">
        <v>5131020001</v>
      </c>
      <c r="B5325" s="1219" t="s">
        <v>698</v>
      </c>
      <c r="C5325" s="1220"/>
      <c r="D5325" s="1221"/>
      <c r="E5325" s="1219" t="s">
        <v>1991</v>
      </c>
      <c r="F5325" s="1221"/>
      <c r="G5325" s="740">
        <v>29691.33</v>
      </c>
      <c r="H5325" s="1158">
        <v>0</v>
      </c>
      <c r="I5325" s="1158">
        <v>0</v>
      </c>
      <c r="J5325" s="740">
        <v>29691.33</v>
      </c>
      <c r="K5325" s="276" t="str">
        <f t="shared" ref="K5325:K5388" si="83">MID(E5325,58,6)</f>
        <v>110122</v>
      </c>
    </row>
    <row r="5326" spans="1:11">
      <c r="A5326" s="1157">
        <v>5131020001</v>
      </c>
      <c r="B5326" s="1219" t="s">
        <v>698</v>
      </c>
      <c r="C5326" s="1220"/>
      <c r="D5326" s="1221"/>
      <c r="E5326" s="1219" t="s">
        <v>1992</v>
      </c>
      <c r="F5326" s="1221"/>
      <c r="G5326" s="740">
        <v>72758.509999999995</v>
      </c>
      <c r="H5326" s="740">
        <v>8011.51</v>
      </c>
      <c r="I5326" s="1158">
        <v>0</v>
      </c>
      <c r="J5326" s="740">
        <v>80770.02</v>
      </c>
      <c r="K5326" s="276" t="str">
        <f t="shared" si="83"/>
        <v>110122</v>
      </c>
    </row>
    <row r="5327" spans="1:11">
      <c r="A5327" s="1157">
        <v>5131020001</v>
      </c>
      <c r="B5327" s="1219" t="s">
        <v>698</v>
      </c>
      <c r="C5327" s="1220"/>
      <c r="D5327" s="1221"/>
      <c r="E5327" s="1219" t="s">
        <v>1993</v>
      </c>
      <c r="F5327" s="1221"/>
      <c r="G5327" s="740">
        <v>5590131.6699999999</v>
      </c>
      <c r="H5327" s="740">
        <v>475004.93</v>
      </c>
      <c r="I5327" s="1158">
        <v>0</v>
      </c>
      <c r="J5327" s="740">
        <v>6065136.5999999996</v>
      </c>
      <c r="K5327" s="276" t="str">
        <f t="shared" si="83"/>
        <v>110122</v>
      </c>
    </row>
    <row r="5328" spans="1:11">
      <c r="A5328" s="1157">
        <v>5131020001</v>
      </c>
      <c r="B5328" s="1219" t="s">
        <v>698</v>
      </c>
      <c r="C5328" s="1220"/>
      <c r="D5328" s="1221"/>
      <c r="E5328" s="1219" t="s">
        <v>2286</v>
      </c>
      <c r="F5328" s="1221"/>
      <c r="G5328" s="1158">
        <v>400.01</v>
      </c>
      <c r="H5328" s="1158">
        <v>0</v>
      </c>
      <c r="I5328" s="1158">
        <v>0</v>
      </c>
      <c r="J5328" s="1158">
        <v>400.01</v>
      </c>
      <c r="K5328" s="276" t="str">
        <f t="shared" si="83"/>
        <v>110122</v>
      </c>
    </row>
    <row r="5329" spans="1:11">
      <c r="A5329" s="1157">
        <v>5131030001</v>
      </c>
      <c r="B5329" s="1219" t="s">
        <v>519</v>
      </c>
      <c r="C5329" s="1220"/>
      <c r="D5329" s="1221"/>
      <c r="E5329" s="1219" t="s">
        <v>1994</v>
      </c>
      <c r="F5329" s="1221"/>
      <c r="G5329" s="740">
        <v>5685.94</v>
      </c>
      <c r="H5329" s="1158">
        <v>521.4</v>
      </c>
      <c r="I5329" s="1158">
        <v>0</v>
      </c>
      <c r="J5329" s="740">
        <v>6207.34</v>
      </c>
      <c r="K5329" s="276" t="str">
        <f t="shared" si="83"/>
        <v>110122</v>
      </c>
    </row>
    <row r="5330" spans="1:11">
      <c r="A5330" s="1157">
        <v>5131030001</v>
      </c>
      <c r="B5330" s="1219" t="s">
        <v>519</v>
      </c>
      <c r="C5330" s="1220"/>
      <c r="D5330" s="1221"/>
      <c r="E5330" s="1219" t="s">
        <v>1995</v>
      </c>
      <c r="F5330" s="1221"/>
      <c r="G5330" s="740">
        <v>11613.53</v>
      </c>
      <c r="H5330" s="1158">
        <v>527.14</v>
      </c>
      <c r="I5330" s="1158">
        <v>0</v>
      </c>
      <c r="J5330" s="740">
        <v>12140.67</v>
      </c>
      <c r="K5330" s="276" t="str">
        <f t="shared" si="83"/>
        <v>110122</v>
      </c>
    </row>
    <row r="5331" spans="1:11">
      <c r="A5331" s="1157">
        <v>5131030001</v>
      </c>
      <c r="B5331" s="1219" t="s">
        <v>519</v>
      </c>
      <c r="C5331" s="1220"/>
      <c r="D5331" s="1221"/>
      <c r="E5331" s="1219" t="s">
        <v>2287</v>
      </c>
      <c r="F5331" s="1221"/>
      <c r="G5331" s="740">
        <v>2602.23</v>
      </c>
      <c r="H5331" s="1158">
        <v>263.12</v>
      </c>
      <c r="I5331" s="1158">
        <v>0</v>
      </c>
      <c r="J5331" s="740">
        <v>2865.35</v>
      </c>
      <c r="K5331" s="276" t="str">
        <f t="shared" si="83"/>
        <v>110122</v>
      </c>
    </row>
    <row r="5332" spans="1:11">
      <c r="A5332" s="1157">
        <v>5131030001</v>
      </c>
      <c r="B5332" s="1219" t="s">
        <v>519</v>
      </c>
      <c r="C5332" s="1220"/>
      <c r="D5332" s="1221"/>
      <c r="E5332" s="1219" t="s">
        <v>1996</v>
      </c>
      <c r="F5332" s="1221"/>
      <c r="G5332" s="740">
        <v>45116.87</v>
      </c>
      <c r="H5332" s="740">
        <v>3585.56</v>
      </c>
      <c r="I5332" s="1158">
        <v>0</v>
      </c>
      <c r="J5332" s="740">
        <v>48702.43</v>
      </c>
      <c r="K5332" s="276" t="str">
        <f t="shared" si="83"/>
        <v>110122</v>
      </c>
    </row>
    <row r="5333" spans="1:11">
      <c r="A5333" s="1157">
        <v>5131030001</v>
      </c>
      <c r="B5333" s="1219" t="s">
        <v>519</v>
      </c>
      <c r="C5333" s="1220"/>
      <c r="D5333" s="1221"/>
      <c r="E5333" s="1219" t="s">
        <v>1997</v>
      </c>
      <c r="F5333" s="1221"/>
      <c r="G5333" s="740">
        <v>1733933.64</v>
      </c>
      <c r="H5333" s="740">
        <v>168951.31</v>
      </c>
      <c r="I5333" s="1158">
        <v>0</v>
      </c>
      <c r="J5333" s="740">
        <v>1902884.95</v>
      </c>
      <c r="K5333" s="276" t="str">
        <f t="shared" si="83"/>
        <v>110122</v>
      </c>
    </row>
    <row r="5334" spans="1:11">
      <c r="A5334" s="1157">
        <v>5131030001</v>
      </c>
      <c r="B5334" s="1219" t="s">
        <v>519</v>
      </c>
      <c r="C5334" s="1220"/>
      <c r="D5334" s="1221"/>
      <c r="E5334" s="1219" t="s">
        <v>1998</v>
      </c>
      <c r="F5334" s="1221"/>
      <c r="G5334" s="740">
        <v>16524.47</v>
      </c>
      <c r="H5334" s="740">
        <v>1825.96</v>
      </c>
      <c r="I5334" s="1158">
        <v>0</v>
      </c>
      <c r="J5334" s="740">
        <v>18350.43</v>
      </c>
      <c r="K5334" s="276" t="str">
        <f t="shared" si="83"/>
        <v>110122</v>
      </c>
    </row>
    <row r="5335" spans="1:11">
      <c r="A5335" s="1157">
        <v>5131030001</v>
      </c>
      <c r="B5335" s="1219" t="s">
        <v>519</v>
      </c>
      <c r="C5335" s="1220"/>
      <c r="D5335" s="1221"/>
      <c r="E5335" s="1219" t="s">
        <v>1999</v>
      </c>
      <c r="F5335" s="1221"/>
      <c r="G5335" s="740">
        <v>395243.5</v>
      </c>
      <c r="H5335" s="740">
        <v>36068.550000000003</v>
      </c>
      <c r="I5335" s="1158">
        <v>0</v>
      </c>
      <c r="J5335" s="740">
        <v>431312.05</v>
      </c>
      <c r="K5335" s="276" t="str">
        <f t="shared" si="83"/>
        <v>110122</v>
      </c>
    </row>
    <row r="5336" spans="1:11">
      <c r="A5336" s="1157">
        <v>5131030001</v>
      </c>
      <c r="B5336" s="1219" t="s">
        <v>519</v>
      </c>
      <c r="C5336" s="1220"/>
      <c r="D5336" s="1221"/>
      <c r="E5336" s="1219" t="s">
        <v>2000</v>
      </c>
      <c r="F5336" s="1221"/>
      <c r="G5336" s="740">
        <v>7681.65</v>
      </c>
      <c r="H5336" s="1158">
        <v>852.35</v>
      </c>
      <c r="I5336" s="1158">
        <v>0</v>
      </c>
      <c r="J5336" s="740">
        <v>8534</v>
      </c>
      <c r="K5336" s="276" t="str">
        <f t="shared" si="83"/>
        <v>110122</v>
      </c>
    </row>
    <row r="5337" spans="1:11">
      <c r="A5337" s="1157">
        <v>5131030001</v>
      </c>
      <c r="B5337" s="1219" t="s">
        <v>519</v>
      </c>
      <c r="C5337" s="1220"/>
      <c r="D5337" s="1221"/>
      <c r="E5337" s="1219" t="s">
        <v>2001</v>
      </c>
      <c r="F5337" s="1221"/>
      <c r="G5337" s="740">
        <v>922435.12</v>
      </c>
      <c r="H5337" s="740">
        <v>90187.01</v>
      </c>
      <c r="I5337" s="1158">
        <v>0</v>
      </c>
      <c r="J5337" s="740">
        <v>1012622.13</v>
      </c>
      <c r="K5337" s="276" t="str">
        <f t="shared" si="83"/>
        <v>110122</v>
      </c>
    </row>
    <row r="5338" spans="1:11">
      <c r="A5338" s="1157">
        <v>5131030001</v>
      </c>
      <c r="B5338" s="1219" t="s">
        <v>519</v>
      </c>
      <c r="C5338" s="1220"/>
      <c r="D5338" s="1221"/>
      <c r="E5338" s="1219" t="s">
        <v>2002</v>
      </c>
      <c r="F5338" s="1221"/>
      <c r="G5338" s="740">
        <v>75307.98</v>
      </c>
      <c r="H5338" s="740">
        <v>7131.07</v>
      </c>
      <c r="I5338" s="1158">
        <v>0</v>
      </c>
      <c r="J5338" s="740">
        <v>82439.05</v>
      </c>
      <c r="K5338" s="276" t="str">
        <f t="shared" si="83"/>
        <v>110122</v>
      </c>
    </row>
    <row r="5339" spans="1:11">
      <c r="A5339" s="1157">
        <v>5131030001</v>
      </c>
      <c r="B5339" s="1219" t="s">
        <v>519</v>
      </c>
      <c r="C5339" s="1220"/>
      <c r="D5339" s="1221"/>
      <c r="E5339" s="1219" t="s">
        <v>2648</v>
      </c>
      <c r="F5339" s="1221"/>
      <c r="G5339" s="740">
        <v>4819.99</v>
      </c>
      <c r="H5339" s="1158">
        <v>535.86</v>
      </c>
      <c r="I5339" s="1158">
        <v>0</v>
      </c>
      <c r="J5339" s="740">
        <v>5355.85</v>
      </c>
      <c r="K5339" s="276" t="str">
        <f t="shared" si="83"/>
        <v>110122</v>
      </c>
    </row>
    <row r="5340" spans="1:11">
      <c r="A5340" s="1157">
        <v>5131030001</v>
      </c>
      <c r="B5340" s="1219" t="s">
        <v>519</v>
      </c>
      <c r="C5340" s="1220"/>
      <c r="D5340" s="1221"/>
      <c r="E5340" s="1219" t="s">
        <v>2003</v>
      </c>
      <c r="F5340" s="1221"/>
      <c r="G5340" s="740">
        <v>5781.54</v>
      </c>
      <c r="H5340" s="1158">
        <v>396.93</v>
      </c>
      <c r="I5340" s="1158">
        <v>0</v>
      </c>
      <c r="J5340" s="740">
        <v>6178.47</v>
      </c>
      <c r="K5340" s="276" t="str">
        <f t="shared" si="83"/>
        <v>110122</v>
      </c>
    </row>
    <row r="5341" spans="1:11">
      <c r="A5341" s="1157">
        <v>5131030001</v>
      </c>
      <c r="B5341" s="1219" t="s">
        <v>519</v>
      </c>
      <c r="C5341" s="1220"/>
      <c r="D5341" s="1221"/>
      <c r="E5341" s="1219" t="s">
        <v>2004</v>
      </c>
      <c r="F5341" s="1221"/>
      <c r="G5341" s="740">
        <v>1227045.1399999999</v>
      </c>
      <c r="H5341" s="740">
        <v>117850.5</v>
      </c>
      <c r="I5341" s="1158">
        <v>0</v>
      </c>
      <c r="J5341" s="740">
        <v>1344895.64</v>
      </c>
      <c r="K5341" s="276" t="str">
        <f t="shared" si="83"/>
        <v>110122</v>
      </c>
    </row>
    <row r="5342" spans="1:11">
      <c r="A5342" s="1157">
        <v>5131030001</v>
      </c>
      <c r="B5342" s="1219" t="s">
        <v>519</v>
      </c>
      <c r="C5342" s="1220"/>
      <c r="D5342" s="1221"/>
      <c r="E5342" s="1219" t="s">
        <v>2005</v>
      </c>
      <c r="F5342" s="1221"/>
      <c r="G5342" s="740">
        <v>3038.48</v>
      </c>
      <c r="H5342" s="1158">
        <v>263.14</v>
      </c>
      <c r="I5342" s="1158">
        <v>0</v>
      </c>
      <c r="J5342" s="740">
        <v>3301.62</v>
      </c>
      <c r="K5342" s="276" t="str">
        <f t="shared" si="83"/>
        <v>110122</v>
      </c>
    </row>
    <row r="5343" spans="1:11">
      <c r="A5343" s="1157">
        <v>5131030001</v>
      </c>
      <c r="B5343" s="1219" t="s">
        <v>519</v>
      </c>
      <c r="C5343" s="1220"/>
      <c r="D5343" s="1221"/>
      <c r="E5343" s="1219" t="s">
        <v>2006</v>
      </c>
      <c r="F5343" s="1221"/>
      <c r="G5343" s="740">
        <v>4438.17</v>
      </c>
      <c r="H5343" s="1158">
        <v>289.83999999999997</v>
      </c>
      <c r="I5343" s="1158">
        <v>0</v>
      </c>
      <c r="J5343" s="740">
        <v>4728.01</v>
      </c>
      <c r="K5343" s="276" t="str">
        <f t="shared" si="83"/>
        <v>110122</v>
      </c>
    </row>
    <row r="5344" spans="1:11">
      <c r="A5344" s="1157">
        <v>5131030001</v>
      </c>
      <c r="B5344" s="1219" t="s">
        <v>519</v>
      </c>
      <c r="C5344" s="1220"/>
      <c r="D5344" s="1221"/>
      <c r="E5344" s="1219" t="s">
        <v>2007</v>
      </c>
      <c r="F5344" s="1221"/>
      <c r="G5344" s="740">
        <v>23665.31</v>
      </c>
      <c r="H5344" s="740">
        <v>1109.8699999999999</v>
      </c>
      <c r="I5344" s="1158">
        <v>0</v>
      </c>
      <c r="J5344" s="740">
        <v>24775.18</v>
      </c>
      <c r="K5344" s="276" t="str">
        <f t="shared" si="83"/>
        <v>110122</v>
      </c>
    </row>
    <row r="5345" spans="1:11">
      <c r="A5345" s="1157">
        <v>5131030001</v>
      </c>
      <c r="B5345" s="1219" t="s">
        <v>519</v>
      </c>
      <c r="C5345" s="1220"/>
      <c r="D5345" s="1221"/>
      <c r="E5345" s="1219" t="s">
        <v>2008</v>
      </c>
      <c r="F5345" s="1221"/>
      <c r="G5345" s="740">
        <v>255999.38</v>
      </c>
      <c r="H5345" s="740">
        <v>74442.45</v>
      </c>
      <c r="I5345" s="1158">
        <v>0</v>
      </c>
      <c r="J5345" s="740">
        <v>330441.83</v>
      </c>
      <c r="K5345" s="276" t="str">
        <f t="shared" si="83"/>
        <v>110122</v>
      </c>
    </row>
    <row r="5346" spans="1:11">
      <c r="A5346" s="1157">
        <v>5131030001</v>
      </c>
      <c r="B5346" s="1219" t="s">
        <v>519</v>
      </c>
      <c r="C5346" s="1220"/>
      <c r="D5346" s="1221"/>
      <c r="E5346" s="1219" t="s">
        <v>2009</v>
      </c>
      <c r="F5346" s="1221"/>
      <c r="G5346" s="740">
        <v>3483.17</v>
      </c>
      <c r="H5346" s="1158">
        <v>579.89</v>
      </c>
      <c r="I5346" s="1158">
        <v>0</v>
      </c>
      <c r="J5346" s="740">
        <v>4063.06</v>
      </c>
      <c r="K5346" s="276" t="str">
        <f t="shared" si="83"/>
        <v>110122</v>
      </c>
    </row>
    <row r="5347" spans="1:11">
      <c r="A5347" s="1157">
        <v>5131030001</v>
      </c>
      <c r="B5347" s="1219" t="s">
        <v>519</v>
      </c>
      <c r="C5347" s="1220"/>
      <c r="D5347" s="1221"/>
      <c r="E5347" s="1219" t="s">
        <v>2010</v>
      </c>
      <c r="F5347" s="1221"/>
      <c r="G5347" s="740">
        <v>13806.5</v>
      </c>
      <c r="H5347" s="740">
        <v>1042.9000000000001</v>
      </c>
      <c r="I5347" s="1158">
        <v>0</v>
      </c>
      <c r="J5347" s="740">
        <v>14849.4</v>
      </c>
      <c r="K5347" s="276" t="str">
        <f t="shared" si="83"/>
        <v>110122</v>
      </c>
    </row>
    <row r="5348" spans="1:11">
      <c r="A5348" s="1157">
        <v>5131030001</v>
      </c>
      <c r="B5348" s="1219" t="s">
        <v>519</v>
      </c>
      <c r="C5348" s="1220"/>
      <c r="D5348" s="1221"/>
      <c r="E5348" s="1219" t="s">
        <v>2288</v>
      </c>
      <c r="F5348" s="1221"/>
      <c r="G5348" s="740">
        <v>2557.06</v>
      </c>
      <c r="H5348" s="1158">
        <v>259.05</v>
      </c>
      <c r="I5348" s="1158">
        <v>0</v>
      </c>
      <c r="J5348" s="740">
        <v>2816.11</v>
      </c>
      <c r="K5348" s="276" t="str">
        <f t="shared" si="83"/>
        <v>110122</v>
      </c>
    </row>
    <row r="5349" spans="1:11">
      <c r="A5349" s="1157">
        <v>5131030001</v>
      </c>
      <c r="B5349" s="1219" t="s">
        <v>519</v>
      </c>
      <c r="C5349" s="1220"/>
      <c r="D5349" s="1221"/>
      <c r="E5349" s="1219" t="s">
        <v>2011</v>
      </c>
      <c r="F5349" s="1221"/>
      <c r="G5349" s="740">
        <v>12411.51</v>
      </c>
      <c r="H5349" s="740">
        <v>1000</v>
      </c>
      <c r="I5349" s="1158">
        <v>0</v>
      </c>
      <c r="J5349" s="740">
        <v>13411.51</v>
      </c>
      <c r="K5349" s="276" t="str">
        <f t="shared" si="83"/>
        <v>110122</v>
      </c>
    </row>
    <row r="5350" spans="1:11">
      <c r="A5350" s="1157">
        <v>5131030001</v>
      </c>
      <c r="B5350" s="1219" t="s">
        <v>519</v>
      </c>
      <c r="C5350" s="1220"/>
      <c r="D5350" s="1221"/>
      <c r="E5350" s="1219" t="s">
        <v>2012</v>
      </c>
      <c r="F5350" s="1221"/>
      <c r="G5350" s="740">
        <v>16382.85</v>
      </c>
      <c r="H5350" s="740">
        <v>6824.54</v>
      </c>
      <c r="I5350" s="1158">
        <v>0</v>
      </c>
      <c r="J5350" s="740">
        <v>23207.39</v>
      </c>
      <c r="K5350" s="276" t="str">
        <f t="shared" si="83"/>
        <v>110122</v>
      </c>
    </row>
    <row r="5351" spans="1:11">
      <c r="A5351" s="1157">
        <v>5131030001</v>
      </c>
      <c r="B5351" s="1219" t="s">
        <v>519</v>
      </c>
      <c r="C5351" s="1220"/>
      <c r="D5351" s="1221"/>
      <c r="E5351" s="1219" t="s">
        <v>2013</v>
      </c>
      <c r="F5351" s="1221"/>
      <c r="G5351" s="740">
        <v>5851.78</v>
      </c>
      <c r="H5351" s="1158">
        <v>536.71</v>
      </c>
      <c r="I5351" s="1158">
        <v>0</v>
      </c>
      <c r="J5351" s="740">
        <v>6388.49</v>
      </c>
      <c r="K5351" s="276" t="str">
        <f t="shared" si="83"/>
        <v>110122</v>
      </c>
    </row>
    <row r="5352" spans="1:11">
      <c r="A5352" s="1157">
        <v>5131030001</v>
      </c>
      <c r="B5352" s="1219" t="s">
        <v>519</v>
      </c>
      <c r="C5352" s="1220"/>
      <c r="D5352" s="1221"/>
      <c r="E5352" s="1219" t="s">
        <v>2014</v>
      </c>
      <c r="F5352" s="1221"/>
      <c r="G5352" s="740">
        <v>4071.05</v>
      </c>
      <c r="H5352" s="1158">
        <v>291.29000000000002</v>
      </c>
      <c r="I5352" s="1158">
        <v>0</v>
      </c>
      <c r="J5352" s="740">
        <v>4362.34</v>
      </c>
      <c r="K5352" s="276" t="str">
        <f t="shared" si="83"/>
        <v>110122</v>
      </c>
    </row>
    <row r="5353" spans="1:11">
      <c r="A5353" s="1157">
        <v>5131040001</v>
      </c>
      <c r="B5353" s="1219" t="s">
        <v>699</v>
      </c>
      <c r="C5353" s="1220"/>
      <c r="D5353" s="1221"/>
      <c r="E5353" s="1219" t="s">
        <v>2015</v>
      </c>
      <c r="F5353" s="1221"/>
      <c r="G5353" s="740">
        <v>10566.28</v>
      </c>
      <c r="H5353" s="1158">
        <v>960.57</v>
      </c>
      <c r="I5353" s="1158">
        <v>0</v>
      </c>
      <c r="J5353" s="740">
        <v>11526.85</v>
      </c>
      <c r="K5353" s="276" t="str">
        <f t="shared" si="83"/>
        <v>110122</v>
      </c>
    </row>
    <row r="5354" spans="1:11">
      <c r="A5354" s="1157">
        <v>5131040001</v>
      </c>
      <c r="B5354" s="1219" t="s">
        <v>699</v>
      </c>
      <c r="C5354" s="1220"/>
      <c r="D5354" s="1221"/>
      <c r="E5354" s="1219" t="s">
        <v>2016</v>
      </c>
      <c r="F5354" s="1221"/>
      <c r="G5354" s="740">
        <v>167264.01</v>
      </c>
      <c r="H5354" s="740">
        <v>15235.07</v>
      </c>
      <c r="I5354" s="1158">
        <v>0</v>
      </c>
      <c r="J5354" s="740">
        <v>182499.08</v>
      </c>
      <c r="K5354" s="276" t="str">
        <f t="shared" si="83"/>
        <v>110122</v>
      </c>
    </row>
    <row r="5355" spans="1:11">
      <c r="A5355" s="1157">
        <v>5131040001</v>
      </c>
      <c r="B5355" s="1219" t="s">
        <v>699</v>
      </c>
      <c r="C5355" s="1220"/>
      <c r="D5355" s="1221"/>
      <c r="E5355" s="1219" t="s">
        <v>3564</v>
      </c>
      <c r="F5355" s="1221"/>
      <c r="G5355" s="740">
        <v>487200</v>
      </c>
      <c r="H5355" s="740">
        <v>208819.72</v>
      </c>
      <c r="I5355" s="1158">
        <v>0</v>
      </c>
      <c r="J5355" s="740">
        <v>696019.72</v>
      </c>
      <c r="K5355" s="276" t="str">
        <f t="shared" si="83"/>
        <v>110122</v>
      </c>
    </row>
    <row r="5356" spans="1:11">
      <c r="A5356" s="1157">
        <v>5131040001</v>
      </c>
      <c r="B5356" s="1219" t="s">
        <v>699</v>
      </c>
      <c r="C5356" s="1220"/>
      <c r="D5356" s="1221"/>
      <c r="E5356" s="1219" t="s">
        <v>2017</v>
      </c>
      <c r="F5356" s="1221"/>
      <c r="G5356" s="740">
        <v>216767.07</v>
      </c>
      <c r="H5356" s="740">
        <v>89241.72</v>
      </c>
      <c r="I5356" s="1158">
        <v>0</v>
      </c>
      <c r="J5356" s="740">
        <v>306008.78999999998</v>
      </c>
      <c r="K5356" s="276" t="str">
        <f t="shared" si="83"/>
        <v>110122</v>
      </c>
    </row>
    <row r="5357" spans="1:11">
      <c r="A5357" s="1157">
        <v>5131040001</v>
      </c>
      <c r="B5357" s="1219" t="s">
        <v>699</v>
      </c>
      <c r="C5357" s="1220"/>
      <c r="D5357" s="1221"/>
      <c r="E5357" s="1219" t="s">
        <v>2018</v>
      </c>
      <c r="F5357" s="1221"/>
      <c r="G5357" s="740">
        <v>2826.86</v>
      </c>
      <c r="H5357" s="1158">
        <v>254.49</v>
      </c>
      <c r="I5357" s="1158">
        <v>0</v>
      </c>
      <c r="J5357" s="740">
        <v>3081.35</v>
      </c>
      <c r="K5357" s="276" t="str">
        <f t="shared" si="83"/>
        <v>110122</v>
      </c>
    </row>
    <row r="5358" spans="1:11">
      <c r="A5358" s="1157">
        <v>5131040001</v>
      </c>
      <c r="B5358" s="1219" t="s">
        <v>699</v>
      </c>
      <c r="C5358" s="1220"/>
      <c r="D5358" s="1221"/>
      <c r="E5358" s="1219" t="s">
        <v>2019</v>
      </c>
      <c r="F5358" s="1221"/>
      <c r="G5358" s="740">
        <v>3127.97</v>
      </c>
      <c r="H5358" s="1158">
        <v>284.36</v>
      </c>
      <c r="I5358" s="1158">
        <v>0</v>
      </c>
      <c r="J5358" s="740">
        <v>3412.33</v>
      </c>
      <c r="K5358" s="276" t="str">
        <f t="shared" si="83"/>
        <v>110122</v>
      </c>
    </row>
    <row r="5359" spans="1:11">
      <c r="A5359" s="1157">
        <v>5131040001</v>
      </c>
      <c r="B5359" s="1219" t="s">
        <v>699</v>
      </c>
      <c r="C5359" s="1220"/>
      <c r="D5359" s="1221"/>
      <c r="E5359" s="1219" t="s">
        <v>2020</v>
      </c>
      <c r="F5359" s="1221"/>
      <c r="G5359" s="740">
        <v>4938.5600000000004</v>
      </c>
      <c r="H5359" s="1158">
        <v>509.31</v>
      </c>
      <c r="I5359" s="1158">
        <v>0</v>
      </c>
      <c r="J5359" s="740">
        <v>5447.87</v>
      </c>
      <c r="K5359" s="276" t="str">
        <f t="shared" si="83"/>
        <v>110122</v>
      </c>
    </row>
    <row r="5360" spans="1:11">
      <c r="A5360" s="1157">
        <v>5131040001</v>
      </c>
      <c r="B5360" s="1219" t="s">
        <v>699</v>
      </c>
      <c r="C5360" s="1220"/>
      <c r="D5360" s="1221"/>
      <c r="E5360" s="1219" t="s">
        <v>2289</v>
      </c>
      <c r="F5360" s="1221"/>
      <c r="G5360" s="740">
        <v>6680</v>
      </c>
      <c r="H5360" s="1158">
        <v>0</v>
      </c>
      <c r="I5360" s="1158">
        <v>0</v>
      </c>
      <c r="J5360" s="740">
        <v>6680</v>
      </c>
      <c r="K5360" s="276" t="str">
        <f t="shared" si="83"/>
        <v>110122</v>
      </c>
    </row>
    <row r="5361" spans="1:11">
      <c r="A5361" s="1157">
        <v>5131040001</v>
      </c>
      <c r="B5361" s="1219" t="s">
        <v>699</v>
      </c>
      <c r="C5361" s="1220"/>
      <c r="D5361" s="1221"/>
      <c r="E5361" s="1219" t="s">
        <v>2649</v>
      </c>
      <c r="F5361" s="1221"/>
      <c r="G5361" s="740">
        <v>4077.17</v>
      </c>
      <c r="H5361" s="1158">
        <v>0</v>
      </c>
      <c r="I5361" s="1158">
        <v>0</v>
      </c>
      <c r="J5361" s="740">
        <v>4077.17</v>
      </c>
      <c r="K5361" s="276" t="str">
        <f t="shared" si="83"/>
        <v>110122</v>
      </c>
    </row>
    <row r="5362" spans="1:11">
      <c r="A5362" s="1157">
        <v>5131040001</v>
      </c>
      <c r="B5362" s="1219" t="s">
        <v>699</v>
      </c>
      <c r="C5362" s="1220"/>
      <c r="D5362" s="1221"/>
      <c r="E5362" s="1219" t="s">
        <v>2021</v>
      </c>
      <c r="F5362" s="1221"/>
      <c r="G5362" s="740">
        <v>2820.22</v>
      </c>
      <c r="H5362" s="1158">
        <v>254.49</v>
      </c>
      <c r="I5362" s="1158">
        <v>0</v>
      </c>
      <c r="J5362" s="740">
        <v>3074.71</v>
      </c>
      <c r="K5362" s="276" t="str">
        <f t="shared" si="83"/>
        <v>110122</v>
      </c>
    </row>
    <row r="5363" spans="1:11">
      <c r="A5363" s="1157">
        <v>5131040001</v>
      </c>
      <c r="B5363" s="1219" t="s">
        <v>699</v>
      </c>
      <c r="C5363" s="1220"/>
      <c r="D5363" s="1221"/>
      <c r="E5363" s="1219" t="s">
        <v>2022</v>
      </c>
      <c r="F5363" s="1221"/>
      <c r="G5363" s="740">
        <v>3127.97</v>
      </c>
      <c r="H5363" s="1158">
        <v>284.36</v>
      </c>
      <c r="I5363" s="1158">
        <v>0</v>
      </c>
      <c r="J5363" s="740">
        <v>3412.33</v>
      </c>
      <c r="K5363" s="276" t="str">
        <f t="shared" si="83"/>
        <v>110122</v>
      </c>
    </row>
    <row r="5364" spans="1:11">
      <c r="A5364" s="1157">
        <v>5131050001</v>
      </c>
      <c r="B5364" s="1219" t="s">
        <v>2290</v>
      </c>
      <c r="C5364" s="1220"/>
      <c r="D5364" s="1221"/>
      <c r="E5364" s="1219" t="s">
        <v>2291</v>
      </c>
      <c r="F5364" s="1221"/>
      <c r="G5364" s="740">
        <v>21157.82</v>
      </c>
      <c r="H5364" s="740">
        <v>2698</v>
      </c>
      <c r="I5364" s="1158">
        <v>0</v>
      </c>
      <c r="J5364" s="740">
        <v>23855.82</v>
      </c>
      <c r="K5364" s="276" t="str">
        <f t="shared" si="83"/>
        <v>110122</v>
      </c>
    </row>
    <row r="5365" spans="1:11">
      <c r="A5365" s="1157">
        <v>5131050001</v>
      </c>
      <c r="B5365" s="1219" t="s">
        <v>2290</v>
      </c>
      <c r="C5365" s="1220"/>
      <c r="D5365" s="1221"/>
      <c r="E5365" s="1219" t="s">
        <v>2292</v>
      </c>
      <c r="F5365" s="1221"/>
      <c r="G5365" s="740">
        <v>72481.19</v>
      </c>
      <c r="H5365" s="1158">
        <v>0</v>
      </c>
      <c r="I5365" s="1158">
        <v>0</v>
      </c>
      <c r="J5365" s="740">
        <v>72481.19</v>
      </c>
      <c r="K5365" s="276" t="str">
        <f t="shared" si="83"/>
        <v>110122</v>
      </c>
    </row>
    <row r="5366" spans="1:11">
      <c r="A5366" s="1157">
        <v>5131050001</v>
      </c>
      <c r="B5366" s="1219" t="s">
        <v>2290</v>
      </c>
      <c r="C5366" s="1220"/>
      <c r="D5366" s="1221"/>
      <c r="E5366" s="1219" t="s">
        <v>2293</v>
      </c>
      <c r="F5366" s="1221"/>
      <c r="G5366" s="740">
        <v>240309.59</v>
      </c>
      <c r="H5366" s="740">
        <v>1415</v>
      </c>
      <c r="I5366" s="1158">
        <v>0</v>
      </c>
      <c r="J5366" s="740">
        <v>241724.59</v>
      </c>
      <c r="K5366" s="276" t="str">
        <f t="shared" si="83"/>
        <v>110122</v>
      </c>
    </row>
    <row r="5367" spans="1:11">
      <c r="A5367" s="1157">
        <v>5131050001</v>
      </c>
      <c r="B5367" s="1219" t="s">
        <v>2290</v>
      </c>
      <c r="C5367" s="1220"/>
      <c r="D5367" s="1221"/>
      <c r="E5367" s="1219" t="s">
        <v>2650</v>
      </c>
      <c r="F5367" s="1221"/>
      <c r="G5367" s="740">
        <v>7119.94</v>
      </c>
      <c r="H5367" s="1158">
        <v>0</v>
      </c>
      <c r="I5367" s="1158">
        <v>0</v>
      </c>
      <c r="J5367" s="740">
        <v>7119.94</v>
      </c>
      <c r="K5367" s="276" t="str">
        <f t="shared" si="83"/>
        <v>110122</v>
      </c>
    </row>
    <row r="5368" spans="1:11">
      <c r="A5368" s="1157">
        <v>5131050001</v>
      </c>
      <c r="B5368" s="1219" t="s">
        <v>2290</v>
      </c>
      <c r="C5368" s="1220"/>
      <c r="D5368" s="1221"/>
      <c r="E5368" s="1219" t="s">
        <v>4587</v>
      </c>
      <c r="F5368" s="1221"/>
      <c r="G5368" s="1158">
        <v>0</v>
      </c>
      <c r="H5368" s="1158">
        <v>567</v>
      </c>
      <c r="I5368" s="1158">
        <v>0</v>
      </c>
      <c r="J5368" s="1158">
        <v>567</v>
      </c>
      <c r="K5368" s="276" t="str">
        <f t="shared" si="83"/>
        <v>110122</v>
      </c>
    </row>
    <row r="5369" spans="1:11">
      <c r="A5369" s="1157">
        <v>5131060001</v>
      </c>
      <c r="B5369" s="1219" t="s">
        <v>3316</v>
      </c>
      <c r="C5369" s="1220"/>
      <c r="D5369" s="1221"/>
      <c r="E5369" s="1219" t="s">
        <v>3317</v>
      </c>
      <c r="F5369" s="1221"/>
      <c r="G5369" s="740">
        <v>7188</v>
      </c>
      <c r="H5369" s="1158">
        <v>0</v>
      </c>
      <c r="I5369" s="1158">
        <v>0</v>
      </c>
      <c r="J5369" s="740">
        <v>7188</v>
      </c>
      <c r="K5369" s="276" t="str">
        <f t="shared" si="83"/>
        <v>110122</v>
      </c>
    </row>
    <row r="5370" spans="1:11">
      <c r="A5370" s="1157">
        <v>5131070001</v>
      </c>
      <c r="B5370" s="1219" t="s">
        <v>2294</v>
      </c>
      <c r="C5370" s="1220"/>
      <c r="D5370" s="1221"/>
      <c r="E5370" s="1219" t="s">
        <v>3070</v>
      </c>
      <c r="F5370" s="1221"/>
      <c r="G5370" s="740">
        <v>1218723.76</v>
      </c>
      <c r="H5370" s="740">
        <v>801520</v>
      </c>
      <c r="I5370" s="1158">
        <v>0</v>
      </c>
      <c r="J5370" s="740">
        <v>2020243.76</v>
      </c>
      <c r="K5370" s="276" t="str">
        <f t="shared" si="83"/>
        <v>110122</v>
      </c>
    </row>
    <row r="5371" spans="1:11">
      <c r="A5371" s="1157">
        <v>5131070001</v>
      </c>
      <c r="B5371" s="1219" t="s">
        <v>2294</v>
      </c>
      <c r="C5371" s="1220"/>
      <c r="D5371" s="1221"/>
      <c r="E5371" s="1219" t="s">
        <v>2295</v>
      </c>
      <c r="F5371" s="1221"/>
      <c r="G5371" s="740">
        <v>69957</v>
      </c>
      <c r="H5371" s="1158">
        <v>0</v>
      </c>
      <c r="I5371" s="1158">
        <v>0</v>
      </c>
      <c r="J5371" s="740">
        <v>69957</v>
      </c>
      <c r="K5371" s="276" t="str">
        <f t="shared" si="83"/>
        <v>110122</v>
      </c>
    </row>
    <row r="5372" spans="1:11">
      <c r="A5372" s="1157">
        <v>5131070001</v>
      </c>
      <c r="B5372" s="1219" t="s">
        <v>2294</v>
      </c>
      <c r="C5372" s="1220"/>
      <c r="D5372" s="1221"/>
      <c r="E5372" s="1219" t="s">
        <v>3565</v>
      </c>
      <c r="F5372" s="1221"/>
      <c r="G5372" s="740">
        <v>30713.64</v>
      </c>
      <c r="H5372" s="1158">
        <v>0</v>
      </c>
      <c r="I5372" s="1158">
        <v>0</v>
      </c>
      <c r="J5372" s="740">
        <v>30713.64</v>
      </c>
      <c r="K5372" s="276" t="str">
        <f t="shared" si="83"/>
        <v>110122</v>
      </c>
    </row>
    <row r="5373" spans="1:11">
      <c r="A5373" s="1157">
        <v>5131070001</v>
      </c>
      <c r="B5373" s="1219" t="s">
        <v>2294</v>
      </c>
      <c r="C5373" s="1220"/>
      <c r="D5373" s="1221"/>
      <c r="E5373" s="1219" t="s">
        <v>3566</v>
      </c>
      <c r="F5373" s="1221"/>
      <c r="G5373" s="740">
        <v>111360</v>
      </c>
      <c r="H5373" s="740">
        <v>55680</v>
      </c>
      <c r="I5373" s="1158">
        <v>0</v>
      </c>
      <c r="J5373" s="740">
        <v>167040</v>
      </c>
      <c r="K5373" s="276" t="str">
        <f t="shared" si="83"/>
        <v>110122</v>
      </c>
    </row>
    <row r="5374" spans="1:11">
      <c r="A5374" s="1157">
        <v>5131070002</v>
      </c>
      <c r="B5374" s="1219" t="s">
        <v>4144</v>
      </c>
      <c r="C5374" s="1220"/>
      <c r="D5374" s="1221"/>
      <c r="E5374" s="1219" t="s">
        <v>4145</v>
      </c>
      <c r="F5374" s="1221"/>
      <c r="G5374" s="1158">
        <v>996.44</v>
      </c>
      <c r="H5374" s="1158">
        <v>0</v>
      </c>
      <c r="I5374" s="1158">
        <v>0</v>
      </c>
      <c r="J5374" s="1158">
        <v>996.44</v>
      </c>
      <c r="K5374" s="276" t="str">
        <f t="shared" si="83"/>
        <v>110122</v>
      </c>
    </row>
    <row r="5375" spans="1:11">
      <c r="A5375" s="1157">
        <v>5131080001</v>
      </c>
      <c r="B5375" s="1219" t="s">
        <v>2296</v>
      </c>
      <c r="C5375" s="1220"/>
      <c r="D5375" s="1221"/>
      <c r="E5375" s="1219" t="s">
        <v>2297</v>
      </c>
      <c r="F5375" s="1221"/>
      <c r="G5375" s="740">
        <v>1738.27</v>
      </c>
      <c r="H5375" s="1158">
        <v>0</v>
      </c>
      <c r="I5375" s="1158">
        <v>0</v>
      </c>
      <c r="J5375" s="740">
        <v>1738.27</v>
      </c>
      <c r="K5375" s="276" t="str">
        <f t="shared" si="83"/>
        <v>110122</v>
      </c>
    </row>
    <row r="5376" spans="1:11">
      <c r="A5376" s="1157">
        <v>5131080002</v>
      </c>
      <c r="B5376" s="1219" t="s">
        <v>2298</v>
      </c>
      <c r="C5376" s="1220"/>
      <c r="D5376" s="1221"/>
      <c r="E5376" s="1219" t="s">
        <v>2299</v>
      </c>
      <c r="F5376" s="1221"/>
      <c r="G5376" s="740">
        <v>1679.64</v>
      </c>
      <c r="H5376" s="1158">
        <v>0</v>
      </c>
      <c r="I5376" s="1158">
        <v>0</v>
      </c>
      <c r="J5376" s="740">
        <v>1679.64</v>
      </c>
      <c r="K5376" s="276" t="str">
        <f t="shared" si="83"/>
        <v>110122</v>
      </c>
    </row>
    <row r="5377" spans="1:11">
      <c r="A5377" s="1157">
        <v>5131080002</v>
      </c>
      <c r="B5377" s="1219" t="s">
        <v>2298</v>
      </c>
      <c r="C5377" s="1220"/>
      <c r="D5377" s="1221"/>
      <c r="E5377" s="1219" t="s">
        <v>2651</v>
      </c>
      <c r="F5377" s="1221"/>
      <c r="G5377" s="740">
        <v>13212.4</v>
      </c>
      <c r="H5377" s="1158">
        <v>0</v>
      </c>
      <c r="I5377" s="1158">
        <v>0</v>
      </c>
      <c r="J5377" s="740">
        <v>13212.4</v>
      </c>
      <c r="K5377" s="276" t="str">
        <f t="shared" si="83"/>
        <v>110122</v>
      </c>
    </row>
    <row r="5378" spans="1:11">
      <c r="A5378" s="1157">
        <v>5131080002</v>
      </c>
      <c r="B5378" s="1219" t="s">
        <v>2298</v>
      </c>
      <c r="C5378" s="1220"/>
      <c r="D5378" s="1221"/>
      <c r="E5378" s="1219" t="s">
        <v>2652</v>
      </c>
      <c r="F5378" s="1221"/>
      <c r="G5378" s="740">
        <v>5973.39</v>
      </c>
      <c r="H5378" s="740">
        <v>1260.4100000000001</v>
      </c>
      <c r="I5378" s="1158">
        <v>0</v>
      </c>
      <c r="J5378" s="740">
        <v>7233.8</v>
      </c>
      <c r="K5378" s="276" t="str">
        <f t="shared" si="83"/>
        <v>110122</v>
      </c>
    </row>
    <row r="5379" spans="1:11">
      <c r="A5379" s="1157">
        <v>5131080002</v>
      </c>
      <c r="B5379" s="1219" t="s">
        <v>2298</v>
      </c>
      <c r="C5379" s="1220"/>
      <c r="D5379" s="1221"/>
      <c r="E5379" s="1219" t="s">
        <v>2653</v>
      </c>
      <c r="F5379" s="1221"/>
      <c r="G5379" s="740">
        <v>6311.76</v>
      </c>
      <c r="H5379" s="1158">
        <v>0</v>
      </c>
      <c r="I5379" s="1158">
        <v>0</v>
      </c>
      <c r="J5379" s="740">
        <v>6311.76</v>
      </c>
      <c r="K5379" s="276" t="str">
        <f t="shared" si="83"/>
        <v>110122</v>
      </c>
    </row>
    <row r="5380" spans="1:11">
      <c r="A5380" s="1157">
        <v>5131080002</v>
      </c>
      <c r="B5380" s="1219" t="s">
        <v>2298</v>
      </c>
      <c r="C5380" s="1220"/>
      <c r="D5380" s="1221"/>
      <c r="E5380" s="1219" t="s">
        <v>2300</v>
      </c>
      <c r="F5380" s="1221"/>
      <c r="G5380" s="740">
        <v>1657.3</v>
      </c>
      <c r="H5380" s="1158">
        <v>0</v>
      </c>
      <c r="I5380" s="1158">
        <v>0</v>
      </c>
      <c r="J5380" s="740">
        <v>1657.3</v>
      </c>
      <c r="K5380" s="276" t="str">
        <f t="shared" si="83"/>
        <v>110122</v>
      </c>
    </row>
    <row r="5381" spans="1:11">
      <c r="A5381" s="1157">
        <v>5131080002</v>
      </c>
      <c r="B5381" s="1219" t="s">
        <v>2298</v>
      </c>
      <c r="C5381" s="1220"/>
      <c r="D5381" s="1221"/>
      <c r="E5381" s="1219" t="s">
        <v>3949</v>
      </c>
      <c r="F5381" s="1221"/>
      <c r="G5381" s="1158">
        <v>470.19</v>
      </c>
      <c r="H5381" s="1158">
        <v>0</v>
      </c>
      <c r="I5381" s="1158">
        <v>0</v>
      </c>
      <c r="J5381" s="1158">
        <v>470.19</v>
      </c>
      <c r="K5381" s="276" t="str">
        <f t="shared" si="83"/>
        <v>110122</v>
      </c>
    </row>
    <row r="5382" spans="1:11">
      <c r="A5382" s="1157">
        <v>5131080002</v>
      </c>
      <c r="B5382" s="1219" t="s">
        <v>2298</v>
      </c>
      <c r="C5382" s="1220"/>
      <c r="D5382" s="1221"/>
      <c r="E5382" s="1219" t="s">
        <v>2301</v>
      </c>
      <c r="F5382" s="1221"/>
      <c r="G5382" s="740">
        <v>42920</v>
      </c>
      <c r="H5382" s="1158">
        <v>0</v>
      </c>
      <c r="I5382" s="1158">
        <v>0</v>
      </c>
      <c r="J5382" s="740">
        <v>42920</v>
      </c>
      <c r="K5382" s="276" t="str">
        <f t="shared" si="83"/>
        <v>110122</v>
      </c>
    </row>
    <row r="5383" spans="1:11">
      <c r="A5383" s="1157">
        <v>5131080002</v>
      </c>
      <c r="B5383" s="1219" t="s">
        <v>2298</v>
      </c>
      <c r="C5383" s="1220"/>
      <c r="D5383" s="1221"/>
      <c r="E5383" s="1219" t="s">
        <v>3858</v>
      </c>
      <c r="F5383" s="1221"/>
      <c r="G5383" s="1158">
        <v>468.7</v>
      </c>
      <c r="H5383" s="1158">
        <v>0</v>
      </c>
      <c r="I5383" s="1158">
        <v>0</v>
      </c>
      <c r="J5383" s="1158">
        <v>468.7</v>
      </c>
      <c r="K5383" s="276" t="str">
        <f t="shared" si="83"/>
        <v>110122</v>
      </c>
    </row>
    <row r="5384" spans="1:11">
      <c r="A5384" s="1157">
        <v>5131080002</v>
      </c>
      <c r="B5384" s="1219" t="s">
        <v>2298</v>
      </c>
      <c r="C5384" s="1220"/>
      <c r="D5384" s="1221"/>
      <c r="E5384" s="1219" t="s">
        <v>3071</v>
      </c>
      <c r="F5384" s="1221"/>
      <c r="G5384" s="1158">
        <v>461.26</v>
      </c>
      <c r="H5384" s="1158">
        <v>0</v>
      </c>
      <c r="I5384" s="1158">
        <v>0</v>
      </c>
      <c r="J5384" s="1158">
        <v>461.26</v>
      </c>
      <c r="K5384" s="276" t="str">
        <f t="shared" si="83"/>
        <v>110122</v>
      </c>
    </row>
    <row r="5385" spans="1:11">
      <c r="A5385" s="1157">
        <v>5131080002</v>
      </c>
      <c r="B5385" s="1219" t="s">
        <v>2298</v>
      </c>
      <c r="C5385" s="1220"/>
      <c r="D5385" s="1221"/>
      <c r="E5385" s="1219" t="s">
        <v>2302</v>
      </c>
      <c r="F5385" s="1221"/>
      <c r="G5385" s="740">
        <v>5236.67</v>
      </c>
      <c r="H5385" s="1158">
        <v>995.82</v>
      </c>
      <c r="I5385" s="1158">
        <v>0</v>
      </c>
      <c r="J5385" s="740">
        <v>6232.49</v>
      </c>
      <c r="K5385" s="276" t="str">
        <f t="shared" si="83"/>
        <v>110122</v>
      </c>
    </row>
    <row r="5386" spans="1:11">
      <c r="A5386" s="1157">
        <v>5132020001</v>
      </c>
      <c r="B5386" s="1219" t="s">
        <v>700</v>
      </c>
      <c r="C5386" s="1220"/>
      <c r="D5386" s="1221"/>
      <c r="E5386" s="1219" t="s">
        <v>2023</v>
      </c>
      <c r="F5386" s="1221"/>
      <c r="G5386" s="740">
        <v>261261</v>
      </c>
      <c r="H5386" s="740">
        <v>23751</v>
      </c>
      <c r="I5386" s="1158">
        <v>0</v>
      </c>
      <c r="J5386" s="740">
        <v>285012</v>
      </c>
      <c r="K5386" s="276" t="str">
        <f t="shared" si="83"/>
        <v>110122</v>
      </c>
    </row>
    <row r="5387" spans="1:11">
      <c r="A5387" s="1157">
        <v>5132020001</v>
      </c>
      <c r="B5387" s="1219" t="s">
        <v>700</v>
      </c>
      <c r="C5387" s="1220"/>
      <c r="D5387" s="1221"/>
      <c r="E5387" s="1219" t="s">
        <v>2024</v>
      </c>
      <c r="F5387" s="1221"/>
      <c r="G5387" s="740">
        <v>1035056.48</v>
      </c>
      <c r="H5387" s="740">
        <v>517528.24</v>
      </c>
      <c r="I5387" s="1158">
        <v>0</v>
      </c>
      <c r="J5387" s="740">
        <v>1552584.72</v>
      </c>
      <c r="K5387" s="276" t="str">
        <f t="shared" si="83"/>
        <v>110122</v>
      </c>
    </row>
    <row r="5388" spans="1:11">
      <c r="A5388" s="1157">
        <v>5132020001</v>
      </c>
      <c r="B5388" s="1219" t="s">
        <v>700</v>
      </c>
      <c r="C5388" s="1220"/>
      <c r="D5388" s="1221"/>
      <c r="E5388" s="1219" t="s">
        <v>2025</v>
      </c>
      <c r="F5388" s="1221"/>
      <c r="G5388" s="740">
        <v>957000</v>
      </c>
      <c r="H5388" s="740">
        <v>40600</v>
      </c>
      <c r="I5388" s="1158">
        <v>0</v>
      </c>
      <c r="J5388" s="740">
        <v>997600</v>
      </c>
      <c r="K5388" s="276" t="str">
        <f t="shared" si="83"/>
        <v>110122</v>
      </c>
    </row>
    <row r="5389" spans="1:11">
      <c r="A5389" s="1157">
        <v>5132020001</v>
      </c>
      <c r="B5389" s="1219" t="s">
        <v>700</v>
      </c>
      <c r="C5389" s="1220"/>
      <c r="D5389" s="1221"/>
      <c r="E5389" s="1219" t="s">
        <v>2026</v>
      </c>
      <c r="F5389" s="1221"/>
      <c r="G5389" s="740">
        <v>288144</v>
      </c>
      <c r="H5389" s="1158">
        <v>0</v>
      </c>
      <c r="I5389" s="1158">
        <v>0</v>
      </c>
      <c r="J5389" s="740">
        <v>288144</v>
      </c>
      <c r="K5389" s="276" t="str">
        <f t="shared" ref="K5389:K5452" si="84">MID(E5389,58,6)</f>
        <v>110122</v>
      </c>
    </row>
    <row r="5390" spans="1:11">
      <c r="A5390" s="1157">
        <v>5132020001</v>
      </c>
      <c r="B5390" s="1219" t="s">
        <v>700</v>
      </c>
      <c r="C5390" s="1220"/>
      <c r="D5390" s="1221"/>
      <c r="E5390" s="1219" t="s">
        <v>2303</v>
      </c>
      <c r="F5390" s="1221"/>
      <c r="G5390" s="740">
        <v>476991.79</v>
      </c>
      <c r="H5390" s="740">
        <v>43362.89</v>
      </c>
      <c r="I5390" s="1158">
        <v>0</v>
      </c>
      <c r="J5390" s="740">
        <v>520354.68</v>
      </c>
      <c r="K5390" s="276" t="str">
        <f t="shared" si="84"/>
        <v>110122</v>
      </c>
    </row>
    <row r="5391" spans="1:11">
      <c r="A5391" s="1157">
        <v>5132020001</v>
      </c>
      <c r="B5391" s="1219" t="s">
        <v>700</v>
      </c>
      <c r="C5391" s="1220"/>
      <c r="D5391" s="1221"/>
      <c r="E5391" s="1219" t="s">
        <v>2027</v>
      </c>
      <c r="F5391" s="1221"/>
      <c r="G5391" s="740">
        <v>582099.1</v>
      </c>
      <c r="H5391" s="740">
        <v>52918.1</v>
      </c>
      <c r="I5391" s="1158">
        <v>0</v>
      </c>
      <c r="J5391" s="740">
        <v>635017.19999999995</v>
      </c>
      <c r="K5391" s="276" t="str">
        <f t="shared" si="84"/>
        <v>110122</v>
      </c>
    </row>
    <row r="5392" spans="1:11">
      <c r="A5392" s="1157">
        <v>5132020001</v>
      </c>
      <c r="B5392" s="1219" t="s">
        <v>700</v>
      </c>
      <c r="C5392" s="1220"/>
      <c r="D5392" s="1221"/>
      <c r="E5392" s="1219" t="s">
        <v>2028</v>
      </c>
      <c r="F5392" s="1221"/>
      <c r="G5392" s="740">
        <v>806200</v>
      </c>
      <c r="H5392" s="740">
        <v>98600</v>
      </c>
      <c r="I5392" s="1158">
        <v>0</v>
      </c>
      <c r="J5392" s="740">
        <v>904800</v>
      </c>
      <c r="K5392" s="276" t="str">
        <f t="shared" si="84"/>
        <v>110122</v>
      </c>
    </row>
    <row r="5393" spans="1:11">
      <c r="A5393" s="1157">
        <v>5132020001</v>
      </c>
      <c r="B5393" s="1219" t="s">
        <v>700</v>
      </c>
      <c r="C5393" s="1220"/>
      <c r="D5393" s="1221"/>
      <c r="E5393" s="1219" t="s">
        <v>3072</v>
      </c>
      <c r="F5393" s="1221"/>
      <c r="G5393" s="740">
        <v>661859.37</v>
      </c>
      <c r="H5393" s="740">
        <v>65023.95</v>
      </c>
      <c r="I5393" s="1158">
        <v>0</v>
      </c>
      <c r="J5393" s="740">
        <v>726883.32</v>
      </c>
      <c r="K5393" s="276" t="str">
        <f t="shared" si="84"/>
        <v>110122</v>
      </c>
    </row>
    <row r="5394" spans="1:11">
      <c r="A5394" s="1157">
        <v>5132020001</v>
      </c>
      <c r="B5394" s="1219" t="s">
        <v>700</v>
      </c>
      <c r="C5394" s="1220"/>
      <c r="D5394" s="1221"/>
      <c r="E5394" s="1219" t="s">
        <v>3318</v>
      </c>
      <c r="F5394" s="1221"/>
      <c r="G5394" s="740">
        <v>2089944.45</v>
      </c>
      <c r="H5394" s="740">
        <v>189994.95</v>
      </c>
      <c r="I5394" s="1158">
        <v>0</v>
      </c>
      <c r="J5394" s="740">
        <v>2279939.4</v>
      </c>
      <c r="K5394" s="276" t="str">
        <f t="shared" si="84"/>
        <v>110122</v>
      </c>
    </row>
    <row r="5395" spans="1:11">
      <c r="A5395" s="1157">
        <v>5132020001</v>
      </c>
      <c r="B5395" s="1219" t="s">
        <v>700</v>
      </c>
      <c r="C5395" s="1220"/>
      <c r="D5395" s="1221"/>
      <c r="E5395" s="1219" t="s">
        <v>2029</v>
      </c>
      <c r="F5395" s="1221"/>
      <c r="G5395" s="740">
        <v>390853.26</v>
      </c>
      <c r="H5395" s="740">
        <v>32348.58</v>
      </c>
      <c r="I5395" s="1158">
        <v>0</v>
      </c>
      <c r="J5395" s="740">
        <v>423201.84</v>
      </c>
      <c r="K5395" s="276" t="str">
        <f t="shared" si="84"/>
        <v>110122</v>
      </c>
    </row>
    <row r="5396" spans="1:11">
      <c r="A5396" s="1157">
        <v>5132020001</v>
      </c>
      <c r="B5396" s="1219" t="s">
        <v>700</v>
      </c>
      <c r="C5396" s="1220"/>
      <c r="D5396" s="1221"/>
      <c r="E5396" s="1219" t="s">
        <v>2030</v>
      </c>
      <c r="F5396" s="1221"/>
      <c r="G5396" s="740">
        <v>21125.9</v>
      </c>
      <c r="H5396" s="1158">
        <v>0</v>
      </c>
      <c r="I5396" s="1158">
        <v>0</v>
      </c>
      <c r="J5396" s="740">
        <v>21125.9</v>
      </c>
      <c r="K5396" s="276" t="str">
        <f t="shared" si="84"/>
        <v>110122</v>
      </c>
    </row>
    <row r="5397" spans="1:11">
      <c r="A5397" s="1157">
        <v>5132020001</v>
      </c>
      <c r="B5397" s="1219" t="s">
        <v>700</v>
      </c>
      <c r="C5397" s="1220"/>
      <c r="D5397" s="1221"/>
      <c r="E5397" s="1219" t="s">
        <v>2654</v>
      </c>
      <c r="F5397" s="1221"/>
      <c r="G5397" s="740">
        <v>169007.84</v>
      </c>
      <c r="H5397" s="740">
        <v>21125.98</v>
      </c>
      <c r="I5397" s="1158">
        <v>0</v>
      </c>
      <c r="J5397" s="740">
        <v>190133.82</v>
      </c>
      <c r="K5397" s="276" t="str">
        <f t="shared" si="84"/>
        <v>110122</v>
      </c>
    </row>
    <row r="5398" spans="1:11">
      <c r="A5398" s="1157">
        <v>5132020001</v>
      </c>
      <c r="B5398" s="1219" t="s">
        <v>700</v>
      </c>
      <c r="C5398" s="1220"/>
      <c r="D5398" s="1221"/>
      <c r="E5398" s="1219" t="s">
        <v>2655</v>
      </c>
      <c r="F5398" s="1221"/>
      <c r="G5398" s="740">
        <v>42251.96</v>
      </c>
      <c r="H5398" s="1158">
        <v>0</v>
      </c>
      <c r="I5398" s="1158">
        <v>0</v>
      </c>
      <c r="J5398" s="740">
        <v>42251.96</v>
      </c>
      <c r="K5398" s="276" t="str">
        <f t="shared" si="84"/>
        <v>110122</v>
      </c>
    </row>
    <row r="5399" spans="1:11">
      <c r="A5399" s="1157">
        <v>5132020001</v>
      </c>
      <c r="B5399" s="1219" t="s">
        <v>700</v>
      </c>
      <c r="C5399" s="1220"/>
      <c r="D5399" s="1221"/>
      <c r="E5399" s="1219" t="s">
        <v>2031</v>
      </c>
      <c r="F5399" s="1221"/>
      <c r="G5399" s="740">
        <v>355651.97</v>
      </c>
      <c r="H5399" s="740">
        <v>32332</v>
      </c>
      <c r="I5399" s="1158">
        <v>0</v>
      </c>
      <c r="J5399" s="740">
        <v>387983.97</v>
      </c>
      <c r="K5399" s="276" t="str">
        <f t="shared" si="84"/>
        <v>110122</v>
      </c>
    </row>
    <row r="5400" spans="1:11">
      <c r="A5400" s="1157">
        <v>5132020001</v>
      </c>
      <c r="B5400" s="1219" t="s">
        <v>700</v>
      </c>
      <c r="C5400" s="1220"/>
      <c r="D5400" s="1221"/>
      <c r="E5400" s="1219" t="s">
        <v>2656</v>
      </c>
      <c r="F5400" s="1221"/>
      <c r="G5400" s="740">
        <v>280720</v>
      </c>
      <c r="H5400" s="740">
        <v>25520</v>
      </c>
      <c r="I5400" s="1158">
        <v>0</v>
      </c>
      <c r="J5400" s="740">
        <v>306240</v>
      </c>
      <c r="K5400" s="276" t="str">
        <f t="shared" si="84"/>
        <v>110122</v>
      </c>
    </row>
    <row r="5401" spans="1:11">
      <c r="A5401" s="1157">
        <v>5132020001</v>
      </c>
      <c r="B5401" s="1219" t="s">
        <v>700</v>
      </c>
      <c r="C5401" s="1220"/>
      <c r="D5401" s="1221"/>
      <c r="E5401" s="1219" t="s">
        <v>2304</v>
      </c>
      <c r="F5401" s="1221"/>
      <c r="G5401" s="740">
        <v>1015105</v>
      </c>
      <c r="H5401" s="740">
        <v>61480</v>
      </c>
      <c r="I5401" s="1158">
        <v>0</v>
      </c>
      <c r="J5401" s="740">
        <v>1076585</v>
      </c>
      <c r="K5401" s="276" t="str">
        <f t="shared" si="84"/>
        <v>110122</v>
      </c>
    </row>
    <row r="5402" spans="1:11">
      <c r="A5402" s="1157">
        <v>5132020001</v>
      </c>
      <c r="B5402" s="1219" t="s">
        <v>700</v>
      </c>
      <c r="C5402" s="1220"/>
      <c r="D5402" s="1221"/>
      <c r="E5402" s="1219" t="s">
        <v>2032</v>
      </c>
      <c r="F5402" s="1221"/>
      <c r="G5402" s="740">
        <v>309320.96000000002</v>
      </c>
      <c r="H5402" s="740">
        <v>154660.48000000001</v>
      </c>
      <c r="I5402" s="1158">
        <v>0</v>
      </c>
      <c r="J5402" s="740">
        <v>463981.44</v>
      </c>
      <c r="K5402" s="276" t="str">
        <f t="shared" si="84"/>
        <v>110122</v>
      </c>
    </row>
    <row r="5403" spans="1:11">
      <c r="A5403" s="1157">
        <v>5132020001</v>
      </c>
      <c r="B5403" s="1219" t="s">
        <v>700</v>
      </c>
      <c r="C5403" s="1220"/>
      <c r="D5403" s="1221"/>
      <c r="E5403" s="1219" t="s">
        <v>2033</v>
      </c>
      <c r="F5403" s="1221"/>
      <c r="G5403" s="740">
        <v>292820</v>
      </c>
      <c r="H5403" s="740">
        <v>26620</v>
      </c>
      <c r="I5403" s="1158">
        <v>0</v>
      </c>
      <c r="J5403" s="740">
        <v>319440</v>
      </c>
      <c r="K5403" s="276" t="str">
        <f t="shared" si="84"/>
        <v>110122</v>
      </c>
    </row>
    <row r="5404" spans="1:11">
      <c r="A5404" s="1157">
        <v>5132020001</v>
      </c>
      <c r="B5404" s="1219" t="s">
        <v>700</v>
      </c>
      <c r="C5404" s="1220"/>
      <c r="D5404" s="1221"/>
      <c r="E5404" s="1219" t="s">
        <v>2034</v>
      </c>
      <c r="F5404" s="1221"/>
      <c r="G5404" s="740">
        <v>446600</v>
      </c>
      <c r="H5404" s="740">
        <v>40600</v>
      </c>
      <c r="I5404" s="1158">
        <v>0</v>
      </c>
      <c r="J5404" s="740">
        <v>487200</v>
      </c>
      <c r="K5404" s="276" t="str">
        <f t="shared" si="84"/>
        <v>110122</v>
      </c>
    </row>
    <row r="5405" spans="1:11">
      <c r="A5405" s="1157">
        <v>5132020001</v>
      </c>
      <c r="B5405" s="1219" t="s">
        <v>700</v>
      </c>
      <c r="C5405" s="1220"/>
      <c r="D5405" s="1221"/>
      <c r="E5405" s="1219" t="s">
        <v>2035</v>
      </c>
      <c r="F5405" s="1221"/>
      <c r="G5405" s="740">
        <v>115500</v>
      </c>
      <c r="H5405" s="740">
        <v>10500</v>
      </c>
      <c r="I5405" s="1158">
        <v>0</v>
      </c>
      <c r="J5405" s="740">
        <v>126000</v>
      </c>
      <c r="K5405" s="276" t="str">
        <f t="shared" si="84"/>
        <v>110122</v>
      </c>
    </row>
    <row r="5406" spans="1:11">
      <c r="A5406" s="1157">
        <v>5132020001</v>
      </c>
      <c r="B5406" s="1219" t="s">
        <v>700</v>
      </c>
      <c r="C5406" s="1220"/>
      <c r="D5406" s="1221"/>
      <c r="E5406" s="1219" t="s">
        <v>2036</v>
      </c>
      <c r="F5406" s="1221"/>
      <c r="G5406" s="740">
        <v>292772.47999999998</v>
      </c>
      <c r="H5406" s="740">
        <v>26615.68</v>
      </c>
      <c r="I5406" s="1158">
        <v>0</v>
      </c>
      <c r="J5406" s="740">
        <v>319388.15999999997</v>
      </c>
      <c r="K5406" s="276" t="str">
        <f t="shared" si="84"/>
        <v>110122</v>
      </c>
    </row>
    <row r="5407" spans="1:11">
      <c r="A5407" s="1157">
        <v>5132020001</v>
      </c>
      <c r="B5407" s="1219" t="s">
        <v>700</v>
      </c>
      <c r="C5407" s="1220"/>
      <c r="D5407" s="1221"/>
      <c r="E5407" s="1219" t="s">
        <v>2037</v>
      </c>
      <c r="F5407" s="1221"/>
      <c r="G5407" s="740">
        <v>32618.04</v>
      </c>
      <c r="H5407" s="1158">
        <v>0</v>
      </c>
      <c r="I5407" s="1158">
        <v>0</v>
      </c>
      <c r="J5407" s="740">
        <v>32618.04</v>
      </c>
      <c r="K5407" s="276" t="str">
        <f t="shared" si="84"/>
        <v>110122</v>
      </c>
    </row>
    <row r="5408" spans="1:11">
      <c r="A5408" s="1157">
        <v>5132020001</v>
      </c>
      <c r="B5408" s="1219" t="s">
        <v>700</v>
      </c>
      <c r="C5408" s="1220"/>
      <c r="D5408" s="1221"/>
      <c r="E5408" s="1219" t="s">
        <v>2657</v>
      </c>
      <c r="F5408" s="1221"/>
      <c r="G5408" s="740">
        <v>32618.04</v>
      </c>
      <c r="H5408" s="1158">
        <v>0</v>
      </c>
      <c r="I5408" s="1158">
        <v>0</v>
      </c>
      <c r="J5408" s="740">
        <v>32618.04</v>
      </c>
      <c r="K5408" s="276" t="str">
        <f t="shared" si="84"/>
        <v>110122</v>
      </c>
    </row>
    <row r="5409" spans="1:11">
      <c r="A5409" s="1157">
        <v>5132020001</v>
      </c>
      <c r="B5409" s="1219" t="s">
        <v>700</v>
      </c>
      <c r="C5409" s="1220"/>
      <c r="D5409" s="1221"/>
      <c r="E5409" s="1219" t="s">
        <v>3319</v>
      </c>
      <c r="F5409" s="1221"/>
      <c r="G5409" s="740">
        <v>32618.04</v>
      </c>
      <c r="H5409" s="1158">
        <v>0</v>
      </c>
      <c r="I5409" s="1158">
        <v>0</v>
      </c>
      <c r="J5409" s="740">
        <v>32618.04</v>
      </c>
      <c r="K5409" s="276" t="str">
        <f t="shared" si="84"/>
        <v>110122</v>
      </c>
    </row>
    <row r="5410" spans="1:11">
      <c r="A5410" s="1157">
        <v>5132020001</v>
      </c>
      <c r="B5410" s="1219" t="s">
        <v>700</v>
      </c>
      <c r="C5410" s="1220"/>
      <c r="D5410" s="1221"/>
      <c r="E5410" s="1219" t="s">
        <v>3859</v>
      </c>
      <c r="F5410" s="1221"/>
      <c r="G5410" s="740">
        <v>32618.04</v>
      </c>
      <c r="H5410" s="1158">
        <v>0</v>
      </c>
      <c r="I5410" s="1158">
        <v>0</v>
      </c>
      <c r="J5410" s="740">
        <v>32618.04</v>
      </c>
      <c r="K5410" s="276" t="str">
        <f t="shared" si="84"/>
        <v>110122</v>
      </c>
    </row>
    <row r="5411" spans="1:11">
      <c r="A5411" s="1157">
        <v>5132020001</v>
      </c>
      <c r="B5411" s="1219" t="s">
        <v>700</v>
      </c>
      <c r="C5411" s="1220"/>
      <c r="D5411" s="1221"/>
      <c r="E5411" s="1219" t="s">
        <v>4588</v>
      </c>
      <c r="F5411" s="1221"/>
      <c r="G5411" s="1158">
        <v>0</v>
      </c>
      <c r="H5411" s="740">
        <v>32618.04</v>
      </c>
      <c r="I5411" s="1158">
        <v>0</v>
      </c>
      <c r="J5411" s="740">
        <v>32618.04</v>
      </c>
      <c r="K5411" s="276" t="str">
        <f t="shared" si="84"/>
        <v>110122</v>
      </c>
    </row>
    <row r="5412" spans="1:11">
      <c r="A5412" s="1157">
        <v>5132020001</v>
      </c>
      <c r="B5412" s="1219" t="s">
        <v>700</v>
      </c>
      <c r="C5412" s="1220"/>
      <c r="D5412" s="1221"/>
      <c r="E5412" s="1219" t="s">
        <v>4589</v>
      </c>
      <c r="F5412" s="1221"/>
      <c r="G5412" s="1158">
        <v>0</v>
      </c>
      <c r="H5412" s="740">
        <v>32618.04</v>
      </c>
      <c r="I5412" s="1158">
        <v>0</v>
      </c>
      <c r="J5412" s="740">
        <v>32618.04</v>
      </c>
      <c r="K5412" s="276" t="str">
        <f t="shared" si="84"/>
        <v>110122</v>
      </c>
    </row>
    <row r="5413" spans="1:11">
      <c r="A5413" s="1157">
        <v>5132020001</v>
      </c>
      <c r="B5413" s="1219" t="s">
        <v>700</v>
      </c>
      <c r="C5413" s="1220"/>
      <c r="D5413" s="1221"/>
      <c r="E5413" s="1219" t="s">
        <v>2658</v>
      </c>
      <c r="F5413" s="1221"/>
      <c r="G5413" s="740">
        <v>380480</v>
      </c>
      <c r="H5413" s="740">
        <v>34800</v>
      </c>
      <c r="I5413" s="1158">
        <v>0</v>
      </c>
      <c r="J5413" s="740">
        <v>415280</v>
      </c>
      <c r="K5413" s="276" t="str">
        <f t="shared" si="84"/>
        <v>110122</v>
      </c>
    </row>
    <row r="5414" spans="1:11">
      <c r="A5414" s="1157">
        <v>5132030003</v>
      </c>
      <c r="B5414" s="1219" t="s">
        <v>2305</v>
      </c>
      <c r="C5414" s="1220"/>
      <c r="D5414" s="1221"/>
      <c r="E5414" s="1219" t="s">
        <v>2306</v>
      </c>
      <c r="F5414" s="1221"/>
      <c r="G5414" s="740">
        <v>341735.97</v>
      </c>
      <c r="H5414" s="740">
        <v>31320</v>
      </c>
      <c r="I5414" s="1158">
        <v>0</v>
      </c>
      <c r="J5414" s="740">
        <v>373055.97</v>
      </c>
      <c r="K5414" s="276" t="str">
        <f t="shared" si="84"/>
        <v>110122</v>
      </c>
    </row>
    <row r="5415" spans="1:11">
      <c r="A5415" s="1157">
        <v>5132030003</v>
      </c>
      <c r="B5415" s="1219" t="s">
        <v>2305</v>
      </c>
      <c r="C5415" s="1220"/>
      <c r="D5415" s="1221"/>
      <c r="E5415" s="1219" t="s">
        <v>2307</v>
      </c>
      <c r="F5415" s="1221"/>
      <c r="G5415" s="740">
        <v>1014.45</v>
      </c>
      <c r="H5415" s="1158">
        <v>186.77</v>
      </c>
      <c r="I5415" s="1158">
        <v>0</v>
      </c>
      <c r="J5415" s="740">
        <v>1201.22</v>
      </c>
      <c r="K5415" s="276" t="str">
        <f t="shared" si="84"/>
        <v>110122</v>
      </c>
    </row>
    <row r="5416" spans="1:11">
      <c r="A5416" s="1157">
        <v>5132050001</v>
      </c>
      <c r="B5416" s="1219" t="s">
        <v>2308</v>
      </c>
      <c r="C5416" s="1220"/>
      <c r="D5416" s="1221"/>
      <c r="E5416" s="1219" t="s">
        <v>3320</v>
      </c>
      <c r="F5416" s="1221"/>
      <c r="G5416" s="740">
        <v>15000.01</v>
      </c>
      <c r="H5416" s="1158">
        <v>0</v>
      </c>
      <c r="I5416" s="1158">
        <v>0</v>
      </c>
      <c r="J5416" s="740">
        <v>15000.01</v>
      </c>
      <c r="K5416" s="276" t="str">
        <f t="shared" si="84"/>
        <v>110122</v>
      </c>
    </row>
    <row r="5417" spans="1:11">
      <c r="A5417" s="1157">
        <v>5132050001</v>
      </c>
      <c r="B5417" s="1219" t="s">
        <v>2308</v>
      </c>
      <c r="C5417" s="1220"/>
      <c r="D5417" s="1221"/>
      <c r="E5417" s="1219" t="s">
        <v>3321</v>
      </c>
      <c r="F5417" s="1221"/>
      <c r="G5417" s="740">
        <v>4537920.1399999997</v>
      </c>
      <c r="H5417" s="740">
        <v>417600</v>
      </c>
      <c r="I5417" s="1158">
        <v>0</v>
      </c>
      <c r="J5417" s="740">
        <v>4955520.1399999997</v>
      </c>
      <c r="K5417" s="276" t="str">
        <f t="shared" si="84"/>
        <v>110122</v>
      </c>
    </row>
    <row r="5418" spans="1:11">
      <c r="A5418" s="1157">
        <v>5132050001</v>
      </c>
      <c r="B5418" s="1219" t="s">
        <v>2308</v>
      </c>
      <c r="C5418" s="1220"/>
      <c r="D5418" s="1221"/>
      <c r="E5418" s="1219" t="s">
        <v>2309</v>
      </c>
      <c r="F5418" s="1221"/>
      <c r="G5418" s="740">
        <v>229680</v>
      </c>
      <c r="H5418" s="740">
        <v>20880</v>
      </c>
      <c r="I5418" s="1158">
        <v>0</v>
      </c>
      <c r="J5418" s="740">
        <v>250560</v>
      </c>
      <c r="K5418" s="276" t="str">
        <f t="shared" si="84"/>
        <v>110122</v>
      </c>
    </row>
    <row r="5419" spans="1:11">
      <c r="A5419" s="1157">
        <v>5132050001</v>
      </c>
      <c r="B5419" s="1219" t="s">
        <v>2308</v>
      </c>
      <c r="C5419" s="1220"/>
      <c r="D5419" s="1221"/>
      <c r="E5419" s="1219" t="s">
        <v>2659</v>
      </c>
      <c r="F5419" s="1221"/>
      <c r="G5419" s="740">
        <v>60000</v>
      </c>
      <c r="H5419" s="1158">
        <v>0</v>
      </c>
      <c r="I5419" s="1158">
        <v>0</v>
      </c>
      <c r="J5419" s="740">
        <v>60000</v>
      </c>
      <c r="K5419" s="276" t="str">
        <f t="shared" si="84"/>
        <v>250722</v>
      </c>
    </row>
    <row r="5420" spans="1:11">
      <c r="A5420" s="1157">
        <v>5132050001</v>
      </c>
      <c r="B5420" s="1219" t="s">
        <v>2308</v>
      </c>
      <c r="C5420" s="1220"/>
      <c r="D5420" s="1221"/>
      <c r="E5420" s="1219" t="s">
        <v>4590</v>
      </c>
      <c r="F5420" s="1221"/>
      <c r="G5420" s="1158">
        <v>0</v>
      </c>
      <c r="H5420" s="740">
        <v>1740</v>
      </c>
      <c r="I5420" s="1158">
        <v>0</v>
      </c>
      <c r="J5420" s="740">
        <v>1740</v>
      </c>
      <c r="K5420" s="276" t="str">
        <f t="shared" si="84"/>
        <v>110122</v>
      </c>
    </row>
    <row r="5421" spans="1:11">
      <c r="A5421" s="1157">
        <v>5132050002</v>
      </c>
      <c r="B5421" s="1219" t="s">
        <v>701</v>
      </c>
      <c r="C5421" s="1220"/>
      <c r="D5421" s="1221"/>
      <c r="E5421" s="1219" t="s">
        <v>4035</v>
      </c>
      <c r="F5421" s="1221"/>
      <c r="G5421" s="740">
        <v>2038713.79</v>
      </c>
      <c r="H5421" s="740">
        <v>5636604.4400000004</v>
      </c>
      <c r="I5421" s="1158">
        <v>0</v>
      </c>
      <c r="J5421" s="740">
        <v>7675318.2300000004</v>
      </c>
      <c r="K5421" s="276" t="str">
        <f t="shared" si="84"/>
        <v>110122</v>
      </c>
    </row>
    <row r="5422" spans="1:11">
      <c r="A5422" s="1157">
        <v>5132050002</v>
      </c>
      <c r="B5422" s="1219" t="s">
        <v>701</v>
      </c>
      <c r="C5422" s="1220"/>
      <c r="D5422" s="1221"/>
      <c r="E5422" s="1219" t="s">
        <v>2038</v>
      </c>
      <c r="F5422" s="1221"/>
      <c r="G5422" s="740">
        <v>14270996.529999999</v>
      </c>
      <c r="H5422" s="1158">
        <v>0</v>
      </c>
      <c r="I5422" s="1158">
        <v>0</v>
      </c>
      <c r="J5422" s="740">
        <v>14270996.529999999</v>
      </c>
      <c r="K5422" s="276" t="str">
        <f t="shared" si="84"/>
        <v>151222</v>
      </c>
    </row>
    <row r="5423" spans="1:11">
      <c r="A5423" s="1157">
        <v>5132050002</v>
      </c>
      <c r="B5423" s="1219" t="s">
        <v>701</v>
      </c>
      <c r="C5423" s="1220"/>
      <c r="D5423" s="1221"/>
      <c r="E5423" s="1219" t="s">
        <v>2039</v>
      </c>
      <c r="F5423" s="1221"/>
      <c r="G5423" s="740">
        <v>1921015.37</v>
      </c>
      <c r="H5423" s="740">
        <v>864456.91</v>
      </c>
      <c r="I5423" s="1158">
        <v>0</v>
      </c>
      <c r="J5423" s="740">
        <v>2785472.28</v>
      </c>
      <c r="K5423" s="276" t="str">
        <f t="shared" si="84"/>
        <v>110122</v>
      </c>
    </row>
    <row r="5424" spans="1:11">
      <c r="A5424" s="1157">
        <v>5132050002</v>
      </c>
      <c r="B5424" s="1219" t="s">
        <v>701</v>
      </c>
      <c r="C5424" s="1220"/>
      <c r="D5424" s="1221"/>
      <c r="E5424" s="1219" t="s">
        <v>3860</v>
      </c>
      <c r="F5424" s="1221"/>
      <c r="G5424" s="740">
        <v>2797337.17</v>
      </c>
      <c r="H5424" s="740">
        <v>6932209.6799999997</v>
      </c>
      <c r="I5424" s="1158">
        <v>0</v>
      </c>
      <c r="J5424" s="740">
        <v>9729546.8499999996</v>
      </c>
      <c r="K5424" s="276" t="str">
        <f t="shared" si="84"/>
        <v>110122</v>
      </c>
    </row>
    <row r="5425" spans="1:11">
      <c r="A5425" s="1157">
        <v>5132050002</v>
      </c>
      <c r="B5425" s="1219" t="s">
        <v>701</v>
      </c>
      <c r="C5425" s="1220"/>
      <c r="D5425" s="1221"/>
      <c r="E5425" s="1219" t="s">
        <v>2040</v>
      </c>
      <c r="F5425" s="1221"/>
      <c r="G5425" s="740">
        <v>13289532.59</v>
      </c>
      <c r="H5425" s="1158">
        <v>0</v>
      </c>
      <c r="I5425" s="1158">
        <v>0</v>
      </c>
      <c r="J5425" s="740">
        <v>13289532.59</v>
      </c>
      <c r="K5425" s="276" t="str">
        <f t="shared" si="84"/>
        <v>250422</v>
      </c>
    </row>
    <row r="5426" spans="1:11">
      <c r="A5426" s="1157">
        <v>5132060001</v>
      </c>
      <c r="B5426" s="1219" t="s">
        <v>2660</v>
      </c>
      <c r="C5426" s="1220"/>
      <c r="D5426" s="1221"/>
      <c r="E5426" s="1219" t="s">
        <v>3073</v>
      </c>
      <c r="F5426" s="1221"/>
      <c r="G5426" s="740">
        <v>38976</v>
      </c>
      <c r="H5426" s="1158">
        <v>0</v>
      </c>
      <c r="I5426" s="1158">
        <v>0</v>
      </c>
      <c r="J5426" s="740">
        <v>38976</v>
      </c>
      <c r="K5426" s="276" t="str">
        <f t="shared" si="84"/>
        <v>110122</v>
      </c>
    </row>
    <row r="5427" spans="1:11">
      <c r="A5427" s="1157">
        <v>5132060001</v>
      </c>
      <c r="B5427" s="1219" t="s">
        <v>2660</v>
      </c>
      <c r="C5427" s="1220"/>
      <c r="D5427" s="1221"/>
      <c r="E5427" s="1219" t="s">
        <v>4591</v>
      </c>
      <c r="F5427" s="1221"/>
      <c r="G5427" s="1158">
        <v>0</v>
      </c>
      <c r="H5427" s="740">
        <v>2633019.12</v>
      </c>
      <c r="I5427" s="1158">
        <v>0</v>
      </c>
      <c r="J5427" s="740">
        <v>2633019.12</v>
      </c>
      <c r="K5427" s="276" t="str">
        <f t="shared" si="84"/>
        <v>110122</v>
      </c>
    </row>
    <row r="5428" spans="1:11">
      <c r="A5428" s="1157">
        <v>5132060001</v>
      </c>
      <c r="B5428" s="1219" t="s">
        <v>2660</v>
      </c>
      <c r="C5428" s="1220"/>
      <c r="D5428" s="1221"/>
      <c r="E5428" s="1219" t="s">
        <v>3567</v>
      </c>
      <c r="F5428" s="1221"/>
      <c r="G5428" s="740">
        <v>777201</v>
      </c>
      <c r="H5428" s="1158">
        <v>0</v>
      </c>
      <c r="I5428" s="1158">
        <v>0</v>
      </c>
      <c r="J5428" s="740">
        <v>777201</v>
      </c>
      <c r="K5428" s="276" t="str">
        <f t="shared" si="84"/>
        <v>110122</v>
      </c>
    </row>
    <row r="5429" spans="1:11">
      <c r="A5429" s="1157">
        <v>5132060001</v>
      </c>
      <c r="B5429" s="1219" t="s">
        <v>2660</v>
      </c>
      <c r="C5429" s="1220"/>
      <c r="D5429" s="1221"/>
      <c r="E5429" s="1219" t="s">
        <v>2661</v>
      </c>
      <c r="F5429" s="1221"/>
      <c r="G5429" s="740">
        <v>2145249.79</v>
      </c>
      <c r="H5429" s="740">
        <v>833112</v>
      </c>
      <c r="I5429" s="1158">
        <v>0</v>
      </c>
      <c r="J5429" s="740">
        <v>2978361.79</v>
      </c>
      <c r="K5429" s="276" t="str">
        <f t="shared" si="84"/>
        <v>110122</v>
      </c>
    </row>
    <row r="5430" spans="1:11">
      <c r="A5430" s="1157">
        <v>5132060001</v>
      </c>
      <c r="B5430" s="1219" t="s">
        <v>2660</v>
      </c>
      <c r="C5430" s="1220"/>
      <c r="D5430" s="1221"/>
      <c r="E5430" s="1219" t="s">
        <v>3074</v>
      </c>
      <c r="F5430" s="1221"/>
      <c r="G5430" s="740">
        <v>871508</v>
      </c>
      <c r="H5430" s="740">
        <v>46400</v>
      </c>
      <c r="I5430" s="1158">
        <v>0</v>
      </c>
      <c r="J5430" s="740">
        <v>917908</v>
      </c>
      <c r="K5430" s="276" t="str">
        <f t="shared" si="84"/>
        <v>110122</v>
      </c>
    </row>
    <row r="5431" spans="1:11">
      <c r="A5431" s="1157">
        <v>5132060001</v>
      </c>
      <c r="B5431" s="1219" t="s">
        <v>2660</v>
      </c>
      <c r="C5431" s="1220"/>
      <c r="D5431" s="1221"/>
      <c r="E5431" s="1219" t="s">
        <v>3075</v>
      </c>
      <c r="F5431" s="1221"/>
      <c r="G5431" s="740">
        <v>169758.09</v>
      </c>
      <c r="H5431" s="1158">
        <v>0</v>
      </c>
      <c r="I5431" s="1158">
        <v>0</v>
      </c>
      <c r="J5431" s="740">
        <v>169758.09</v>
      </c>
      <c r="K5431" s="276" t="str">
        <f t="shared" si="84"/>
        <v>110122</v>
      </c>
    </row>
    <row r="5432" spans="1:11">
      <c r="A5432" s="1157">
        <v>5132060001</v>
      </c>
      <c r="B5432" s="1219" t="s">
        <v>2660</v>
      </c>
      <c r="C5432" s="1220"/>
      <c r="D5432" s="1221"/>
      <c r="E5432" s="1219" t="s">
        <v>2662</v>
      </c>
      <c r="F5432" s="1221"/>
      <c r="G5432" s="740">
        <v>96758.2</v>
      </c>
      <c r="H5432" s="740">
        <v>15300.03</v>
      </c>
      <c r="I5432" s="1158">
        <v>0</v>
      </c>
      <c r="J5432" s="740">
        <v>112058.23</v>
      </c>
      <c r="K5432" s="276" t="str">
        <f t="shared" si="84"/>
        <v>110122</v>
      </c>
    </row>
    <row r="5433" spans="1:11">
      <c r="A5433" s="1157">
        <v>5132060001</v>
      </c>
      <c r="B5433" s="1219" t="s">
        <v>2660</v>
      </c>
      <c r="C5433" s="1220"/>
      <c r="D5433" s="1221"/>
      <c r="E5433" s="1219" t="s">
        <v>3861</v>
      </c>
      <c r="F5433" s="1221"/>
      <c r="G5433" s="740">
        <v>4872</v>
      </c>
      <c r="H5433" s="1158">
        <v>0</v>
      </c>
      <c r="I5433" s="1158">
        <v>0</v>
      </c>
      <c r="J5433" s="740">
        <v>4872</v>
      </c>
      <c r="K5433" s="276" t="str">
        <f t="shared" si="84"/>
        <v>110122</v>
      </c>
    </row>
    <row r="5434" spans="1:11">
      <c r="A5434" s="1157">
        <v>5132060001</v>
      </c>
      <c r="B5434" s="1219" t="s">
        <v>2660</v>
      </c>
      <c r="C5434" s="1220"/>
      <c r="D5434" s="1221"/>
      <c r="E5434" s="1219" t="s">
        <v>3322</v>
      </c>
      <c r="F5434" s="1221"/>
      <c r="G5434" s="740">
        <v>52500</v>
      </c>
      <c r="H5434" s="1158">
        <v>0</v>
      </c>
      <c r="I5434" s="1158">
        <v>0</v>
      </c>
      <c r="J5434" s="740">
        <v>52500</v>
      </c>
      <c r="K5434" s="276" t="str">
        <f t="shared" si="84"/>
        <v>110122</v>
      </c>
    </row>
    <row r="5435" spans="1:11">
      <c r="A5435" s="1157">
        <v>5132070001</v>
      </c>
      <c r="B5435" s="1219" t="s">
        <v>2663</v>
      </c>
      <c r="C5435" s="1220"/>
      <c r="D5435" s="1221"/>
      <c r="E5435" s="1219" t="s">
        <v>2664</v>
      </c>
      <c r="F5435" s="1221"/>
      <c r="G5435" s="740">
        <v>6878805.7199999997</v>
      </c>
      <c r="H5435" s="1158">
        <v>0</v>
      </c>
      <c r="I5435" s="1158">
        <v>0</v>
      </c>
      <c r="J5435" s="740">
        <v>6878805.7199999997</v>
      </c>
      <c r="K5435" s="276" t="str">
        <f t="shared" si="84"/>
        <v>151222</v>
      </c>
    </row>
    <row r="5436" spans="1:11">
      <c r="A5436" s="1157">
        <v>5132070001</v>
      </c>
      <c r="B5436" s="1219" t="s">
        <v>2663</v>
      </c>
      <c r="C5436" s="1220"/>
      <c r="D5436" s="1221"/>
      <c r="E5436" s="1219" t="s">
        <v>3076</v>
      </c>
      <c r="F5436" s="1221"/>
      <c r="G5436" s="740">
        <v>82974.100000000006</v>
      </c>
      <c r="H5436" s="1158">
        <v>0</v>
      </c>
      <c r="I5436" s="1158">
        <v>0</v>
      </c>
      <c r="J5436" s="740">
        <v>82974.100000000006</v>
      </c>
      <c r="K5436" s="276" t="str">
        <f t="shared" si="84"/>
        <v>151222</v>
      </c>
    </row>
    <row r="5437" spans="1:11">
      <c r="A5437" s="1157">
        <v>5132070001</v>
      </c>
      <c r="B5437" s="1219" t="s">
        <v>2663</v>
      </c>
      <c r="C5437" s="1220"/>
      <c r="D5437" s="1221"/>
      <c r="E5437" s="1219" t="s">
        <v>3568</v>
      </c>
      <c r="F5437" s="1221"/>
      <c r="G5437" s="740">
        <v>266800</v>
      </c>
      <c r="H5437" s="740">
        <v>111360</v>
      </c>
      <c r="I5437" s="1158">
        <v>0</v>
      </c>
      <c r="J5437" s="740">
        <v>378160</v>
      </c>
      <c r="K5437" s="276" t="str">
        <f t="shared" si="84"/>
        <v>110122</v>
      </c>
    </row>
    <row r="5438" spans="1:11">
      <c r="A5438" s="1157">
        <v>5132900002</v>
      </c>
      <c r="B5438" s="1219" t="s">
        <v>2310</v>
      </c>
      <c r="C5438" s="1220"/>
      <c r="D5438" s="1221"/>
      <c r="E5438" s="1219" t="s">
        <v>2311</v>
      </c>
      <c r="F5438" s="1221"/>
      <c r="G5438" s="740">
        <v>1762671.18</v>
      </c>
      <c r="H5438" s="1158">
        <v>0</v>
      </c>
      <c r="I5438" s="1158">
        <v>0</v>
      </c>
      <c r="J5438" s="740">
        <v>1762671.18</v>
      </c>
      <c r="K5438" s="276" t="str">
        <f t="shared" si="84"/>
        <v>110122</v>
      </c>
    </row>
    <row r="5439" spans="1:11">
      <c r="A5439" s="1157">
        <v>5132900002</v>
      </c>
      <c r="B5439" s="1219" t="s">
        <v>2310</v>
      </c>
      <c r="C5439" s="1220"/>
      <c r="D5439" s="1221"/>
      <c r="E5439" s="1219" t="s">
        <v>2665</v>
      </c>
      <c r="F5439" s="1221"/>
      <c r="G5439" s="740">
        <v>1994654.87</v>
      </c>
      <c r="H5439" s="740">
        <v>646349.17000000004</v>
      </c>
      <c r="I5439" s="1158">
        <v>0</v>
      </c>
      <c r="J5439" s="740">
        <v>2641004.04</v>
      </c>
      <c r="K5439" s="276" t="str">
        <f t="shared" si="84"/>
        <v>250422</v>
      </c>
    </row>
    <row r="5440" spans="1:11">
      <c r="A5440" s="1157">
        <v>5132900002</v>
      </c>
      <c r="B5440" s="1219" t="s">
        <v>2310</v>
      </c>
      <c r="C5440" s="1220"/>
      <c r="D5440" s="1221"/>
      <c r="E5440" s="1219" t="s">
        <v>4592</v>
      </c>
      <c r="F5440" s="1221"/>
      <c r="G5440" s="1158">
        <v>928</v>
      </c>
      <c r="H5440" s="1158">
        <v>0</v>
      </c>
      <c r="I5440" s="1158">
        <v>0</v>
      </c>
      <c r="J5440" s="1158">
        <v>928</v>
      </c>
      <c r="K5440" s="276" t="str">
        <f t="shared" si="84"/>
        <v>110122</v>
      </c>
    </row>
    <row r="5441" spans="1:11">
      <c r="A5441" s="1157">
        <v>5133010001</v>
      </c>
      <c r="B5441" s="1219" t="s">
        <v>1465</v>
      </c>
      <c r="C5441" s="1220"/>
      <c r="D5441" s="1221"/>
      <c r="E5441" s="1219" t="s">
        <v>2041</v>
      </c>
      <c r="F5441" s="1221"/>
      <c r="G5441" s="740">
        <v>1864638.27</v>
      </c>
      <c r="H5441" s="740">
        <v>1424480</v>
      </c>
      <c r="I5441" s="1158">
        <v>0</v>
      </c>
      <c r="J5441" s="740">
        <v>3289118.27</v>
      </c>
      <c r="K5441" s="276" t="str">
        <f t="shared" si="84"/>
        <v>110122</v>
      </c>
    </row>
    <row r="5442" spans="1:11">
      <c r="A5442" s="1157">
        <v>5133010001</v>
      </c>
      <c r="B5442" s="1219" t="s">
        <v>1465</v>
      </c>
      <c r="C5442" s="1220"/>
      <c r="D5442" s="1221"/>
      <c r="E5442" s="1219" t="s">
        <v>4593</v>
      </c>
      <c r="F5442" s="1221"/>
      <c r="G5442" s="1158">
        <v>0</v>
      </c>
      <c r="H5442" s="740">
        <v>58000</v>
      </c>
      <c r="I5442" s="1158">
        <v>0</v>
      </c>
      <c r="J5442" s="740">
        <v>58000</v>
      </c>
      <c r="K5442" s="276" t="str">
        <f t="shared" si="84"/>
        <v>110122</v>
      </c>
    </row>
    <row r="5443" spans="1:11">
      <c r="A5443" s="1157">
        <v>5133010001</v>
      </c>
      <c r="B5443" s="1219" t="s">
        <v>1465</v>
      </c>
      <c r="C5443" s="1220"/>
      <c r="D5443" s="1221"/>
      <c r="E5443" s="1219" t="s">
        <v>2312</v>
      </c>
      <c r="F5443" s="1221"/>
      <c r="G5443" s="1158">
        <v>164.15</v>
      </c>
      <c r="H5443" s="1158">
        <v>0</v>
      </c>
      <c r="I5443" s="1158">
        <v>0</v>
      </c>
      <c r="J5443" s="1158">
        <v>164.15</v>
      </c>
      <c r="K5443" s="276" t="str">
        <f t="shared" si="84"/>
        <v>110122</v>
      </c>
    </row>
    <row r="5444" spans="1:11">
      <c r="A5444" s="1157">
        <v>5133010001</v>
      </c>
      <c r="B5444" s="1219" t="s">
        <v>1465</v>
      </c>
      <c r="C5444" s="1220"/>
      <c r="D5444" s="1221"/>
      <c r="E5444" s="1219" t="s">
        <v>4594</v>
      </c>
      <c r="F5444" s="1221"/>
      <c r="G5444" s="1158">
        <v>0</v>
      </c>
      <c r="H5444" s="740">
        <v>348000</v>
      </c>
      <c r="I5444" s="1158">
        <v>0</v>
      </c>
      <c r="J5444" s="740">
        <v>348000</v>
      </c>
      <c r="K5444" s="276" t="str">
        <f t="shared" si="84"/>
        <v>110122</v>
      </c>
    </row>
    <row r="5445" spans="1:11">
      <c r="A5445" s="1157">
        <v>5133010001</v>
      </c>
      <c r="B5445" s="1219" t="s">
        <v>1465</v>
      </c>
      <c r="C5445" s="1220"/>
      <c r="D5445" s="1221"/>
      <c r="E5445" s="1219" t="s">
        <v>3569</v>
      </c>
      <c r="F5445" s="1221"/>
      <c r="G5445" s="740">
        <v>92905.18</v>
      </c>
      <c r="H5445" s="1158">
        <v>0</v>
      </c>
      <c r="I5445" s="1158">
        <v>0</v>
      </c>
      <c r="J5445" s="740">
        <v>92905.18</v>
      </c>
      <c r="K5445" s="276" t="str">
        <f t="shared" si="84"/>
        <v>110122</v>
      </c>
    </row>
    <row r="5446" spans="1:11">
      <c r="A5446" s="1157">
        <v>5133020001</v>
      </c>
      <c r="B5446" s="1219" t="s">
        <v>2821</v>
      </c>
      <c r="C5446" s="1220"/>
      <c r="D5446" s="1221"/>
      <c r="E5446" s="1219" t="s">
        <v>3077</v>
      </c>
      <c r="F5446" s="1221"/>
      <c r="G5446" s="740">
        <v>49999.88</v>
      </c>
      <c r="H5446" s="740">
        <v>25000</v>
      </c>
      <c r="I5446" s="1158">
        <v>0</v>
      </c>
      <c r="J5446" s="740">
        <v>74999.88</v>
      </c>
      <c r="K5446" s="276" t="str">
        <f t="shared" si="84"/>
        <v>110122</v>
      </c>
    </row>
    <row r="5447" spans="1:11">
      <c r="A5447" s="1157">
        <v>5133030001</v>
      </c>
      <c r="B5447" s="1219" t="s">
        <v>2666</v>
      </c>
      <c r="C5447" s="1220"/>
      <c r="D5447" s="1221"/>
      <c r="E5447" s="1219" t="s">
        <v>4595</v>
      </c>
      <c r="F5447" s="1221"/>
      <c r="G5447" s="740">
        <v>522000</v>
      </c>
      <c r="H5447" s="740">
        <v>487200</v>
      </c>
      <c r="I5447" s="1158">
        <v>0</v>
      </c>
      <c r="J5447" s="740">
        <v>1009200</v>
      </c>
      <c r="K5447" s="276" t="str">
        <f t="shared" si="84"/>
        <v>110122</v>
      </c>
    </row>
    <row r="5448" spans="1:11">
      <c r="A5448" s="1157">
        <v>5133030001</v>
      </c>
      <c r="B5448" s="1219" t="s">
        <v>2666</v>
      </c>
      <c r="C5448" s="1220"/>
      <c r="D5448" s="1221"/>
      <c r="E5448" s="1219" t="s">
        <v>4596</v>
      </c>
      <c r="F5448" s="1221"/>
      <c r="G5448" s="740">
        <v>455399.76</v>
      </c>
      <c r="H5448" s="740">
        <v>580000</v>
      </c>
      <c r="I5448" s="1158">
        <v>0</v>
      </c>
      <c r="J5448" s="740">
        <v>1035399.76</v>
      </c>
      <c r="K5448" s="276" t="str">
        <f t="shared" si="84"/>
        <v>110122</v>
      </c>
    </row>
    <row r="5449" spans="1:11">
      <c r="A5449" s="1157">
        <v>5133030001</v>
      </c>
      <c r="B5449" s="1219" t="s">
        <v>2666</v>
      </c>
      <c r="C5449" s="1220"/>
      <c r="D5449" s="1221"/>
      <c r="E5449" s="1219" t="s">
        <v>2667</v>
      </c>
      <c r="F5449" s="1221"/>
      <c r="G5449" s="740">
        <v>50308.97</v>
      </c>
      <c r="H5449" s="1158">
        <v>0</v>
      </c>
      <c r="I5449" s="1158">
        <v>0</v>
      </c>
      <c r="J5449" s="740">
        <v>50308.97</v>
      </c>
      <c r="K5449" s="276" t="str">
        <f t="shared" si="84"/>
        <v>110122</v>
      </c>
    </row>
    <row r="5450" spans="1:11">
      <c r="A5450" s="1157">
        <v>5133030001</v>
      </c>
      <c r="B5450" s="1219" t="s">
        <v>2666</v>
      </c>
      <c r="C5450" s="1220"/>
      <c r="D5450" s="1221"/>
      <c r="E5450" s="1219" t="s">
        <v>4597</v>
      </c>
      <c r="F5450" s="1221"/>
      <c r="G5450" s="1158">
        <v>0</v>
      </c>
      <c r="H5450" s="740">
        <v>522000</v>
      </c>
      <c r="I5450" s="1158">
        <v>0</v>
      </c>
      <c r="J5450" s="740">
        <v>522000</v>
      </c>
      <c r="K5450" s="276" t="str">
        <f t="shared" si="84"/>
        <v>110122</v>
      </c>
    </row>
    <row r="5451" spans="1:11">
      <c r="A5451" s="1157">
        <v>5133030001</v>
      </c>
      <c r="B5451" s="1219" t="s">
        <v>2666</v>
      </c>
      <c r="C5451" s="1220"/>
      <c r="D5451" s="1221"/>
      <c r="E5451" s="1219" t="s">
        <v>4598</v>
      </c>
      <c r="F5451" s="1221"/>
      <c r="G5451" s="1158">
        <v>0</v>
      </c>
      <c r="H5451" s="740">
        <v>116000</v>
      </c>
      <c r="I5451" s="1158">
        <v>0</v>
      </c>
      <c r="J5451" s="740">
        <v>116000</v>
      </c>
      <c r="K5451" s="276" t="str">
        <f t="shared" si="84"/>
        <v>110122</v>
      </c>
    </row>
    <row r="5452" spans="1:11">
      <c r="A5452" s="1157">
        <v>5133030002</v>
      </c>
      <c r="B5452" s="1219" t="s">
        <v>2313</v>
      </c>
      <c r="C5452" s="1220"/>
      <c r="D5452" s="1221"/>
      <c r="E5452" s="1219" t="s">
        <v>4599</v>
      </c>
      <c r="F5452" s="1221"/>
      <c r="G5452" s="1158">
        <v>0</v>
      </c>
      <c r="H5452" s="740">
        <v>489379.95</v>
      </c>
      <c r="I5452" s="1158">
        <v>0</v>
      </c>
      <c r="J5452" s="740">
        <v>489379.95</v>
      </c>
      <c r="K5452" s="276" t="str">
        <f t="shared" si="84"/>
        <v>151222</v>
      </c>
    </row>
    <row r="5453" spans="1:11">
      <c r="A5453" s="1157">
        <v>5133030002</v>
      </c>
      <c r="B5453" s="1219" t="s">
        <v>2313</v>
      </c>
      <c r="C5453" s="1220"/>
      <c r="D5453" s="1221"/>
      <c r="E5453" s="1219" t="s">
        <v>4600</v>
      </c>
      <c r="F5453" s="1221"/>
      <c r="G5453" s="1158">
        <v>0</v>
      </c>
      <c r="H5453" s="740">
        <v>14494.2</v>
      </c>
      <c r="I5453" s="1158">
        <v>0</v>
      </c>
      <c r="J5453" s="740">
        <v>14494.2</v>
      </c>
      <c r="K5453" s="276" t="str">
        <f t="shared" ref="K5453:K5516" si="85">MID(E5453,58,6)</f>
        <v>151222</v>
      </c>
    </row>
    <row r="5454" spans="1:11">
      <c r="A5454" s="1157">
        <v>5133030002</v>
      </c>
      <c r="B5454" s="1219" t="s">
        <v>2313</v>
      </c>
      <c r="C5454" s="1220"/>
      <c r="D5454" s="1221"/>
      <c r="E5454" s="1219" t="s">
        <v>3323</v>
      </c>
      <c r="F5454" s="1221"/>
      <c r="G5454" s="740">
        <v>815480</v>
      </c>
      <c r="H5454" s="1158">
        <v>0</v>
      </c>
      <c r="I5454" s="1158">
        <v>0</v>
      </c>
      <c r="J5454" s="740">
        <v>815480</v>
      </c>
      <c r="K5454" s="276" t="str">
        <f t="shared" si="85"/>
        <v>151222</v>
      </c>
    </row>
    <row r="5455" spans="1:11">
      <c r="A5455" s="1157">
        <v>5133030002</v>
      </c>
      <c r="B5455" s="1219" t="s">
        <v>2313</v>
      </c>
      <c r="C5455" s="1220"/>
      <c r="D5455" s="1221"/>
      <c r="E5455" s="1219" t="s">
        <v>2668</v>
      </c>
      <c r="F5455" s="1221"/>
      <c r="G5455" s="740">
        <v>9831754.0800000001</v>
      </c>
      <c r="H5455" s="740">
        <v>2525320</v>
      </c>
      <c r="I5455" s="1158">
        <v>0</v>
      </c>
      <c r="J5455" s="740">
        <v>12357074.08</v>
      </c>
      <c r="K5455" s="276" t="str">
        <f t="shared" si="85"/>
        <v>151222</v>
      </c>
    </row>
    <row r="5456" spans="1:11">
      <c r="A5456" s="1157">
        <v>5133030002</v>
      </c>
      <c r="B5456" s="1219" t="s">
        <v>2313</v>
      </c>
      <c r="C5456" s="1220"/>
      <c r="D5456" s="1221"/>
      <c r="E5456" s="1219" t="s">
        <v>3078</v>
      </c>
      <c r="F5456" s="1221"/>
      <c r="G5456" s="740">
        <v>1497700</v>
      </c>
      <c r="H5456" s="1158">
        <v>0</v>
      </c>
      <c r="I5456" s="1158">
        <v>0</v>
      </c>
      <c r="J5456" s="740">
        <v>1497700</v>
      </c>
      <c r="K5456" s="276" t="str">
        <f t="shared" si="85"/>
        <v>110122</v>
      </c>
    </row>
    <row r="5457" spans="1:11">
      <c r="A5457" s="1157">
        <v>5133030002</v>
      </c>
      <c r="B5457" s="1219" t="s">
        <v>2313</v>
      </c>
      <c r="C5457" s="1220"/>
      <c r="D5457" s="1221"/>
      <c r="E5457" s="1219" t="s">
        <v>2314</v>
      </c>
      <c r="F5457" s="1221"/>
      <c r="G5457" s="740">
        <v>1442460</v>
      </c>
      <c r="H5457" s="740">
        <v>359600</v>
      </c>
      <c r="I5457" s="1158">
        <v>0</v>
      </c>
      <c r="J5457" s="740">
        <v>1802060</v>
      </c>
      <c r="K5457" s="276" t="str">
        <f t="shared" si="85"/>
        <v>151222</v>
      </c>
    </row>
    <row r="5458" spans="1:11">
      <c r="A5458" s="1157">
        <v>5133040001</v>
      </c>
      <c r="B5458" s="1219" t="s">
        <v>2822</v>
      </c>
      <c r="C5458" s="1220"/>
      <c r="D5458" s="1221"/>
      <c r="E5458" s="1219" t="s">
        <v>3079</v>
      </c>
      <c r="F5458" s="1221"/>
      <c r="G5458" s="740">
        <v>68440</v>
      </c>
      <c r="H5458" s="1158">
        <v>0</v>
      </c>
      <c r="I5458" s="1158">
        <v>0</v>
      </c>
      <c r="J5458" s="740">
        <v>68440</v>
      </c>
      <c r="K5458" s="276" t="str">
        <f t="shared" si="85"/>
        <v>110122</v>
      </c>
    </row>
    <row r="5459" spans="1:11">
      <c r="A5459" s="1157">
        <v>5133040003</v>
      </c>
      <c r="B5459" s="1219" t="s">
        <v>2669</v>
      </c>
      <c r="C5459" s="1220"/>
      <c r="D5459" s="1221"/>
      <c r="E5459" s="1219" t="s">
        <v>3324</v>
      </c>
      <c r="F5459" s="1221"/>
      <c r="G5459" s="740">
        <v>495868.5</v>
      </c>
      <c r="H5459" s="740">
        <v>152000</v>
      </c>
      <c r="I5459" s="1158">
        <v>0</v>
      </c>
      <c r="J5459" s="740">
        <v>647868.5</v>
      </c>
      <c r="K5459" s="276" t="str">
        <f t="shared" si="85"/>
        <v>110122</v>
      </c>
    </row>
    <row r="5460" spans="1:11">
      <c r="A5460" s="1157">
        <v>5133040003</v>
      </c>
      <c r="B5460" s="1219" t="s">
        <v>2669</v>
      </c>
      <c r="C5460" s="1220"/>
      <c r="D5460" s="1221"/>
      <c r="E5460" s="1219" t="s">
        <v>3080</v>
      </c>
      <c r="F5460" s="1221"/>
      <c r="G5460" s="740">
        <v>88306.72</v>
      </c>
      <c r="H5460" s="1158">
        <v>0</v>
      </c>
      <c r="I5460" s="1158">
        <v>0</v>
      </c>
      <c r="J5460" s="740">
        <v>88306.72</v>
      </c>
      <c r="K5460" s="276" t="str">
        <f t="shared" si="85"/>
        <v>110122</v>
      </c>
    </row>
    <row r="5461" spans="1:11">
      <c r="A5461" s="1157">
        <v>5133040003</v>
      </c>
      <c r="B5461" s="1219" t="s">
        <v>2669</v>
      </c>
      <c r="C5461" s="1220"/>
      <c r="D5461" s="1221"/>
      <c r="E5461" s="1219" t="s">
        <v>2670</v>
      </c>
      <c r="F5461" s="1221"/>
      <c r="G5461" s="740">
        <v>102265.60000000001</v>
      </c>
      <c r="H5461" s="1158">
        <v>0</v>
      </c>
      <c r="I5461" s="1158">
        <v>0</v>
      </c>
      <c r="J5461" s="740">
        <v>102265.60000000001</v>
      </c>
      <c r="K5461" s="276" t="str">
        <f t="shared" si="85"/>
        <v>110122</v>
      </c>
    </row>
    <row r="5462" spans="1:11">
      <c r="A5462" s="1157">
        <v>5133040003</v>
      </c>
      <c r="B5462" s="1219" t="s">
        <v>2669</v>
      </c>
      <c r="C5462" s="1220"/>
      <c r="D5462" s="1221"/>
      <c r="E5462" s="1219" t="s">
        <v>3081</v>
      </c>
      <c r="F5462" s="1221"/>
      <c r="G5462" s="740">
        <v>6500</v>
      </c>
      <c r="H5462" s="1158">
        <v>0</v>
      </c>
      <c r="I5462" s="1158">
        <v>0</v>
      </c>
      <c r="J5462" s="740">
        <v>6500</v>
      </c>
      <c r="K5462" s="276" t="str">
        <f t="shared" si="85"/>
        <v>110122</v>
      </c>
    </row>
    <row r="5463" spans="1:11">
      <c r="A5463" s="1157">
        <v>5133060001</v>
      </c>
      <c r="B5463" s="1219" t="s">
        <v>702</v>
      </c>
      <c r="C5463" s="1220"/>
      <c r="D5463" s="1221"/>
      <c r="E5463" s="1219" t="s">
        <v>2042</v>
      </c>
      <c r="F5463" s="1221"/>
      <c r="G5463" s="740">
        <v>420821.25</v>
      </c>
      <c r="H5463" s="740">
        <v>59477.71</v>
      </c>
      <c r="I5463" s="1158">
        <v>0</v>
      </c>
      <c r="J5463" s="740">
        <v>480298.96</v>
      </c>
      <c r="K5463" s="276" t="str">
        <f t="shared" si="85"/>
        <v>110122</v>
      </c>
    </row>
    <row r="5464" spans="1:11">
      <c r="A5464" s="1157">
        <v>5133060001</v>
      </c>
      <c r="B5464" s="1219" t="s">
        <v>702</v>
      </c>
      <c r="C5464" s="1220"/>
      <c r="D5464" s="1221"/>
      <c r="E5464" s="1219" t="s">
        <v>2315</v>
      </c>
      <c r="F5464" s="1221"/>
      <c r="G5464" s="740">
        <v>21650.82</v>
      </c>
      <c r="H5464" s="740">
        <v>21714.04</v>
      </c>
      <c r="I5464" s="1158">
        <v>0</v>
      </c>
      <c r="J5464" s="740">
        <v>43364.86</v>
      </c>
      <c r="K5464" s="276" t="str">
        <f t="shared" si="85"/>
        <v>110122</v>
      </c>
    </row>
    <row r="5465" spans="1:11">
      <c r="A5465" s="1157">
        <v>5133060001</v>
      </c>
      <c r="B5465" s="1219" t="s">
        <v>702</v>
      </c>
      <c r="C5465" s="1220"/>
      <c r="D5465" s="1221"/>
      <c r="E5465" s="1219" t="s">
        <v>2316</v>
      </c>
      <c r="F5465" s="1221"/>
      <c r="G5465" s="740">
        <v>100300.99</v>
      </c>
      <c r="H5465" s="740">
        <v>7793.93</v>
      </c>
      <c r="I5465" s="1158">
        <v>0</v>
      </c>
      <c r="J5465" s="740">
        <v>108094.92</v>
      </c>
      <c r="K5465" s="276" t="str">
        <f t="shared" si="85"/>
        <v>110122</v>
      </c>
    </row>
    <row r="5466" spans="1:11">
      <c r="A5466" s="1157">
        <v>5133060001</v>
      </c>
      <c r="B5466" s="1219" t="s">
        <v>702</v>
      </c>
      <c r="C5466" s="1220"/>
      <c r="D5466" s="1221"/>
      <c r="E5466" s="1219" t="s">
        <v>2671</v>
      </c>
      <c r="F5466" s="1221"/>
      <c r="G5466" s="740">
        <v>31718.06</v>
      </c>
      <c r="H5466" s="740">
        <v>98312.94</v>
      </c>
      <c r="I5466" s="1158">
        <v>0</v>
      </c>
      <c r="J5466" s="740">
        <v>130031</v>
      </c>
      <c r="K5466" s="276" t="str">
        <f t="shared" si="85"/>
        <v>110122</v>
      </c>
    </row>
    <row r="5467" spans="1:11">
      <c r="A5467" s="1157">
        <v>5133060001</v>
      </c>
      <c r="B5467" s="1219" t="s">
        <v>702</v>
      </c>
      <c r="C5467" s="1220"/>
      <c r="D5467" s="1221"/>
      <c r="E5467" s="1219" t="s">
        <v>2317</v>
      </c>
      <c r="F5467" s="1221"/>
      <c r="G5467" s="740">
        <v>49439.3</v>
      </c>
      <c r="H5467" s="740">
        <v>15763.26</v>
      </c>
      <c r="I5467" s="1158">
        <v>0</v>
      </c>
      <c r="J5467" s="740">
        <v>65202.559999999998</v>
      </c>
      <c r="K5467" s="276" t="str">
        <f t="shared" si="85"/>
        <v>110122</v>
      </c>
    </row>
    <row r="5468" spans="1:11">
      <c r="A5468" s="1157">
        <v>5133060001</v>
      </c>
      <c r="B5468" s="1219" t="s">
        <v>702</v>
      </c>
      <c r="C5468" s="1220"/>
      <c r="D5468" s="1221"/>
      <c r="E5468" s="1219" t="s">
        <v>2318</v>
      </c>
      <c r="F5468" s="1221"/>
      <c r="G5468" s="740">
        <v>304559</v>
      </c>
      <c r="H5468" s="740">
        <v>47246.42</v>
      </c>
      <c r="I5468" s="1158">
        <v>0</v>
      </c>
      <c r="J5468" s="740">
        <v>351805.42</v>
      </c>
      <c r="K5468" s="276" t="str">
        <f t="shared" si="85"/>
        <v>110122</v>
      </c>
    </row>
    <row r="5469" spans="1:11">
      <c r="A5469" s="1157">
        <v>5133060001</v>
      </c>
      <c r="B5469" s="1219" t="s">
        <v>702</v>
      </c>
      <c r="C5469" s="1220"/>
      <c r="D5469" s="1221"/>
      <c r="E5469" s="1219" t="s">
        <v>2043</v>
      </c>
      <c r="F5469" s="1221"/>
      <c r="G5469" s="740">
        <v>143101.65</v>
      </c>
      <c r="H5469" s="1158">
        <v>0</v>
      </c>
      <c r="I5469" s="1158">
        <v>0</v>
      </c>
      <c r="J5469" s="740">
        <v>143101.65</v>
      </c>
      <c r="K5469" s="276" t="str">
        <f t="shared" si="85"/>
        <v>110122</v>
      </c>
    </row>
    <row r="5470" spans="1:11">
      <c r="A5470" s="1157">
        <v>5133060001</v>
      </c>
      <c r="B5470" s="1219" t="s">
        <v>702</v>
      </c>
      <c r="C5470" s="1220"/>
      <c r="D5470" s="1221"/>
      <c r="E5470" s="1219" t="s">
        <v>2044</v>
      </c>
      <c r="F5470" s="1221"/>
      <c r="G5470" s="740">
        <v>163078.22</v>
      </c>
      <c r="H5470" s="740">
        <v>59586.12</v>
      </c>
      <c r="I5470" s="1158">
        <v>0</v>
      </c>
      <c r="J5470" s="740">
        <v>222664.34</v>
      </c>
      <c r="K5470" s="276" t="str">
        <f t="shared" si="85"/>
        <v>110122</v>
      </c>
    </row>
    <row r="5471" spans="1:11">
      <c r="A5471" s="1157">
        <v>5133060001</v>
      </c>
      <c r="B5471" s="1219" t="s">
        <v>702</v>
      </c>
      <c r="C5471" s="1220"/>
      <c r="D5471" s="1221"/>
      <c r="E5471" s="1219" t="s">
        <v>4036</v>
      </c>
      <c r="F5471" s="1221"/>
      <c r="G5471" s="740">
        <v>25301</v>
      </c>
      <c r="H5471" s="740">
        <v>1546</v>
      </c>
      <c r="I5471" s="1158">
        <v>0</v>
      </c>
      <c r="J5471" s="740">
        <v>26847</v>
      </c>
      <c r="K5471" s="276" t="str">
        <f t="shared" si="85"/>
        <v>110122</v>
      </c>
    </row>
    <row r="5472" spans="1:11">
      <c r="A5472" s="1157">
        <v>5133060001</v>
      </c>
      <c r="B5472" s="1219" t="s">
        <v>702</v>
      </c>
      <c r="C5472" s="1220"/>
      <c r="D5472" s="1221"/>
      <c r="E5472" s="1219" t="s">
        <v>2319</v>
      </c>
      <c r="F5472" s="1221"/>
      <c r="G5472" s="740">
        <v>19686.28</v>
      </c>
      <c r="H5472" s="740">
        <v>3343.5</v>
      </c>
      <c r="I5472" s="1158">
        <v>0</v>
      </c>
      <c r="J5472" s="740">
        <v>23029.78</v>
      </c>
      <c r="K5472" s="276" t="str">
        <f t="shared" si="85"/>
        <v>110122</v>
      </c>
    </row>
    <row r="5473" spans="1:11">
      <c r="A5473" s="1157">
        <v>5133060001</v>
      </c>
      <c r="B5473" s="1219" t="s">
        <v>702</v>
      </c>
      <c r="C5473" s="1220"/>
      <c r="D5473" s="1221"/>
      <c r="E5473" s="1219" t="s">
        <v>2045</v>
      </c>
      <c r="F5473" s="1221"/>
      <c r="G5473" s="740">
        <v>119872.26</v>
      </c>
      <c r="H5473" s="740">
        <v>11259.01</v>
      </c>
      <c r="I5473" s="1158">
        <v>0</v>
      </c>
      <c r="J5473" s="740">
        <v>131131.26999999999</v>
      </c>
      <c r="K5473" s="276" t="str">
        <f t="shared" si="85"/>
        <v>110122</v>
      </c>
    </row>
    <row r="5474" spans="1:11">
      <c r="A5474" s="1157">
        <v>5133060001</v>
      </c>
      <c r="B5474" s="1219" t="s">
        <v>702</v>
      </c>
      <c r="C5474" s="1220"/>
      <c r="D5474" s="1221"/>
      <c r="E5474" s="1219" t="s">
        <v>2320</v>
      </c>
      <c r="F5474" s="1221"/>
      <c r="G5474" s="740">
        <v>33187.93</v>
      </c>
      <c r="H5474" s="740">
        <v>1824.82</v>
      </c>
      <c r="I5474" s="1158">
        <v>0</v>
      </c>
      <c r="J5474" s="740">
        <v>35012.75</v>
      </c>
      <c r="K5474" s="276" t="str">
        <f t="shared" si="85"/>
        <v>110122</v>
      </c>
    </row>
    <row r="5475" spans="1:11">
      <c r="A5475" s="1157">
        <v>5133060001</v>
      </c>
      <c r="B5475" s="1219" t="s">
        <v>702</v>
      </c>
      <c r="C5475" s="1220"/>
      <c r="D5475" s="1221"/>
      <c r="E5475" s="1219" t="s">
        <v>4037</v>
      </c>
      <c r="F5475" s="1221"/>
      <c r="G5475" s="740">
        <v>170930</v>
      </c>
      <c r="H5475" s="740">
        <v>7117</v>
      </c>
      <c r="I5475" s="1158">
        <v>0</v>
      </c>
      <c r="J5475" s="740">
        <v>178047</v>
      </c>
      <c r="K5475" s="276" t="str">
        <f t="shared" si="85"/>
        <v>110122</v>
      </c>
    </row>
    <row r="5476" spans="1:11">
      <c r="A5476" s="1157">
        <v>5133060001</v>
      </c>
      <c r="B5476" s="1219" t="s">
        <v>702</v>
      </c>
      <c r="C5476" s="1220"/>
      <c r="D5476" s="1221"/>
      <c r="E5476" s="1219" t="s">
        <v>2321</v>
      </c>
      <c r="F5476" s="1221"/>
      <c r="G5476" s="740">
        <v>42529.57</v>
      </c>
      <c r="H5476" s="740">
        <v>2330.4</v>
      </c>
      <c r="I5476" s="1158">
        <v>0</v>
      </c>
      <c r="J5476" s="740">
        <v>44859.97</v>
      </c>
      <c r="K5476" s="276" t="str">
        <f t="shared" si="85"/>
        <v>110122</v>
      </c>
    </row>
    <row r="5477" spans="1:11">
      <c r="A5477" s="1157">
        <v>5133060001</v>
      </c>
      <c r="B5477" s="1219" t="s">
        <v>702</v>
      </c>
      <c r="C5477" s="1220"/>
      <c r="D5477" s="1221"/>
      <c r="E5477" s="1219" t="s">
        <v>2322</v>
      </c>
      <c r="F5477" s="1221"/>
      <c r="G5477" s="740">
        <v>43004</v>
      </c>
      <c r="H5477" s="740">
        <v>7603.16</v>
      </c>
      <c r="I5477" s="1158">
        <v>0</v>
      </c>
      <c r="J5477" s="740">
        <v>50607.16</v>
      </c>
      <c r="K5477" s="276" t="str">
        <f t="shared" si="85"/>
        <v>110122</v>
      </c>
    </row>
    <row r="5478" spans="1:11">
      <c r="A5478" s="1157">
        <v>5133060001</v>
      </c>
      <c r="B5478" s="1219" t="s">
        <v>702</v>
      </c>
      <c r="C5478" s="1220"/>
      <c r="D5478" s="1221"/>
      <c r="E5478" s="1219" t="s">
        <v>2323</v>
      </c>
      <c r="F5478" s="1221"/>
      <c r="G5478" s="740">
        <v>11034.31</v>
      </c>
      <c r="H5478" s="740">
        <v>1432.22</v>
      </c>
      <c r="I5478" s="1158">
        <v>0</v>
      </c>
      <c r="J5478" s="740">
        <v>12466.53</v>
      </c>
      <c r="K5478" s="276" t="str">
        <f t="shared" si="85"/>
        <v>110122</v>
      </c>
    </row>
    <row r="5479" spans="1:11">
      <c r="A5479" s="1157">
        <v>5133060001</v>
      </c>
      <c r="B5479" s="1219" t="s">
        <v>702</v>
      </c>
      <c r="C5479" s="1220"/>
      <c r="D5479" s="1221"/>
      <c r="E5479" s="1219" t="s">
        <v>2324</v>
      </c>
      <c r="F5479" s="1221"/>
      <c r="G5479" s="740">
        <v>44089.55</v>
      </c>
      <c r="H5479" s="740">
        <v>8250.33</v>
      </c>
      <c r="I5479" s="1158">
        <v>0</v>
      </c>
      <c r="J5479" s="740">
        <v>52339.88</v>
      </c>
      <c r="K5479" s="276" t="str">
        <f t="shared" si="85"/>
        <v>110122</v>
      </c>
    </row>
    <row r="5480" spans="1:11">
      <c r="A5480" s="1157">
        <v>5133060001</v>
      </c>
      <c r="B5480" s="1219" t="s">
        <v>702</v>
      </c>
      <c r="C5480" s="1220"/>
      <c r="D5480" s="1221"/>
      <c r="E5480" s="1219" t="s">
        <v>2325</v>
      </c>
      <c r="F5480" s="1221"/>
      <c r="G5480" s="740">
        <v>42570.1</v>
      </c>
      <c r="H5480" s="1158">
        <v>884.41</v>
      </c>
      <c r="I5480" s="1158">
        <v>0</v>
      </c>
      <c r="J5480" s="740">
        <v>43454.51</v>
      </c>
      <c r="K5480" s="276" t="str">
        <f t="shared" si="85"/>
        <v>110122</v>
      </c>
    </row>
    <row r="5481" spans="1:11">
      <c r="A5481" s="1157">
        <v>5133060001</v>
      </c>
      <c r="B5481" s="1219" t="s">
        <v>702</v>
      </c>
      <c r="C5481" s="1220"/>
      <c r="D5481" s="1221"/>
      <c r="E5481" s="1219" t="s">
        <v>2326</v>
      </c>
      <c r="F5481" s="1221"/>
      <c r="G5481" s="740">
        <v>28424.13</v>
      </c>
      <c r="H5481" s="740">
        <v>2316.14</v>
      </c>
      <c r="I5481" s="1158">
        <v>0</v>
      </c>
      <c r="J5481" s="740">
        <v>30740.27</v>
      </c>
      <c r="K5481" s="276" t="str">
        <f t="shared" si="85"/>
        <v>110122</v>
      </c>
    </row>
    <row r="5482" spans="1:11">
      <c r="A5482" s="1157">
        <v>5133060001</v>
      </c>
      <c r="B5482" s="1219" t="s">
        <v>702</v>
      </c>
      <c r="C5482" s="1220"/>
      <c r="D5482" s="1221"/>
      <c r="E5482" s="1219" t="s">
        <v>2327</v>
      </c>
      <c r="F5482" s="1221"/>
      <c r="G5482" s="740">
        <v>28675.57</v>
      </c>
      <c r="H5482" s="740">
        <v>2243.1</v>
      </c>
      <c r="I5482" s="1158">
        <v>0</v>
      </c>
      <c r="J5482" s="740">
        <v>30918.67</v>
      </c>
      <c r="K5482" s="276" t="str">
        <f t="shared" si="85"/>
        <v>110122</v>
      </c>
    </row>
    <row r="5483" spans="1:11">
      <c r="A5483" s="1157">
        <v>5133060001</v>
      </c>
      <c r="B5483" s="1219" t="s">
        <v>702</v>
      </c>
      <c r="C5483" s="1220"/>
      <c r="D5483" s="1221"/>
      <c r="E5483" s="1219" t="s">
        <v>2328</v>
      </c>
      <c r="F5483" s="1221"/>
      <c r="G5483" s="740">
        <v>24180.12</v>
      </c>
      <c r="H5483" s="740">
        <v>2231.39</v>
      </c>
      <c r="I5483" s="1158">
        <v>0</v>
      </c>
      <c r="J5483" s="740">
        <v>26411.51</v>
      </c>
      <c r="K5483" s="276" t="str">
        <f t="shared" si="85"/>
        <v>110122</v>
      </c>
    </row>
    <row r="5484" spans="1:11">
      <c r="A5484" s="1157">
        <v>5133060001</v>
      </c>
      <c r="B5484" s="1219" t="s">
        <v>702</v>
      </c>
      <c r="C5484" s="1220"/>
      <c r="D5484" s="1221"/>
      <c r="E5484" s="1219" t="s">
        <v>2329</v>
      </c>
      <c r="F5484" s="1221"/>
      <c r="G5484" s="740">
        <v>4930.6000000000004</v>
      </c>
      <c r="H5484" s="740">
        <v>3007.66</v>
      </c>
      <c r="I5484" s="1158">
        <v>0</v>
      </c>
      <c r="J5484" s="740">
        <v>7938.26</v>
      </c>
      <c r="K5484" s="276" t="str">
        <f t="shared" si="85"/>
        <v>110122</v>
      </c>
    </row>
    <row r="5485" spans="1:11">
      <c r="A5485" s="1157">
        <v>5133060001</v>
      </c>
      <c r="B5485" s="1219" t="s">
        <v>702</v>
      </c>
      <c r="C5485" s="1220"/>
      <c r="D5485" s="1221"/>
      <c r="E5485" s="1219" t="s">
        <v>2330</v>
      </c>
      <c r="F5485" s="1221"/>
      <c r="G5485" s="740">
        <v>28779.23</v>
      </c>
      <c r="H5485" s="740">
        <v>12609.26</v>
      </c>
      <c r="I5485" s="1158">
        <v>0</v>
      </c>
      <c r="J5485" s="740">
        <v>41388.49</v>
      </c>
      <c r="K5485" s="276" t="str">
        <f t="shared" si="85"/>
        <v>110122</v>
      </c>
    </row>
    <row r="5486" spans="1:11">
      <c r="A5486" s="1157">
        <v>5133060001</v>
      </c>
      <c r="B5486" s="1219" t="s">
        <v>702</v>
      </c>
      <c r="C5486" s="1220"/>
      <c r="D5486" s="1221"/>
      <c r="E5486" s="1219" t="s">
        <v>4038</v>
      </c>
      <c r="F5486" s="1221"/>
      <c r="G5486" s="740">
        <v>7141</v>
      </c>
      <c r="H5486" s="1158">
        <v>0</v>
      </c>
      <c r="I5486" s="1158">
        <v>0</v>
      </c>
      <c r="J5486" s="740">
        <v>7141</v>
      </c>
      <c r="K5486" s="276" t="str">
        <f t="shared" si="85"/>
        <v>110122</v>
      </c>
    </row>
    <row r="5487" spans="1:11">
      <c r="A5487" s="1157">
        <v>5133060001</v>
      </c>
      <c r="B5487" s="1219" t="s">
        <v>702</v>
      </c>
      <c r="C5487" s="1220"/>
      <c r="D5487" s="1221"/>
      <c r="E5487" s="1219" t="s">
        <v>2046</v>
      </c>
      <c r="F5487" s="1221"/>
      <c r="G5487" s="740">
        <v>10530.52</v>
      </c>
      <c r="H5487" s="740">
        <v>6313.88</v>
      </c>
      <c r="I5487" s="1158">
        <v>0</v>
      </c>
      <c r="J5487" s="740">
        <v>16844.400000000001</v>
      </c>
      <c r="K5487" s="276" t="str">
        <f t="shared" si="85"/>
        <v>110122</v>
      </c>
    </row>
    <row r="5488" spans="1:11">
      <c r="A5488" s="1157">
        <v>5133060001</v>
      </c>
      <c r="B5488" s="1219" t="s">
        <v>702</v>
      </c>
      <c r="C5488" s="1220"/>
      <c r="D5488" s="1221"/>
      <c r="E5488" s="1219" t="s">
        <v>3862</v>
      </c>
      <c r="F5488" s="1221"/>
      <c r="G5488" s="740">
        <v>7292.53</v>
      </c>
      <c r="H5488" s="740">
        <v>5266.68</v>
      </c>
      <c r="I5488" s="1158">
        <v>0</v>
      </c>
      <c r="J5488" s="740">
        <v>12559.21</v>
      </c>
      <c r="K5488" s="276" t="str">
        <f t="shared" si="85"/>
        <v>110122</v>
      </c>
    </row>
    <row r="5489" spans="1:11">
      <c r="A5489" s="1157">
        <v>5133060001</v>
      </c>
      <c r="B5489" s="1219" t="s">
        <v>702</v>
      </c>
      <c r="C5489" s="1220"/>
      <c r="D5489" s="1221"/>
      <c r="E5489" s="1219" t="s">
        <v>2331</v>
      </c>
      <c r="F5489" s="1221"/>
      <c r="G5489" s="740">
        <v>69188.88</v>
      </c>
      <c r="H5489" s="740">
        <v>3497.41</v>
      </c>
      <c r="I5489" s="1158">
        <v>0</v>
      </c>
      <c r="J5489" s="740">
        <v>72686.289999999994</v>
      </c>
      <c r="K5489" s="276" t="str">
        <f t="shared" si="85"/>
        <v>110122</v>
      </c>
    </row>
    <row r="5490" spans="1:11">
      <c r="A5490" s="1157">
        <v>5133060001</v>
      </c>
      <c r="B5490" s="1219" t="s">
        <v>702</v>
      </c>
      <c r="C5490" s="1220"/>
      <c r="D5490" s="1221"/>
      <c r="E5490" s="1219" t="s">
        <v>2332</v>
      </c>
      <c r="F5490" s="1221"/>
      <c r="G5490" s="740">
        <v>22209.47</v>
      </c>
      <c r="H5490" s="740">
        <v>3583.23</v>
      </c>
      <c r="I5490" s="1158">
        <v>0</v>
      </c>
      <c r="J5490" s="740">
        <v>25792.7</v>
      </c>
      <c r="K5490" s="276" t="str">
        <f t="shared" si="85"/>
        <v>110122</v>
      </c>
    </row>
    <row r="5491" spans="1:11">
      <c r="A5491" s="1157">
        <v>5133060001</v>
      </c>
      <c r="B5491" s="1219" t="s">
        <v>702</v>
      </c>
      <c r="C5491" s="1220"/>
      <c r="D5491" s="1221"/>
      <c r="E5491" s="1219" t="s">
        <v>4039</v>
      </c>
      <c r="F5491" s="1221"/>
      <c r="G5491" s="740">
        <v>3776</v>
      </c>
      <c r="H5491" s="1158">
        <v>0</v>
      </c>
      <c r="I5491" s="1158">
        <v>0</v>
      </c>
      <c r="J5491" s="740">
        <v>3776</v>
      </c>
      <c r="K5491" s="276" t="str">
        <f t="shared" si="85"/>
        <v>110122</v>
      </c>
    </row>
    <row r="5492" spans="1:11">
      <c r="A5492" s="1157">
        <v>5133060001</v>
      </c>
      <c r="B5492" s="1219" t="s">
        <v>702</v>
      </c>
      <c r="C5492" s="1220"/>
      <c r="D5492" s="1221"/>
      <c r="E5492" s="1219" t="s">
        <v>4040</v>
      </c>
      <c r="F5492" s="1221"/>
      <c r="G5492" s="740">
        <v>1510</v>
      </c>
      <c r="H5492" s="1158">
        <v>0</v>
      </c>
      <c r="I5492" s="1158">
        <v>0</v>
      </c>
      <c r="J5492" s="740">
        <v>1510</v>
      </c>
      <c r="K5492" s="276" t="str">
        <f t="shared" si="85"/>
        <v>110122</v>
      </c>
    </row>
    <row r="5493" spans="1:11">
      <c r="A5493" s="1157">
        <v>5133060001</v>
      </c>
      <c r="B5493" s="1219" t="s">
        <v>702</v>
      </c>
      <c r="C5493" s="1220"/>
      <c r="D5493" s="1221"/>
      <c r="E5493" s="1219" t="s">
        <v>4041</v>
      </c>
      <c r="F5493" s="1221"/>
      <c r="G5493" s="740">
        <v>1510</v>
      </c>
      <c r="H5493" s="1158">
        <v>0</v>
      </c>
      <c r="I5493" s="1158">
        <v>0</v>
      </c>
      <c r="J5493" s="740">
        <v>1510</v>
      </c>
      <c r="K5493" s="276" t="str">
        <f t="shared" si="85"/>
        <v>110122</v>
      </c>
    </row>
    <row r="5494" spans="1:11">
      <c r="A5494" s="1157">
        <v>5133060001</v>
      </c>
      <c r="B5494" s="1219" t="s">
        <v>702</v>
      </c>
      <c r="C5494" s="1220"/>
      <c r="D5494" s="1221"/>
      <c r="E5494" s="1219" t="s">
        <v>2333</v>
      </c>
      <c r="F5494" s="1221"/>
      <c r="G5494" s="740">
        <v>43125.22</v>
      </c>
      <c r="H5494" s="740">
        <v>1593.1</v>
      </c>
      <c r="I5494" s="1158">
        <v>0</v>
      </c>
      <c r="J5494" s="740">
        <v>44718.32</v>
      </c>
      <c r="K5494" s="276" t="str">
        <f t="shared" si="85"/>
        <v>110122</v>
      </c>
    </row>
    <row r="5495" spans="1:11">
      <c r="A5495" s="1157">
        <v>5133060001</v>
      </c>
      <c r="B5495" s="1219" t="s">
        <v>702</v>
      </c>
      <c r="C5495" s="1220"/>
      <c r="D5495" s="1221"/>
      <c r="E5495" s="1219" t="s">
        <v>2672</v>
      </c>
      <c r="F5495" s="1221"/>
      <c r="G5495" s="740">
        <v>72715.81</v>
      </c>
      <c r="H5495" s="740">
        <v>62238.69</v>
      </c>
      <c r="I5495" s="1158">
        <v>0</v>
      </c>
      <c r="J5495" s="740">
        <v>134954.5</v>
      </c>
      <c r="K5495" s="276" t="str">
        <f t="shared" si="85"/>
        <v>110122</v>
      </c>
    </row>
    <row r="5496" spans="1:11">
      <c r="A5496" s="1157">
        <v>5133060001</v>
      </c>
      <c r="B5496" s="1219" t="s">
        <v>702</v>
      </c>
      <c r="C5496" s="1220"/>
      <c r="D5496" s="1221"/>
      <c r="E5496" s="1219" t="s">
        <v>2047</v>
      </c>
      <c r="F5496" s="1221"/>
      <c r="G5496" s="740">
        <v>397773.29</v>
      </c>
      <c r="H5496" s="740">
        <v>33221.839999999997</v>
      </c>
      <c r="I5496" s="1158">
        <v>0</v>
      </c>
      <c r="J5496" s="740">
        <v>430995.13</v>
      </c>
      <c r="K5496" s="276" t="str">
        <f t="shared" si="85"/>
        <v>110122</v>
      </c>
    </row>
    <row r="5497" spans="1:11">
      <c r="A5497" s="1157">
        <v>5133060001</v>
      </c>
      <c r="B5497" s="1219" t="s">
        <v>702</v>
      </c>
      <c r="C5497" s="1220"/>
      <c r="D5497" s="1221"/>
      <c r="E5497" s="1219" t="s">
        <v>2048</v>
      </c>
      <c r="F5497" s="1221"/>
      <c r="G5497" s="740">
        <v>430522.82</v>
      </c>
      <c r="H5497" s="740">
        <v>94166.54</v>
      </c>
      <c r="I5497" s="1158">
        <v>0</v>
      </c>
      <c r="J5497" s="740">
        <v>524689.36</v>
      </c>
      <c r="K5497" s="276" t="str">
        <f t="shared" si="85"/>
        <v>110122</v>
      </c>
    </row>
    <row r="5498" spans="1:11">
      <c r="A5498" s="1157">
        <v>5133060001</v>
      </c>
      <c r="B5498" s="1219" t="s">
        <v>702</v>
      </c>
      <c r="C5498" s="1220"/>
      <c r="D5498" s="1221"/>
      <c r="E5498" s="1219" t="s">
        <v>2334</v>
      </c>
      <c r="F5498" s="1221"/>
      <c r="G5498" s="740">
        <v>133262.35</v>
      </c>
      <c r="H5498" s="740">
        <v>3658.52</v>
      </c>
      <c r="I5498" s="1158">
        <v>0</v>
      </c>
      <c r="J5498" s="740">
        <v>136920.87</v>
      </c>
      <c r="K5498" s="276" t="str">
        <f t="shared" si="85"/>
        <v>110122</v>
      </c>
    </row>
    <row r="5499" spans="1:11">
      <c r="A5499" s="1157">
        <v>5133060001</v>
      </c>
      <c r="B5499" s="1219" t="s">
        <v>702</v>
      </c>
      <c r="C5499" s="1220"/>
      <c r="D5499" s="1221"/>
      <c r="E5499" s="1219" t="s">
        <v>2335</v>
      </c>
      <c r="F5499" s="1221"/>
      <c r="G5499" s="740">
        <v>49038.59</v>
      </c>
      <c r="H5499" s="740">
        <v>1639.82</v>
      </c>
      <c r="I5499" s="1158">
        <v>0</v>
      </c>
      <c r="J5499" s="740">
        <v>50678.41</v>
      </c>
      <c r="K5499" s="276" t="str">
        <f t="shared" si="85"/>
        <v>110122</v>
      </c>
    </row>
    <row r="5500" spans="1:11">
      <c r="A5500" s="1157">
        <v>5133060001</v>
      </c>
      <c r="B5500" s="1219" t="s">
        <v>702</v>
      </c>
      <c r="C5500" s="1220"/>
      <c r="D5500" s="1221"/>
      <c r="E5500" s="1219" t="s">
        <v>4042</v>
      </c>
      <c r="F5500" s="1221"/>
      <c r="G5500" s="740">
        <v>1812</v>
      </c>
      <c r="H5500" s="1158">
        <v>0</v>
      </c>
      <c r="I5500" s="1158">
        <v>0</v>
      </c>
      <c r="J5500" s="740">
        <v>1812</v>
      </c>
      <c r="K5500" s="276" t="str">
        <f t="shared" si="85"/>
        <v>110122</v>
      </c>
    </row>
    <row r="5501" spans="1:11">
      <c r="A5501" s="1157">
        <v>5133060001</v>
      </c>
      <c r="B5501" s="1219" t="s">
        <v>702</v>
      </c>
      <c r="C5501" s="1220"/>
      <c r="D5501" s="1221"/>
      <c r="E5501" s="1219" t="s">
        <v>4601</v>
      </c>
      <c r="F5501" s="1221"/>
      <c r="G5501" s="740">
        <v>19453.5</v>
      </c>
      <c r="H5501" s="1158">
        <v>0</v>
      </c>
      <c r="I5501" s="1158">
        <v>0</v>
      </c>
      <c r="J5501" s="740">
        <v>19453.5</v>
      </c>
      <c r="K5501" s="276" t="str">
        <f t="shared" si="85"/>
        <v>110122</v>
      </c>
    </row>
    <row r="5502" spans="1:11">
      <c r="A5502" s="1157">
        <v>5133060001</v>
      </c>
      <c r="B5502" s="1219" t="s">
        <v>702</v>
      </c>
      <c r="C5502" s="1220"/>
      <c r="D5502" s="1221"/>
      <c r="E5502" s="1219" t="s">
        <v>3325</v>
      </c>
      <c r="F5502" s="1221"/>
      <c r="G5502" s="740">
        <v>8608.9599999999991</v>
      </c>
      <c r="H5502" s="1158">
        <v>0</v>
      </c>
      <c r="I5502" s="1158">
        <v>0</v>
      </c>
      <c r="J5502" s="740">
        <v>8608.9599999999991</v>
      </c>
      <c r="K5502" s="276" t="str">
        <f t="shared" si="85"/>
        <v>110122</v>
      </c>
    </row>
    <row r="5503" spans="1:11">
      <c r="A5503" s="1157">
        <v>5133060001</v>
      </c>
      <c r="B5503" s="1219" t="s">
        <v>702</v>
      </c>
      <c r="C5503" s="1220"/>
      <c r="D5503" s="1221"/>
      <c r="E5503" s="1219" t="s">
        <v>3082</v>
      </c>
      <c r="F5503" s="1221"/>
      <c r="G5503" s="740">
        <v>62060</v>
      </c>
      <c r="H5503" s="1158">
        <v>0</v>
      </c>
      <c r="I5503" s="1158">
        <v>0</v>
      </c>
      <c r="J5503" s="740">
        <v>62060</v>
      </c>
      <c r="K5503" s="276" t="str">
        <f t="shared" si="85"/>
        <v>110122</v>
      </c>
    </row>
    <row r="5504" spans="1:11">
      <c r="A5504" s="1157">
        <v>5133060001</v>
      </c>
      <c r="B5504" s="1219" t="s">
        <v>702</v>
      </c>
      <c r="C5504" s="1220"/>
      <c r="D5504" s="1221"/>
      <c r="E5504" s="1219" t="s">
        <v>4043</v>
      </c>
      <c r="F5504" s="1221"/>
      <c r="G5504" s="740">
        <v>3021</v>
      </c>
      <c r="H5504" s="1158">
        <v>0</v>
      </c>
      <c r="I5504" s="1158">
        <v>0</v>
      </c>
      <c r="J5504" s="740">
        <v>3021</v>
      </c>
      <c r="K5504" s="276" t="str">
        <f t="shared" si="85"/>
        <v>110122</v>
      </c>
    </row>
    <row r="5505" spans="1:11">
      <c r="A5505" s="1157">
        <v>5133060001</v>
      </c>
      <c r="B5505" s="1219" t="s">
        <v>702</v>
      </c>
      <c r="C5505" s="1220"/>
      <c r="D5505" s="1221"/>
      <c r="E5505" s="1219" t="s">
        <v>3326</v>
      </c>
      <c r="F5505" s="1221"/>
      <c r="G5505" s="740">
        <v>43713.53</v>
      </c>
      <c r="H5505" s="1158">
        <v>0</v>
      </c>
      <c r="I5505" s="1158">
        <v>0</v>
      </c>
      <c r="J5505" s="740">
        <v>43713.53</v>
      </c>
      <c r="K5505" s="276" t="str">
        <f t="shared" si="85"/>
        <v>110122</v>
      </c>
    </row>
    <row r="5506" spans="1:11">
      <c r="A5506" s="1157">
        <v>5133060001</v>
      </c>
      <c r="B5506" s="1219" t="s">
        <v>702</v>
      </c>
      <c r="C5506" s="1220"/>
      <c r="D5506" s="1221"/>
      <c r="E5506" s="1219" t="s">
        <v>3570</v>
      </c>
      <c r="F5506" s="1221"/>
      <c r="G5506" s="740">
        <v>49636.57</v>
      </c>
      <c r="H5506" s="740">
        <v>12528</v>
      </c>
      <c r="I5506" s="1158">
        <v>0</v>
      </c>
      <c r="J5506" s="740">
        <v>62164.57</v>
      </c>
      <c r="K5506" s="276" t="str">
        <f t="shared" si="85"/>
        <v>110122</v>
      </c>
    </row>
    <row r="5507" spans="1:11">
      <c r="A5507" s="1157">
        <v>5133060001</v>
      </c>
      <c r="B5507" s="1219" t="s">
        <v>702</v>
      </c>
      <c r="C5507" s="1220"/>
      <c r="D5507" s="1221"/>
      <c r="E5507" s="1219" t="s">
        <v>3863</v>
      </c>
      <c r="F5507" s="1221"/>
      <c r="G5507" s="740">
        <v>15064.52</v>
      </c>
      <c r="H5507" s="740">
        <v>13398</v>
      </c>
      <c r="I5507" s="1158">
        <v>0</v>
      </c>
      <c r="J5507" s="740">
        <v>28462.52</v>
      </c>
      <c r="K5507" s="276" t="str">
        <f t="shared" si="85"/>
        <v>110122</v>
      </c>
    </row>
    <row r="5508" spans="1:11">
      <c r="A5508" s="1157">
        <v>5133060001</v>
      </c>
      <c r="B5508" s="1219" t="s">
        <v>702</v>
      </c>
      <c r="C5508" s="1220"/>
      <c r="D5508" s="1221"/>
      <c r="E5508" s="1219" t="s">
        <v>2673</v>
      </c>
      <c r="F5508" s="1221"/>
      <c r="G5508" s="740">
        <v>11225.8</v>
      </c>
      <c r="H5508" s="1158">
        <v>0</v>
      </c>
      <c r="I5508" s="1158">
        <v>0</v>
      </c>
      <c r="J5508" s="740">
        <v>11225.8</v>
      </c>
      <c r="K5508" s="276" t="str">
        <f t="shared" si="85"/>
        <v>110122</v>
      </c>
    </row>
    <row r="5509" spans="1:11">
      <c r="A5509" s="1157">
        <v>5133060001</v>
      </c>
      <c r="B5509" s="1219" t="s">
        <v>702</v>
      </c>
      <c r="C5509" s="1220"/>
      <c r="D5509" s="1221"/>
      <c r="E5509" s="1219" t="s">
        <v>3571</v>
      </c>
      <c r="F5509" s="1221"/>
      <c r="G5509" s="740">
        <v>21159.45</v>
      </c>
      <c r="H5509" s="740">
        <v>113604.6</v>
      </c>
      <c r="I5509" s="1158">
        <v>0</v>
      </c>
      <c r="J5509" s="740">
        <v>134764.04999999999</v>
      </c>
      <c r="K5509" s="276" t="str">
        <f t="shared" si="85"/>
        <v>110122</v>
      </c>
    </row>
    <row r="5510" spans="1:11">
      <c r="A5510" s="1157">
        <v>5133060001</v>
      </c>
      <c r="B5510" s="1219" t="s">
        <v>702</v>
      </c>
      <c r="C5510" s="1220"/>
      <c r="D5510" s="1221"/>
      <c r="E5510" s="1219" t="s">
        <v>2336</v>
      </c>
      <c r="F5510" s="1221"/>
      <c r="G5510" s="740">
        <v>58069.51</v>
      </c>
      <c r="H5510" s="740">
        <v>14569.6</v>
      </c>
      <c r="I5510" s="1158">
        <v>0</v>
      </c>
      <c r="J5510" s="740">
        <v>72639.11</v>
      </c>
      <c r="K5510" s="276" t="str">
        <f t="shared" si="85"/>
        <v>110122</v>
      </c>
    </row>
    <row r="5511" spans="1:11">
      <c r="A5511" s="1157">
        <v>5133060001</v>
      </c>
      <c r="B5511" s="1219" t="s">
        <v>702</v>
      </c>
      <c r="C5511" s="1220"/>
      <c r="D5511" s="1221"/>
      <c r="E5511" s="1219" t="s">
        <v>2674</v>
      </c>
      <c r="F5511" s="1221"/>
      <c r="G5511" s="740">
        <v>12311.52</v>
      </c>
      <c r="H5511" s="740">
        <v>11068.78</v>
      </c>
      <c r="I5511" s="1158">
        <v>0</v>
      </c>
      <c r="J5511" s="740">
        <v>23380.3</v>
      </c>
      <c r="K5511" s="276" t="str">
        <f t="shared" si="85"/>
        <v>110122</v>
      </c>
    </row>
    <row r="5512" spans="1:11">
      <c r="A5512" s="1157">
        <v>5133060001</v>
      </c>
      <c r="B5512" s="1219" t="s">
        <v>702</v>
      </c>
      <c r="C5512" s="1220"/>
      <c r="D5512" s="1221"/>
      <c r="E5512" s="1219" t="s">
        <v>4044</v>
      </c>
      <c r="F5512" s="1221"/>
      <c r="G5512" s="740">
        <v>3776</v>
      </c>
      <c r="H5512" s="1158">
        <v>0</v>
      </c>
      <c r="I5512" s="1158">
        <v>0</v>
      </c>
      <c r="J5512" s="740">
        <v>3776</v>
      </c>
      <c r="K5512" s="276" t="str">
        <f t="shared" si="85"/>
        <v>110122</v>
      </c>
    </row>
    <row r="5513" spans="1:11">
      <c r="A5513" s="1157">
        <v>5133060001</v>
      </c>
      <c r="B5513" s="1219" t="s">
        <v>702</v>
      </c>
      <c r="C5513" s="1220"/>
      <c r="D5513" s="1221"/>
      <c r="E5513" s="1219" t="s">
        <v>2675</v>
      </c>
      <c r="F5513" s="1221"/>
      <c r="G5513" s="740">
        <v>4172.68</v>
      </c>
      <c r="H5513" s="1158">
        <v>0</v>
      </c>
      <c r="I5513" s="1158">
        <v>0</v>
      </c>
      <c r="J5513" s="740">
        <v>4172.68</v>
      </c>
      <c r="K5513" s="276" t="str">
        <f t="shared" si="85"/>
        <v>110122</v>
      </c>
    </row>
    <row r="5514" spans="1:11">
      <c r="A5514" s="1157">
        <v>5133060001</v>
      </c>
      <c r="B5514" s="1219" t="s">
        <v>702</v>
      </c>
      <c r="C5514" s="1220"/>
      <c r="D5514" s="1221"/>
      <c r="E5514" s="1219" t="s">
        <v>2337</v>
      </c>
      <c r="F5514" s="1221"/>
      <c r="G5514" s="740">
        <v>16726.7</v>
      </c>
      <c r="H5514" s="1158">
        <v>0</v>
      </c>
      <c r="I5514" s="1158">
        <v>0</v>
      </c>
      <c r="J5514" s="740">
        <v>16726.7</v>
      </c>
      <c r="K5514" s="276" t="str">
        <f t="shared" si="85"/>
        <v>110122</v>
      </c>
    </row>
    <row r="5515" spans="1:11">
      <c r="A5515" s="1157">
        <v>5133060001</v>
      </c>
      <c r="B5515" s="1219" t="s">
        <v>702</v>
      </c>
      <c r="C5515" s="1220"/>
      <c r="D5515" s="1221"/>
      <c r="E5515" s="1219" t="s">
        <v>3083</v>
      </c>
      <c r="F5515" s="1221"/>
      <c r="G5515" s="740">
        <v>20139.939999999999</v>
      </c>
      <c r="H5515" s="1158">
        <v>0</v>
      </c>
      <c r="I5515" s="1158">
        <v>0</v>
      </c>
      <c r="J5515" s="740">
        <v>20139.939999999999</v>
      </c>
      <c r="K5515" s="276" t="str">
        <f t="shared" si="85"/>
        <v>110122</v>
      </c>
    </row>
    <row r="5516" spans="1:11">
      <c r="A5516" s="1157">
        <v>5133060001</v>
      </c>
      <c r="B5516" s="1219" t="s">
        <v>702</v>
      </c>
      <c r="C5516" s="1220"/>
      <c r="D5516" s="1221"/>
      <c r="E5516" s="1219" t="s">
        <v>2338</v>
      </c>
      <c r="F5516" s="1221"/>
      <c r="G5516" s="740">
        <v>52877.57</v>
      </c>
      <c r="H5516" s="740">
        <v>7003.93</v>
      </c>
      <c r="I5516" s="1158">
        <v>0</v>
      </c>
      <c r="J5516" s="740">
        <v>59881.5</v>
      </c>
      <c r="K5516" s="276" t="str">
        <f t="shared" si="85"/>
        <v>110122</v>
      </c>
    </row>
    <row r="5517" spans="1:11">
      <c r="A5517" s="1157">
        <v>5133060001</v>
      </c>
      <c r="B5517" s="1219" t="s">
        <v>702</v>
      </c>
      <c r="C5517" s="1220"/>
      <c r="D5517" s="1221"/>
      <c r="E5517" s="1219" t="s">
        <v>2676</v>
      </c>
      <c r="F5517" s="1221"/>
      <c r="G5517" s="740">
        <v>28032.52</v>
      </c>
      <c r="H5517" s="1158">
        <v>0</v>
      </c>
      <c r="I5517" s="1158">
        <v>0</v>
      </c>
      <c r="J5517" s="740">
        <v>28032.52</v>
      </c>
      <c r="K5517" s="276" t="str">
        <f t="shared" ref="K5517:K5580" si="86">MID(E5517,58,6)</f>
        <v>110122</v>
      </c>
    </row>
    <row r="5518" spans="1:11">
      <c r="A5518" s="1157">
        <v>5133060001</v>
      </c>
      <c r="B5518" s="1219" t="s">
        <v>702</v>
      </c>
      <c r="C5518" s="1220"/>
      <c r="D5518" s="1221"/>
      <c r="E5518" s="1219" t="s">
        <v>4045</v>
      </c>
      <c r="F5518" s="1221"/>
      <c r="G5518" s="740">
        <v>3570</v>
      </c>
      <c r="H5518" s="1158">
        <v>0</v>
      </c>
      <c r="I5518" s="1158">
        <v>0</v>
      </c>
      <c r="J5518" s="740">
        <v>3570</v>
      </c>
      <c r="K5518" s="276" t="str">
        <f t="shared" si="86"/>
        <v>110122</v>
      </c>
    </row>
    <row r="5519" spans="1:11">
      <c r="A5519" s="1157">
        <v>5133060001</v>
      </c>
      <c r="B5519" s="1219" t="s">
        <v>702</v>
      </c>
      <c r="C5519" s="1220"/>
      <c r="D5519" s="1221"/>
      <c r="E5519" s="1219" t="s">
        <v>2049</v>
      </c>
      <c r="F5519" s="1221"/>
      <c r="G5519" s="740">
        <v>645754.51</v>
      </c>
      <c r="H5519" s="740">
        <v>148250.6</v>
      </c>
      <c r="I5519" s="1158">
        <v>0</v>
      </c>
      <c r="J5519" s="740">
        <v>794005.11</v>
      </c>
      <c r="K5519" s="276" t="str">
        <f t="shared" si="86"/>
        <v>110122</v>
      </c>
    </row>
    <row r="5520" spans="1:11">
      <c r="A5520" s="1157">
        <v>5133060001</v>
      </c>
      <c r="B5520" s="1219" t="s">
        <v>702</v>
      </c>
      <c r="C5520" s="1220"/>
      <c r="D5520" s="1221"/>
      <c r="E5520" s="1219" t="s">
        <v>4046</v>
      </c>
      <c r="F5520" s="1221"/>
      <c r="G5520" s="740">
        <v>20875.599999999999</v>
      </c>
      <c r="H5520" s="740">
        <v>2696</v>
      </c>
      <c r="I5520" s="1158">
        <v>0</v>
      </c>
      <c r="J5520" s="740">
        <v>23571.599999999999</v>
      </c>
      <c r="K5520" s="276" t="str">
        <f t="shared" si="86"/>
        <v>110122</v>
      </c>
    </row>
    <row r="5521" spans="1:11">
      <c r="A5521" s="1157">
        <v>5133060001</v>
      </c>
      <c r="B5521" s="1219" t="s">
        <v>702</v>
      </c>
      <c r="C5521" s="1220"/>
      <c r="D5521" s="1221"/>
      <c r="E5521" s="1219" t="s">
        <v>2339</v>
      </c>
      <c r="F5521" s="1221"/>
      <c r="G5521" s="740">
        <v>188720.59</v>
      </c>
      <c r="H5521" s="740">
        <v>22527.67</v>
      </c>
      <c r="I5521" s="1158">
        <v>0</v>
      </c>
      <c r="J5521" s="740">
        <v>211248.26</v>
      </c>
      <c r="K5521" s="276" t="str">
        <f t="shared" si="86"/>
        <v>110122</v>
      </c>
    </row>
    <row r="5522" spans="1:11">
      <c r="A5522" s="1157">
        <v>5133060001</v>
      </c>
      <c r="B5522" s="1219" t="s">
        <v>702</v>
      </c>
      <c r="C5522" s="1220"/>
      <c r="D5522" s="1221"/>
      <c r="E5522" s="1219" t="s">
        <v>2340</v>
      </c>
      <c r="F5522" s="1221"/>
      <c r="G5522" s="740">
        <v>77518.38</v>
      </c>
      <c r="H5522" s="740">
        <v>7046.99</v>
      </c>
      <c r="I5522" s="1158">
        <v>0</v>
      </c>
      <c r="J5522" s="740">
        <v>84565.37</v>
      </c>
      <c r="K5522" s="276" t="str">
        <f t="shared" si="86"/>
        <v>110122</v>
      </c>
    </row>
    <row r="5523" spans="1:11">
      <c r="A5523" s="1157">
        <v>5133060001</v>
      </c>
      <c r="B5523" s="1219" t="s">
        <v>702</v>
      </c>
      <c r="C5523" s="1220"/>
      <c r="D5523" s="1221"/>
      <c r="E5523" s="1219" t="s">
        <v>2677</v>
      </c>
      <c r="F5523" s="1221"/>
      <c r="G5523" s="740">
        <v>65639.58</v>
      </c>
      <c r="H5523" s="740">
        <v>10977.35</v>
      </c>
      <c r="I5523" s="1158">
        <v>0</v>
      </c>
      <c r="J5523" s="740">
        <v>76616.929999999993</v>
      </c>
      <c r="K5523" s="276" t="str">
        <f t="shared" si="86"/>
        <v>110122</v>
      </c>
    </row>
    <row r="5524" spans="1:11">
      <c r="A5524" s="1157">
        <v>5133060001</v>
      </c>
      <c r="B5524" s="1219" t="s">
        <v>702</v>
      </c>
      <c r="C5524" s="1220"/>
      <c r="D5524" s="1221"/>
      <c r="E5524" s="1219" t="s">
        <v>3327</v>
      </c>
      <c r="F5524" s="1221"/>
      <c r="G5524" s="740">
        <v>56483.839999999997</v>
      </c>
      <c r="H5524" s="740">
        <v>2513</v>
      </c>
      <c r="I5524" s="1158">
        <v>0</v>
      </c>
      <c r="J5524" s="740">
        <v>58996.84</v>
      </c>
      <c r="K5524" s="276" t="str">
        <f t="shared" si="86"/>
        <v>110122</v>
      </c>
    </row>
    <row r="5525" spans="1:11">
      <c r="A5525" s="1157">
        <v>5133060001</v>
      </c>
      <c r="B5525" s="1219" t="s">
        <v>702</v>
      </c>
      <c r="C5525" s="1220"/>
      <c r="D5525" s="1221"/>
      <c r="E5525" s="1219" t="s">
        <v>2678</v>
      </c>
      <c r="F5525" s="1221"/>
      <c r="G5525" s="740">
        <v>55553.35</v>
      </c>
      <c r="H5525" s="740">
        <v>3226</v>
      </c>
      <c r="I5525" s="1158">
        <v>0</v>
      </c>
      <c r="J5525" s="740">
        <v>58779.35</v>
      </c>
      <c r="K5525" s="276" t="str">
        <f t="shared" si="86"/>
        <v>110122</v>
      </c>
    </row>
    <row r="5526" spans="1:11">
      <c r="A5526" s="1157">
        <v>5133060001</v>
      </c>
      <c r="B5526" s="1219" t="s">
        <v>702</v>
      </c>
      <c r="C5526" s="1220"/>
      <c r="D5526" s="1221"/>
      <c r="E5526" s="1219" t="s">
        <v>2679</v>
      </c>
      <c r="F5526" s="1221"/>
      <c r="G5526" s="740">
        <v>15398.07</v>
      </c>
      <c r="H5526" s="740">
        <v>2400.0500000000002</v>
      </c>
      <c r="I5526" s="1158">
        <v>0</v>
      </c>
      <c r="J5526" s="740">
        <v>17798.12</v>
      </c>
      <c r="K5526" s="276" t="str">
        <f t="shared" si="86"/>
        <v>110122</v>
      </c>
    </row>
    <row r="5527" spans="1:11">
      <c r="A5527" s="1157">
        <v>5133060001</v>
      </c>
      <c r="B5527" s="1219" t="s">
        <v>702</v>
      </c>
      <c r="C5527" s="1220"/>
      <c r="D5527" s="1221"/>
      <c r="E5527" s="1219" t="s">
        <v>2680</v>
      </c>
      <c r="F5527" s="1221"/>
      <c r="G5527" s="1158">
        <v>416.65</v>
      </c>
      <c r="H5527" s="1158">
        <v>0</v>
      </c>
      <c r="I5527" s="1158">
        <v>0</v>
      </c>
      <c r="J5527" s="1158">
        <v>416.65</v>
      </c>
      <c r="K5527" s="276" t="str">
        <f t="shared" si="86"/>
        <v>110122</v>
      </c>
    </row>
    <row r="5528" spans="1:11">
      <c r="A5528" s="1157">
        <v>5133060001</v>
      </c>
      <c r="B5528" s="1219" t="s">
        <v>702</v>
      </c>
      <c r="C5528" s="1220"/>
      <c r="D5528" s="1221"/>
      <c r="E5528" s="1219" t="s">
        <v>2681</v>
      </c>
      <c r="F5528" s="1221"/>
      <c r="G5528" s="1158">
        <v>348.34</v>
      </c>
      <c r="H5528" s="1158">
        <v>0</v>
      </c>
      <c r="I5528" s="1158">
        <v>0</v>
      </c>
      <c r="J5528" s="1158">
        <v>348.34</v>
      </c>
      <c r="K5528" s="276" t="str">
        <f t="shared" si="86"/>
        <v>110122</v>
      </c>
    </row>
    <row r="5529" spans="1:11">
      <c r="A5529" s="1157">
        <v>5133060001</v>
      </c>
      <c r="B5529" s="1219" t="s">
        <v>702</v>
      </c>
      <c r="C5529" s="1220"/>
      <c r="D5529" s="1221"/>
      <c r="E5529" s="1219" t="s">
        <v>2682</v>
      </c>
      <c r="F5529" s="1221"/>
      <c r="G5529" s="1158">
        <v>416.65</v>
      </c>
      <c r="H5529" s="1158">
        <v>0</v>
      </c>
      <c r="I5529" s="1158">
        <v>0</v>
      </c>
      <c r="J5529" s="1158">
        <v>416.65</v>
      </c>
      <c r="K5529" s="276" t="str">
        <f t="shared" si="86"/>
        <v>110122</v>
      </c>
    </row>
    <row r="5530" spans="1:11">
      <c r="A5530" s="1157">
        <v>5133060001</v>
      </c>
      <c r="B5530" s="1219" t="s">
        <v>702</v>
      </c>
      <c r="C5530" s="1220"/>
      <c r="D5530" s="1221"/>
      <c r="E5530" s="1219" t="s">
        <v>2683</v>
      </c>
      <c r="F5530" s="1221"/>
      <c r="G5530" s="1158">
        <v>398.07</v>
      </c>
      <c r="H5530" s="1158">
        <v>0</v>
      </c>
      <c r="I5530" s="1158">
        <v>0</v>
      </c>
      <c r="J5530" s="1158">
        <v>398.07</v>
      </c>
      <c r="K5530" s="276" t="str">
        <f t="shared" si="86"/>
        <v>110122</v>
      </c>
    </row>
    <row r="5531" spans="1:11">
      <c r="A5531" s="1157">
        <v>5133060001</v>
      </c>
      <c r="B5531" s="1219" t="s">
        <v>702</v>
      </c>
      <c r="C5531" s="1220"/>
      <c r="D5531" s="1221"/>
      <c r="E5531" s="1219" t="s">
        <v>2684</v>
      </c>
      <c r="F5531" s="1221"/>
      <c r="G5531" s="1158">
        <v>158.62</v>
      </c>
      <c r="H5531" s="1158">
        <v>0</v>
      </c>
      <c r="I5531" s="1158">
        <v>0</v>
      </c>
      <c r="J5531" s="1158">
        <v>158.62</v>
      </c>
      <c r="K5531" s="276" t="str">
        <f t="shared" si="86"/>
        <v>110122</v>
      </c>
    </row>
    <row r="5532" spans="1:11">
      <c r="A5532" s="1157">
        <v>5133060001</v>
      </c>
      <c r="B5532" s="1219" t="s">
        <v>702</v>
      </c>
      <c r="C5532" s="1220"/>
      <c r="D5532" s="1221"/>
      <c r="E5532" s="1219" t="s">
        <v>2050</v>
      </c>
      <c r="F5532" s="1221"/>
      <c r="G5532" s="740">
        <v>41715.86</v>
      </c>
      <c r="H5532" s="740">
        <v>3763.78</v>
      </c>
      <c r="I5532" s="1158">
        <v>0</v>
      </c>
      <c r="J5532" s="740">
        <v>45479.64</v>
      </c>
      <c r="K5532" s="276" t="str">
        <f t="shared" si="86"/>
        <v>110122</v>
      </c>
    </row>
    <row r="5533" spans="1:11">
      <c r="A5533" s="1157">
        <v>5133060001</v>
      </c>
      <c r="B5533" s="1219" t="s">
        <v>702</v>
      </c>
      <c r="C5533" s="1220"/>
      <c r="D5533" s="1221"/>
      <c r="E5533" s="1219" t="s">
        <v>3084</v>
      </c>
      <c r="F5533" s="1221"/>
      <c r="G5533" s="740">
        <v>28100.1</v>
      </c>
      <c r="H5533" s="740">
        <v>1429</v>
      </c>
      <c r="I5533" s="1158">
        <v>0</v>
      </c>
      <c r="J5533" s="740">
        <v>29529.1</v>
      </c>
      <c r="K5533" s="276" t="str">
        <f t="shared" si="86"/>
        <v>110122</v>
      </c>
    </row>
    <row r="5534" spans="1:11">
      <c r="A5534" s="1157">
        <v>5133060001</v>
      </c>
      <c r="B5534" s="1219" t="s">
        <v>702</v>
      </c>
      <c r="C5534" s="1220"/>
      <c r="D5534" s="1221"/>
      <c r="E5534" s="1219" t="s">
        <v>2341</v>
      </c>
      <c r="F5534" s="1221"/>
      <c r="G5534" s="740">
        <v>36055.32</v>
      </c>
      <c r="H5534" s="740">
        <v>10276.4</v>
      </c>
      <c r="I5534" s="1158">
        <v>0</v>
      </c>
      <c r="J5534" s="740">
        <v>46331.72</v>
      </c>
      <c r="K5534" s="276" t="str">
        <f t="shared" si="86"/>
        <v>110122</v>
      </c>
    </row>
    <row r="5535" spans="1:11">
      <c r="A5535" s="1157">
        <v>5133060001</v>
      </c>
      <c r="B5535" s="1219" t="s">
        <v>702</v>
      </c>
      <c r="C5535" s="1220"/>
      <c r="D5535" s="1221"/>
      <c r="E5535" s="1219" t="s">
        <v>2342</v>
      </c>
      <c r="F5535" s="1221"/>
      <c r="G5535" s="740">
        <v>88046.63</v>
      </c>
      <c r="H5535" s="740">
        <v>54704.79</v>
      </c>
      <c r="I5535" s="1158">
        <v>0</v>
      </c>
      <c r="J5535" s="740">
        <v>142751.42000000001</v>
      </c>
      <c r="K5535" s="276" t="str">
        <f t="shared" si="86"/>
        <v>110122</v>
      </c>
    </row>
    <row r="5536" spans="1:11">
      <c r="A5536" s="1157">
        <v>5133060001</v>
      </c>
      <c r="B5536" s="1219" t="s">
        <v>702</v>
      </c>
      <c r="C5536" s="1220"/>
      <c r="D5536" s="1221"/>
      <c r="E5536" s="1219" t="s">
        <v>2051</v>
      </c>
      <c r="F5536" s="1221"/>
      <c r="G5536" s="740">
        <v>156751.53</v>
      </c>
      <c r="H5536" s="740">
        <v>100986.74</v>
      </c>
      <c r="I5536" s="1158">
        <v>0</v>
      </c>
      <c r="J5536" s="740">
        <v>257738.27</v>
      </c>
      <c r="K5536" s="276" t="str">
        <f t="shared" si="86"/>
        <v>110122</v>
      </c>
    </row>
    <row r="5537" spans="1:11">
      <c r="A5537" s="1157">
        <v>5133060001</v>
      </c>
      <c r="B5537" s="1219" t="s">
        <v>702</v>
      </c>
      <c r="C5537" s="1220"/>
      <c r="D5537" s="1221"/>
      <c r="E5537" s="1219" t="s">
        <v>2052</v>
      </c>
      <c r="F5537" s="1221"/>
      <c r="G5537" s="740">
        <v>88271.37</v>
      </c>
      <c r="H5537" s="740">
        <v>46573.25</v>
      </c>
      <c r="I5537" s="1158">
        <v>0</v>
      </c>
      <c r="J5537" s="740">
        <v>134844.62</v>
      </c>
      <c r="K5537" s="276" t="str">
        <f t="shared" si="86"/>
        <v>110122</v>
      </c>
    </row>
    <row r="5538" spans="1:11">
      <c r="A5538" s="1157">
        <v>5133060001</v>
      </c>
      <c r="B5538" s="1219" t="s">
        <v>702</v>
      </c>
      <c r="C5538" s="1220"/>
      <c r="D5538" s="1221"/>
      <c r="E5538" s="1219" t="s">
        <v>2053</v>
      </c>
      <c r="F5538" s="1221"/>
      <c r="G5538" s="740">
        <v>272511.09999999998</v>
      </c>
      <c r="H5538" s="740">
        <v>4734.41</v>
      </c>
      <c r="I5538" s="1158">
        <v>0</v>
      </c>
      <c r="J5538" s="740">
        <v>277245.51</v>
      </c>
      <c r="K5538" s="276" t="str">
        <f t="shared" si="86"/>
        <v>110122</v>
      </c>
    </row>
    <row r="5539" spans="1:11">
      <c r="A5539" s="1157">
        <v>5133060001</v>
      </c>
      <c r="B5539" s="1219" t="s">
        <v>702</v>
      </c>
      <c r="C5539" s="1220"/>
      <c r="D5539" s="1221"/>
      <c r="E5539" s="1219" t="s">
        <v>3864</v>
      </c>
      <c r="F5539" s="1221"/>
      <c r="G5539" s="740">
        <v>159580.9</v>
      </c>
      <c r="H5539" s="740">
        <v>69750.59</v>
      </c>
      <c r="I5539" s="1158">
        <v>0</v>
      </c>
      <c r="J5539" s="740">
        <v>229331.49</v>
      </c>
      <c r="K5539" s="276" t="str">
        <f t="shared" si="86"/>
        <v>110122</v>
      </c>
    </row>
    <row r="5540" spans="1:11">
      <c r="A5540" s="1157">
        <v>5133060001</v>
      </c>
      <c r="B5540" s="1219" t="s">
        <v>702</v>
      </c>
      <c r="C5540" s="1220"/>
      <c r="D5540" s="1221"/>
      <c r="E5540" s="1219" t="s">
        <v>2343</v>
      </c>
      <c r="F5540" s="1221"/>
      <c r="G5540" s="740">
        <v>66428.08</v>
      </c>
      <c r="H5540" s="740">
        <v>7355.79</v>
      </c>
      <c r="I5540" s="1158">
        <v>0</v>
      </c>
      <c r="J5540" s="740">
        <v>73783.87</v>
      </c>
      <c r="K5540" s="276" t="str">
        <f t="shared" si="86"/>
        <v>110122</v>
      </c>
    </row>
    <row r="5541" spans="1:11">
      <c r="A5541" s="1157">
        <v>5133060001</v>
      </c>
      <c r="B5541" s="1219" t="s">
        <v>702</v>
      </c>
      <c r="C5541" s="1220"/>
      <c r="D5541" s="1221"/>
      <c r="E5541" s="1219" t="s">
        <v>2344</v>
      </c>
      <c r="F5541" s="1221"/>
      <c r="G5541" s="740">
        <v>79658.86</v>
      </c>
      <c r="H5541" s="740">
        <v>22368.97</v>
      </c>
      <c r="I5541" s="1158">
        <v>0</v>
      </c>
      <c r="J5541" s="740">
        <v>102027.83</v>
      </c>
      <c r="K5541" s="276" t="str">
        <f t="shared" si="86"/>
        <v>110122</v>
      </c>
    </row>
    <row r="5542" spans="1:11">
      <c r="A5542" s="1157">
        <v>5133060001</v>
      </c>
      <c r="B5542" s="1219" t="s">
        <v>702</v>
      </c>
      <c r="C5542" s="1220"/>
      <c r="D5542" s="1221"/>
      <c r="E5542" s="1219" t="s">
        <v>3572</v>
      </c>
      <c r="F5542" s="1221"/>
      <c r="G5542" s="740">
        <v>59811.199999999997</v>
      </c>
      <c r="H5542" s="740">
        <v>1190.1600000000001</v>
      </c>
      <c r="I5542" s="1158">
        <v>0</v>
      </c>
      <c r="J5542" s="740">
        <v>61001.36</v>
      </c>
      <c r="K5542" s="276" t="str">
        <f t="shared" si="86"/>
        <v>110122</v>
      </c>
    </row>
    <row r="5543" spans="1:11">
      <c r="A5543" s="1157">
        <v>5133060001</v>
      </c>
      <c r="B5543" s="1219" t="s">
        <v>702</v>
      </c>
      <c r="C5543" s="1220"/>
      <c r="D5543" s="1221"/>
      <c r="E5543" s="1219" t="s">
        <v>2345</v>
      </c>
      <c r="F5543" s="1221"/>
      <c r="G5543" s="740">
        <v>34662.07</v>
      </c>
      <c r="H5543" s="1158">
        <v>0</v>
      </c>
      <c r="I5543" s="1158">
        <v>0</v>
      </c>
      <c r="J5543" s="740">
        <v>34662.07</v>
      </c>
      <c r="K5543" s="276" t="str">
        <f t="shared" si="86"/>
        <v>110122</v>
      </c>
    </row>
    <row r="5544" spans="1:11">
      <c r="A5544" s="1157">
        <v>5133060001</v>
      </c>
      <c r="B5544" s="1219" t="s">
        <v>702</v>
      </c>
      <c r="C5544" s="1220"/>
      <c r="D5544" s="1221"/>
      <c r="E5544" s="1219" t="s">
        <v>3573</v>
      </c>
      <c r="F5544" s="1221"/>
      <c r="G5544" s="740">
        <v>44685.31</v>
      </c>
      <c r="H5544" s="1158">
        <v>0</v>
      </c>
      <c r="I5544" s="1158">
        <v>0</v>
      </c>
      <c r="J5544" s="740">
        <v>44685.31</v>
      </c>
      <c r="K5544" s="276" t="str">
        <f t="shared" si="86"/>
        <v>110122</v>
      </c>
    </row>
    <row r="5545" spans="1:11">
      <c r="A5545" s="1157">
        <v>5133060001</v>
      </c>
      <c r="B5545" s="1219" t="s">
        <v>702</v>
      </c>
      <c r="C5545" s="1220"/>
      <c r="D5545" s="1221"/>
      <c r="E5545" s="1219" t="s">
        <v>2346</v>
      </c>
      <c r="F5545" s="1221"/>
      <c r="G5545" s="740">
        <v>78638.34</v>
      </c>
      <c r="H5545" s="740">
        <v>50394.81</v>
      </c>
      <c r="I5545" s="1158">
        <v>0</v>
      </c>
      <c r="J5545" s="740">
        <v>129033.15</v>
      </c>
      <c r="K5545" s="276" t="str">
        <f t="shared" si="86"/>
        <v>110122</v>
      </c>
    </row>
    <row r="5546" spans="1:11">
      <c r="A5546" s="1157">
        <v>5133060001</v>
      </c>
      <c r="B5546" s="1219" t="s">
        <v>702</v>
      </c>
      <c r="C5546" s="1220"/>
      <c r="D5546" s="1221"/>
      <c r="E5546" s="1219" t="s">
        <v>2685</v>
      </c>
      <c r="F5546" s="1221"/>
      <c r="G5546" s="740">
        <v>6569.51</v>
      </c>
      <c r="H5546" s="740">
        <v>2868.46</v>
      </c>
      <c r="I5546" s="1158">
        <v>0</v>
      </c>
      <c r="J5546" s="740">
        <v>9437.9699999999993</v>
      </c>
      <c r="K5546" s="276" t="str">
        <f t="shared" si="86"/>
        <v>110122</v>
      </c>
    </row>
    <row r="5547" spans="1:11">
      <c r="A5547" s="1157">
        <v>5133060001</v>
      </c>
      <c r="B5547" s="1219" t="s">
        <v>702</v>
      </c>
      <c r="C5547" s="1220"/>
      <c r="D5547" s="1221"/>
      <c r="E5547" s="1219" t="s">
        <v>4047</v>
      </c>
      <c r="F5547" s="1221"/>
      <c r="G5547" s="740">
        <v>5664</v>
      </c>
      <c r="H5547" s="1158">
        <v>0</v>
      </c>
      <c r="I5547" s="1158">
        <v>0</v>
      </c>
      <c r="J5547" s="740">
        <v>5664</v>
      </c>
      <c r="K5547" s="276" t="str">
        <f t="shared" si="86"/>
        <v>110122</v>
      </c>
    </row>
    <row r="5548" spans="1:11">
      <c r="A5548" s="1157">
        <v>5133060001</v>
      </c>
      <c r="B5548" s="1219" t="s">
        <v>702</v>
      </c>
      <c r="C5548" s="1220"/>
      <c r="D5548" s="1221"/>
      <c r="E5548" s="1219" t="s">
        <v>4048</v>
      </c>
      <c r="F5548" s="1221"/>
      <c r="G5548" s="740">
        <v>6255</v>
      </c>
      <c r="H5548" s="1158">
        <v>0</v>
      </c>
      <c r="I5548" s="1158">
        <v>0</v>
      </c>
      <c r="J5548" s="740">
        <v>6255</v>
      </c>
      <c r="K5548" s="276" t="str">
        <f t="shared" si="86"/>
        <v>110122</v>
      </c>
    </row>
    <row r="5549" spans="1:11">
      <c r="A5549" s="1157">
        <v>5133060001</v>
      </c>
      <c r="B5549" s="1219" t="s">
        <v>702</v>
      </c>
      <c r="C5549" s="1220"/>
      <c r="D5549" s="1221"/>
      <c r="E5549" s="1219" t="s">
        <v>4602</v>
      </c>
      <c r="F5549" s="1221"/>
      <c r="G5549" s="740">
        <v>2252.73</v>
      </c>
      <c r="H5549" s="1158">
        <v>100.22</v>
      </c>
      <c r="I5549" s="1158">
        <v>0</v>
      </c>
      <c r="J5549" s="740">
        <v>2352.9499999999998</v>
      </c>
      <c r="K5549" s="276" t="str">
        <f t="shared" si="86"/>
        <v>110122</v>
      </c>
    </row>
    <row r="5550" spans="1:11">
      <c r="A5550" s="1157">
        <v>5133060001</v>
      </c>
      <c r="B5550" s="1219" t="s">
        <v>702</v>
      </c>
      <c r="C5550" s="1220"/>
      <c r="D5550" s="1221"/>
      <c r="E5550" s="1219" t="s">
        <v>3574</v>
      </c>
      <c r="F5550" s="1221"/>
      <c r="G5550" s="740">
        <v>2617.4</v>
      </c>
      <c r="H5550" s="1158">
        <v>0</v>
      </c>
      <c r="I5550" s="1158">
        <v>0</v>
      </c>
      <c r="J5550" s="740">
        <v>2617.4</v>
      </c>
      <c r="K5550" s="276" t="str">
        <f t="shared" si="86"/>
        <v>110122</v>
      </c>
    </row>
    <row r="5551" spans="1:11">
      <c r="A5551" s="1157">
        <v>5133060001</v>
      </c>
      <c r="B5551" s="1219" t="s">
        <v>702</v>
      </c>
      <c r="C5551" s="1220"/>
      <c r="D5551" s="1221"/>
      <c r="E5551" s="1219" t="s">
        <v>3328</v>
      </c>
      <c r="F5551" s="1221"/>
      <c r="G5551" s="740">
        <v>18310.990000000002</v>
      </c>
      <c r="H5551" s="740">
        <v>6554.69</v>
      </c>
      <c r="I5551" s="1158">
        <v>0</v>
      </c>
      <c r="J5551" s="740">
        <v>24865.68</v>
      </c>
      <c r="K5551" s="276" t="str">
        <f t="shared" si="86"/>
        <v>110122</v>
      </c>
    </row>
    <row r="5552" spans="1:11">
      <c r="A5552" s="1157">
        <v>5133060001</v>
      </c>
      <c r="B5552" s="1219" t="s">
        <v>702</v>
      </c>
      <c r="C5552" s="1220"/>
      <c r="D5552" s="1221"/>
      <c r="E5552" s="1219" t="s">
        <v>3329</v>
      </c>
      <c r="F5552" s="1221"/>
      <c r="G5552" s="740">
        <v>28725.49</v>
      </c>
      <c r="H5552" s="740">
        <v>5032.66</v>
      </c>
      <c r="I5552" s="1158">
        <v>0</v>
      </c>
      <c r="J5552" s="740">
        <v>33758.15</v>
      </c>
      <c r="K5552" s="276" t="str">
        <f t="shared" si="86"/>
        <v>110122</v>
      </c>
    </row>
    <row r="5553" spans="1:11">
      <c r="A5553" s="1157">
        <v>5133060001</v>
      </c>
      <c r="B5553" s="1219" t="s">
        <v>702</v>
      </c>
      <c r="C5553" s="1220"/>
      <c r="D5553" s="1221"/>
      <c r="E5553" s="1219" t="s">
        <v>2347</v>
      </c>
      <c r="F5553" s="1221"/>
      <c r="G5553" s="740">
        <v>58786.05</v>
      </c>
      <c r="H5553" s="740">
        <v>2900</v>
      </c>
      <c r="I5553" s="1158">
        <v>0</v>
      </c>
      <c r="J5553" s="740">
        <v>61686.05</v>
      </c>
      <c r="K5553" s="276" t="str">
        <f t="shared" si="86"/>
        <v>110122</v>
      </c>
    </row>
    <row r="5554" spans="1:11">
      <c r="A5554" s="1157">
        <v>5133060001</v>
      </c>
      <c r="B5554" s="1219" t="s">
        <v>702</v>
      </c>
      <c r="C5554" s="1220"/>
      <c r="D5554" s="1221"/>
      <c r="E5554" s="1219" t="s">
        <v>2348</v>
      </c>
      <c r="F5554" s="1221"/>
      <c r="G5554" s="740">
        <v>46593.39</v>
      </c>
      <c r="H5554" s="740">
        <v>4023.44</v>
      </c>
      <c r="I5554" s="1158">
        <v>0</v>
      </c>
      <c r="J5554" s="740">
        <v>50616.83</v>
      </c>
      <c r="K5554" s="276" t="str">
        <f t="shared" si="86"/>
        <v>110122</v>
      </c>
    </row>
    <row r="5555" spans="1:11">
      <c r="A5555" s="1157">
        <v>5133060001</v>
      </c>
      <c r="B5555" s="1219" t="s">
        <v>702</v>
      </c>
      <c r="C5555" s="1220"/>
      <c r="D5555" s="1221"/>
      <c r="E5555" s="1219" t="s">
        <v>2054</v>
      </c>
      <c r="F5555" s="1221"/>
      <c r="G5555" s="740">
        <v>161494.32999999999</v>
      </c>
      <c r="H5555" s="740">
        <v>42139.94</v>
      </c>
      <c r="I5555" s="1158">
        <v>0</v>
      </c>
      <c r="J5555" s="740">
        <v>203634.27</v>
      </c>
      <c r="K5555" s="276" t="str">
        <f t="shared" si="86"/>
        <v>110122</v>
      </c>
    </row>
    <row r="5556" spans="1:11">
      <c r="A5556" s="1157">
        <v>5133060001</v>
      </c>
      <c r="B5556" s="1219" t="s">
        <v>702</v>
      </c>
      <c r="C5556" s="1220"/>
      <c r="D5556" s="1221"/>
      <c r="E5556" s="1219" t="s">
        <v>2686</v>
      </c>
      <c r="F5556" s="1221"/>
      <c r="G5556" s="740">
        <v>4324.8599999999997</v>
      </c>
      <c r="H5556" s="740">
        <v>4385.83</v>
      </c>
      <c r="I5556" s="1158">
        <v>0</v>
      </c>
      <c r="J5556" s="740">
        <v>8710.69</v>
      </c>
      <c r="K5556" s="276" t="str">
        <f t="shared" si="86"/>
        <v>110122</v>
      </c>
    </row>
    <row r="5557" spans="1:11">
      <c r="A5557" s="1157">
        <v>5133060001</v>
      </c>
      <c r="B5557" s="1219" t="s">
        <v>702</v>
      </c>
      <c r="C5557" s="1220"/>
      <c r="D5557" s="1221"/>
      <c r="E5557" s="1219" t="s">
        <v>3575</v>
      </c>
      <c r="F5557" s="1221"/>
      <c r="G5557" s="740">
        <v>74381.06</v>
      </c>
      <c r="H5557" s="740">
        <v>5211.5</v>
      </c>
      <c r="I5557" s="1158">
        <v>0</v>
      </c>
      <c r="J5557" s="740">
        <v>79592.56</v>
      </c>
      <c r="K5557" s="276" t="str">
        <f t="shared" si="86"/>
        <v>110122</v>
      </c>
    </row>
    <row r="5558" spans="1:11">
      <c r="A5558" s="1157">
        <v>5133060001</v>
      </c>
      <c r="B5558" s="1219" t="s">
        <v>702</v>
      </c>
      <c r="C5558" s="1220"/>
      <c r="D5558" s="1221"/>
      <c r="E5558" s="1219" t="s">
        <v>2349</v>
      </c>
      <c r="F5558" s="1221"/>
      <c r="G5558" s="740">
        <v>22218.34</v>
      </c>
      <c r="H5558" s="740">
        <v>1904.76</v>
      </c>
      <c r="I5558" s="1158">
        <v>0</v>
      </c>
      <c r="J5558" s="740">
        <v>24123.1</v>
      </c>
      <c r="K5558" s="276" t="str">
        <f t="shared" si="86"/>
        <v>110122</v>
      </c>
    </row>
    <row r="5559" spans="1:11">
      <c r="A5559" s="1157">
        <v>5133060001</v>
      </c>
      <c r="B5559" s="1219" t="s">
        <v>702</v>
      </c>
      <c r="C5559" s="1220"/>
      <c r="D5559" s="1221"/>
      <c r="E5559" s="1219" t="s">
        <v>2350</v>
      </c>
      <c r="F5559" s="1221"/>
      <c r="G5559" s="740">
        <v>58238.95</v>
      </c>
      <c r="H5559" s="740">
        <v>5454.4</v>
      </c>
      <c r="I5559" s="1158">
        <v>0</v>
      </c>
      <c r="J5559" s="740">
        <v>63693.35</v>
      </c>
      <c r="K5559" s="276" t="str">
        <f t="shared" si="86"/>
        <v>110122</v>
      </c>
    </row>
    <row r="5560" spans="1:11">
      <c r="A5560" s="1157">
        <v>5133080001</v>
      </c>
      <c r="B5560" s="1219" t="s">
        <v>2823</v>
      </c>
      <c r="C5560" s="1220"/>
      <c r="D5560" s="1221"/>
      <c r="E5560" s="1219" t="s">
        <v>3085</v>
      </c>
      <c r="F5560" s="1221"/>
      <c r="G5560" s="740">
        <v>162897.21</v>
      </c>
      <c r="H5560" s="740">
        <v>81448.600000000006</v>
      </c>
      <c r="I5560" s="1158">
        <v>0</v>
      </c>
      <c r="J5560" s="740">
        <v>244345.81</v>
      </c>
      <c r="K5560" s="276" t="str">
        <f t="shared" si="86"/>
        <v>110122</v>
      </c>
    </row>
    <row r="5561" spans="1:11">
      <c r="A5561" s="1157">
        <v>5133080001</v>
      </c>
      <c r="B5561" s="1219" t="s">
        <v>2823</v>
      </c>
      <c r="C5561" s="1220"/>
      <c r="D5561" s="1221"/>
      <c r="E5561" s="1219" t="s">
        <v>3865</v>
      </c>
      <c r="F5561" s="1221"/>
      <c r="G5561" s="740">
        <v>285070.17</v>
      </c>
      <c r="H5561" s="740">
        <v>40724.31</v>
      </c>
      <c r="I5561" s="1158">
        <v>0</v>
      </c>
      <c r="J5561" s="740">
        <v>325794.48</v>
      </c>
      <c r="K5561" s="276" t="str">
        <f t="shared" si="86"/>
        <v>110122</v>
      </c>
    </row>
    <row r="5562" spans="1:11">
      <c r="A5562" s="1157">
        <v>5133080001</v>
      </c>
      <c r="B5562" s="1219" t="s">
        <v>2823</v>
      </c>
      <c r="C5562" s="1220"/>
      <c r="D5562" s="1221"/>
      <c r="E5562" s="1219" t="s">
        <v>3086</v>
      </c>
      <c r="F5562" s="1221"/>
      <c r="G5562" s="740">
        <v>203621.5</v>
      </c>
      <c r="H5562" s="1158">
        <v>0</v>
      </c>
      <c r="I5562" s="1158">
        <v>0</v>
      </c>
      <c r="J5562" s="740">
        <v>203621.5</v>
      </c>
      <c r="K5562" s="276" t="str">
        <f t="shared" si="86"/>
        <v>110122</v>
      </c>
    </row>
    <row r="5563" spans="1:11">
      <c r="A5563" s="1157">
        <v>5133090003</v>
      </c>
      <c r="B5563" s="1219" t="s">
        <v>2687</v>
      </c>
      <c r="C5563" s="1220"/>
      <c r="D5563" s="1221"/>
      <c r="E5563" s="1219" t="s">
        <v>2688</v>
      </c>
      <c r="F5563" s="1221"/>
      <c r="G5563" s="740">
        <v>5076404.0199999996</v>
      </c>
      <c r="H5563" s="740">
        <v>146740</v>
      </c>
      <c r="I5563" s="1158">
        <v>0</v>
      </c>
      <c r="J5563" s="740">
        <v>5223144.0199999996</v>
      </c>
      <c r="K5563" s="276" t="str">
        <f t="shared" si="86"/>
        <v>110122</v>
      </c>
    </row>
    <row r="5564" spans="1:11">
      <c r="A5564" s="1157">
        <v>5133090004</v>
      </c>
      <c r="B5564" s="1219" t="s">
        <v>703</v>
      </c>
      <c r="C5564" s="1220"/>
      <c r="D5564" s="1221"/>
      <c r="E5564" s="1219" t="s">
        <v>2055</v>
      </c>
      <c r="F5564" s="1221"/>
      <c r="G5564" s="740">
        <v>6854.97</v>
      </c>
      <c r="H5564" s="1158">
        <v>0</v>
      </c>
      <c r="I5564" s="1158">
        <v>0</v>
      </c>
      <c r="J5564" s="740">
        <v>6854.97</v>
      </c>
      <c r="K5564" s="276" t="str">
        <f t="shared" si="86"/>
        <v>110122</v>
      </c>
    </row>
    <row r="5565" spans="1:11">
      <c r="A5565" s="1157">
        <v>5133090004</v>
      </c>
      <c r="B5565" s="1219" t="s">
        <v>703</v>
      </c>
      <c r="C5565" s="1220"/>
      <c r="D5565" s="1221"/>
      <c r="E5565" s="1219" t="s">
        <v>2351</v>
      </c>
      <c r="F5565" s="1221"/>
      <c r="G5565" s="740">
        <v>7616.62</v>
      </c>
      <c r="H5565" s="740">
        <v>6121.74</v>
      </c>
      <c r="I5565" s="1158">
        <v>0</v>
      </c>
      <c r="J5565" s="740">
        <v>13738.36</v>
      </c>
      <c r="K5565" s="276" t="str">
        <f t="shared" si="86"/>
        <v>110122</v>
      </c>
    </row>
    <row r="5566" spans="1:11">
      <c r="A5566" s="1157">
        <v>5133090004</v>
      </c>
      <c r="B5566" s="1219" t="s">
        <v>703</v>
      </c>
      <c r="C5566" s="1220"/>
      <c r="D5566" s="1221"/>
      <c r="E5566" s="1219" t="s">
        <v>3330</v>
      </c>
      <c r="F5566" s="1221"/>
      <c r="G5566" s="740">
        <v>394400.34</v>
      </c>
      <c r="H5566" s="740">
        <v>69599.88</v>
      </c>
      <c r="I5566" s="1158">
        <v>0</v>
      </c>
      <c r="J5566" s="740">
        <v>464000.22</v>
      </c>
      <c r="K5566" s="276" t="str">
        <f t="shared" si="86"/>
        <v>250322</v>
      </c>
    </row>
    <row r="5567" spans="1:11">
      <c r="A5567" s="1157">
        <v>5133090004</v>
      </c>
      <c r="B5567" s="1219" t="s">
        <v>703</v>
      </c>
      <c r="C5567" s="1220"/>
      <c r="D5567" s="1221"/>
      <c r="E5567" s="1219" t="s">
        <v>3331</v>
      </c>
      <c r="F5567" s="1221"/>
      <c r="G5567" s="740">
        <v>17151.41</v>
      </c>
      <c r="H5567" s="1158">
        <v>0</v>
      </c>
      <c r="I5567" s="1158">
        <v>0</v>
      </c>
      <c r="J5567" s="740">
        <v>17151.41</v>
      </c>
      <c r="K5567" s="276" t="str">
        <f t="shared" si="86"/>
        <v>110122</v>
      </c>
    </row>
    <row r="5568" spans="1:11">
      <c r="A5568" s="1157">
        <v>5133090004</v>
      </c>
      <c r="B5568" s="1219" t="s">
        <v>703</v>
      </c>
      <c r="C5568" s="1220"/>
      <c r="D5568" s="1221"/>
      <c r="E5568" s="1219" t="s">
        <v>3332</v>
      </c>
      <c r="F5568" s="1221"/>
      <c r="G5568" s="740">
        <v>17151.400000000001</v>
      </c>
      <c r="H5568" s="1158">
        <v>0</v>
      </c>
      <c r="I5568" s="1158">
        <v>0</v>
      </c>
      <c r="J5568" s="740">
        <v>17151.400000000001</v>
      </c>
      <c r="K5568" s="276" t="str">
        <f t="shared" si="86"/>
        <v>110122</v>
      </c>
    </row>
    <row r="5569" spans="1:11">
      <c r="A5569" s="1157">
        <v>5133090004</v>
      </c>
      <c r="B5569" s="1219" t="s">
        <v>703</v>
      </c>
      <c r="C5569" s="1220"/>
      <c r="D5569" s="1221"/>
      <c r="E5569" s="1219" t="s">
        <v>2056</v>
      </c>
      <c r="F5569" s="1221"/>
      <c r="G5569" s="740">
        <v>2050999.2</v>
      </c>
      <c r="H5569" s="740">
        <v>200087.82</v>
      </c>
      <c r="I5569" s="1158">
        <v>0</v>
      </c>
      <c r="J5569" s="740">
        <v>2251087.02</v>
      </c>
      <c r="K5569" s="276" t="str">
        <f t="shared" si="86"/>
        <v>110122</v>
      </c>
    </row>
    <row r="5570" spans="1:11">
      <c r="A5570" s="1157">
        <v>5133090004</v>
      </c>
      <c r="B5570" s="1219" t="s">
        <v>703</v>
      </c>
      <c r="C5570" s="1220"/>
      <c r="D5570" s="1221"/>
      <c r="E5570" s="1219" t="s">
        <v>3333</v>
      </c>
      <c r="F5570" s="1221"/>
      <c r="G5570" s="740">
        <v>17151.41</v>
      </c>
      <c r="H5570" s="1158">
        <v>0</v>
      </c>
      <c r="I5570" s="1158">
        <v>0</v>
      </c>
      <c r="J5570" s="740">
        <v>17151.41</v>
      </c>
      <c r="K5570" s="276" t="str">
        <f t="shared" si="86"/>
        <v>110122</v>
      </c>
    </row>
    <row r="5571" spans="1:11">
      <c r="A5571" s="1157">
        <v>5133090004</v>
      </c>
      <c r="B5571" s="1219" t="s">
        <v>703</v>
      </c>
      <c r="C5571" s="1220"/>
      <c r="D5571" s="1221"/>
      <c r="E5571" s="1219" t="s">
        <v>3087</v>
      </c>
      <c r="F5571" s="1221"/>
      <c r="G5571" s="740">
        <v>40600</v>
      </c>
      <c r="H5571" s="1158">
        <v>0</v>
      </c>
      <c r="I5571" s="1158">
        <v>0</v>
      </c>
      <c r="J5571" s="740">
        <v>40600</v>
      </c>
      <c r="K5571" s="276" t="str">
        <f t="shared" si="86"/>
        <v>110122</v>
      </c>
    </row>
    <row r="5572" spans="1:11">
      <c r="A5572" s="1157">
        <v>5133090004</v>
      </c>
      <c r="B5572" s="1219" t="s">
        <v>703</v>
      </c>
      <c r="C5572" s="1220"/>
      <c r="D5572" s="1221"/>
      <c r="E5572" s="1219" t="s">
        <v>3088</v>
      </c>
      <c r="F5572" s="1221"/>
      <c r="G5572" s="740">
        <v>426631.42</v>
      </c>
      <c r="H5572" s="740">
        <v>313200</v>
      </c>
      <c r="I5572" s="1158">
        <v>0</v>
      </c>
      <c r="J5572" s="740">
        <v>739831.42</v>
      </c>
      <c r="K5572" s="276" t="str">
        <f t="shared" si="86"/>
        <v>110122</v>
      </c>
    </row>
    <row r="5573" spans="1:11">
      <c r="A5573" s="1157">
        <v>5133090004</v>
      </c>
      <c r="B5573" s="1219" t="s">
        <v>703</v>
      </c>
      <c r="C5573" s="1220"/>
      <c r="D5573" s="1221"/>
      <c r="E5573" s="1219" t="s">
        <v>3334</v>
      </c>
      <c r="F5573" s="1221"/>
      <c r="G5573" s="740">
        <v>17151.419999999998</v>
      </c>
      <c r="H5573" s="1158">
        <v>0</v>
      </c>
      <c r="I5573" s="1158">
        <v>0</v>
      </c>
      <c r="J5573" s="740">
        <v>17151.419999999998</v>
      </c>
      <c r="K5573" s="276" t="str">
        <f t="shared" si="86"/>
        <v>110122</v>
      </c>
    </row>
    <row r="5574" spans="1:11">
      <c r="A5574" s="1157">
        <v>5133090004</v>
      </c>
      <c r="B5574" s="1219" t="s">
        <v>703</v>
      </c>
      <c r="C5574" s="1220"/>
      <c r="D5574" s="1221"/>
      <c r="E5574" s="1219" t="s">
        <v>3335</v>
      </c>
      <c r="F5574" s="1221"/>
      <c r="G5574" s="740">
        <v>17151.419999999998</v>
      </c>
      <c r="H5574" s="1158">
        <v>0</v>
      </c>
      <c r="I5574" s="1158">
        <v>0</v>
      </c>
      <c r="J5574" s="740">
        <v>17151.419999999998</v>
      </c>
      <c r="K5574" s="276" t="str">
        <f t="shared" si="86"/>
        <v>110122</v>
      </c>
    </row>
    <row r="5575" spans="1:11">
      <c r="A5575" s="1157">
        <v>5133090004</v>
      </c>
      <c r="B5575" s="1219" t="s">
        <v>703</v>
      </c>
      <c r="C5575" s="1220"/>
      <c r="D5575" s="1221"/>
      <c r="E5575" s="1219" t="s">
        <v>3336</v>
      </c>
      <c r="F5575" s="1221"/>
      <c r="G5575" s="740">
        <v>17151.52</v>
      </c>
      <c r="H5575" s="1158">
        <v>0</v>
      </c>
      <c r="I5575" s="1158">
        <v>0</v>
      </c>
      <c r="J5575" s="740">
        <v>17151.52</v>
      </c>
      <c r="K5575" s="276" t="str">
        <f t="shared" si="86"/>
        <v>110122</v>
      </c>
    </row>
    <row r="5576" spans="1:11">
      <c r="A5576" s="1157">
        <v>5133090004</v>
      </c>
      <c r="B5576" s="1219" t="s">
        <v>703</v>
      </c>
      <c r="C5576" s="1220"/>
      <c r="D5576" s="1221"/>
      <c r="E5576" s="1219" t="s">
        <v>2057</v>
      </c>
      <c r="F5576" s="1221"/>
      <c r="G5576" s="740">
        <v>66224.570000000007</v>
      </c>
      <c r="H5576" s="740">
        <v>1740</v>
      </c>
      <c r="I5576" s="1158">
        <v>0</v>
      </c>
      <c r="J5576" s="740">
        <v>67964.570000000007</v>
      </c>
      <c r="K5576" s="276" t="str">
        <f t="shared" si="86"/>
        <v>110122</v>
      </c>
    </row>
    <row r="5577" spans="1:11">
      <c r="A5577" s="1157">
        <v>5133090004</v>
      </c>
      <c r="B5577" s="1219" t="s">
        <v>703</v>
      </c>
      <c r="C5577" s="1220"/>
      <c r="D5577" s="1221"/>
      <c r="E5577" s="1219" t="s">
        <v>2058</v>
      </c>
      <c r="F5577" s="1221"/>
      <c r="G5577" s="740">
        <v>61320.68</v>
      </c>
      <c r="H5577" s="740">
        <v>24448.1</v>
      </c>
      <c r="I5577" s="1158">
        <v>0</v>
      </c>
      <c r="J5577" s="740">
        <v>85768.78</v>
      </c>
      <c r="K5577" s="276" t="str">
        <f t="shared" si="86"/>
        <v>110122</v>
      </c>
    </row>
    <row r="5578" spans="1:11">
      <c r="A5578" s="1157">
        <v>5133090004</v>
      </c>
      <c r="B5578" s="1219" t="s">
        <v>703</v>
      </c>
      <c r="C5578" s="1220"/>
      <c r="D5578" s="1221"/>
      <c r="E5578" s="1219" t="s">
        <v>3576</v>
      </c>
      <c r="F5578" s="1221"/>
      <c r="G5578" s="740">
        <v>4569.96</v>
      </c>
      <c r="H5578" s="740">
        <v>1142.5</v>
      </c>
      <c r="I5578" s="1158">
        <v>0</v>
      </c>
      <c r="J5578" s="740">
        <v>5712.46</v>
      </c>
      <c r="K5578" s="276" t="str">
        <f t="shared" si="86"/>
        <v>110122</v>
      </c>
    </row>
    <row r="5579" spans="1:11">
      <c r="A5579" s="1157">
        <v>5133090004</v>
      </c>
      <c r="B5579" s="1219" t="s">
        <v>703</v>
      </c>
      <c r="C5579" s="1220"/>
      <c r="D5579" s="1221"/>
      <c r="E5579" s="1219" t="s">
        <v>3089</v>
      </c>
      <c r="F5579" s="1221"/>
      <c r="G5579" s="740">
        <v>10663.27</v>
      </c>
      <c r="H5579" s="740">
        <v>3808.3</v>
      </c>
      <c r="I5579" s="1158">
        <v>0</v>
      </c>
      <c r="J5579" s="740">
        <v>14471.57</v>
      </c>
      <c r="K5579" s="276" t="str">
        <f t="shared" si="86"/>
        <v>110122</v>
      </c>
    </row>
    <row r="5580" spans="1:11">
      <c r="A5580" s="1157">
        <v>5133090004</v>
      </c>
      <c r="B5580" s="1219" t="s">
        <v>703</v>
      </c>
      <c r="C5580" s="1220"/>
      <c r="D5580" s="1221"/>
      <c r="E5580" s="1219" t="s">
        <v>3090</v>
      </c>
      <c r="F5580" s="1221"/>
      <c r="G5580" s="1158">
        <v>761.67</v>
      </c>
      <c r="H5580" s="1158">
        <v>0</v>
      </c>
      <c r="I5580" s="1158">
        <v>0</v>
      </c>
      <c r="J5580" s="1158">
        <v>761.67</v>
      </c>
      <c r="K5580" s="276" t="str">
        <f t="shared" si="86"/>
        <v>110122</v>
      </c>
    </row>
    <row r="5581" spans="1:11">
      <c r="A5581" s="1157">
        <v>5133090004</v>
      </c>
      <c r="B5581" s="1219" t="s">
        <v>703</v>
      </c>
      <c r="C5581" s="1220"/>
      <c r="D5581" s="1221"/>
      <c r="E5581" s="1219" t="s">
        <v>3337</v>
      </c>
      <c r="F5581" s="1221"/>
      <c r="G5581" s="740">
        <v>12583.68</v>
      </c>
      <c r="H5581" s="1158">
        <v>0</v>
      </c>
      <c r="I5581" s="1158">
        <v>0</v>
      </c>
      <c r="J5581" s="740">
        <v>12583.68</v>
      </c>
      <c r="K5581" s="276" t="str">
        <f t="shared" ref="K5581:K5644" si="87">MID(E5581,58,6)</f>
        <v>110122</v>
      </c>
    </row>
    <row r="5582" spans="1:11">
      <c r="A5582" s="1157">
        <v>5133090004</v>
      </c>
      <c r="B5582" s="1219" t="s">
        <v>703</v>
      </c>
      <c r="C5582" s="1220"/>
      <c r="D5582" s="1221"/>
      <c r="E5582" s="1219" t="s">
        <v>2689</v>
      </c>
      <c r="F5582" s="1221"/>
      <c r="G5582" s="740">
        <v>15233.25</v>
      </c>
      <c r="H5582" s="740">
        <v>8378.4</v>
      </c>
      <c r="I5582" s="1158">
        <v>0</v>
      </c>
      <c r="J5582" s="740">
        <v>23611.65</v>
      </c>
      <c r="K5582" s="276" t="str">
        <f t="shared" si="87"/>
        <v>110122</v>
      </c>
    </row>
    <row r="5583" spans="1:11">
      <c r="A5583" s="1157">
        <v>5133090004</v>
      </c>
      <c r="B5583" s="1219" t="s">
        <v>703</v>
      </c>
      <c r="C5583" s="1220"/>
      <c r="D5583" s="1221"/>
      <c r="E5583" s="1219" t="s">
        <v>2059</v>
      </c>
      <c r="F5583" s="1221"/>
      <c r="G5583" s="740">
        <v>373121.67</v>
      </c>
      <c r="H5583" s="740">
        <v>5712.46</v>
      </c>
      <c r="I5583" s="1158">
        <v>0</v>
      </c>
      <c r="J5583" s="740">
        <v>378834.13</v>
      </c>
      <c r="K5583" s="276" t="str">
        <f t="shared" si="87"/>
        <v>110122</v>
      </c>
    </row>
    <row r="5584" spans="1:11">
      <c r="A5584" s="1157">
        <v>5133090004</v>
      </c>
      <c r="B5584" s="1219" t="s">
        <v>703</v>
      </c>
      <c r="C5584" s="1220"/>
      <c r="D5584" s="1221"/>
      <c r="E5584" s="1219" t="s">
        <v>3091</v>
      </c>
      <c r="F5584" s="1221"/>
      <c r="G5584" s="740">
        <v>9139.9699999999993</v>
      </c>
      <c r="H5584" s="740">
        <v>1904.15</v>
      </c>
      <c r="I5584" s="1158">
        <v>0</v>
      </c>
      <c r="J5584" s="740">
        <v>11044.12</v>
      </c>
      <c r="K5584" s="276" t="str">
        <f t="shared" si="87"/>
        <v>110122</v>
      </c>
    </row>
    <row r="5585" spans="1:11">
      <c r="A5585" s="1157">
        <v>5133090004</v>
      </c>
      <c r="B5585" s="1219" t="s">
        <v>703</v>
      </c>
      <c r="C5585" s="1220"/>
      <c r="D5585" s="1221"/>
      <c r="E5585" s="1219" t="s">
        <v>2352</v>
      </c>
      <c r="F5585" s="1221"/>
      <c r="G5585" s="740">
        <v>124347.03</v>
      </c>
      <c r="H5585" s="740">
        <v>1904.14</v>
      </c>
      <c r="I5585" s="1158">
        <v>0</v>
      </c>
      <c r="J5585" s="740">
        <v>126251.17</v>
      </c>
      <c r="K5585" s="276" t="str">
        <f t="shared" si="87"/>
        <v>110122</v>
      </c>
    </row>
    <row r="5586" spans="1:11">
      <c r="A5586" s="1157">
        <v>5133090004</v>
      </c>
      <c r="B5586" s="1219" t="s">
        <v>703</v>
      </c>
      <c r="C5586" s="1220"/>
      <c r="D5586" s="1221"/>
      <c r="E5586" s="1219" t="s">
        <v>2060</v>
      </c>
      <c r="F5586" s="1221"/>
      <c r="G5586" s="740">
        <v>42272.26</v>
      </c>
      <c r="H5586" s="1158">
        <v>0</v>
      </c>
      <c r="I5586" s="1158">
        <v>0</v>
      </c>
      <c r="J5586" s="740">
        <v>42272.26</v>
      </c>
      <c r="K5586" s="276" t="str">
        <f t="shared" si="87"/>
        <v>110122</v>
      </c>
    </row>
    <row r="5587" spans="1:11">
      <c r="A5587" s="1157">
        <v>5133090004</v>
      </c>
      <c r="B5587" s="1219" t="s">
        <v>703</v>
      </c>
      <c r="C5587" s="1220"/>
      <c r="D5587" s="1221"/>
      <c r="E5587" s="1219" t="s">
        <v>2690</v>
      </c>
      <c r="F5587" s="1221"/>
      <c r="G5587" s="740">
        <v>248776.15</v>
      </c>
      <c r="H5587" s="740">
        <v>3046.67</v>
      </c>
      <c r="I5587" s="1158">
        <v>0</v>
      </c>
      <c r="J5587" s="740">
        <v>251822.82</v>
      </c>
      <c r="K5587" s="276" t="str">
        <f t="shared" si="87"/>
        <v>110122</v>
      </c>
    </row>
    <row r="5588" spans="1:11">
      <c r="A5588" s="1157">
        <v>5133090004</v>
      </c>
      <c r="B5588" s="1219" t="s">
        <v>703</v>
      </c>
      <c r="C5588" s="1220"/>
      <c r="D5588" s="1221"/>
      <c r="E5588" s="1219" t="s">
        <v>4603</v>
      </c>
      <c r="F5588" s="1221"/>
      <c r="G5588" s="740">
        <v>58968</v>
      </c>
      <c r="H5588" s="1158">
        <v>0</v>
      </c>
      <c r="I5588" s="1158">
        <v>0</v>
      </c>
      <c r="J5588" s="740">
        <v>58968</v>
      </c>
      <c r="K5588" s="276" t="str">
        <f t="shared" si="87"/>
        <v>110222</v>
      </c>
    </row>
    <row r="5589" spans="1:11">
      <c r="A5589" s="1157">
        <v>5133090004</v>
      </c>
      <c r="B5589" s="1219" t="s">
        <v>703</v>
      </c>
      <c r="C5589" s="1220"/>
      <c r="D5589" s="1221"/>
      <c r="E5589" s="1219" t="s">
        <v>3577</v>
      </c>
      <c r="F5589" s="1221"/>
      <c r="G5589" s="740">
        <v>6854.95</v>
      </c>
      <c r="H5589" s="1158">
        <v>0</v>
      </c>
      <c r="I5589" s="1158">
        <v>0</v>
      </c>
      <c r="J5589" s="740">
        <v>6854.95</v>
      </c>
      <c r="K5589" s="276" t="str">
        <f t="shared" si="87"/>
        <v>110122</v>
      </c>
    </row>
    <row r="5590" spans="1:11">
      <c r="A5590" s="1157">
        <v>5133090004</v>
      </c>
      <c r="B5590" s="1219" t="s">
        <v>703</v>
      </c>
      <c r="C5590" s="1220"/>
      <c r="D5590" s="1221"/>
      <c r="E5590" s="1219" t="s">
        <v>2691</v>
      </c>
      <c r="F5590" s="1221"/>
      <c r="G5590" s="740">
        <v>349168</v>
      </c>
      <c r="H5590" s="1158">
        <v>0</v>
      </c>
      <c r="I5590" s="1158">
        <v>0</v>
      </c>
      <c r="J5590" s="740">
        <v>349168</v>
      </c>
      <c r="K5590" s="276" t="str">
        <f t="shared" si="87"/>
        <v>110122</v>
      </c>
    </row>
    <row r="5591" spans="1:11">
      <c r="A5591" s="1157">
        <v>5133090004</v>
      </c>
      <c r="B5591" s="1219" t="s">
        <v>703</v>
      </c>
      <c r="C5591" s="1220"/>
      <c r="D5591" s="1221"/>
      <c r="E5591" s="1219" t="s">
        <v>3866</v>
      </c>
      <c r="F5591" s="1221"/>
      <c r="G5591" s="740">
        <v>266168</v>
      </c>
      <c r="H5591" s="1158">
        <v>0</v>
      </c>
      <c r="I5591" s="1158">
        <v>0</v>
      </c>
      <c r="J5591" s="740">
        <v>266168</v>
      </c>
      <c r="K5591" s="276" t="str">
        <f t="shared" si="87"/>
        <v>110122</v>
      </c>
    </row>
    <row r="5592" spans="1:11">
      <c r="A5592" s="1157">
        <v>5133090004</v>
      </c>
      <c r="B5592" s="1219" t="s">
        <v>703</v>
      </c>
      <c r="C5592" s="1220"/>
      <c r="D5592" s="1221"/>
      <c r="E5592" s="1219" t="s">
        <v>4604</v>
      </c>
      <c r="F5592" s="1221"/>
      <c r="G5592" s="740">
        <v>40600</v>
      </c>
      <c r="H5592" s="1158">
        <v>0</v>
      </c>
      <c r="I5592" s="1158">
        <v>0</v>
      </c>
      <c r="J5592" s="740">
        <v>40600</v>
      </c>
      <c r="K5592" s="276" t="str">
        <f t="shared" si="87"/>
        <v>110122</v>
      </c>
    </row>
    <row r="5593" spans="1:11">
      <c r="A5593" s="1157">
        <v>5133090004</v>
      </c>
      <c r="B5593" s="1219" t="s">
        <v>703</v>
      </c>
      <c r="C5593" s="1220"/>
      <c r="D5593" s="1221"/>
      <c r="E5593" s="1219" t="s">
        <v>3092</v>
      </c>
      <c r="F5593" s="1221"/>
      <c r="G5593" s="740">
        <v>19720</v>
      </c>
      <c r="H5593" s="740">
        <v>63384.15</v>
      </c>
      <c r="I5593" s="1158">
        <v>0</v>
      </c>
      <c r="J5593" s="740">
        <v>83104.149999999994</v>
      </c>
      <c r="K5593" s="276" t="str">
        <f t="shared" si="87"/>
        <v>110122</v>
      </c>
    </row>
    <row r="5594" spans="1:11">
      <c r="A5594" s="1157">
        <v>5133090004</v>
      </c>
      <c r="B5594" s="1219" t="s">
        <v>703</v>
      </c>
      <c r="C5594" s="1220"/>
      <c r="D5594" s="1221"/>
      <c r="E5594" s="1219" t="s">
        <v>3093</v>
      </c>
      <c r="F5594" s="1221"/>
      <c r="G5594" s="740">
        <v>73080</v>
      </c>
      <c r="H5594" s="1158">
        <v>0</v>
      </c>
      <c r="I5594" s="1158">
        <v>0</v>
      </c>
      <c r="J5594" s="740">
        <v>73080</v>
      </c>
      <c r="K5594" s="276" t="str">
        <f t="shared" si="87"/>
        <v>110122</v>
      </c>
    </row>
    <row r="5595" spans="1:11">
      <c r="A5595" s="1157">
        <v>5133090004</v>
      </c>
      <c r="B5595" s="1219" t="s">
        <v>703</v>
      </c>
      <c r="C5595" s="1220"/>
      <c r="D5595" s="1221"/>
      <c r="E5595" s="1219" t="s">
        <v>3338</v>
      </c>
      <c r="F5595" s="1221"/>
      <c r="G5595" s="740">
        <v>14852.37</v>
      </c>
      <c r="H5595" s="1158">
        <v>0</v>
      </c>
      <c r="I5595" s="1158">
        <v>0</v>
      </c>
      <c r="J5595" s="740">
        <v>14852.37</v>
      </c>
      <c r="K5595" s="276" t="str">
        <f t="shared" si="87"/>
        <v>110122</v>
      </c>
    </row>
    <row r="5596" spans="1:11">
      <c r="A5596" s="1157">
        <v>5133090004</v>
      </c>
      <c r="B5596" s="1219" t="s">
        <v>703</v>
      </c>
      <c r="C5596" s="1220"/>
      <c r="D5596" s="1221"/>
      <c r="E5596" s="1219" t="s">
        <v>3094</v>
      </c>
      <c r="F5596" s="1221"/>
      <c r="G5596" s="740">
        <v>3046.66</v>
      </c>
      <c r="H5596" s="1158">
        <v>0</v>
      </c>
      <c r="I5596" s="1158">
        <v>0</v>
      </c>
      <c r="J5596" s="740">
        <v>3046.66</v>
      </c>
      <c r="K5596" s="276" t="str">
        <f t="shared" si="87"/>
        <v>110122</v>
      </c>
    </row>
    <row r="5597" spans="1:11">
      <c r="A5597" s="1157">
        <v>5133090004</v>
      </c>
      <c r="B5597" s="1219" t="s">
        <v>703</v>
      </c>
      <c r="C5597" s="1220"/>
      <c r="D5597" s="1221"/>
      <c r="E5597" s="1219" t="s">
        <v>2353</v>
      </c>
      <c r="F5597" s="1221"/>
      <c r="G5597" s="740">
        <v>328003.20000000001</v>
      </c>
      <c r="H5597" s="740">
        <v>53360</v>
      </c>
      <c r="I5597" s="1158">
        <v>0</v>
      </c>
      <c r="J5597" s="740">
        <v>381363.20000000001</v>
      </c>
      <c r="K5597" s="276" t="str">
        <f t="shared" si="87"/>
        <v>110122</v>
      </c>
    </row>
    <row r="5598" spans="1:11">
      <c r="A5598" s="1157">
        <v>5133090004</v>
      </c>
      <c r="B5598" s="1219" t="s">
        <v>703</v>
      </c>
      <c r="C5598" s="1220"/>
      <c r="D5598" s="1221"/>
      <c r="E5598" s="1219" t="s">
        <v>4049</v>
      </c>
      <c r="F5598" s="1221"/>
      <c r="G5598" s="740">
        <v>154000</v>
      </c>
      <c r="H5598" s="1158">
        <v>0</v>
      </c>
      <c r="I5598" s="1158">
        <v>0</v>
      </c>
      <c r="J5598" s="740">
        <v>154000</v>
      </c>
      <c r="K5598" s="276" t="str">
        <f t="shared" si="87"/>
        <v>250722</v>
      </c>
    </row>
    <row r="5599" spans="1:11">
      <c r="A5599" s="1157">
        <v>5133090004</v>
      </c>
      <c r="B5599" s="1219" t="s">
        <v>703</v>
      </c>
      <c r="C5599" s="1220"/>
      <c r="D5599" s="1221"/>
      <c r="E5599" s="1219" t="s">
        <v>2692</v>
      </c>
      <c r="F5599" s="1221"/>
      <c r="G5599" s="740">
        <v>6093.31</v>
      </c>
      <c r="H5599" s="1158">
        <v>0</v>
      </c>
      <c r="I5599" s="1158">
        <v>0</v>
      </c>
      <c r="J5599" s="740">
        <v>6093.31</v>
      </c>
      <c r="K5599" s="276" t="str">
        <f t="shared" si="87"/>
        <v>110122</v>
      </c>
    </row>
    <row r="5600" spans="1:11">
      <c r="A5600" s="1157">
        <v>5133090004</v>
      </c>
      <c r="B5600" s="1219" t="s">
        <v>703</v>
      </c>
      <c r="C5600" s="1220"/>
      <c r="D5600" s="1221"/>
      <c r="E5600" s="1219" t="s">
        <v>2061</v>
      </c>
      <c r="F5600" s="1221"/>
      <c r="G5600" s="740">
        <v>25931.51</v>
      </c>
      <c r="H5600" s="1158">
        <v>0</v>
      </c>
      <c r="I5600" s="1158">
        <v>0</v>
      </c>
      <c r="J5600" s="740">
        <v>25931.51</v>
      </c>
      <c r="K5600" s="276" t="str">
        <f t="shared" si="87"/>
        <v>110122</v>
      </c>
    </row>
    <row r="5601" spans="1:11">
      <c r="A5601" s="1157">
        <v>5134010001</v>
      </c>
      <c r="B5601" s="1219" t="s">
        <v>704</v>
      </c>
      <c r="C5601" s="1220"/>
      <c r="D5601" s="1221"/>
      <c r="E5601" s="1219" t="s">
        <v>3411</v>
      </c>
      <c r="F5601" s="1221"/>
      <c r="G5601" s="1158">
        <v>29</v>
      </c>
      <c r="H5601" s="1158">
        <v>0</v>
      </c>
      <c r="I5601" s="1158">
        <v>0</v>
      </c>
      <c r="J5601" s="1158">
        <v>29</v>
      </c>
      <c r="K5601" s="276" t="str">
        <f t="shared" si="87"/>
        <v>151221</v>
      </c>
    </row>
    <row r="5602" spans="1:11">
      <c r="A5602" s="1157">
        <v>5134010001</v>
      </c>
      <c r="B5602" s="1219" t="s">
        <v>704</v>
      </c>
      <c r="C5602" s="1220"/>
      <c r="D5602" s="1221"/>
      <c r="E5602" s="1219" t="s">
        <v>2062</v>
      </c>
      <c r="F5602" s="1221"/>
      <c r="G5602" s="740">
        <v>6775520.1600000001</v>
      </c>
      <c r="H5602" s="740">
        <v>610658.07999999996</v>
      </c>
      <c r="I5602" s="1158">
        <v>0</v>
      </c>
      <c r="J5602" s="740">
        <v>7386178.2400000002</v>
      </c>
      <c r="K5602" s="276" t="str">
        <f t="shared" si="87"/>
        <v>110122</v>
      </c>
    </row>
    <row r="5603" spans="1:11">
      <c r="A5603" s="1157">
        <v>5134010001</v>
      </c>
      <c r="B5603" s="1219" t="s">
        <v>704</v>
      </c>
      <c r="C5603" s="1220"/>
      <c r="D5603" s="1221"/>
      <c r="E5603" s="1219" t="s">
        <v>2063</v>
      </c>
      <c r="F5603" s="1221"/>
      <c r="G5603" s="740">
        <v>1351.4</v>
      </c>
      <c r="H5603" s="1158">
        <v>5.8</v>
      </c>
      <c r="I5603" s="1158">
        <v>0</v>
      </c>
      <c r="J5603" s="740">
        <v>1357.2</v>
      </c>
      <c r="K5603" s="276" t="str">
        <f t="shared" si="87"/>
        <v>151221</v>
      </c>
    </row>
    <row r="5604" spans="1:11">
      <c r="A5604" s="1157">
        <v>5134010001</v>
      </c>
      <c r="B5604" s="1219" t="s">
        <v>704</v>
      </c>
      <c r="C5604" s="1220"/>
      <c r="D5604" s="1221"/>
      <c r="E5604" s="1219" t="s">
        <v>2354</v>
      </c>
      <c r="F5604" s="1221"/>
      <c r="G5604" s="740">
        <v>347012.44</v>
      </c>
      <c r="H5604" s="1158">
        <v>423.4</v>
      </c>
      <c r="I5604" s="1158">
        <v>0</v>
      </c>
      <c r="J5604" s="740">
        <v>347435.84</v>
      </c>
      <c r="K5604" s="276" t="str">
        <f t="shared" si="87"/>
        <v>151222</v>
      </c>
    </row>
    <row r="5605" spans="1:11">
      <c r="A5605" s="1157">
        <v>5134010002</v>
      </c>
      <c r="B5605" s="1219" t="s">
        <v>4121</v>
      </c>
      <c r="C5605" s="1220"/>
      <c r="D5605" s="1221"/>
      <c r="E5605" s="1219" t="s">
        <v>4122</v>
      </c>
      <c r="F5605" s="1221"/>
      <c r="G5605" s="1158">
        <v>340.18</v>
      </c>
      <c r="H5605" s="1158">
        <v>194.14</v>
      </c>
      <c r="I5605" s="1158">
        <v>0</v>
      </c>
      <c r="J5605" s="1158">
        <v>534.32000000000005</v>
      </c>
      <c r="K5605" s="276" t="str">
        <f t="shared" si="87"/>
        <v>110122</v>
      </c>
    </row>
    <row r="5606" spans="1:11">
      <c r="A5606" s="1157">
        <v>5134030001</v>
      </c>
      <c r="B5606" s="1219" t="s">
        <v>705</v>
      </c>
      <c r="C5606" s="1220"/>
      <c r="D5606" s="1221"/>
      <c r="E5606" s="1219" t="s">
        <v>2064</v>
      </c>
      <c r="F5606" s="1221"/>
      <c r="G5606" s="740">
        <v>2793226.39</v>
      </c>
      <c r="H5606" s="740">
        <v>531272.15</v>
      </c>
      <c r="I5606" s="1158">
        <v>0</v>
      </c>
      <c r="J5606" s="740">
        <v>3324498.54</v>
      </c>
      <c r="K5606" s="276" t="str">
        <f t="shared" si="87"/>
        <v>110122</v>
      </c>
    </row>
    <row r="5607" spans="1:11">
      <c r="A5607" s="1157">
        <v>5134050001</v>
      </c>
      <c r="B5607" s="1219" t="s">
        <v>680</v>
      </c>
      <c r="C5607" s="1220"/>
      <c r="D5607" s="1221"/>
      <c r="E5607" s="1219" t="s">
        <v>4605</v>
      </c>
      <c r="F5607" s="1221"/>
      <c r="G5607" s="740">
        <v>23065</v>
      </c>
      <c r="H5607" s="1158">
        <v>0</v>
      </c>
      <c r="I5607" s="1158">
        <v>0</v>
      </c>
      <c r="J5607" s="740">
        <v>23065</v>
      </c>
      <c r="K5607" s="276" t="str">
        <f t="shared" si="87"/>
        <v>110122</v>
      </c>
    </row>
    <row r="5608" spans="1:11">
      <c r="A5608" s="1157">
        <v>5134050001</v>
      </c>
      <c r="B5608" s="1219" t="s">
        <v>680</v>
      </c>
      <c r="C5608" s="1220"/>
      <c r="D5608" s="1221"/>
      <c r="E5608" s="1219" t="s">
        <v>3867</v>
      </c>
      <c r="F5608" s="1221"/>
      <c r="G5608" s="740">
        <v>68474.61</v>
      </c>
      <c r="H5608" s="1158">
        <v>0</v>
      </c>
      <c r="I5608" s="1158">
        <v>0</v>
      </c>
      <c r="J5608" s="740">
        <v>68474.61</v>
      </c>
      <c r="K5608" s="276" t="str">
        <f t="shared" si="87"/>
        <v>250422</v>
      </c>
    </row>
    <row r="5609" spans="1:11">
      <c r="A5609" s="1157">
        <v>5134050001</v>
      </c>
      <c r="B5609" s="1219" t="s">
        <v>680</v>
      </c>
      <c r="C5609" s="1220"/>
      <c r="D5609" s="1221"/>
      <c r="E5609" s="1219" t="s">
        <v>4146</v>
      </c>
      <c r="F5609" s="1221"/>
      <c r="G5609" s="740">
        <v>3438</v>
      </c>
      <c r="H5609" s="1158">
        <v>0</v>
      </c>
      <c r="I5609" s="1158">
        <v>0</v>
      </c>
      <c r="J5609" s="740">
        <v>3438</v>
      </c>
      <c r="K5609" s="276" t="str">
        <f t="shared" si="87"/>
        <v>110122</v>
      </c>
    </row>
    <row r="5610" spans="1:11">
      <c r="A5610" s="1157">
        <v>5134050001</v>
      </c>
      <c r="B5610" s="1219" t="s">
        <v>680</v>
      </c>
      <c r="C5610" s="1220"/>
      <c r="D5610" s="1221"/>
      <c r="E5610" s="1219" t="s">
        <v>3868</v>
      </c>
      <c r="F5610" s="1221"/>
      <c r="G5610" s="740">
        <v>41987.93</v>
      </c>
      <c r="H5610" s="1158">
        <v>0</v>
      </c>
      <c r="I5610" s="1158">
        <v>0</v>
      </c>
      <c r="J5610" s="740">
        <v>41987.93</v>
      </c>
      <c r="K5610" s="276" t="str">
        <f t="shared" si="87"/>
        <v>250422</v>
      </c>
    </row>
    <row r="5611" spans="1:11">
      <c r="A5611" s="1157">
        <v>5134050001</v>
      </c>
      <c r="B5611" s="1219" t="s">
        <v>680</v>
      </c>
      <c r="C5611" s="1220"/>
      <c r="D5611" s="1221"/>
      <c r="E5611" s="1219" t="s">
        <v>3869</v>
      </c>
      <c r="F5611" s="1221"/>
      <c r="G5611" s="740">
        <v>134123.16</v>
      </c>
      <c r="H5611" s="1158">
        <v>0</v>
      </c>
      <c r="I5611" s="1158">
        <v>0</v>
      </c>
      <c r="J5611" s="740">
        <v>134123.16</v>
      </c>
      <c r="K5611" s="276" t="str">
        <f t="shared" si="87"/>
        <v>250422</v>
      </c>
    </row>
    <row r="5612" spans="1:11">
      <c r="A5612" s="1157">
        <v>5134050001</v>
      </c>
      <c r="B5612" s="1219" t="s">
        <v>680</v>
      </c>
      <c r="C5612" s="1220"/>
      <c r="D5612" s="1221"/>
      <c r="E5612" s="1219" t="s">
        <v>4606</v>
      </c>
      <c r="F5612" s="1221"/>
      <c r="G5612" s="740">
        <v>10475</v>
      </c>
      <c r="H5612" s="1158">
        <v>0</v>
      </c>
      <c r="I5612" s="1158">
        <v>0</v>
      </c>
      <c r="J5612" s="740">
        <v>10475</v>
      </c>
      <c r="K5612" s="276" t="str">
        <f t="shared" si="87"/>
        <v>110122</v>
      </c>
    </row>
    <row r="5613" spans="1:11">
      <c r="A5613" s="1157">
        <v>5134050001</v>
      </c>
      <c r="B5613" s="1219" t="s">
        <v>680</v>
      </c>
      <c r="C5613" s="1220"/>
      <c r="D5613" s="1221"/>
      <c r="E5613" s="1219" t="s">
        <v>3870</v>
      </c>
      <c r="F5613" s="1221"/>
      <c r="G5613" s="740">
        <v>56888.41</v>
      </c>
      <c r="H5613" s="1158">
        <v>0</v>
      </c>
      <c r="I5613" s="1158">
        <v>0</v>
      </c>
      <c r="J5613" s="740">
        <v>56888.41</v>
      </c>
      <c r="K5613" s="276" t="str">
        <f t="shared" si="87"/>
        <v>250422</v>
      </c>
    </row>
    <row r="5614" spans="1:11">
      <c r="A5614" s="1157">
        <v>5134050001</v>
      </c>
      <c r="B5614" s="1219" t="s">
        <v>680</v>
      </c>
      <c r="C5614" s="1220"/>
      <c r="D5614" s="1221"/>
      <c r="E5614" s="1219" t="s">
        <v>3871</v>
      </c>
      <c r="F5614" s="1221"/>
      <c r="G5614" s="740">
        <v>546875.77</v>
      </c>
      <c r="H5614" s="1158">
        <v>0</v>
      </c>
      <c r="I5614" s="1158">
        <v>0</v>
      </c>
      <c r="J5614" s="740">
        <v>546875.77</v>
      </c>
      <c r="K5614" s="276" t="str">
        <f t="shared" si="87"/>
        <v>250422</v>
      </c>
    </row>
    <row r="5615" spans="1:11">
      <c r="A5615" s="1157">
        <v>5134050001</v>
      </c>
      <c r="B5615" s="1219" t="s">
        <v>680</v>
      </c>
      <c r="C5615" s="1220"/>
      <c r="D5615" s="1221"/>
      <c r="E5615" s="1219" t="s">
        <v>3872</v>
      </c>
      <c r="F5615" s="1221"/>
      <c r="G5615" s="740">
        <v>679499.16</v>
      </c>
      <c r="H5615" s="1158">
        <v>0</v>
      </c>
      <c r="I5615" s="1158">
        <v>0</v>
      </c>
      <c r="J5615" s="740">
        <v>679499.16</v>
      </c>
      <c r="K5615" s="276" t="str">
        <f t="shared" si="87"/>
        <v>250422</v>
      </c>
    </row>
    <row r="5616" spans="1:11">
      <c r="A5616" s="1157">
        <v>5134050001</v>
      </c>
      <c r="B5616" s="1219" t="s">
        <v>680</v>
      </c>
      <c r="C5616" s="1220"/>
      <c r="D5616" s="1221"/>
      <c r="E5616" s="1219" t="s">
        <v>3873</v>
      </c>
      <c r="F5616" s="1221"/>
      <c r="G5616" s="740">
        <v>21912.42</v>
      </c>
      <c r="H5616" s="1158">
        <v>0</v>
      </c>
      <c r="I5616" s="1158">
        <v>0</v>
      </c>
      <c r="J5616" s="740">
        <v>21912.42</v>
      </c>
      <c r="K5616" s="276" t="str">
        <f t="shared" si="87"/>
        <v>250422</v>
      </c>
    </row>
    <row r="5617" spans="1:11">
      <c r="A5617" s="1157">
        <v>5134050001</v>
      </c>
      <c r="B5617" s="1219" t="s">
        <v>680</v>
      </c>
      <c r="C5617" s="1220"/>
      <c r="D5617" s="1221"/>
      <c r="E5617" s="1219" t="s">
        <v>3874</v>
      </c>
      <c r="F5617" s="1221"/>
      <c r="G5617" s="740">
        <v>121036.74</v>
      </c>
      <c r="H5617" s="1158">
        <v>0</v>
      </c>
      <c r="I5617" s="1158">
        <v>0</v>
      </c>
      <c r="J5617" s="740">
        <v>121036.74</v>
      </c>
      <c r="K5617" s="276" t="str">
        <f t="shared" si="87"/>
        <v>250422</v>
      </c>
    </row>
    <row r="5618" spans="1:11">
      <c r="A5618" s="1157">
        <v>5134050001</v>
      </c>
      <c r="B5618" s="1219" t="s">
        <v>680</v>
      </c>
      <c r="C5618" s="1220"/>
      <c r="D5618" s="1221"/>
      <c r="E5618" s="1219" t="s">
        <v>2693</v>
      </c>
      <c r="F5618" s="1221"/>
      <c r="G5618" s="740">
        <v>23495</v>
      </c>
      <c r="H5618" s="1158">
        <v>0</v>
      </c>
      <c r="I5618" s="1158">
        <v>0</v>
      </c>
      <c r="J5618" s="740">
        <v>23495</v>
      </c>
      <c r="K5618" s="276" t="str">
        <f t="shared" si="87"/>
        <v>110122</v>
      </c>
    </row>
    <row r="5619" spans="1:11">
      <c r="A5619" s="1157">
        <v>5134050001</v>
      </c>
      <c r="B5619" s="1219" t="s">
        <v>680</v>
      </c>
      <c r="C5619" s="1220"/>
      <c r="D5619" s="1221"/>
      <c r="E5619" s="1219" t="s">
        <v>3875</v>
      </c>
      <c r="F5619" s="1221"/>
      <c r="G5619" s="740">
        <v>83513.84</v>
      </c>
      <c r="H5619" s="1158">
        <v>0</v>
      </c>
      <c r="I5619" s="1158">
        <v>0</v>
      </c>
      <c r="J5619" s="740">
        <v>83513.84</v>
      </c>
      <c r="K5619" s="276" t="str">
        <f t="shared" si="87"/>
        <v>250422</v>
      </c>
    </row>
    <row r="5620" spans="1:11">
      <c r="A5620" s="1157">
        <v>5134050001</v>
      </c>
      <c r="B5620" s="1219" t="s">
        <v>680</v>
      </c>
      <c r="C5620" s="1220"/>
      <c r="D5620" s="1221"/>
      <c r="E5620" s="1219" t="s">
        <v>3876</v>
      </c>
      <c r="F5620" s="1221"/>
      <c r="G5620" s="740">
        <v>950348.56</v>
      </c>
      <c r="H5620" s="1158">
        <v>0</v>
      </c>
      <c r="I5620" s="1158">
        <v>0</v>
      </c>
      <c r="J5620" s="740">
        <v>950348.56</v>
      </c>
      <c r="K5620" s="276" t="str">
        <f t="shared" si="87"/>
        <v>250422</v>
      </c>
    </row>
    <row r="5621" spans="1:11">
      <c r="A5621" s="1157">
        <v>5134050001</v>
      </c>
      <c r="B5621" s="1219" t="s">
        <v>680</v>
      </c>
      <c r="C5621" s="1220"/>
      <c r="D5621" s="1221"/>
      <c r="E5621" s="1219" t="s">
        <v>3877</v>
      </c>
      <c r="F5621" s="1221"/>
      <c r="G5621" s="740">
        <v>7105.47</v>
      </c>
      <c r="H5621" s="1158">
        <v>0</v>
      </c>
      <c r="I5621" s="1158">
        <v>0</v>
      </c>
      <c r="J5621" s="740">
        <v>7105.47</v>
      </c>
      <c r="K5621" s="276" t="str">
        <f t="shared" si="87"/>
        <v>110122</v>
      </c>
    </row>
    <row r="5622" spans="1:11">
      <c r="A5622" s="1157">
        <v>5134050001</v>
      </c>
      <c r="B5622" s="1219" t="s">
        <v>680</v>
      </c>
      <c r="C5622" s="1220"/>
      <c r="D5622" s="1221"/>
      <c r="E5622" s="1219" t="s">
        <v>3878</v>
      </c>
      <c r="F5622" s="1221"/>
      <c r="G5622" s="740">
        <v>153710.19</v>
      </c>
      <c r="H5622" s="1158">
        <v>0</v>
      </c>
      <c r="I5622" s="1158">
        <v>0</v>
      </c>
      <c r="J5622" s="740">
        <v>153710.19</v>
      </c>
      <c r="K5622" s="276" t="str">
        <f t="shared" si="87"/>
        <v>250422</v>
      </c>
    </row>
    <row r="5623" spans="1:11">
      <c r="A5623" s="1157">
        <v>5134050001</v>
      </c>
      <c r="B5623" s="1219" t="s">
        <v>680</v>
      </c>
      <c r="C5623" s="1220"/>
      <c r="D5623" s="1221"/>
      <c r="E5623" s="1219" t="s">
        <v>3879</v>
      </c>
      <c r="F5623" s="1221"/>
      <c r="G5623" s="740">
        <v>24459.07</v>
      </c>
      <c r="H5623" s="1158">
        <v>0</v>
      </c>
      <c r="I5623" s="1158">
        <v>0</v>
      </c>
      <c r="J5623" s="740">
        <v>24459.07</v>
      </c>
      <c r="K5623" s="276" t="str">
        <f t="shared" si="87"/>
        <v>250422</v>
      </c>
    </row>
    <row r="5624" spans="1:11">
      <c r="A5624" s="1157">
        <v>5134050001</v>
      </c>
      <c r="B5624" s="1219" t="s">
        <v>680</v>
      </c>
      <c r="C5624" s="1220"/>
      <c r="D5624" s="1221"/>
      <c r="E5624" s="1219" t="s">
        <v>3880</v>
      </c>
      <c r="F5624" s="1221"/>
      <c r="G5624" s="740">
        <v>16391.03</v>
      </c>
      <c r="H5624" s="1158">
        <v>0</v>
      </c>
      <c r="I5624" s="1158">
        <v>0</v>
      </c>
      <c r="J5624" s="740">
        <v>16391.03</v>
      </c>
      <c r="K5624" s="276" t="str">
        <f t="shared" si="87"/>
        <v>250422</v>
      </c>
    </row>
    <row r="5625" spans="1:11">
      <c r="A5625" s="1157">
        <v>5134050001</v>
      </c>
      <c r="B5625" s="1219" t="s">
        <v>680</v>
      </c>
      <c r="C5625" s="1220"/>
      <c r="D5625" s="1221"/>
      <c r="E5625" s="1219" t="s">
        <v>3881</v>
      </c>
      <c r="F5625" s="1221"/>
      <c r="G5625" s="740">
        <v>40892.519999999997</v>
      </c>
      <c r="H5625" s="1158">
        <v>0</v>
      </c>
      <c r="I5625" s="1158">
        <v>0</v>
      </c>
      <c r="J5625" s="740">
        <v>40892.519999999997</v>
      </c>
      <c r="K5625" s="276" t="str">
        <f t="shared" si="87"/>
        <v>250422</v>
      </c>
    </row>
    <row r="5626" spans="1:11">
      <c r="A5626" s="1157">
        <v>5134050001</v>
      </c>
      <c r="B5626" s="1219" t="s">
        <v>680</v>
      </c>
      <c r="C5626" s="1220"/>
      <c r="D5626" s="1221"/>
      <c r="E5626" s="1219" t="s">
        <v>4607</v>
      </c>
      <c r="F5626" s="1221"/>
      <c r="G5626" s="1158">
        <v>0</v>
      </c>
      <c r="H5626" s="740">
        <v>1325</v>
      </c>
      <c r="I5626" s="1158">
        <v>0</v>
      </c>
      <c r="J5626" s="740">
        <v>1325</v>
      </c>
      <c r="K5626" s="276" t="str">
        <f t="shared" si="87"/>
        <v>110122</v>
      </c>
    </row>
    <row r="5627" spans="1:11">
      <c r="A5627" s="1157">
        <v>5134050001</v>
      </c>
      <c r="B5627" s="1219" t="s">
        <v>680</v>
      </c>
      <c r="C5627" s="1220"/>
      <c r="D5627" s="1221"/>
      <c r="E5627" s="1219" t="s">
        <v>3882</v>
      </c>
      <c r="F5627" s="1221"/>
      <c r="G5627" s="740">
        <v>19267.61</v>
      </c>
      <c r="H5627" s="1158">
        <v>0</v>
      </c>
      <c r="I5627" s="1158">
        <v>0</v>
      </c>
      <c r="J5627" s="740">
        <v>19267.61</v>
      </c>
      <c r="K5627" s="276" t="str">
        <f t="shared" si="87"/>
        <v>250422</v>
      </c>
    </row>
    <row r="5628" spans="1:11">
      <c r="A5628" s="1157">
        <v>5134050001</v>
      </c>
      <c r="B5628" s="1219" t="s">
        <v>680</v>
      </c>
      <c r="C5628" s="1220"/>
      <c r="D5628" s="1221"/>
      <c r="E5628" s="1219" t="s">
        <v>4147</v>
      </c>
      <c r="F5628" s="1221"/>
      <c r="G5628" s="740">
        <v>11500</v>
      </c>
      <c r="H5628" s="1158">
        <v>0</v>
      </c>
      <c r="I5628" s="1158">
        <v>0</v>
      </c>
      <c r="J5628" s="740">
        <v>11500</v>
      </c>
      <c r="K5628" s="276" t="str">
        <f t="shared" si="87"/>
        <v>110122</v>
      </c>
    </row>
    <row r="5629" spans="1:11">
      <c r="A5629" s="1157">
        <v>5134050001</v>
      </c>
      <c r="B5629" s="1219" t="s">
        <v>680</v>
      </c>
      <c r="C5629" s="1220"/>
      <c r="D5629" s="1221"/>
      <c r="E5629" s="1219" t="s">
        <v>3883</v>
      </c>
      <c r="F5629" s="1221"/>
      <c r="G5629" s="740">
        <v>66170.759999999995</v>
      </c>
      <c r="H5629" s="1158">
        <v>0</v>
      </c>
      <c r="I5629" s="1158">
        <v>0</v>
      </c>
      <c r="J5629" s="740">
        <v>66170.759999999995</v>
      </c>
      <c r="K5629" s="276" t="str">
        <f t="shared" si="87"/>
        <v>250422</v>
      </c>
    </row>
    <row r="5630" spans="1:11">
      <c r="A5630" s="1157">
        <v>5134050001</v>
      </c>
      <c r="B5630" s="1219" t="s">
        <v>680</v>
      </c>
      <c r="C5630" s="1220"/>
      <c r="D5630" s="1221"/>
      <c r="E5630" s="1219" t="s">
        <v>3884</v>
      </c>
      <c r="F5630" s="1221"/>
      <c r="G5630" s="740">
        <v>45161.760000000002</v>
      </c>
      <c r="H5630" s="1158">
        <v>0</v>
      </c>
      <c r="I5630" s="1158">
        <v>0</v>
      </c>
      <c r="J5630" s="740">
        <v>45161.760000000002</v>
      </c>
      <c r="K5630" s="276" t="str">
        <f t="shared" si="87"/>
        <v>250422</v>
      </c>
    </row>
    <row r="5631" spans="1:11">
      <c r="A5631" s="1157">
        <v>5134050001</v>
      </c>
      <c r="B5631" s="1219" t="s">
        <v>680</v>
      </c>
      <c r="C5631" s="1220"/>
      <c r="D5631" s="1221"/>
      <c r="E5631" s="1219" t="s">
        <v>3885</v>
      </c>
      <c r="F5631" s="1221"/>
      <c r="G5631" s="740">
        <v>35681.26</v>
      </c>
      <c r="H5631" s="1158">
        <v>0</v>
      </c>
      <c r="I5631" s="1158">
        <v>0</v>
      </c>
      <c r="J5631" s="740">
        <v>35681.26</v>
      </c>
      <c r="K5631" s="276" t="str">
        <f t="shared" si="87"/>
        <v>250422</v>
      </c>
    </row>
    <row r="5632" spans="1:11">
      <c r="A5632" s="1157">
        <v>5134050001</v>
      </c>
      <c r="B5632" s="1219" t="s">
        <v>680</v>
      </c>
      <c r="C5632" s="1220"/>
      <c r="D5632" s="1221"/>
      <c r="E5632" s="1219" t="s">
        <v>4050</v>
      </c>
      <c r="F5632" s="1221"/>
      <c r="G5632" s="740">
        <v>16930</v>
      </c>
      <c r="H5632" s="1158">
        <v>0</v>
      </c>
      <c r="I5632" s="1158">
        <v>0</v>
      </c>
      <c r="J5632" s="740">
        <v>16930</v>
      </c>
      <c r="K5632" s="276" t="str">
        <f t="shared" si="87"/>
        <v>110122</v>
      </c>
    </row>
    <row r="5633" spans="1:11">
      <c r="A5633" s="1157">
        <v>5134050001</v>
      </c>
      <c r="B5633" s="1219" t="s">
        <v>680</v>
      </c>
      <c r="C5633" s="1220"/>
      <c r="D5633" s="1221"/>
      <c r="E5633" s="1219" t="s">
        <v>3886</v>
      </c>
      <c r="F5633" s="1221"/>
      <c r="G5633" s="740">
        <v>8368.44</v>
      </c>
      <c r="H5633" s="1158">
        <v>0</v>
      </c>
      <c r="I5633" s="1158">
        <v>0</v>
      </c>
      <c r="J5633" s="740">
        <v>8368.44</v>
      </c>
      <c r="K5633" s="276" t="str">
        <f t="shared" si="87"/>
        <v>250422</v>
      </c>
    </row>
    <row r="5634" spans="1:11">
      <c r="A5634" s="1157">
        <v>5134050001</v>
      </c>
      <c r="B5634" s="1219" t="s">
        <v>680</v>
      </c>
      <c r="C5634" s="1220"/>
      <c r="D5634" s="1221"/>
      <c r="E5634" s="1219" t="s">
        <v>3887</v>
      </c>
      <c r="F5634" s="1221"/>
      <c r="G5634" s="740">
        <v>19861.71</v>
      </c>
      <c r="H5634" s="1158">
        <v>0</v>
      </c>
      <c r="I5634" s="1158">
        <v>0</v>
      </c>
      <c r="J5634" s="740">
        <v>19861.71</v>
      </c>
      <c r="K5634" s="276" t="str">
        <f t="shared" si="87"/>
        <v>250422</v>
      </c>
    </row>
    <row r="5635" spans="1:11">
      <c r="A5635" s="1157">
        <v>5134050001</v>
      </c>
      <c r="B5635" s="1219" t="s">
        <v>680</v>
      </c>
      <c r="C5635" s="1220"/>
      <c r="D5635" s="1221"/>
      <c r="E5635" s="1219" t="s">
        <v>3888</v>
      </c>
      <c r="F5635" s="1221"/>
      <c r="G5635" s="740">
        <v>7483.11</v>
      </c>
      <c r="H5635" s="1158">
        <v>0</v>
      </c>
      <c r="I5635" s="1158">
        <v>0</v>
      </c>
      <c r="J5635" s="740">
        <v>7483.11</v>
      </c>
      <c r="K5635" s="276" t="str">
        <f t="shared" si="87"/>
        <v>250422</v>
      </c>
    </row>
    <row r="5636" spans="1:11">
      <c r="A5636" s="1157">
        <v>5134050001</v>
      </c>
      <c r="B5636" s="1219" t="s">
        <v>680</v>
      </c>
      <c r="C5636" s="1220"/>
      <c r="D5636" s="1221"/>
      <c r="E5636" s="1219" t="s">
        <v>3889</v>
      </c>
      <c r="F5636" s="1221"/>
      <c r="G5636" s="740">
        <v>29592.799999999999</v>
      </c>
      <c r="H5636" s="1158">
        <v>0</v>
      </c>
      <c r="I5636" s="1158">
        <v>0</v>
      </c>
      <c r="J5636" s="740">
        <v>29592.799999999999</v>
      </c>
      <c r="K5636" s="276" t="str">
        <f t="shared" si="87"/>
        <v>250422</v>
      </c>
    </row>
    <row r="5637" spans="1:11">
      <c r="A5637" s="1157">
        <v>5134050001</v>
      </c>
      <c r="B5637" s="1219" t="s">
        <v>680</v>
      </c>
      <c r="C5637" s="1220"/>
      <c r="D5637" s="1221"/>
      <c r="E5637" s="1219" t="s">
        <v>3890</v>
      </c>
      <c r="F5637" s="1221"/>
      <c r="G5637" s="740">
        <v>7633.82</v>
      </c>
      <c r="H5637" s="1158">
        <v>0</v>
      </c>
      <c r="I5637" s="1158">
        <v>0</v>
      </c>
      <c r="J5637" s="740">
        <v>7633.82</v>
      </c>
      <c r="K5637" s="276" t="str">
        <f t="shared" si="87"/>
        <v>250422</v>
      </c>
    </row>
    <row r="5638" spans="1:11">
      <c r="A5638" s="1157">
        <v>5134050001</v>
      </c>
      <c r="B5638" s="1219" t="s">
        <v>680</v>
      </c>
      <c r="C5638" s="1220"/>
      <c r="D5638" s="1221"/>
      <c r="E5638" s="1219" t="s">
        <v>3891</v>
      </c>
      <c r="F5638" s="1221"/>
      <c r="G5638" s="740">
        <v>20609.36</v>
      </c>
      <c r="H5638" s="1158">
        <v>0</v>
      </c>
      <c r="I5638" s="1158">
        <v>0</v>
      </c>
      <c r="J5638" s="740">
        <v>20609.36</v>
      </c>
      <c r="K5638" s="276" t="str">
        <f t="shared" si="87"/>
        <v>250422</v>
      </c>
    </row>
    <row r="5639" spans="1:11">
      <c r="A5639" s="1157">
        <v>5134050001</v>
      </c>
      <c r="B5639" s="1219" t="s">
        <v>680</v>
      </c>
      <c r="C5639" s="1220"/>
      <c r="D5639" s="1221"/>
      <c r="E5639" s="1219" t="s">
        <v>3892</v>
      </c>
      <c r="F5639" s="1221"/>
      <c r="G5639" s="740">
        <v>36658.75</v>
      </c>
      <c r="H5639" s="1158">
        <v>0</v>
      </c>
      <c r="I5639" s="1158">
        <v>0</v>
      </c>
      <c r="J5639" s="740">
        <v>36658.75</v>
      </c>
      <c r="K5639" s="276" t="str">
        <f t="shared" si="87"/>
        <v>250422</v>
      </c>
    </row>
    <row r="5640" spans="1:11">
      <c r="A5640" s="1157">
        <v>5134050001</v>
      </c>
      <c r="B5640" s="1219" t="s">
        <v>680</v>
      </c>
      <c r="C5640" s="1220"/>
      <c r="D5640" s="1221"/>
      <c r="E5640" s="1219" t="s">
        <v>3893</v>
      </c>
      <c r="F5640" s="1221"/>
      <c r="G5640" s="740">
        <v>10901.52</v>
      </c>
      <c r="H5640" s="1158">
        <v>0</v>
      </c>
      <c r="I5640" s="1158">
        <v>0</v>
      </c>
      <c r="J5640" s="740">
        <v>10901.52</v>
      </c>
      <c r="K5640" s="276" t="str">
        <f t="shared" si="87"/>
        <v>250422</v>
      </c>
    </row>
    <row r="5641" spans="1:11">
      <c r="A5641" s="1157">
        <v>5134070001</v>
      </c>
      <c r="B5641" s="1219" t="s">
        <v>706</v>
      </c>
      <c r="C5641" s="1220"/>
      <c r="D5641" s="1221"/>
      <c r="E5641" s="1219" t="s">
        <v>4051</v>
      </c>
      <c r="F5641" s="1221"/>
      <c r="G5641" s="740">
        <v>6944.98</v>
      </c>
      <c r="H5641" s="1158">
        <v>0</v>
      </c>
      <c r="I5641" s="1158">
        <v>0</v>
      </c>
      <c r="J5641" s="740">
        <v>6944.98</v>
      </c>
      <c r="K5641" s="276" t="str">
        <f t="shared" si="87"/>
        <v>110122</v>
      </c>
    </row>
    <row r="5642" spans="1:11">
      <c r="A5642" s="1157">
        <v>5134070001</v>
      </c>
      <c r="B5642" s="1219" t="s">
        <v>706</v>
      </c>
      <c r="C5642" s="1220"/>
      <c r="D5642" s="1221"/>
      <c r="E5642" s="1219" t="s">
        <v>2065</v>
      </c>
      <c r="F5642" s="1221"/>
      <c r="G5642" s="740">
        <v>57192.41</v>
      </c>
      <c r="H5642" s="1158">
        <v>0</v>
      </c>
      <c r="I5642" s="1158">
        <v>0</v>
      </c>
      <c r="J5642" s="740">
        <v>57192.41</v>
      </c>
      <c r="K5642" s="276" t="str">
        <f t="shared" si="87"/>
        <v>110122</v>
      </c>
    </row>
    <row r="5643" spans="1:11">
      <c r="A5643" s="1157">
        <v>5134070001</v>
      </c>
      <c r="B5643" s="1219" t="s">
        <v>706</v>
      </c>
      <c r="C5643" s="1220"/>
      <c r="D5643" s="1221"/>
      <c r="E5643" s="1219" t="s">
        <v>3095</v>
      </c>
      <c r="F5643" s="1221"/>
      <c r="G5643" s="1158">
        <v>288.83999999999997</v>
      </c>
      <c r="H5643" s="1158">
        <v>0</v>
      </c>
      <c r="I5643" s="1158">
        <v>0</v>
      </c>
      <c r="J5643" s="1158">
        <v>288.83999999999997</v>
      </c>
      <c r="K5643" s="276" t="str">
        <f t="shared" si="87"/>
        <v>110122</v>
      </c>
    </row>
    <row r="5644" spans="1:11">
      <c r="A5644" s="1157">
        <v>5135010001</v>
      </c>
      <c r="B5644" s="1219" t="s">
        <v>2355</v>
      </c>
      <c r="C5644" s="1220"/>
      <c r="D5644" s="1221"/>
      <c r="E5644" s="1219" t="s">
        <v>3339</v>
      </c>
      <c r="F5644" s="1221"/>
      <c r="G5644" s="740">
        <v>31529.040000000001</v>
      </c>
      <c r="H5644" s="740">
        <v>39988</v>
      </c>
      <c r="I5644" s="1158">
        <v>0</v>
      </c>
      <c r="J5644" s="740">
        <v>71517.039999999994</v>
      </c>
      <c r="K5644" s="276" t="str">
        <f t="shared" si="87"/>
        <v>110122</v>
      </c>
    </row>
    <row r="5645" spans="1:11">
      <c r="A5645" s="1157">
        <v>5135010001</v>
      </c>
      <c r="B5645" s="1219" t="s">
        <v>2355</v>
      </c>
      <c r="C5645" s="1220"/>
      <c r="D5645" s="1221"/>
      <c r="E5645" s="1219" t="s">
        <v>3096</v>
      </c>
      <c r="F5645" s="1221"/>
      <c r="G5645" s="740">
        <v>38278</v>
      </c>
      <c r="H5645" s="740">
        <v>208896</v>
      </c>
      <c r="I5645" s="1158">
        <v>0</v>
      </c>
      <c r="J5645" s="740">
        <v>247174</v>
      </c>
      <c r="K5645" s="276" t="str">
        <f t="shared" ref="K5645:K5708" si="88">MID(E5645,58,6)</f>
        <v>110122</v>
      </c>
    </row>
    <row r="5646" spans="1:11">
      <c r="A5646" s="1157">
        <v>5135010001</v>
      </c>
      <c r="B5646" s="1219" t="s">
        <v>2355</v>
      </c>
      <c r="C5646" s="1220"/>
      <c r="D5646" s="1221"/>
      <c r="E5646" s="1219" t="s">
        <v>3578</v>
      </c>
      <c r="F5646" s="1221"/>
      <c r="G5646" s="740">
        <v>1134.33</v>
      </c>
      <c r="H5646" s="740">
        <v>22040</v>
      </c>
      <c r="I5646" s="1158">
        <v>0</v>
      </c>
      <c r="J5646" s="740">
        <v>23174.33</v>
      </c>
      <c r="K5646" s="276" t="str">
        <f t="shared" si="88"/>
        <v>110122</v>
      </c>
    </row>
    <row r="5647" spans="1:11">
      <c r="A5647" s="1157">
        <v>5135010001</v>
      </c>
      <c r="B5647" s="1219" t="s">
        <v>2355</v>
      </c>
      <c r="C5647" s="1220"/>
      <c r="D5647" s="1221"/>
      <c r="E5647" s="1219" t="s">
        <v>4052</v>
      </c>
      <c r="F5647" s="1221"/>
      <c r="G5647" s="740">
        <v>6396</v>
      </c>
      <c r="H5647" s="1158">
        <v>0</v>
      </c>
      <c r="I5647" s="1158">
        <v>0</v>
      </c>
      <c r="J5647" s="740">
        <v>6396</v>
      </c>
      <c r="K5647" s="276" t="str">
        <f t="shared" si="88"/>
        <v>110122</v>
      </c>
    </row>
    <row r="5648" spans="1:11">
      <c r="A5648" s="1157">
        <v>5135010001</v>
      </c>
      <c r="B5648" s="1219" t="s">
        <v>2355</v>
      </c>
      <c r="C5648" s="1220"/>
      <c r="D5648" s="1221"/>
      <c r="E5648" s="1219" t="s">
        <v>3340</v>
      </c>
      <c r="F5648" s="1221"/>
      <c r="G5648" s="740">
        <v>65623.520000000004</v>
      </c>
      <c r="H5648" s="740">
        <v>674900.76</v>
      </c>
      <c r="I5648" s="1158">
        <v>0</v>
      </c>
      <c r="J5648" s="740">
        <v>740524.28</v>
      </c>
      <c r="K5648" s="276" t="str">
        <f t="shared" si="88"/>
        <v>110122</v>
      </c>
    </row>
    <row r="5649" spans="1:11">
      <c r="A5649" s="1157">
        <v>5135010001</v>
      </c>
      <c r="B5649" s="1219" t="s">
        <v>2355</v>
      </c>
      <c r="C5649" s="1220"/>
      <c r="D5649" s="1221"/>
      <c r="E5649" s="1219" t="s">
        <v>4053</v>
      </c>
      <c r="F5649" s="1221"/>
      <c r="G5649" s="1158">
        <v>630</v>
      </c>
      <c r="H5649" s="1158">
        <v>0</v>
      </c>
      <c r="I5649" s="1158">
        <v>0</v>
      </c>
      <c r="J5649" s="1158">
        <v>630</v>
      </c>
      <c r="K5649" s="276" t="str">
        <f t="shared" si="88"/>
        <v>110122</v>
      </c>
    </row>
    <row r="5650" spans="1:11">
      <c r="A5650" s="1157">
        <v>5135010001</v>
      </c>
      <c r="B5650" s="1219" t="s">
        <v>2355</v>
      </c>
      <c r="C5650" s="1220"/>
      <c r="D5650" s="1221"/>
      <c r="E5650" s="1219" t="s">
        <v>4054</v>
      </c>
      <c r="F5650" s="1221"/>
      <c r="G5650" s="740">
        <v>7955.32</v>
      </c>
      <c r="H5650" s="740">
        <v>665855.68000000005</v>
      </c>
      <c r="I5650" s="1158">
        <v>0</v>
      </c>
      <c r="J5650" s="740">
        <v>673811</v>
      </c>
      <c r="K5650" s="276" t="str">
        <f t="shared" si="88"/>
        <v>110122</v>
      </c>
    </row>
    <row r="5651" spans="1:11">
      <c r="A5651" s="1157">
        <v>5135010001</v>
      </c>
      <c r="B5651" s="1219" t="s">
        <v>2355</v>
      </c>
      <c r="C5651" s="1220"/>
      <c r="D5651" s="1221"/>
      <c r="E5651" s="1219" t="s">
        <v>2356</v>
      </c>
      <c r="F5651" s="1221"/>
      <c r="G5651" s="740">
        <v>96876.07</v>
      </c>
      <c r="H5651" s="740">
        <v>7805.32</v>
      </c>
      <c r="I5651" s="1158">
        <v>0</v>
      </c>
      <c r="J5651" s="740">
        <v>104681.39</v>
      </c>
      <c r="K5651" s="276" t="str">
        <f t="shared" si="88"/>
        <v>110122</v>
      </c>
    </row>
    <row r="5652" spans="1:11">
      <c r="A5652" s="1157">
        <v>5135010001</v>
      </c>
      <c r="B5652" s="1219" t="s">
        <v>2355</v>
      </c>
      <c r="C5652" s="1220"/>
      <c r="D5652" s="1221"/>
      <c r="E5652" s="1219" t="s">
        <v>4608</v>
      </c>
      <c r="F5652" s="1221"/>
      <c r="G5652" s="1158">
        <v>0</v>
      </c>
      <c r="H5652" s="740">
        <v>371200</v>
      </c>
      <c r="I5652" s="1158">
        <v>0</v>
      </c>
      <c r="J5652" s="740">
        <v>371200</v>
      </c>
      <c r="K5652" s="276" t="str">
        <f t="shared" si="88"/>
        <v>110122</v>
      </c>
    </row>
    <row r="5653" spans="1:11">
      <c r="A5653" s="1157">
        <v>5135010001</v>
      </c>
      <c r="B5653" s="1219" t="s">
        <v>2355</v>
      </c>
      <c r="C5653" s="1220"/>
      <c r="D5653" s="1221"/>
      <c r="E5653" s="1219" t="s">
        <v>4609</v>
      </c>
      <c r="F5653" s="1221"/>
      <c r="G5653" s="1158">
        <v>690</v>
      </c>
      <c r="H5653" s="1158">
        <v>0</v>
      </c>
      <c r="I5653" s="1158">
        <v>0</v>
      </c>
      <c r="J5653" s="1158">
        <v>690</v>
      </c>
      <c r="K5653" s="276" t="str">
        <f t="shared" si="88"/>
        <v>110122</v>
      </c>
    </row>
    <row r="5654" spans="1:11">
      <c r="A5654" s="1157">
        <v>5135010001</v>
      </c>
      <c r="B5654" s="1219" t="s">
        <v>2355</v>
      </c>
      <c r="C5654" s="1220"/>
      <c r="D5654" s="1221"/>
      <c r="E5654" s="1219" t="s">
        <v>2357</v>
      </c>
      <c r="F5654" s="1221"/>
      <c r="G5654" s="740">
        <v>229933.8</v>
      </c>
      <c r="H5654" s="740">
        <v>1624</v>
      </c>
      <c r="I5654" s="1158">
        <v>0</v>
      </c>
      <c r="J5654" s="740">
        <v>231557.8</v>
      </c>
      <c r="K5654" s="276" t="str">
        <f t="shared" si="88"/>
        <v>110122</v>
      </c>
    </row>
    <row r="5655" spans="1:11">
      <c r="A5655" s="1157">
        <v>5135010001</v>
      </c>
      <c r="B5655" s="1219" t="s">
        <v>2355</v>
      </c>
      <c r="C5655" s="1220"/>
      <c r="D5655" s="1221"/>
      <c r="E5655" s="1219" t="s">
        <v>4610</v>
      </c>
      <c r="F5655" s="1221"/>
      <c r="G5655" s="1158">
        <v>300</v>
      </c>
      <c r="H5655" s="1158">
        <v>0</v>
      </c>
      <c r="I5655" s="1158">
        <v>0</v>
      </c>
      <c r="J5655" s="1158">
        <v>300</v>
      </c>
      <c r="K5655" s="276" t="str">
        <f t="shared" si="88"/>
        <v>110122</v>
      </c>
    </row>
    <row r="5656" spans="1:11">
      <c r="A5656" s="1157">
        <v>5135010001</v>
      </c>
      <c r="B5656" s="1219" t="s">
        <v>2355</v>
      </c>
      <c r="C5656" s="1220"/>
      <c r="D5656" s="1221"/>
      <c r="E5656" s="1219" t="s">
        <v>4611</v>
      </c>
      <c r="F5656" s="1221"/>
      <c r="G5656" s="1158">
        <v>750</v>
      </c>
      <c r="H5656" s="1158">
        <v>0</v>
      </c>
      <c r="I5656" s="1158">
        <v>0</v>
      </c>
      <c r="J5656" s="1158">
        <v>750</v>
      </c>
      <c r="K5656" s="276" t="str">
        <f t="shared" si="88"/>
        <v>110122</v>
      </c>
    </row>
    <row r="5657" spans="1:11">
      <c r="A5657" s="1157">
        <v>5135010001</v>
      </c>
      <c r="B5657" s="1219" t="s">
        <v>2355</v>
      </c>
      <c r="C5657" s="1220"/>
      <c r="D5657" s="1221"/>
      <c r="E5657" s="1219" t="s">
        <v>4055</v>
      </c>
      <c r="F5657" s="1221"/>
      <c r="G5657" s="740">
        <v>5100</v>
      </c>
      <c r="H5657" s="1158">
        <v>0</v>
      </c>
      <c r="I5657" s="1158">
        <v>0</v>
      </c>
      <c r="J5657" s="740">
        <v>5100</v>
      </c>
      <c r="K5657" s="276" t="str">
        <f t="shared" si="88"/>
        <v>110122</v>
      </c>
    </row>
    <row r="5658" spans="1:11">
      <c r="A5658" s="1157">
        <v>5135010001</v>
      </c>
      <c r="B5658" s="1219" t="s">
        <v>2355</v>
      </c>
      <c r="C5658" s="1220"/>
      <c r="D5658" s="1221"/>
      <c r="E5658" s="1219" t="s">
        <v>3894</v>
      </c>
      <c r="F5658" s="1221"/>
      <c r="G5658" s="740">
        <v>90514</v>
      </c>
      <c r="H5658" s="740">
        <v>6014</v>
      </c>
      <c r="I5658" s="1158">
        <v>0</v>
      </c>
      <c r="J5658" s="740">
        <v>96528</v>
      </c>
      <c r="K5658" s="276" t="str">
        <f t="shared" si="88"/>
        <v>110122</v>
      </c>
    </row>
    <row r="5659" spans="1:11">
      <c r="A5659" s="1157">
        <v>5135010001</v>
      </c>
      <c r="B5659" s="1219" t="s">
        <v>2355</v>
      </c>
      <c r="C5659" s="1220"/>
      <c r="D5659" s="1221"/>
      <c r="E5659" s="1219" t="s">
        <v>2358</v>
      </c>
      <c r="F5659" s="1221"/>
      <c r="G5659" s="740">
        <v>222335.87</v>
      </c>
      <c r="H5659" s="1158">
        <v>0</v>
      </c>
      <c r="I5659" s="1158">
        <v>0</v>
      </c>
      <c r="J5659" s="740">
        <v>222335.87</v>
      </c>
      <c r="K5659" s="276" t="str">
        <f t="shared" si="88"/>
        <v>110122</v>
      </c>
    </row>
    <row r="5660" spans="1:11">
      <c r="A5660" s="1157">
        <v>5135010001</v>
      </c>
      <c r="B5660" s="1219" t="s">
        <v>2355</v>
      </c>
      <c r="C5660" s="1220"/>
      <c r="D5660" s="1221"/>
      <c r="E5660" s="1219" t="s">
        <v>4612</v>
      </c>
      <c r="F5660" s="1221"/>
      <c r="G5660" s="740">
        <v>8816</v>
      </c>
      <c r="H5660" s="1158">
        <v>0</v>
      </c>
      <c r="I5660" s="1158">
        <v>0</v>
      </c>
      <c r="J5660" s="740">
        <v>8816</v>
      </c>
      <c r="K5660" s="276" t="str">
        <f t="shared" si="88"/>
        <v>110122</v>
      </c>
    </row>
    <row r="5661" spans="1:11">
      <c r="A5661" s="1157">
        <v>5135010001</v>
      </c>
      <c r="B5661" s="1219" t="s">
        <v>2355</v>
      </c>
      <c r="C5661" s="1220"/>
      <c r="D5661" s="1221"/>
      <c r="E5661" s="1219" t="s">
        <v>3895</v>
      </c>
      <c r="F5661" s="1221"/>
      <c r="G5661" s="740">
        <v>3800</v>
      </c>
      <c r="H5661" s="1158">
        <v>0</v>
      </c>
      <c r="I5661" s="1158">
        <v>0</v>
      </c>
      <c r="J5661" s="740">
        <v>3800</v>
      </c>
      <c r="K5661" s="276" t="str">
        <f t="shared" si="88"/>
        <v>110122</v>
      </c>
    </row>
    <row r="5662" spans="1:11">
      <c r="A5662" s="1157">
        <v>5135010001</v>
      </c>
      <c r="B5662" s="1219" t="s">
        <v>2355</v>
      </c>
      <c r="C5662" s="1220"/>
      <c r="D5662" s="1221"/>
      <c r="E5662" s="1219" t="s">
        <v>3341</v>
      </c>
      <c r="F5662" s="1221"/>
      <c r="G5662" s="740">
        <v>4706</v>
      </c>
      <c r="H5662" s="740">
        <v>42419.02</v>
      </c>
      <c r="I5662" s="1158">
        <v>0</v>
      </c>
      <c r="J5662" s="740">
        <v>47125.02</v>
      </c>
      <c r="K5662" s="276" t="str">
        <f t="shared" si="88"/>
        <v>110122</v>
      </c>
    </row>
    <row r="5663" spans="1:11">
      <c r="A5663" s="1157">
        <v>5135010001</v>
      </c>
      <c r="B5663" s="1219" t="s">
        <v>2355</v>
      </c>
      <c r="C5663" s="1220"/>
      <c r="D5663" s="1221"/>
      <c r="E5663" s="1219" t="s">
        <v>4613</v>
      </c>
      <c r="F5663" s="1221"/>
      <c r="G5663" s="1158">
        <v>630</v>
      </c>
      <c r="H5663" s="740">
        <v>239400</v>
      </c>
      <c r="I5663" s="1158">
        <v>0</v>
      </c>
      <c r="J5663" s="740">
        <v>240030</v>
      </c>
      <c r="K5663" s="276" t="str">
        <f t="shared" si="88"/>
        <v>110122</v>
      </c>
    </row>
    <row r="5664" spans="1:11">
      <c r="A5664" s="1157">
        <v>5135010001</v>
      </c>
      <c r="B5664" s="1219" t="s">
        <v>2355</v>
      </c>
      <c r="C5664" s="1220"/>
      <c r="D5664" s="1221"/>
      <c r="E5664" s="1219" t="s">
        <v>3097</v>
      </c>
      <c r="F5664" s="1221"/>
      <c r="G5664" s="740">
        <v>59607.76</v>
      </c>
      <c r="H5664" s="1158">
        <v>0</v>
      </c>
      <c r="I5664" s="1158">
        <v>0</v>
      </c>
      <c r="J5664" s="740">
        <v>59607.76</v>
      </c>
      <c r="K5664" s="276" t="str">
        <f t="shared" si="88"/>
        <v>110122</v>
      </c>
    </row>
    <row r="5665" spans="1:11">
      <c r="A5665" s="1157">
        <v>5135010001</v>
      </c>
      <c r="B5665" s="1219" t="s">
        <v>2355</v>
      </c>
      <c r="C5665" s="1220"/>
      <c r="D5665" s="1221"/>
      <c r="E5665" s="1219" t="s">
        <v>3098</v>
      </c>
      <c r="F5665" s="1221"/>
      <c r="G5665" s="740">
        <v>5846.4</v>
      </c>
      <c r="H5665" s="1158">
        <v>0</v>
      </c>
      <c r="I5665" s="1158">
        <v>0</v>
      </c>
      <c r="J5665" s="740">
        <v>5846.4</v>
      </c>
      <c r="K5665" s="276" t="str">
        <f t="shared" si="88"/>
        <v>110122</v>
      </c>
    </row>
    <row r="5666" spans="1:11">
      <c r="A5666" s="1157">
        <v>5135010001</v>
      </c>
      <c r="B5666" s="1219" t="s">
        <v>2355</v>
      </c>
      <c r="C5666" s="1220"/>
      <c r="D5666" s="1221"/>
      <c r="E5666" s="1219" t="s">
        <v>3099</v>
      </c>
      <c r="F5666" s="1221"/>
      <c r="G5666" s="740">
        <v>177449.2</v>
      </c>
      <c r="H5666" s="1158">
        <v>0</v>
      </c>
      <c r="I5666" s="1158">
        <v>0</v>
      </c>
      <c r="J5666" s="740">
        <v>177449.2</v>
      </c>
      <c r="K5666" s="276" t="str">
        <f t="shared" si="88"/>
        <v>110122</v>
      </c>
    </row>
    <row r="5667" spans="1:11">
      <c r="A5667" s="1157">
        <v>5135010001</v>
      </c>
      <c r="B5667" s="1219" t="s">
        <v>2355</v>
      </c>
      <c r="C5667" s="1220"/>
      <c r="D5667" s="1221"/>
      <c r="E5667" s="1219" t="s">
        <v>3342</v>
      </c>
      <c r="F5667" s="1221"/>
      <c r="G5667" s="1158">
        <v>431.98</v>
      </c>
      <c r="H5667" s="1158">
        <v>0</v>
      </c>
      <c r="I5667" s="1158">
        <v>0</v>
      </c>
      <c r="J5667" s="1158">
        <v>431.98</v>
      </c>
      <c r="K5667" s="276" t="str">
        <f t="shared" si="88"/>
        <v>110122</v>
      </c>
    </row>
    <row r="5668" spans="1:11">
      <c r="A5668" s="1157">
        <v>5135010001</v>
      </c>
      <c r="B5668" s="1219" t="s">
        <v>2355</v>
      </c>
      <c r="C5668" s="1220"/>
      <c r="D5668" s="1221"/>
      <c r="E5668" s="1219" t="s">
        <v>3579</v>
      </c>
      <c r="F5668" s="1221"/>
      <c r="G5668" s="740">
        <v>1426</v>
      </c>
      <c r="H5668" s="1158">
        <v>0</v>
      </c>
      <c r="I5668" s="1158">
        <v>0</v>
      </c>
      <c r="J5668" s="740">
        <v>1426</v>
      </c>
      <c r="K5668" s="276" t="str">
        <f t="shared" si="88"/>
        <v>110122</v>
      </c>
    </row>
    <row r="5669" spans="1:11">
      <c r="A5669" s="1157">
        <v>5135010001</v>
      </c>
      <c r="B5669" s="1219" t="s">
        <v>2355</v>
      </c>
      <c r="C5669" s="1220"/>
      <c r="D5669" s="1221"/>
      <c r="E5669" s="1219" t="s">
        <v>3100</v>
      </c>
      <c r="F5669" s="1221"/>
      <c r="G5669" s="740">
        <v>6007.6</v>
      </c>
      <c r="H5669" s="1158">
        <v>0</v>
      </c>
      <c r="I5669" s="1158">
        <v>0</v>
      </c>
      <c r="J5669" s="740">
        <v>6007.6</v>
      </c>
      <c r="K5669" s="276" t="str">
        <f t="shared" si="88"/>
        <v>110122</v>
      </c>
    </row>
    <row r="5670" spans="1:11">
      <c r="A5670" s="1157">
        <v>5135010001</v>
      </c>
      <c r="B5670" s="1219" t="s">
        <v>2355</v>
      </c>
      <c r="C5670" s="1220"/>
      <c r="D5670" s="1221"/>
      <c r="E5670" s="1219" t="s">
        <v>3343</v>
      </c>
      <c r="F5670" s="1221"/>
      <c r="G5670" s="740">
        <v>27666</v>
      </c>
      <c r="H5670" s="740">
        <v>1296</v>
      </c>
      <c r="I5670" s="1158">
        <v>0</v>
      </c>
      <c r="J5670" s="740">
        <v>28962</v>
      </c>
      <c r="K5670" s="276" t="str">
        <f t="shared" si="88"/>
        <v>110122</v>
      </c>
    </row>
    <row r="5671" spans="1:11">
      <c r="A5671" s="1157">
        <v>5135010001</v>
      </c>
      <c r="B5671" s="1219" t="s">
        <v>2355</v>
      </c>
      <c r="C5671" s="1220"/>
      <c r="D5671" s="1221"/>
      <c r="E5671" s="1219" t="s">
        <v>2359</v>
      </c>
      <c r="F5671" s="1221"/>
      <c r="G5671" s="740">
        <v>1952.25</v>
      </c>
      <c r="H5671" s="1158">
        <v>0</v>
      </c>
      <c r="I5671" s="1158">
        <v>0</v>
      </c>
      <c r="J5671" s="740">
        <v>1952.25</v>
      </c>
      <c r="K5671" s="276" t="str">
        <f t="shared" si="88"/>
        <v>110122</v>
      </c>
    </row>
    <row r="5672" spans="1:11">
      <c r="A5672" s="1157">
        <v>5135010001</v>
      </c>
      <c r="B5672" s="1219" t="s">
        <v>2355</v>
      </c>
      <c r="C5672" s="1220"/>
      <c r="D5672" s="1221"/>
      <c r="E5672" s="1219" t="s">
        <v>3580</v>
      </c>
      <c r="F5672" s="1221"/>
      <c r="G5672" s="740">
        <v>9500</v>
      </c>
      <c r="H5672" s="1158">
        <v>0</v>
      </c>
      <c r="I5672" s="1158">
        <v>0</v>
      </c>
      <c r="J5672" s="740">
        <v>9500</v>
      </c>
      <c r="K5672" s="276" t="str">
        <f t="shared" si="88"/>
        <v>110122</v>
      </c>
    </row>
    <row r="5673" spans="1:11">
      <c r="A5673" s="1157">
        <v>5135010001</v>
      </c>
      <c r="B5673" s="1219" t="s">
        <v>2355</v>
      </c>
      <c r="C5673" s="1220"/>
      <c r="D5673" s="1221"/>
      <c r="E5673" s="1219" t="s">
        <v>3101</v>
      </c>
      <c r="F5673" s="1221"/>
      <c r="G5673" s="740">
        <v>584860.6</v>
      </c>
      <c r="H5673" s="740">
        <v>199462</v>
      </c>
      <c r="I5673" s="1158">
        <v>0</v>
      </c>
      <c r="J5673" s="740">
        <v>784322.6</v>
      </c>
      <c r="K5673" s="276" t="str">
        <f t="shared" si="88"/>
        <v>110122</v>
      </c>
    </row>
    <row r="5674" spans="1:11">
      <c r="A5674" s="1157">
        <v>5135010001</v>
      </c>
      <c r="B5674" s="1219" t="s">
        <v>2355</v>
      </c>
      <c r="C5674" s="1220"/>
      <c r="D5674" s="1221"/>
      <c r="E5674" s="1219" t="s">
        <v>3344</v>
      </c>
      <c r="F5674" s="1221"/>
      <c r="G5674" s="740">
        <v>145899.43</v>
      </c>
      <c r="H5674" s="740">
        <v>31888.400000000001</v>
      </c>
      <c r="I5674" s="1158">
        <v>0</v>
      </c>
      <c r="J5674" s="740">
        <v>177787.83</v>
      </c>
      <c r="K5674" s="276" t="str">
        <f t="shared" si="88"/>
        <v>110122</v>
      </c>
    </row>
    <row r="5675" spans="1:11">
      <c r="A5675" s="1157">
        <v>5135010001</v>
      </c>
      <c r="B5675" s="1219" t="s">
        <v>2355</v>
      </c>
      <c r="C5675" s="1220"/>
      <c r="D5675" s="1221"/>
      <c r="E5675" s="1219" t="s">
        <v>4113</v>
      </c>
      <c r="F5675" s="1221"/>
      <c r="G5675" s="740">
        <v>5916</v>
      </c>
      <c r="H5675" s="740">
        <v>2916</v>
      </c>
      <c r="I5675" s="1158">
        <v>0</v>
      </c>
      <c r="J5675" s="740">
        <v>8832</v>
      </c>
      <c r="K5675" s="276" t="str">
        <f t="shared" si="88"/>
        <v>110122</v>
      </c>
    </row>
    <row r="5676" spans="1:11">
      <c r="A5676" s="1157">
        <v>5135010001</v>
      </c>
      <c r="B5676" s="1219" t="s">
        <v>2355</v>
      </c>
      <c r="C5676" s="1220"/>
      <c r="D5676" s="1221"/>
      <c r="E5676" s="1219" t="s">
        <v>4614</v>
      </c>
      <c r="F5676" s="1221"/>
      <c r="G5676" s="740">
        <v>18000</v>
      </c>
      <c r="H5676" s="1158">
        <v>0</v>
      </c>
      <c r="I5676" s="1158">
        <v>0</v>
      </c>
      <c r="J5676" s="740">
        <v>18000</v>
      </c>
      <c r="K5676" s="276" t="str">
        <f t="shared" si="88"/>
        <v>110122</v>
      </c>
    </row>
    <row r="5677" spans="1:11">
      <c r="A5677" s="1157">
        <v>5135010001</v>
      </c>
      <c r="B5677" s="1219" t="s">
        <v>2355</v>
      </c>
      <c r="C5677" s="1220"/>
      <c r="D5677" s="1221"/>
      <c r="E5677" s="1219" t="s">
        <v>4056</v>
      </c>
      <c r="F5677" s="1221"/>
      <c r="G5677" s="740">
        <v>23992.05</v>
      </c>
      <c r="H5677" s="1158">
        <v>300</v>
      </c>
      <c r="I5677" s="1158">
        <v>0</v>
      </c>
      <c r="J5677" s="740">
        <v>24292.05</v>
      </c>
      <c r="K5677" s="276" t="str">
        <f t="shared" si="88"/>
        <v>110122</v>
      </c>
    </row>
    <row r="5678" spans="1:11">
      <c r="A5678" s="1157">
        <v>5135010001</v>
      </c>
      <c r="B5678" s="1219" t="s">
        <v>2355</v>
      </c>
      <c r="C5678" s="1220"/>
      <c r="D5678" s="1221"/>
      <c r="E5678" s="1219" t="s">
        <v>3896</v>
      </c>
      <c r="F5678" s="1221"/>
      <c r="G5678" s="740">
        <v>1392</v>
      </c>
      <c r="H5678" s="1158">
        <v>0</v>
      </c>
      <c r="I5678" s="1158">
        <v>0</v>
      </c>
      <c r="J5678" s="740">
        <v>1392</v>
      </c>
      <c r="K5678" s="276" t="str">
        <f t="shared" si="88"/>
        <v>110122</v>
      </c>
    </row>
    <row r="5679" spans="1:11">
      <c r="A5679" s="1157">
        <v>5135010001</v>
      </c>
      <c r="B5679" s="1219" t="s">
        <v>2355</v>
      </c>
      <c r="C5679" s="1220"/>
      <c r="D5679" s="1221"/>
      <c r="E5679" s="1219" t="s">
        <v>4057</v>
      </c>
      <c r="F5679" s="1221"/>
      <c r="G5679" s="740">
        <v>1647.89</v>
      </c>
      <c r="H5679" s="1158">
        <v>0</v>
      </c>
      <c r="I5679" s="1158">
        <v>0</v>
      </c>
      <c r="J5679" s="740">
        <v>1647.89</v>
      </c>
      <c r="K5679" s="276" t="str">
        <f t="shared" si="88"/>
        <v>110122</v>
      </c>
    </row>
    <row r="5680" spans="1:11">
      <c r="A5680" s="1157">
        <v>5135010001</v>
      </c>
      <c r="B5680" s="1219" t="s">
        <v>2355</v>
      </c>
      <c r="C5680" s="1220"/>
      <c r="D5680" s="1221"/>
      <c r="E5680" s="1219" t="s">
        <v>3102</v>
      </c>
      <c r="F5680" s="1221"/>
      <c r="G5680" s="740">
        <v>2282</v>
      </c>
      <c r="H5680" s="1158">
        <v>0</v>
      </c>
      <c r="I5680" s="1158">
        <v>0</v>
      </c>
      <c r="J5680" s="740">
        <v>2282</v>
      </c>
      <c r="K5680" s="276" t="str">
        <f t="shared" si="88"/>
        <v>110122</v>
      </c>
    </row>
    <row r="5681" spans="1:11">
      <c r="A5681" s="1157">
        <v>5135010001</v>
      </c>
      <c r="B5681" s="1219" t="s">
        <v>2355</v>
      </c>
      <c r="C5681" s="1220"/>
      <c r="D5681" s="1221"/>
      <c r="E5681" s="1219" t="s">
        <v>3897</v>
      </c>
      <c r="F5681" s="1221"/>
      <c r="G5681" s="740">
        <v>551978.64</v>
      </c>
      <c r="H5681" s="1158">
        <v>0</v>
      </c>
      <c r="I5681" s="1158">
        <v>0</v>
      </c>
      <c r="J5681" s="740">
        <v>551978.64</v>
      </c>
      <c r="K5681" s="276" t="str">
        <f t="shared" si="88"/>
        <v>110122</v>
      </c>
    </row>
    <row r="5682" spans="1:11">
      <c r="A5682" s="1157">
        <v>5135010001</v>
      </c>
      <c r="B5682" s="1219" t="s">
        <v>2355</v>
      </c>
      <c r="C5682" s="1220"/>
      <c r="D5682" s="1221"/>
      <c r="E5682" s="1219" t="s">
        <v>3345</v>
      </c>
      <c r="F5682" s="1221"/>
      <c r="G5682" s="740">
        <v>1681.59</v>
      </c>
      <c r="H5682" s="1158">
        <v>0</v>
      </c>
      <c r="I5682" s="1158">
        <v>0</v>
      </c>
      <c r="J5682" s="740">
        <v>1681.59</v>
      </c>
      <c r="K5682" s="276" t="str">
        <f t="shared" si="88"/>
        <v>110122</v>
      </c>
    </row>
    <row r="5683" spans="1:11">
      <c r="A5683" s="1157">
        <v>5135010001</v>
      </c>
      <c r="B5683" s="1219" t="s">
        <v>2355</v>
      </c>
      <c r="C5683" s="1220"/>
      <c r="D5683" s="1221"/>
      <c r="E5683" s="1219" t="s">
        <v>3103</v>
      </c>
      <c r="F5683" s="1221"/>
      <c r="G5683" s="740">
        <v>33960</v>
      </c>
      <c r="H5683" s="1158">
        <v>0</v>
      </c>
      <c r="I5683" s="1158">
        <v>0</v>
      </c>
      <c r="J5683" s="740">
        <v>33960</v>
      </c>
      <c r="K5683" s="276" t="str">
        <f t="shared" si="88"/>
        <v>110122</v>
      </c>
    </row>
    <row r="5684" spans="1:11">
      <c r="A5684" s="1157">
        <v>5135010001</v>
      </c>
      <c r="B5684" s="1219" t="s">
        <v>2355</v>
      </c>
      <c r="C5684" s="1220"/>
      <c r="D5684" s="1221"/>
      <c r="E5684" s="1219" t="s">
        <v>3104</v>
      </c>
      <c r="F5684" s="1221"/>
      <c r="G5684" s="740">
        <v>93266.87</v>
      </c>
      <c r="H5684" s="740">
        <v>384154.3</v>
      </c>
      <c r="I5684" s="1158">
        <v>0</v>
      </c>
      <c r="J5684" s="740">
        <v>477421.17</v>
      </c>
      <c r="K5684" s="276" t="str">
        <f t="shared" si="88"/>
        <v>110122</v>
      </c>
    </row>
    <row r="5685" spans="1:11">
      <c r="A5685" s="1157">
        <v>5135010001</v>
      </c>
      <c r="B5685" s="1219" t="s">
        <v>2355</v>
      </c>
      <c r="C5685" s="1220"/>
      <c r="D5685" s="1221"/>
      <c r="E5685" s="1219" t="s">
        <v>3105</v>
      </c>
      <c r="F5685" s="1221"/>
      <c r="G5685" s="740">
        <v>20578</v>
      </c>
      <c r="H5685" s="740">
        <v>119700</v>
      </c>
      <c r="I5685" s="1158">
        <v>0</v>
      </c>
      <c r="J5685" s="740">
        <v>140278</v>
      </c>
      <c r="K5685" s="276" t="str">
        <f t="shared" si="88"/>
        <v>110122</v>
      </c>
    </row>
    <row r="5686" spans="1:11">
      <c r="A5686" s="1157">
        <v>5135010001</v>
      </c>
      <c r="B5686" s="1219" t="s">
        <v>2355</v>
      </c>
      <c r="C5686" s="1220"/>
      <c r="D5686" s="1221"/>
      <c r="E5686" s="1219" t="s">
        <v>3106</v>
      </c>
      <c r="F5686" s="1221"/>
      <c r="G5686" s="740">
        <v>7037</v>
      </c>
      <c r="H5686" s="1158">
        <v>0</v>
      </c>
      <c r="I5686" s="1158">
        <v>0</v>
      </c>
      <c r="J5686" s="740">
        <v>7037</v>
      </c>
      <c r="K5686" s="276" t="str">
        <f t="shared" si="88"/>
        <v>110122</v>
      </c>
    </row>
    <row r="5687" spans="1:11">
      <c r="A5687" s="1157">
        <v>5135010001</v>
      </c>
      <c r="B5687" s="1219" t="s">
        <v>2355</v>
      </c>
      <c r="C5687" s="1220"/>
      <c r="D5687" s="1221"/>
      <c r="E5687" s="1219" t="s">
        <v>3346</v>
      </c>
      <c r="F5687" s="1221"/>
      <c r="G5687" s="740">
        <v>80726.149999999994</v>
      </c>
      <c r="H5687" s="1158">
        <v>459</v>
      </c>
      <c r="I5687" s="1158">
        <v>0</v>
      </c>
      <c r="J5687" s="740">
        <v>81185.149999999994</v>
      </c>
      <c r="K5687" s="276" t="str">
        <f t="shared" si="88"/>
        <v>110122</v>
      </c>
    </row>
    <row r="5688" spans="1:11">
      <c r="A5688" s="1157">
        <v>5135010001</v>
      </c>
      <c r="B5688" s="1219" t="s">
        <v>2355</v>
      </c>
      <c r="C5688" s="1220"/>
      <c r="D5688" s="1221"/>
      <c r="E5688" s="1219" t="s">
        <v>3107</v>
      </c>
      <c r="F5688" s="1221"/>
      <c r="G5688" s="1158">
        <v>120</v>
      </c>
      <c r="H5688" s="740">
        <v>79920</v>
      </c>
      <c r="I5688" s="1158">
        <v>0</v>
      </c>
      <c r="J5688" s="740">
        <v>80040</v>
      </c>
      <c r="K5688" s="276" t="str">
        <f t="shared" si="88"/>
        <v>110122</v>
      </c>
    </row>
    <row r="5689" spans="1:11">
      <c r="A5689" s="1157">
        <v>5135010001</v>
      </c>
      <c r="B5689" s="1219" t="s">
        <v>2355</v>
      </c>
      <c r="C5689" s="1220"/>
      <c r="D5689" s="1221"/>
      <c r="E5689" s="1219" t="s">
        <v>4615</v>
      </c>
      <c r="F5689" s="1221"/>
      <c r="G5689" s="740">
        <v>1109</v>
      </c>
      <c r="H5689" s="740">
        <v>48500</v>
      </c>
      <c r="I5689" s="1158">
        <v>0</v>
      </c>
      <c r="J5689" s="740">
        <v>49609</v>
      </c>
      <c r="K5689" s="276" t="str">
        <f t="shared" si="88"/>
        <v>110122</v>
      </c>
    </row>
    <row r="5690" spans="1:11">
      <c r="A5690" s="1157">
        <v>5135010001</v>
      </c>
      <c r="B5690" s="1219" t="s">
        <v>2355</v>
      </c>
      <c r="C5690" s="1220"/>
      <c r="D5690" s="1221"/>
      <c r="E5690" s="1219" t="s">
        <v>3108</v>
      </c>
      <c r="F5690" s="1221"/>
      <c r="G5690" s="740">
        <v>3780</v>
      </c>
      <c r="H5690" s="1158">
        <v>0</v>
      </c>
      <c r="I5690" s="1158">
        <v>0</v>
      </c>
      <c r="J5690" s="740">
        <v>3780</v>
      </c>
      <c r="K5690" s="276" t="str">
        <f t="shared" si="88"/>
        <v>110122</v>
      </c>
    </row>
    <row r="5691" spans="1:11">
      <c r="A5691" s="1157">
        <v>5135010001</v>
      </c>
      <c r="B5691" s="1219" t="s">
        <v>2355</v>
      </c>
      <c r="C5691" s="1220"/>
      <c r="D5691" s="1221"/>
      <c r="E5691" s="1219" t="s">
        <v>3898</v>
      </c>
      <c r="F5691" s="1221"/>
      <c r="G5691" s="740">
        <v>4437</v>
      </c>
      <c r="H5691" s="1158">
        <v>0</v>
      </c>
      <c r="I5691" s="1158">
        <v>0</v>
      </c>
      <c r="J5691" s="740">
        <v>4437</v>
      </c>
      <c r="K5691" s="276" t="str">
        <f t="shared" si="88"/>
        <v>110122</v>
      </c>
    </row>
    <row r="5692" spans="1:11">
      <c r="A5692" s="1157">
        <v>5135010001</v>
      </c>
      <c r="B5692" s="1219" t="s">
        <v>2355</v>
      </c>
      <c r="C5692" s="1220"/>
      <c r="D5692" s="1221"/>
      <c r="E5692" s="1219" t="s">
        <v>3347</v>
      </c>
      <c r="F5692" s="1221"/>
      <c r="G5692" s="740">
        <v>6714</v>
      </c>
      <c r="H5692" s="1158">
        <v>0</v>
      </c>
      <c r="I5692" s="1158">
        <v>0</v>
      </c>
      <c r="J5692" s="740">
        <v>6714</v>
      </c>
      <c r="K5692" s="276" t="str">
        <f t="shared" si="88"/>
        <v>110122</v>
      </c>
    </row>
    <row r="5693" spans="1:11">
      <c r="A5693" s="1157">
        <v>5135010001</v>
      </c>
      <c r="B5693" s="1219" t="s">
        <v>2355</v>
      </c>
      <c r="C5693" s="1220"/>
      <c r="D5693" s="1221"/>
      <c r="E5693" s="1219" t="s">
        <v>3109</v>
      </c>
      <c r="F5693" s="1221"/>
      <c r="G5693" s="740">
        <v>135622.45000000001</v>
      </c>
      <c r="H5693" s="740">
        <v>119700</v>
      </c>
      <c r="I5693" s="1158">
        <v>0</v>
      </c>
      <c r="J5693" s="740">
        <v>255322.45</v>
      </c>
      <c r="K5693" s="276" t="str">
        <f t="shared" si="88"/>
        <v>110122</v>
      </c>
    </row>
    <row r="5694" spans="1:11">
      <c r="A5694" s="1157">
        <v>5135010002</v>
      </c>
      <c r="B5694" s="1219" t="s">
        <v>2824</v>
      </c>
      <c r="C5694" s="1220"/>
      <c r="D5694" s="1221"/>
      <c r="E5694" s="1219" t="s">
        <v>3110</v>
      </c>
      <c r="F5694" s="1221"/>
      <c r="G5694" s="740">
        <v>69716</v>
      </c>
      <c r="H5694" s="740">
        <v>724583.56</v>
      </c>
      <c r="I5694" s="1158">
        <v>0</v>
      </c>
      <c r="J5694" s="740">
        <v>794299.56</v>
      </c>
      <c r="K5694" s="276" t="str">
        <f t="shared" si="88"/>
        <v>110122</v>
      </c>
    </row>
    <row r="5695" spans="1:11">
      <c r="A5695" s="1157">
        <v>5135010002</v>
      </c>
      <c r="B5695" s="1219" t="s">
        <v>2824</v>
      </c>
      <c r="C5695" s="1220"/>
      <c r="D5695" s="1221"/>
      <c r="E5695" s="1219" t="s">
        <v>3899</v>
      </c>
      <c r="F5695" s="1221"/>
      <c r="G5695" s="740">
        <v>2169794.5600000001</v>
      </c>
      <c r="H5695" s="1158">
        <v>0</v>
      </c>
      <c r="I5695" s="1158">
        <v>0</v>
      </c>
      <c r="J5695" s="740">
        <v>2169794.5600000001</v>
      </c>
      <c r="K5695" s="276" t="str">
        <f t="shared" si="88"/>
        <v>151222</v>
      </c>
    </row>
    <row r="5696" spans="1:11">
      <c r="A5696" s="1157">
        <v>5135020001</v>
      </c>
      <c r="B5696" s="1219" t="s">
        <v>3348</v>
      </c>
      <c r="C5696" s="1220"/>
      <c r="D5696" s="1221"/>
      <c r="E5696" s="1219" t="s">
        <v>4616</v>
      </c>
      <c r="F5696" s="1221"/>
      <c r="G5696" s="740">
        <v>1479</v>
      </c>
      <c r="H5696" s="1158">
        <v>0</v>
      </c>
      <c r="I5696" s="1158">
        <v>0</v>
      </c>
      <c r="J5696" s="740">
        <v>1479</v>
      </c>
      <c r="K5696" s="276" t="str">
        <f t="shared" si="88"/>
        <v>110122</v>
      </c>
    </row>
    <row r="5697" spans="1:11">
      <c r="A5697" s="1157">
        <v>5135020001</v>
      </c>
      <c r="B5697" s="1219" t="s">
        <v>3348</v>
      </c>
      <c r="C5697" s="1220"/>
      <c r="D5697" s="1221"/>
      <c r="E5697" s="1219" t="s">
        <v>3349</v>
      </c>
      <c r="F5697" s="1221"/>
      <c r="G5697" s="1158">
        <v>208.8</v>
      </c>
      <c r="H5697" s="1158">
        <v>0</v>
      </c>
      <c r="I5697" s="1158">
        <v>0</v>
      </c>
      <c r="J5697" s="1158">
        <v>208.8</v>
      </c>
      <c r="K5697" s="276" t="str">
        <f t="shared" si="88"/>
        <v>110122</v>
      </c>
    </row>
    <row r="5698" spans="1:11">
      <c r="A5698" s="1157">
        <v>5135020001</v>
      </c>
      <c r="B5698" s="1219" t="s">
        <v>3348</v>
      </c>
      <c r="C5698" s="1220"/>
      <c r="D5698" s="1221"/>
      <c r="E5698" s="1219" t="s">
        <v>3581</v>
      </c>
      <c r="F5698" s="1221"/>
      <c r="G5698" s="1158">
        <v>371.2</v>
      </c>
      <c r="H5698" s="1158">
        <v>0</v>
      </c>
      <c r="I5698" s="1158">
        <v>0</v>
      </c>
      <c r="J5698" s="1158">
        <v>371.2</v>
      </c>
      <c r="K5698" s="276" t="str">
        <f t="shared" si="88"/>
        <v>110122</v>
      </c>
    </row>
    <row r="5699" spans="1:11">
      <c r="A5699" s="1157">
        <v>5135020001</v>
      </c>
      <c r="B5699" s="1219" t="s">
        <v>3348</v>
      </c>
      <c r="C5699" s="1220"/>
      <c r="D5699" s="1221"/>
      <c r="E5699" s="1219" t="s">
        <v>3582</v>
      </c>
      <c r="F5699" s="1221"/>
      <c r="G5699" s="1158">
        <v>788.8</v>
      </c>
      <c r="H5699" s="1158">
        <v>0</v>
      </c>
      <c r="I5699" s="1158">
        <v>0</v>
      </c>
      <c r="J5699" s="1158">
        <v>788.8</v>
      </c>
      <c r="K5699" s="276" t="str">
        <f t="shared" si="88"/>
        <v>110122</v>
      </c>
    </row>
    <row r="5700" spans="1:11">
      <c r="A5700" s="1157">
        <v>5135020001</v>
      </c>
      <c r="B5700" s="1219" t="s">
        <v>3348</v>
      </c>
      <c r="C5700" s="1220"/>
      <c r="D5700" s="1221"/>
      <c r="E5700" s="1219" t="s">
        <v>4617</v>
      </c>
      <c r="F5700" s="1221"/>
      <c r="G5700" s="1158">
        <v>0</v>
      </c>
      <c r="H5700" s="740">
        <v>1020.8</v>
      </c>
      <c r="I5700" s="1158">
        <v>0</v>
      </c>
      <c r="J5700" s="740">
        <v>1020.8</v>
      </c>
      <c r="K5700" s="276" t="str">
        <f t="shared" si="88"/>
        <v>110122</v>
      </c>
    </row>
    <row r="5701" spans="1:11">
      <c r="A5701" s="1157">
        <v>5135020001</v>
      </c>
      <c r="B5701" s="1219" t="s">
        <v>3348</v>
      </c>
      <c r="C5701" s="1220"/>
      <c r="D5701" s="1221"/>
      <c r="E5701" s="1219" t="s">
        <v>4618</v>
      </c>
      <c r="F5701" s="1221"/>
      <c r="G5701" s="740">
        <v>1357.2</v>
      </c>
      <c r="H5701" s="1158">
        <v>0</v>
      </c>
      <c r="I5701" s="1158">
        <v>0</v>
      </c>
      <c r="J5701" s="740">
        <v>1357.2</v>
      </c>
      <c r="K5701" s="276" t="str">
        <f t="shared" si="88"/>
        <v>110122</v>
      </c>
    </row>
    <row r="5702" spans="1:11">
      <c r="A5702" s="1157">
        <v>5135020001</v>
      </c>
      <c r="B5702" s="1219" t="s">
        <v>3348</v>
      </c>
      <c r="C5702" s="1220"/>
      <c r="D5702" s="1221"/>
      <c r="E5702" s="1219" t="s">
        <v>3350</v>
      </c>
      <c r="F5702" s="1221"/>
      <c r="G5702" s="740">
        <v>4083.2</v>
      </c>
      <c r="H5702" s="1158">
        <v>0</v>
      </c>
      <c r="I5702" s="1158">
        <v>0</v>
      </c>
      <c r="J5702" s="740">
        <v>4083.2</v>
      </c>
      <c r="K5702" s="276" t="str">
        <f t="shared" si="88"/>
        <v>110122</v>
      </c>
    </row>
    <row r="5703" spans="1:11">
      <c r="A5703" s="1157">
        <v>5135020001</v>
      </c>
      <c r="B5703" s="1219" t="s">
        <v>3348</v>
      </c>
      <c r="C5703" s="1220"/>
      <c r="D5703" s="1221"/>
      <c r="E5703" s="1219" t="s">
        <v>3351</v>
      </c>
      <c r="F5703" s="1221"/>
      <c r="G5703" s="740">
        <v>18153.97</v>
      </c>
      <c r="H5703" s="1158">
        <v>0</v>
      </c>
      <c r="I5703" s="1158">
        <v>0</v>
      </c>
      <c r="J5703" s="740">
        <v>18153.97</v>
      </c>
      <c r="K5703" s="276" t="str">
        <f t="shared" si="88"/>
        <v>110122</v>
      </c>
    </row>
    <row r="5704" spans="1:11">
      <c r="A5704" s="1157">
        <v>5135020001</v>
      </c>
      <c r="B5704" s="1219" t="s">
        <v>3348</v>
      </c>
      <c r="C5704" s="1220"/>
      <c r="D5704" s="1221"/>
      <c r="E5704" s="1219" t="s">
        <v>3583</v>
      </c>
      <c r="F5704" s="1221"/>
      <c r="G5704" s="740">
        <v>2412.8000000000002</v>
      </c>
      <c r="H5704" s="1158">
        <v>0</v>
      </c>
      <c r="I5704" s="1158">
        <v>0</v>
      </c>
      <c r="J5704" s="740">
        <v>2412.8000000000002</v>
      </c>
      <c r="K5704" s="276" t="str">
        <f t="shared" si="88"/>
        <v>110122</v>
      </c>
    </row>
    <row r="5705" spans="1:11">
      <c r="A5705" s="1157">
        <v>5135020001</v>
      </c>
      <c r="B5705" s="1219" t="s">
        <v>3348</v>
      </c>
      <c r="C5705" s="1220"/>
      <c r="D5705" s="1221"/>
      <c r="E5705" s="1219" t="s">
        <v>4619</v>
      </c>
      <c r="F5705" s="1221"/>
      <c r="G5705" s="740">
        <v>3340.8</v>
      </c>
      <c r="H5705" s="740">
        <v>5394</v>
      </c>
      <c r="I5705" s="1158">
        <v>0</v>
      </c>
      <c r="J5705" s="740">
        <v>8734.7999999999993</v>
      </c>
      <c r="K5705" s="276" t="str">
        <f t="shared" si="88"/>
        <v>110122</v>
      </c>
    </row>
    <row r="5706" spans="1:11">
      <c r="A5706" s="1157">
        <v>5135020001</v>
      </c>
      <c r="B5706" s="1219" t="s">
        <v>3348</v>
      </c>
      <c r="C5706" s="1220"/>
      <c r="D5706" s="1221"/>
      <c r="E5706" s="1219" t="s">
        <v>3352</v>
      </c>
      <c r="F5706" s="1221"/>
      <c r="G5706" s="740">
        <v>61981.49</v>
      </c>
      <c r="H5706" s="1158">
        <v>0</v>
      </c>
      <c r="I5706" s="1158">
        <v>0</v>
      </c>
      <c r="J5706" s="740">
        <v>61981.49</v>
      </c>
      <c r="K5706" s="276" t="str">
        <f t="shared" si="88"/>
        <v>110122</v>
      </c>
    </row>
    <row r="5707" spans="1:11">
      <c r="A5707" s="1157">
        <v>5135020001</v>
      </c>
      <c r="B5707" s="1219" t="s">
        <v>3348</v>
      </c>
      <c r="C5707" s="1220"/>
      <c r="D5707" s="1221"/>
      <c r="E5707" s="1219" t="s">
        <v>3353</v>
      </c>
      <c r="F5707" s="1221"/>
      <c r="G5707" s="740">
        <v>8794.99</v>
      </c>
      <c r="H5707" s="1158">
        <v>0</v>
      </c>
      <c r="I5707" s="1158">
        <v>0</v>
      </c>
      <c r="J5707" s="740">
        <v>8794.99</v>
      </c>
      <c r="K5707" s="276" t="str">
        <f t="shared" si="88"/>
        <v>110122</v>
      </c>
    </row>
    <row r="5708" spans="1:11">
      <c r="A5708" s="1157">
        <v>5135020001</v>
      </c>
      <c r="B5708" s="1219" t="s">
        <v>3348</v>
      </c>
      <c r="C5708" s="1220"/>
      <c r="D5708" s="1221"/>
      <c r="E5708" s="1219" t="s">
        <v>3900</v>
      </c>
      <c r="F5708" s="1221"/>
      <c r="G5708" s="1158">
        <v>487.2</v>
      </c>
      <c r="H5708" s="1158">
        <v>0</v>
      </c>
      <c r="I5708" s="1158">
        <v>0</v>
      </c>
      <c r="J5708" s="1158">
        <v>487.2</v>
      </c>
      <c r="K5708" s="276" t="str">
        <f t="shared" si="88"/>
        <v>110122</v>
      </c>
    </row>
    <row r="5709" spans="1:11">
      <c r="A5709" s="1157">
        <v>5135020001</v>
      </c>
      <c r="B5709" s="1219" t="s">
        <v>3348</v>
      </c>
      <c r="C5709" s="1220"/>
      <c r="D5709" s="1221"/>
      <c r="E5709" s="1219" t="s">
        <v>3354</v>
      </c>
      <c r="F5709" s="1221"/>
      <c r="G5709" s="740">
        <v>1160</v>
      </c>
      <c r="H5709" s="1158">
        <v>0</v>
      </c>
      <c r="I5709" s="1158">
        <v>0</v>
      </c>
      <c r="J5709" s="740">
        <v>1160</v>
      </c>
      <c r="K5709" s="276" t="str">
        <f t="shared" ref="K5709:K5772" si="89">MID(E5709,58,6)</f>
        <v>110122</v>
      </c>
    </row>
    <row r="5710" spans="1:11">
      <c r="A5710" s="1157">
        <v>5135020001</v>
      </c>
      <c r="B5710" s="1219" t="s">
        <v>3348</v>
      </c>
      <c r="C5710" s="1220"/>
      <c r="D5710" s="1221"/>
      <c r="E5710" s="1219" t="s">
        <v>4058</v>
      </c>
      <c r="F5710" s="1221"/>
      <c r="G5710" s="740">
        <v>1438.4</v>
      </c>
      <c r="H5710" s="1158">
        <v>0</v>
      </c>
      <c r="I5710" s="1158">
        <v>0</v>
      </c>
      <c r="J5710" s="740">
        <v>1438.4</v>
      </c>
      <c r="K5710" s="276" t="str">
        <f t="shared" si="89"/>
        <v>110122</v>
      </c>
    </row>
    <row r="5711" spans="1:11">
      <c r="A5711" s="1157">
        <v>5135030001</v>
      </c>
      <c r="B5711" s="1219" t="s">
        <v>2694</v>
      </c>
      <c r="C5711" s="1220"/>
      <c r="D5711" s="1221"/>
      <c r="E5711" s="1219" t="s">
        <v>3355</v>
      </c>
      <c r="F5711" s="1221"/>
      <c r="G5711" s="740">
        <v>116754</v>
      </c>
      <c r="H5711" s="1158">
        <v>0</v>
      </c>
      <c r="I5711" s="1158">
        <v>0</v>
      </c>
      <c r="J5711" s="740">
        <v>116754</v>
      </c>
      <c r="K5711" s="276" t="str">
        <f t="shared" si="89"/>
        <v>110122</v>
      </c>
    </row>
    <row r="5712" spans="1:11">
      <c r="A5712" s="1157">
        <v>5135030001</v>
      </c>
      <c r="B5712" s="1219" t="s">
        <v>2694</v>
      </c>
      <c r="C5712" s="1220"/>
      <c r="D5712" s="1221"/>
      <c r="E5712" s="1219" t="s">
        <v>4620</v>
      </c>
      <c r="F5712" s="1221"/>
      <c r="G5712" s="740">
        <v>5800</v>
      </c>
      <c r="H5712" s="1158">
        <v>0</v>
      </c>
      <c r="I5712" s="1158">
        <v>0</v>
      </c>
      <c r="J5712" s="740">
        <v>5800</v>
      </c>
      <c r="K5712" s="276" t="str">
        <f t="shared" si="89"/>
        <v>110122</v>
      </c>
    </row>
    <row r="5713" spans="1:11">
      <c r="A5713" s="1157">
        <v>5135030001</v>
      </c>
      <c r="B5713" s="1219" t="s">
        <v>2694</v>
      </c>
      <c r="C5713" s="1220"/>
      <c r="D5713" s="1221"/>
      <c r="E5713" s="1219" t="s">
        <v>4621</v>
      </c>
      <c r="F5713" s="1221"/>
      <c r="G5713" s="1158">
        <v>0</v>
      </c>
      <c r="H5713" s="740">
        <v>4930</v>
      </c>
      <c r="I5713" s="1158">
        <v>0</v>
      </c>
      <c r="J5713" s="740">
        <v>4930</v>
      </c>
      <c r="K5713" s="276" t="str">
        <f t="shared" si="89"/>
        <v>110122</v>
      </c>
    </row>
    <row r="5714" spans="1:11">
      <c r="A5714" s="1157">
        <v>5135030001</v>
      </c>
      <c r="B5714" s="1219" t="s">
        <v>2694</v>
      </c>
      <c r="C5714" s="1220"/>
      <c r="D5714" s="1221"/>
      <c r="E5714" s="1219" t="s">
        <v>4622</v>
      </c>
      <c r="F5714" s="1221"/>
      <c r="G5714" s="740">
        <v>2522.54</v>
      </c>
      <c r="H5714" s="1158">
        <v>0</v>
      </c>
      <c r="I5714" s="1158">
        <v>0</v>
      </c>
      <c r="J5714" s="740">
        <v>2522.54</v>
      </c>
      <c r="K5714" s="276" t="str">
        <f t="shared" si="89"/>
        <v>110122</v>
      </c>
    </row>
    <row r="5715" spans="1:11">
      <c r="A5715" s="1157">
        <v>5135030001</v>
      </c>
      <c r="B5715" s="1219" t="s">
        <v>2694</v>
      </c>
      <c r="C5715" s="1220"/>
      <c r="D5715" s="1221"/>
      <c r="E5715" s="1219" t="s">
        <v>3584</v>
      </c>
      <c r="F5715" s="1221"/>
      <c r="G5715" s="740">
        <v>64484.53</v>
      </c>
      <c r="H5715" s="1158">
        <v>0</v>
      </c>
      <c r="I5715" s="1158">
        <v>0</v>
      </c>
      <c r="J5715" s="740">
        <v>64484.53</v>
      </c>
      <c r="K5715" s="276" t="str">
        <f t="shared" si="89"/>
        <v>110122</v>
      </c>
    </row>
    <row r="5716" spans="1:11">
      <c r="A5716" s="1157">
        <v>5135030001</v>
      </c>
      <c r="B5716" s="1219" t="s">
        <v>2694</v>
      </c>
      <c r="C5716" s="1220"/>
      <c r="D5716" s="1221"/>
      <c r="E5716" s="1219" t="s">
        <v>3356</v>
      </c>
      <c r="F5716" s="1221"/>
      <c r="G5716" s="1158">
        <v>464</v>
      </c>
      <c r="H5716" s="1158">
        <v>0</v>
      </c>
      <c r="I5716" s="1158">
        <v>0</v>
      </c>
      <c r="J5716" s="1158">
        <v>464</v>
      </c>
      <c r="K5716" s="276" t="str">
        <f t="shared" si="89"/>
        <v>110122</v>
      </c>
    </row>
    <row r="5717" spans="1:11">
      <c r="A5717" s="1157">
        <v>5135030001</v>
      </c>
      <c r="B5717" s="1219" t="s">
        <v>2694</v>
      </c>
      <c r="C5717" s="1220"/>
      <c r="D5717" s="1221"/>
      <c r="E5717" s="1219" t="s">
        <v>2695</v>
      </c>
      <c r="F5717" s="1221"/>
      <c r="G5717" s="740">
        <v>10483.959999999999</v>
      </c>
      <c r="H5717" s="1158">
        <v>0</v>
      </c>
      <c r="I5717" s="1158">
        <v>0</v>
      </c>
      <c r="J5717" s="740">
        <v>10483.959999999999</v>
      </c>
      <c r="K5717" s="276" t="str">
        <f t="shared" si="89"/>
        <v>110122</v>
      </c>
    </row>
    <row r="5718" spans="1:11">
      <c r="A5718" s="1157">
        <v>5135030001</v>
      </c>
      <c r="B5718" s="1219" t="s">
        <v>2694</v>
      </c>
      <c r="C5718" s="1220"/>
      <c r="D5718" s="1221"/>
      <c r="E5718" s="1219" t="s">
        <v>2696</v>
      </c>
      <c r="F5718" s="1221"/>
      <c r="G5718" s="740">
        <v>4350</v>
      </c>
      <c r="H5718" s="1158">
        <v>0</v>
      </c>
      <c r="I5718" s="1158">
        <v>0</v>
      </c>
      <c r="J5718" s="740">
        <v>4350</v>
      </c>
      <c r="K5718" s="276" t="str">
        <f t="shared" si="89"/>
        <v>110122</v>
      </c>
    </row>
    <row r="5719" spans="1:11">
      <c r="A5719" s="1157">
        <v>5135040001</v>
      </c>
      <c r="B5719" s="1219" t="s">
        <v>2825</v>
      </c>
      <c r="C5719" s="1220"/>
      <c r="D5719" s="1221"/>
      <c r="E5719" s="1219" t="s">
        <v>3111</v>
      </c>
      <c r="F5719" s="1221"/>
      <c r="G5719" s="740">
        <v>8893.7199999999993</v>
      </c>
      <c r="H5719" s="740">
        <v>1224.96</v>
      </c>
      <c r="I5719" s="1158">
        <v>0</v>
      </c>
      <c r="J5719" s="740">
        <v>10118.68</v>
      </c>
      <c r="K5719" s="276" t="str">
        <f t="shared" si="89"/>
        <v>110122</v>
      </c>
    </row>
    <row r="5720" spans="1:11">
      <c r="A5720" s="1157">
        <v>5135050001</v>
      </c>
      <c r="B5720" s="1219" t="s">
        <v>2360</v>
      </c>
      <c r="C5720" s="1220"/>
      <c r="D5720" s="1221"/>
      <c r="E5720" s="1219" t="s">
        <v>2697</v>
      </c>
      <c r="F5720" s="1221"/>
      <c r="G5720" s="740">
        <v>76962.06</v>
      </c>
      <c r="H5720" s="740">
        <v>11991.83</v>
      </c>
      <c r="I5720" s="1158">
        <v>0</v>
      </c>
      <c r="J5720" s="740">
        <v>88953.89</v>
      </c>
      <c r="K5720" s="276" t="str">
        <f t="shared" si="89"/>
        <v>110122</v>
      </c>
    </row>
    <row r="5721" spans="1:11">
      <c r="A5721" s="1157">
        <v>5135050001</v>
      </c>
      <c r="B5721" s="1219" t="s">
        <v>2360</v>
      </c>
      <c r="C5721" s="1220"/>
      <c r="D5721" s="1221"/>
      <c r="E5721" s="1219" t="s">
        <v>4623</v>
      </c>
      <c r="F5721" s="1221"/>
      <c r="G5721" s="1158">
        <v>300</v>
      </c>
      <c r="H5721" s="1158">
        <v>0</v>
      </c>
      <c r="I5721" s="1158">
        <v>0</v>
      </c>
      <c r="J5721" s="1158">
        <v>300</v>
      </c>
      <c r="K5721" s="276" t="str">
        <f t="shared" si="89"/>
        <v>110122</v>
      </c>
    </row>
    <row r="5722" spans="1:11">
      <c r="A5722" s="1157">
        <v>5135050001</v>
      </c>
      <c r="B5722" s="1219" t="s">
        <v>2360</v>
      </c>
      <c r="C5722" s="1220"/>
      <c r="D5722" s="1221"/>
      <c r="E5722" s="1219" t="s">
        <v>2361</v>
      </c>
      <c r="F5722" s="1221"/>
      <c r="G5722" s="740">
        <v>7381.81</v>
      </c>
      <c r="H5722" s="740">
        <v>2560</v>
      </c>
      <c r="I5722" s="1158">
        <v>0</v>
      </c>
      <c r="J5722" s="740">
        <v>9941.81</v>
      </c>
      <c r="K5722" s="276" t="str">
        <f t="shared" si="89"/>
        <v>110122</v>
      </c>
    </row>
    <row r="5723" spans="1:11">
      <c r="A5723" s="1157">
        <v>5135050001</v>
      </c>
      <c r="B5723" s="1219" t="s">
        <v>2360</v>
      </c>
      <c r="C5723" s="1220"/>
      <c r="D5723" s="1221"/>
      <c r="E5723" s="1219" t="s">
        <v>3585</v>
      </c>
      <c r="F5723" s="1221"/>
      <c r="G5723" s="1158">
        <v>240</v>
      </c>
      <c r="H5723" s="1158">
        <v>0</v>
      </c>
      <c r="I5723" s="1158">
        <v>0</v>
      </c>
      <c r="J5723" s="1158">
        <v>240</v>
      </c>
      <c r="K5723" s="276" t="str">
        <f t="shared" si="89"/>
        <v>110122</v>
      </c>
    </row>
    <row r="5724" spans="1:11">
      <c r="A5724" s="1157">
        <v>5135050001</v>
      </c>
      <c r="B5724" s="1219" t="s">
        <v>2360</v>
      </c>
      <c r="C5724" s="1220"/>
      <c r="D5724" s="1221"/>
      <c r="E5724" s="1219" t="s">
        <v>2698</v>
      </c>
      <c r="F5724" s="1221"/>
      <c r="G5724" s="740">
        <v>23709.64</v>
      </c>
      <c r="H5724" s="740">
        <v>5390</v>
      </c>
      <c r="I5724" s="1158">
        <v>0</v>
      </c>
      <c r="J5724" s="740">
        <v>29099.64</v>
      </c>
      <c r="K5724" s="276" t="str">
        <f t="shared" si="89"/>
        <v>110122</v>
      </c>
    </row>
    <row r="5725" spans="1:11">
      <c r="A5725" s="1157">
        <v>5135050001</v>
      </c>
      <c r="B5725" s="1219" t="s">
        <v>2360</v>
      </c>
      <c r="C5725" s="1220"/>
      <c r="D5725" s="1221"/>
      <c r="E5725" s="1219" t="s">
        <v>4624</v>
      </c>
      <c r="F5725" s="1221"/>
      <c r="G5725" s="740">
        <v>41760</v>
      </c>
      <c r="H5725" s="1158">
        <v>0</v>
      </c>
      <c r="I5725" s="1158">
        <v>0</v>
      </c>
      <c r="J5725" s="740">
        <v>41760</v>
      </c>
      <c r="K5725" s="276" t="str">
        <f t="shared" si="89"/>
        <v>250322</v>
      </c>
    </row>
    <row r="5726" spans="1:11">
      <c r="A5726" s="1157">
        <v>5135050001</v>
      </c>
      <c r="B5726" s="1219" t="s">
        <v>2360</v>
      </c>
      <c r="C5726" s="1220"/>
      <c r="D5726" s="1221"/>
      <c r="E5726" s="1219" t="s">
        <v>2699</v>
      </c>
      <c r="F5726" s="1221"/>
      <c r="G5726" s="740">
        <v>27930.02</v>
      </c>
      <c r="H5726" s="740">
        <v>4000.02</v>
      </c>
      <c r="I5726" s="1158">
        <v>0</v>
      </c>
      <c r="J5726" s="740">
        <v>31930.04</v>
      </c>
      <c r="K5726" s="276" t="str">
        <f t="shared" si="89"/>
        <v>110122</v>
      </c>
    </row>
    <row r="5727" spans="1:11">
      <c r="A5727" s="1157">
        <v>5135050001</v>
      </c>
      <c r="B5727" s="1219" t="s">
        <v>2360</v>
      </c>
      <c r="C5727" s="1220"/>
      <c r="D5727" s="1221"/>
      <c r="E5727" s="1219" t="s">
        <v>4059</v>
      </c>
      <c r="F5727" s="1221"/>
      <c r="G5727" s="740">
        <v>1600</v>
      </c>
      <c r="H5727" s="1158">
        <v>0</v>
      </c>
      <c r="I5727" s="1158">
        <v>0</v>
      </c>
      <c r="J5727" s="740">
        <v>1600</v>
      </c>
      <c r="K5727" s="276" t="str">
        <f t="shared" si="89"/>
        <v>110122</v>
      </c>
    </row>
    <row r="5728" spans="1:11">
      <c r="A5728" s="1157">
        <v>5135050001</v>
      </c>
      <c r="B5728" s="1219" t="s">
        <v>2360</v>
      </c>
      <c r="C5728" s="1220"/>
      <c r="D5728" s="1221"/>
      <c r="E5728" s="1219" t="s">
        <v>4060</v>
      </c>
      <c r="F5728" s="1221"/>
      <c r="G5728" s="740">
        <v>2738</v>
      </c>
      <c r="H5728" s="1158">
        <v>0</v>
      </c>
      <c r="I5728" s="1158">
        <v>0</v>
      </c>
      <c r="J5728" s="740">
        <v>2738</v>
      </c>
      <c r="K5728" s="276" t="str">
        <f t="shared" si="89"/>
        <v>110122</v>
      </c>
    </row>
    <row r="5729" spans="1:11">
      <c r="A5729" s="1157">
        <v>5135050001</v>
      </c>
      <c r="B5729" s="1219" t="s">
        <v>2360</v>
      </c>
      <c r="C5729" s="1220"/>
      <c r="D5729" s="1221"/>
      <c r="E5729" s="1219" t="s">
        <v>3901</v>
      </c>
      <c r="F5729" s="1221"/>
      <c r="G5729" s="740">
        <v>2149.9899999999998</v>
      </c>
      <c r="H5729" s="1158">
        <v>240</v>
      </c>
      <c r="I5729" s="1158">
        <v>0</v>
      </c>
      <c r="J5729" s="740">
        <v>2389.9899999999998</v>
      </c>
      <c r="K5729" s="276" t="str">
        <f t="shared" si="89"/>
        <v>110122</v>
      </c>
    </row>
    <row r="5730" spans="1:11">
      <c r="A5730" s="1157">
        <v>5135050001</v>
      </c>
      <c r="B5730" s="1219" t="s">
        <v>2360</v>
      </c>
      <c r="C5730" s="1220"/>
      <c r="D5730" s="1221"/>
      <c r="E5730" s="1219" t="s">
        <v>3357</v>
      </c>
      <c r="F5730" s="1221"/>
      <c r="G5730" s="740">
        <v>8624.27</v>
      </c>
      <c r="H5730" s="740">
        <v>1800</v>
      </c>
      <c r="I5730" s="1158">
        <v>0</v>
      </c>
      <c r="J5730" s="740">
        <v>10424.27</v>
      </c>
      <c r="K5730" s="276" t="str">
        <f t="shared" si="89"/>
        <v>110122</v>
      </c>
    </row>
    <row r="5731" spans="1:11">
      <c r="A5731" s="1157">
        <v>5135050001</v>
      </c>
      <c r="B5731" s="1219" t="s">
        <v>2360</v>
      </c>
      <c r="C5731" s="1220"/>
      <c r="D5731" s="1221"/>
      <c r="E5731" s="1219" t="s">
        <v>4625</v>
      </c>
      <c r="F5731" s="1221"/>
      <c r="G5731" s="740">
        <v>5000</v>
      </c>
      <c r="H5731" s="1158">
        <v>0</v>
      </c>
      <c r="I5731" s="1158">
        <v>0</v>
      </c>
      <c r="J5731" s="740">
        <v>5000</v>
      </c>
      <c r="K5731" s="276" t="str">
        <f t="shared" si="89"/>
        <v>110122</v>
      </c>
    </row>
    <row r="5732" spans="1:11">
      <c r="A5732" s="1157">
        <v>5135050001</v>
      </c>
      <c r="B5732" s="1219" t="s">
        <v>2360</v>
      </c>
      <c r="C5732" s="1220"/>
      <c r="D5732" s="1221"/>
      <c r="E5732" s="1219" t="s">
        <v>4626</v>
      </c>
      <c r="F5732" s="1221"/>
      <c r="G5732" s="740">
        <v>2880</v>
      </c>
      <c r="H5732" s="1158">
        <v>0</v>
      </c>
      <c r="I5732" s="1158">
        <v>0</v>
      </c>
      <c r="J5732" s="740">
        <v>2880</v>
      </c>
      <c r="K5732" s="276" t="str">
        <f t="shared" si="89"/>
        <v>110122</v>
      </c>
    </row>
    <row r="5733" spans="1:11">
      <c r="A5733" s="1157">
        <v>5135050001</v>
      </c>
      <c r="B5733" s="1219" t="s">
        <v>2360</v>
      </c>
      <c r="C5733" s="1220"/>
      <c r="D5733" s="1221"/>
      <c r="E5733" s="1219" t="s">
        <v>2700</v>
      </c>
      <c r="F5733" s="1221"/>
      <c r="G5733" s="740">
        <v>12079.08</v>
      </c>
      <c r="H5733" s="1158">
        <v>0</v>
      </c>
      <c r="I5733" s="1158">
        <v>0</v>
      </c>
      <c r="J5733" s="740">
        <v>12079.08</v>
      </c>
      <c r="K5733" s="276" t="str">
        <f t="shared" si="89"/>
        <v>110122</v>
      </c>
    </row>
    <row r="5734" spans="1:11">
      <c r="A5734" s="1157">
        <v>5135050001</v>
      </c>
      <c r="B5734" s="1219" t="s">
        <v>2360</v>
      </c>
      <c r="C5734" s="1220"/>
      <c r="D5734" s="1221"/>
      <c r="E5734" s="1219" t="s">
        <v>3112</v>
      </c>
      <c r="F5734" s="1221"/>
      <c r="G5734" s="740">
        <v>13799.99</v>
      </c>
      <c r="H5734" s="1158">
        <v>0</v>
      </c>
      <c r="I5734" s="1158">
        <v>0</v>
      </c>
      <c r="J5734" s="740">
        <v>13799.99</v>
      </c>
      <c r="K5734" s="276" t="str">
        <f t="shared" si="89"/>
        <v>110122</v>
      </c>
    </row>
    <row r="5735" spans="1:11">
      <c r="A5735" s="1157">
        <v>5135050001</v>
      </c>
      <c r="B5735" s="1219" t="s">
        <v>2360</v>
      </c>
      <c r="C5735" s="1220"/>
      <c r="D5735" s="1221"/>
      <c r="E5735" s="1219" t="s">
        <v>2362</v>
      </c>
      <c r="F5735" s="1221"/>
      <c r="G5735" s="740">
        <v>348495.85</v>
      </c>
      <c r="H5735" s="740">
        <v>52732.29</v>
      </c>
      <c r="I5735" s="1158">
        <v>0</v>
      </c>
      <c r="J5735" s="740">
        <v>401228.14</v>
      </c>
      <c r="K5735" s="276" t="str">
        <f t="shared" si="89"/>
        <v>110122</v>
      </c>
    </row>
    <row r="5736" spans="1:11">
      <c r="A5736" s="1157">
        <v>5135050001</v>
      </c>
      <c r="B5736" s="1219" t="s">
        <v>2360</v>
      </c>
      <c r="C5736" s="1220"/>
      <c r="D5736" s="1221"/>
      <c r="E5736" s="1219" t="s">
        <v>2363</v>
      </c>
      <c r="F5736" s="1221"/>
      <c r="G5736" s="740">
        <v>13799.99</v>
      </c>
      <c r="H5736" s="1158">
        <v>0</v>
      </c>
      <c r="I5736" s="1158">
        <v>0</v>
      </c>
      <c r="J5736" s="740">
        <v>13799.99</v>
      </c>
      <c r="K5736" s="276" t="str">
        <f t="shared" si="89"/>
        <v>110122</v>
      </c>
    </row>
    <row r="5737" spans="1:11">
      <c r="A5737" s="1157">
        <v>5135050001</v>
      </c>
      <c r="B5737" s="1219" t="s">
        <v>2360</v>
      </c>
      <c r="C5737" s="1220"/>
      <c r="D5737" s="1221"/>
      <c r="E5737" s="1219" t="s">
        <v>2364</v>
      </c>
      <c r="F5737" s="1221"/>
      <c r="G5737" s="740">
        <v>8207</v>
      </c>
      <c r="H5737" s="1158">
        <v>0</v>
      </c>
      <c r="I5737" s="1158">
        <v>0</v>
      </c>
      <c r="J5737" s="740">
        <v>8207</v>
      </c>
      <c r="K5737" s="276" t="str">
        <f t="shared" si="89"/>
        <v>110122</v>
      </c>
    </row>
    <row r="5738" spans="1:11">
      <c r="A5738" s="1157">
        <v>5135050001</v>
      </c>
      <c r="B5738" s="1219" t="s">
        <v>2360</v>
      </c>
      <c r="C5738" s="1220"/>
      <c r="D5738" s="1221"/>
      <c r="E5738" s="1219" t="s">
        <v>2701</v>
      </c>
      <c r="F5738" s="1221"/>
      <c r="G5738" s="740">
        <v>49944.9</v>
      </c>
      <c r="H5738" s="740">
        <v>11938.37</v>
      </c>
      <c r="I5738" s="1158">
        <v>0</v>
      </c>
      <c r="J5738" s="740">
        <v>61883.27</v>
      </c>
      <c r="K5738" s="276" t="str">
        <f t="shared" si="89"/>
        <v>110122</v>
      </c>
    </row>
    <row r="5739" spans="1:11">
      <c r="A5739" s="1157">
        <v>5135050001</v>
      </c>
      <c r="B5739" s="1219" t="s">
        <v>2360</v>
      </c>
      <c r="C5739" s="1220"/>
      <c r="D5739" s="1221"/>
      <c r="E5739" s="1219" t="s">
        <v>2702</v>
      </c>
      <c r="F5739" s="1221"/>
      <c r="G5739" s="740">
        <v>219387.31</v>
      </c>
      <c r="H5739" s="740">
        <v>43191.3</v>
      </c>
      <c r="I5739" s="1158">
        <v>0</v>
      </c>
      <c r="J5739" s="740">
        <v>262578.61</v>
      </c>
      <c r="K5739" s="276" t="str">
        <f t="shared" si="89"/>
        <v>110122</v>
      </c>
    </row>
    <row r="5740" spans="1:11">
      <c r="A5740" s="1157">
        <v>5135050001</v>
      </c>
      <c r="B5740" s="1219" t="s">
        <v>2360</v>
      </c>
      <c r="C5740" s="1220"/>
      <c r="D5740" s="1221"/>
      <c r="E5740" s="1219" t="s">
        <v>2365</v>
      </c>
      <c r="F5740" s="1221"/>
      <c r="G5740" s="740">
        <v>805826.05</v>
      </c>
      <c r="H5740" s="740">
        <v>395097.04</v>
      </c>
      <c r="I5740" s="1158">
        <v>0</v>
      </c>
      <c r="J5740" s="740">
        <v>1200923.0900000001</v>
      </c>
      <c r="K5740" s="276" t="str">
        <f t="shared" si="89"/>
        <v>110122</v>
      </c>
    </row>
    <row r="5741" spans="1:11">
      <c r="A5741" s="1157">
        <v>5135050001</v>
      </c>
      <c r="B5741" s="1219" t="s">
        <v>2360</v>
      </c>
      <c r="C5741" s="1220"/>
      <c r="D5741" s="1221"/>
      <c r="E5741" s="1219" t="s">
        <v>2703</v>
      </c>
      <c r="F5741" s="1221"/>
      <c r="G5741" s="740">
        <v>435074.89</v>
      </c>
      <c r="H5741" s="740">
        <v>19340.419999999998</v>
      </c>
      <c r="I5741" s="1158">
        <v>0</v>
      </c>
      <c r="J5741" s="740">
        <v>454415.31</v>
      </c>
      <c r="K5741" s="276" t="str">
        <f t="shared" si="89"/>
        <v>110122</v>
      </c>
    </row>
    <row r="5742" spans="1:11">
      <c r="A5742" s="1157">
        <v>5135050001</v>
      </c>
      <c r="B5742" s="1219" t="s">
        <v>2360</v>
      </c>
      <c r="C5742" s="1220"/>
      <c r="D5742" s="1221"/>
      <c r="E5742" s="1219" t="s">
        <v>2366</v>
      </c>
      <c r="F5742" s="1221"/>
      <c r="G5742" s="740">
        <v>796072.82</v>
      </c>
      <c r="H5742" s="740">
        <v>206608.32</v>
      </c>
      <c r="I5742" s="1158">
        <v>0</v>
      </c>
      <c r="J5742" s="740">
        <v>1002681.14</v>
      </c>
      <c r="K5742" s="276" t="str">
        <f t="shared" si="89"/>
        <v>110122</v>
      </c>
    </row>
    <row r="5743" spans="1:11">
      <c r="A5743" s="1157">
        <v>5135050001</v>
      </c>
      <c r="B5743" s="1219" t="s">
        <v>2360</v>
      </c>
      <c r="C5743" s="1220"/>
      <c r="D5743" s="1221"/>
      <c r="E5743" s="1219" t="s">
        <v>2704</v>
      </c>
      <c r="F5743" s="1221"/>
      <c r="G5743" s="740">
        <v>26365.67</v>
      </c>
      <c r="H5743" s="740">
        <v>23911.08</v>
      </c>
      <c r="I5743" s="1158">
        <v>0</v>
      </c>
      <c r="J5743" s="740">
        <v>50276.75</v>
      </c>
      <c r="K5743" s="276" t="str">
        <f t="shared" si="89"/>
        <v>110122</v>
      </c>
    </row>
    <row r="5744" spans="1:11">
      <c r="A5744" s="1157">
        <v>5135050001</v>
      </c>
      <c r="B5744" s="1219" t="s">
        <v>2360</v>
      </c>
      <c r="C5744" s="1220"/>
      <c r="D5744" s="1221"/>
      <c r="E5744" s="1219" t="s">
        <v>3586</v>
      </c>
      <c r="F5744" s="1221"/>
      <c r="G5744" s="740">
        <v>8930.39</v>
      </c>
      <c r="H5744" s="1158">
        <v>0</v>
      </c>
      <c r="I5744" s="1158">
        <v>0</v>
      </c>
      <c r="J5744" s="740">
        <v>8930.39</v>
      </c>
      <c r="K5744" s="276" t="str">
        <f t="shared" si="89"/>
        <v>110122</v>
      </c>
    </row>
    <row r="5745" spans="1:11">
      <c r="A5745" s="1157">
        <v>5135050001</v>
      </c>
      <c r="B5745" s="1219" t="s">
        <v>2360</v>
      </c>
      <c r="C5745" s="1220"/>
      <c r="D5745" s="1221"/>
      <c r="E5745" s="1219" t="s">
        <v>3587</v>
      </c>
      <c r="F5745" s="1221"/>
      <c r="G5745" s="740">
        <v>6463.21</v>
      </c>
      <c r="H5745" s="1158">
        <v>0</v>
      </c>
      <c r="I5745" s="1158">
        <v>0</v>
      </c>
      <c r="J5745" s="740">
        <v>6463.21</v>
      </c>
      <c r="K5745" s="276" t="str">
        <f t="shared" si="89"/>
        <v>110122</v>
      </c>
    </row>
    <row r="5746" spans="1:11">
      <c r="A5746" s="1157">
        <v>5135050001</v>
      </c>
      <c r="B5746" s="1219" t="s">
        <v>2360</v>
      </c>
      <c r="C5746" s="1220"/>
      <c r="D5746" s="1221"/>
      <c r="E5746" s="1219" t="s">
        <v>2367</v>
      </c>
      <c r="F5746" s="1221"/>
      <c r="G5746" s="740">
        <v>32167.58</v>
      </c>
      <c r="H5746" s="740">
        <v>11948</v>
      </c>
      <c r="I5746" s="1158">
        <v>0</v>
      </c>
      <c r="J5746" s="740">
        <v>44115.58</v>
      </c>
      <c r="K5746" s="276" t="str">
        <f t="shared" si="89"/>
        <v>110122</v>
      </c>
    </row>
    <row r="5747" spans="1:11">
      <c r="A5747" s="1157">
        <v>5135050001</v>
      </c>
      <c r="B5747" s="1219" t="s">
        <v>2360</v>
      </c>
      <c r="C5747" s="1220"/>
      <c r="D5747" s="1221"/>
      <c r="E5747" s="1219" t="s">
        <v>4061</v>
      </c>
      <c r="F5747" s="1221"/>
      <c r="G5747" s="740">
        <v>5854.52</v>
      </c>
      <c r="H5747" s="1158">
        <v>0</v>
      </c>
      <c r="I5747" s="1158">
        <v>0</v>
      </c>
      <c r="J5747" s="740">
        <v>5854.52</v>
      </c>
      <c r="K5747" s="276" t="str">
        <f t="shared" si="89"/>
        <v>110122</v>
      </c>
    </row>
    <row r="5748" spans="1:11">
      <c r="A5748" s="1157">
        <v>5135050001</v>
      </c>
      <c r="B5748" s="1219" t="s">
        <v>2360</v>
      </c>
      <c r="C5748" s="1220"/>
      <c r="D5748" s="1221"/>
      <c r="E5748" s="1219" t="s">
        <v>3902</v>
      </c>
      <c r="F5748" s="1221"/>
      <c r="G5748" s="740">
        <v>6506.02</v>
      </c>
      <c r="H5748" s="740">
        <v>15257.95</v>
      </c>
      <c r="I5748" s="1158">
        <v>0</v>
      </c>
      <c r="J5748" s="740">
        <v>21763.97</v>
      </c>
      <c r="K5748" s="276" t="str">
        <f t="shared" si="89"/>
        <v>110122</v>
      </c>
    </row>
    <row r="5749" spans="1:11">
      <c r="A5749" s="1157">
        <v>5135050001</v>
      </c>
      <c r="B5749" s="1219" t="s">
        <v>2360</v>
      </c>
      <c r="C5749" s="1220"/>
      <c r="D5749" s="1221"/>
      <c r="E5749" s="1219" t="s">
        <v>4148</v>
      </c>
      <c r="F5749" s="1221"/>
      <c r="G5749" s="740">
        <v>36636.74</v>
      </c>
      <c r="H5749" s="1158">
        <v>0</v>
      </c>
      <c r="I5749" s="1158">
        <v>0</v>
      </c>
      <c r="J5749" s="740">
        <v>36636.74</v>
      </c>
      <c r="K5749" s="276" t="str">
        <f t="shared" si="89"/>
        <v>110122</v>
      </c>
    </row>
    <row r="5750" spans="1:11">
      <c r="A5750" s="1157">
        <v>5135050001</v>
      </c>
      <c r="B5750" s="1219" t="s">
        <v>2360</v>
      </c>
      <c r="C5750" s="1220"/>
      <c r="D5750" s="1221"/>
      <c r="E5750" s="1219" t="s">
        <v>2705</v>
      </c>
      <c r="F5750" s="1221"/>
      <c r="G5750" s="740">
        <v>26825.8</v>
      </c>
      <c r="H5750" s="740">
        <v>11049.98</v>
      </c>
      <c r="I5750" s="1158">
        <v>0</v>
      </c>
      <c r="J5750" s="740">
        <v>37875.78</v>
      </c>
      <c r="K5750" s="276" t="str">
        <f t="shared" si="89"/>
        <v>110122</v>
      </c>
    </row>
    <row r="5751" spans="1:11">
      <c r="A5751" s="1157">
        <v>5135050001</v>
      </c>
      <c r="B5751" s="1219" t="s">
        <v>2360</v>
      </c>
      <c r="C5751" s="1220"/>
      <c r="D5751" s="1221"/>
      <c r="E5751" s="1219" t="s">
        <v>2368</v>
      </c>
      <c r="F5751" s="1221"/>
      <c r="G5751" s="740">
        <v>5828</v>
      </c>
      <c r="H5751" s="1158">
        <v>0</v>
      </c>
      <c r="I5751" s="1158">
        <v>0</v>
      </c>
      <c r="J5751" s="740">
        <v>5828</v>
      </c>
      <c r="K5751" s="276" t="str">
        <f t="shared" si="89"/>
        <v>110122</v>
      </c>
    </row>
    <row r="5752" spans="1:11">
      <c r="A5752" s="1157">
        <v>5135050001</v>
      </c>
      <c r="B5752" s="1219" t="s">
        <v>2360</v>
      </c>
      <c r="C5752" s="1220"/>
      <c r="D5752" s="1221"/>
      <c r="E5752" s="1219" t="s">
        <v>3113</v>
      </c>
      <c r="F5752" s="1221"/>
      <c r="G5752" s="740">
        <v>8207</v>
      </c>
      <c r="H5752" s="740">
        <v>3464.92</v>
      </c>
      <c r="I5752" s="1158">
        <v>0</v>
      </c>
      <c r="J5752" s="740">
        <v>11671.92</v>
      </c>
      <c r="K5752" s="276" t="str">
        <f t="shared" si="89"/>
        <v>110122</v>
      </c>
    </row>
    <row r="5753" spans="1:11">
      <c r="A5753" s="1157">
        <v>5135050001</v>
      </c>
      <c r="B5753" s="1219" t="s">
        <v>2360</v>
      </c>
      <c r="C5753" s="1220"/>
      <c r="D5753" s="1221"/>
      <c r="E5753" s="1219" t="s">
        <v>2369</v>
      </c>
      <c r="F5753" s="1221"/>
      <c r="G5753" s="740">
        <v>12064</v>
      </c>
      <c r="H5753" s="740">
        <v>9628</v>
      </c>
      <c r="I5753" s="1158">
        <v>0</v>
      </c>
      <c r="J5753" s="740">
        <v>21692</v>
      </c>
      <c r="K5753" s="276" t="str">
        <f t="shared" si="89"/>
        <v>110122</v>
      </c>
    </row>
    <row r="5754" spans="1:11">
      <c r="A5754" s="1157">
        <v>5135050001</v>
      </c>
      <c r="B5754" s="1219" t="s">
        <v>2360</v>
      </c>
      <c r="C5754" s="1220"/>
      <c r="D5754" s="1221"/>
      <c r="E5754" s="1219" t="s">
        <v>3588</v>
      </c>
      <c r="F5754" s="1221"/>
      <c r="G5754" s="740">
        <v>58895.23</v>
      </c>
      <c r="H5754" s="740">
        <v>1639.08</v>
      </c>
      <c r="I5754" s="1158">
        <v>0</v>
      </c>
      <c r="J5754" s="740">
        <v>60534.31</v>
      </c>
      <c r="K5754" s="276" t="str">
        <f t="shared" si="89"/>
        <v>110122</v>
      </c>
    </row>
    <row r="5755" spans="1:11">
      <c r="A5755" s="1157">
        <v>5135050001</v>
      </c>
      <c r="B5755" s="1219" t="s">
        <v>2360</v>
      </c>
      <c r="C5755" s="1220"/>
      <c r="D5755" s="1221"/>
      <c r="E5755" s="1219" t="s">
        <v>3589</v>
      </c>
      <c r="F5755" s="1221"/>
      <c r="G5755" s="740">
        <v>4840.03</v>
      </c>
      <c r="H5755" s="1158">
        <v>0</v>
      </c>
      <c r="I5755" s="1158">
        <v>0</v>
      </c>
      <c r="J5755" s="740">
        <v>4840.03</v>
      </c>
      <c r="K5755" s="276" t="str">
        <f t="shared" si="89"/>
        <v>110122</v>
      </c>
    </row>
    <row r="5756" spans="1:11">
      <c r="A5756" s="1157">
        <v>5135050001</v>
      </c>
      <c r="B5756" s="1219" t="s">
        <v>2360</v>
      </c>
      <c r="C5756" s="1220"/>
      <c r="D5756" s="1221"/>
      <c r="E5756" s="1219" t="s">
        <v>4627</v>
      </c>
      <c r="F5756" s="1221"/>
      <c r="G5756" s="740">
        <v>1100</v>
      </c>
      <c r="H5756" s="1158">
        <v>0</v>
      </c>
      <c r="I5756" s="1158">
        <v>0</v>
      </c>
      <c r="J5756" s="740">
        <v>1100</v>
      </c>
      <c r="K5756" s="276" t="str">
        <f t="shared" si="89"/>
        <v>110122</v>
      </c>
    </row>
    <row r="5757" spans="1:11">
      <c r="A5757" s="1157">
        <v>5135050001</v>
      </c>
      <c r="B5757" s="1219" t="s">
        <v>2360</v>
      </c>
      <c r="C5757" s="1220"/>
      <c r="D5757" s="1221"/>
      <c r="E5757" s="1219" t="s">
        <v>2706</v>
      </c>
      <c r="F5757" s="1221"/>
      <c r="G5757" s="740">
        <v>26026.81</v>
      </c>
      <c r="H5757" s="1158">
        <v>400.96</v>
      </c>
      <c r="I5757" s="1158">
        <v>0</v>
      </c>
      <c r="J5757" s="740">
        <v>26427.77</v>
      </c>
      <c r="K5757" s="276" t="str">
        <f t="shared" si="89"/>
        <v>110122</v>
      </c>
    </row>
    <row r="5758" spans="1:11">
      <c r="A5758" s="1157">
        <v>5135050001</v>
      </c>
      <c r="B5758" s="1219" t="s">
        <v>2360</v>
      </c>
      <c r="C5758" s="1220"/>
      <c r="D5758" s="1221"/>
      <c r="E5758" s="1219" t="s">
        <v>3590</v>
      </c>
      <c r="F5758" s="1221"/>
      <c r="G5758" s="740">
        <v>13257.25</v>
      </c>
      <c r="H5758" s="740">
        <v>3599.99</v>
      </c>
      <c r="I5758" s="1158">
        <v>0</v>
      </c>
      <c r="J5758" s="740">
        <v>16857.240000000002</v>
      </c>
      <c r="K5758" s="276" t="str">
        <f t="shared" si="89"/>
        <v>110122</v>
      </c>
    </row>
    <row r="5759" spans="1:11">
      <c r="A5759" s="1157">
        <v>5135050001</v>
      </c>
      <c r="B5759" s="1219" t="s">
        <v>2360</v>
      </c>
      <c r="C5759" s="1220"/>
      <c r="D5759" s="1221"/>
      <c r="E5759" s="1219" t="s">
        <v>2370</v>
      </c>
      <c r="F5759" s="1221"/>
      <c r="G5759" s="740">
        <v>590217.23</v>
      </c>
      <c r="H5759" s="740">
        <v>144646.01</v>
      </c>
      <c r="I5759" s="1158">
        <v>0</v>
      </c>
      <c r="J5759" s="740">
        <v>734863.24</v>
      </c>
      <c r="K5759" s="276" t="str">
        <f t="shared" si="89"/>
        <v>110122</v>
      </c>
    </row>
    <row r="5760" spans="1:11">
      <c r="A5760" s="1157">
        <v>5135050001</v>
      </c>
      <c r="B5760" s="1219" t="s">
        <v>2360</v>
      </c>
      <c r="C5760" s="1220"/>
      <c r="D5760" s="1221"/>
      <c r="E5760" s="1219" t="s">
        <v>2371</v>
      </c>
      <c r="F5760" s="1221"/>
      <c r="G5760" s="740">
        <v>247510.52</v>
      </c>
      <c r="H5760" s="1158">
        <v>0</v>
      </c>
      <c r="I5760" s="1158">
        <v>0</v>
      </c>
      <c r="J5760" s="740">
        <v>247510.52</v>
      </c>
      <c r="K5760" s="276" t="str">
        <f t="shared" si="89"/>
        <v>110122</v>
      </c>
    </row>
    <row r="5761" spans="1:11">
      <c r="A5761" s="1157">
        <v>5135050001</v>
      </c>
      <c r="B5761" s="1219" t="s">
        <v>2360</v>
      </c>
      <c r="C5761" s="1220"/>
      <c r="D5761" s="1221"/>
      <c r="E5761" s="1219" t="s">
        <v>2372</v>
      </c>
      <c r="F5761" s="1221"/>
      <c r="G5761" s="740">
        <v>432597.06</v>
      </c>
      <c r="H5761" s="740">
        <v>53019.88</v>
      </c>
      <c r="I5761" s="1158">
        <v>0</v>
      </c>
      <c r="J5761" s="740">
        <v>485616.94</v>
      </c>
      <c r="K5761" s="276" t="str">
        <f t="shared" si="89"/>
        <v>110122</v>
      </c>
    </row>
    <row r="5762" spans="1:11">
      <c r="A5762" s="1157">
        <v>5135050001</v>
      </c>
      <c r="B5762" s="1219" t="s">
        <v>2360</v>
      </c>
      <c r="C5762" s="1220"/>
      <c r="D5762" s="1221"/>
      <c r="E5762" s="1219" t="s">
        <v>3114</v>
      </c>
      <c r="F5762" s="1221"/>
      <c r="G5762" s="740">
        <v>21318.48</v>
      </c>
      <c r="H5762" s="740">
        <v>5232.0200000000004</v>
      </c>
      <c r="I5762" s="1158">
        <v>0</v>
      </c>
      <c r="J5762" s="740">
        <v>26550.5</v>
      </c>
      <c r="K5762" s="276" t="str">
        <f t="shared" si="89"/>
        <v>110122</v>
      </c>
    </row>
    <row r="5763" spans="1:11">
      <c r="A5763" s="1157">
        <v>5135050001</v>
      </c>
      <c r="B5763" s="1219" t="s">
        <v>2360</v>
      </c>
      <c r="C5763" s="1220"/>
      <c r="D5763" s="1221"/>
      <c r="E5763" s="1219" t="s">
        <v>3358</v>
      </c>
      <c r="F5763" s="1221"/>
      <c r="G5763" s="740">
        <v>3982</v>
      </c>
      <c r="H5763" s="1158">
        <v>0</v>
      </c>
      <c r="I5763" s="1158">
        <v>0</v>
      </c>
      <c r="J5763" s="740">
        <v>3982</v>
      </c>
      <c r="K5763" s="276" t="str">
        <f t="shared" si="89"/>
        <v>110122</v>
      </c>
    </row>
    <row r="5764" spans="1:11">
      <c r="A5764" s="1157">
        <v>5135050001</v>
      </c>
      <c r="B5764" s="1219" t="s">
        <v>2360</v>
      </c>
      <c r="C5764" s="1220"/>
      <c r="D5764" s="1221"/>
      <c r="E5764" s="1219" t="s">
        <v>2373</v>
      </c>
      <c r="F5764" s="1221"/>
      <c r="G5764" s="740">
        <v>71481.58</v>
      </c>
      <c r="H5764" s="740">
        <v>27251.16</v>
      </c>
      <c r="I5764" s="1158">
        <v>0</v>
      </c>
      <c r="J5764" s="740">
        <v>98732.74</v>
      </c>
      <c r="K5764" s="276" t="str">
        <f t="shared" si="89"/>
        <v>110122</v>
      </c>
    </row>
    <row r="5765" spans="1:11">
      <c r="A5765" s="1157">
        <v>5135050001</v>
      </c>
      <c r="B5765" s="1219" t="s">
        <v>2360</v>
      </c>
      <c r="C5765" s="1220"/>
      <c r="D5765" s="1221"/>
      <c r="E5765" s="1219" t="s">
        <v>3591</v>
      </c>
      <c r="F5765" s="1221"/>
      <c r="G5765" s="740">
        <v>4663.2</v>
      </c>
      <c r="H5765" s="740">
        <v>5860.81</v>
      </c>
      <c r="I5765" s="1158">
        <v>0</v>
      </c>
      <c r="J5765" s="740">
        <v>10524.01</v>
      </c>
      <c r="K5765" s="276" t="str">
        <f t="shared" si="89"/>
        <v>110122</v>
      </c>
    </row>
    <row r="5766" spans="1:11">
      <c r="A5766" s="1157">
        <v>5135050001</v>
      </c>
      <c r="B5766" s="1219" t="s">
        <v>2360</v>
      </c>
      <c r="C5766" s="1220"/>
      <c r="D5766" s="1221"/>
      <c r="E5766" s="1219" t="s">
        <v>2707</v>
      </c>
      <c r="F5766" s="1221"/>
      <c r="G5766" s="740">
        <v>24904.04</v>
      </c>
      <c r="H5766" s="1158">
        <v>0</v>
      </c>
      <c r="I5766" s="1158">
        <v>0</v>
      </c>
      <c r="J5766" s="740">
        <v>24904.04</v>
      </c>
      <c r="K5766" s="276" t="str">
        <f t="shared" si="89"/>
        <v>110122</v>
      </c>
    </row>
    <row r="5767" spans="1:11">
      <c r="A5767" s="1157">
        <v>5135050001</v>
      </c>
      <c r="B5767" s="1219" t="s">
        <v>2360</v>
      </c>
      <c r="C5767" s="1220"/>
      <c r="D5767" s="1221"/>
      <c r="E5767" s="1219" t="s">
        <v>2374</v>
      </c>
      <c r="F5767" s="1221"/>
      <c r="G5767" s="740">
        <v>63471.26</v>
      </c>
      <c r="H5767" s="1158">
        <v>740.01</v>
      </c>
      <c r="I5767" s="1158">
        <v>0</v>
      </c>
      <c r="J5767" s="740">
        <v>64211.27</v>
      </c>
      <c r="K5767" s="276" t="str">
        <f t="shared" si="89"/>
        <v>110122</v>
      </c>
    </row>
    <row r="5768" spans="1:11">
      <c r="A5768" s="1157">
        <v>5135050001</v>
      </c>
      <c r="B5768" s="1219" t="s">
        <v>2360</v>
      </c>
      <c r="C5768" s="1220"/>
      <c r="D5768" s="1221"/>
      <c r="E5768" s="1219" t="s">
        <v>4628</v>
      </c>
      <c r="F5768" s="1221"/>
      <c r="G5768" s="1158">
        <v>0</v>
      </c>
      <c r="H5768" s="740">
        <v>22940</v>
      </c>
      <c r="I5768" s="1158">
        <v>0</v>
      </c>
      <c r="J5768" s="740">
        <v>22940</v>
      </c>
      <c r="K5768" s="276" t="str">
        <f t="shared" si="89"/>
        <v>110122</v>
      </c>
    </row>
    <row r="5769" spans="1:11">
      <c r="A5769" s="1157">
        <v>5135050001</v>
      </c>
      <c r="B5769" s="1219" t="s">
        <v>2360</v>
      </c>
      <c r="C5769" s="1220"/>
      <c r="D5769" s="1221"/>
      <c r="E5769" s="1219" t="s">
        <v>3903</v>
      </c>
      <c r="F5769" s="1221"/>
      <c r="G5769" s="1158">
        <v>240.02</v>
      </c>
      <c r="H5769" s="1158">
        <v>0</v>
      </c>
      <c r="I5769" s="1158">
        <v>0</v>
      </c>
      <c r="J5769" s="1158">
        <v>240.02</v>
      </c>
      <c r="K5769" s="276" t="str">
        <f t="shared" si="89"/>
        <v>110122</v>
      </c>
    </row>
    <row r="5770" spans="1:11">
      <c r="A5770" s="1157">
        <v>5135050001</v>
      </c>
      <c r="B5770" s="1219" t="s">
        <v>2360</v>
      </c>
      <c r="C5770" s="1220"/>
      <c r="D5770" s="1221"/>
      <c r="E5770" s="1219" t="s">
        <v>3115</v>
      </c>
      <c r="F5770" s="1221"/>
      <c r="G5770" s="740">
        <v>6157.28</v>
      </c>
      <c r="H5770" s="740">
        <v>3870.57</v>
      </c>
      <c r="I5770" s="1158">
        <v>0</v>
      </c>
      <c r="J5770" s="740">
        <v>10027.85</v>
      </c>
      <c r="K5770" s="276" t="str">
        <f t="shared" si="89"/>
        <v>110122</v>
      </c>
    </row>
    <row r="5771" spans="1:11">
      <c r="A5771" s="1157">
        <v>5135050001</v>
      </c>
      <c r="B5771" s="1219" t="s">
        <v>2360</v>
      </c>
      <c r="C5771" s="1220"/>
      <c r="D5771" s="1221"/>
      <c r="E5771" s="1219" t="s">
        <v>4629</v>
      </c>
      <c r="F5771" s="1221"/>
      <c r="G5771" s="740">
        <v>6641</v>
      </c>
      <c r="H5771" s="740">
        <v>1757.52</v>
      </c>
      <c r="I5771" s="1158">
        <v>0</v>
      </c>
      <c r="J5771" s="740">
        <v>8398.52</v>
      </c>
      <c r="K5771" s="276" t="str">
        <f t="shared" si="89"/>
        <v>110122</v>
      </c>
    </row>
    <row r="5772" spans="1:11">
      <c r="A5772" s="1157">
        <v>5135050001</v>
      </c>
      <c r="B5772" s="1219" t="s">
        <v>2360</v>
      </c>
      <c r="C5772" s="1220"/>
      <c r="D5772" s="1221"/>
      <c r="E5772" s="1219" t="s">
        <v>3359</v>
      </c>
      <c r="F5772" s="1221"/>
      <c r="G5772" s="740">
        <v>5825.98</v>
      </c>
      <c r="H5772" s="1158">
        <v>0</v>
      </c>
      <c r="I5772" s="1158">
        <v>0</v>
      </c>
      <c r="J5772" s="740">
        <v>5825.98</v>
      </c>
      <c r="K5772" s="276" t="str">
        <f t="shared" si="89"/>
        <v>110122</v>
      </c>
    </row>
    <row r="5773" spans="1:11">
      <c r="A5773" s="1157">
        <v>5135050001</v>
      </c>
      <c r="B5773" s="1219" t="s">
        <v>2360</v>
      </c>
      <c r="C5773" s="1220"/>
      <c r="D5773" s="1221"/>
      <c r="E5773" s="1219" t="s">
        <v>4630</v>
      </c>
      <c r="F5773" s="1221"/>
      <c r="G5773" s="1158">
        <v>0</v>
      </c>
      <c r="H5773" s="1158">
        <v>488.65</v>
      </c>
      <c r="I5773" s="1158">
        <v>0</v>
      </c>
      <c r="J5773" s="1158">
        <v>488.65</v>
      </c>
      <c r="K5773" s="276" t="str">
        <f t="shared" ref="K5773:K5836" si="90">MID(E5773,58,6)</f>
        <v>110122</v>
      </c>
    </row>
    <row r="5774" spans="1:11">
      <c r="A5774" s="1157">
        <v>5135050001</v>
      </c>
      <c r="B5774" s="1219" t="s">
        <v>2360</v>
      </c>
      <c r="C5774" s="1220"/>
      <c r="D5774" s="1221"/>
      <c r="E5774" s="1219" t="s">
        <v>2375</v>
      </c>
      <c r="F5774" s="1221"/>
      <c r="G5774" s="740">
        <v>5813.6</v>
      </c>
      <c r="H5774" s="1158">
        <v>0</v>
      </c>
      <c r="I5774" s="1158">
        <v>0</v>
      </c>
      <c r="J5774" s="740">
        <v>5813.6</v>
      </c>
      <c r="K5774" s="276" t="str">
        <f t="shared" si="90"/>
        <v>110122</v>
      </c>
    </row>
    <row r="5775" spans="1:11">
      <c r="A5775" s="1157">
        <v>5135050001</v>
      </c>
      <c r="B5775" s="1219" t="s">
        <v>2360</v>
      </c>
      <c r="C5775" s="1220"/>
      <c r="D5775" s="1221"/>
      <c r="E5775" s="1219" t="s">
        <v>3592</v>
      </c>
      <c r="F5775" s="1221"/>
      <c r="G5775" s="740">
        <v>43540.639999999999</v>
      </c>
      <c r="H5775" s="740">
        <v>7859.3</v>
      </c>
      <c r="I5775" s="1158">
        <v>0</v>
      </c>
      <c r="J5775" s="740">
        <v>51399.94</v>
      </c>
      <c r="K5775" s="276" t="str">
        <f t="shared" si="90"/>
        <v>110122</v>
      </c>
    </row>
    <row r="5776" spans="1:11">
      <c r="A5776" s="1157">
        <v>5135050001</v>
      </c>
      <c r="B5776" s="1219" t="s">
        <v>2360</v>
      </c>
      <c r="C5776" s="1220"/>
      <c r="D5776" s="1221"/>
      <c r="E5776" s="1219" t="s">
        <v>3593</v>
      </c>
      <c r="F5776" s="1221"/>
      <c r="G5776" s="740">
        <v>12419.6</v>
      </c>
      <c r="H5776" s="1158">
        <v>0</v>
      </c>
      <c r="I5776" s="1158">
        <v>0</v>
      </c>
      <c r="J5776" s="740">
        <v>12419.6</v>
      </c>
      <c r="K5776" s="276" t="str">
        <f t="shared" si="90"/>
        <v>110122</v>
      </c>
    </row>
    <row r="5777" spans="1:11">
      <c r="A5777" s="1157">
        <v>5135070001</v>
      </c>
      <c r="B5777" s="1219" t="s">
        <v>2826</v>
      </c>
      <c r="C5777" s="1220"/>
      <c r="D5777" s="1221"/>
      <c r="E5777" s="1219" t="s">
        <v>4062</v>
      </c>
      <c r="F5777" s="1221"/>
      <c r="G5777" s="740">
        <v>2326.96</v>
      </c>
      <c r="H5777" s="1158">
        <v>0</v>
      </c>
      <c r="I5777" s="1158">
        <v>0</v>
      </c>
      <c r="J5777" s="740">
        <v>2326.96</v>
      </c>
      <c r="K5777" s="276" t="str">
        <f t="shared" si="90"/>
        <v>110122</v>
      </c>
    </row>
    <row r="5778" spans="1:11">
      <c r="A5778" s="1157">
        <v>5135070001</v>
      </c>
      <c r="B5778" s="1219" t="s">
        <v>2826</v>
      </c>
      <c r="C5778" s="1220"/>
      <c r="D5778" s="1221"/>
      <c r="E5778" s="1219" t="s">
        <v>3360</v>
      </c>
      <c r="F5778" s="1221"/>
      <c r="G5778" s="740">
        <v>27956</v>
      </c>
      <c r="H5778" s="1158">
        <v>0</v>
      </c>
      <c r="I5778" s="1158">
        <v>0</v>
      </c>
      <c r="J5778" s="740">
        <v>27956</v>
      </c>
      <c r="K5778" s="276" t="str">
        <f t="shared" si="90"/>
        <v>110122</v>
      </c>
    </row>
    <row r="5779" spans="1:11">
      <c r="A5779" s="1157">
        <v>5135070001</v>
      </c>
      <c r="B5779" s="1219" t="s">
        <v>2826</v>
      </c>
      <c r="C5779" s="1220"/>
      <c r="D5779" s="1221"/>
      <c r="E5779" s="1219" t="s">
        <v>4631</v>
      </c>
      <c r="F5779" s="1221"/>
      <c r="G5779" s="1158">
        <v>0</v>
      </c>
      <c r="H5779" s="1158">
        <v>525.79</v>
      </c>
      <c r="I5779" s="1158">
        <v>0</v>
      </c>
      <c r="J5779" s="1158">
        <v>525.79</v>
      </c>
      <c r="K5779" s="276" t="str">
        <f t="shared" si="90"/>
        <v>110122</v>
      </c>
    </row>
    <row r="5780" spans="1:11">
      <c r="A5780" s="1157">
        <v>5135070001</v>
      </c>
      <c r="B5780" s="1219" t="s">
        <v>2826</v>
      </c>
      <c r="C5780" s="1220"/>
      <c r="D5780" s="1221"/>
      <c r="E5780" s="1219" t="s">
        <v>4063</v>
      </c>
      <c r="F5780" s="1221"/>
      <c r="G5780" s="740">
        <v>36080</v>
      </c>
      <c r="H5780" s="740">
        <v>40344</v>
      </c>
      <c r="I5780" s="1158">
        <v>0</v>
      </c>
      <c r="J5780" s="740">
        <v>76424</v>
      </c>
      <c r="K5780" s="276" t="str">
        <f t="shared" si="90"/>
        <v>110122</v>
      </c>
    </row>
    <row r="5781" spans="1:11">
      <c r="A5781" s="1157">
        <v>5135070001</v>
      </c>
      <c r="B5781" s="1219" t="s">
        <v>2826</v>
      </c>
      <c r="C5781" s="1220"/>
      <c r="D5781" s="1221"/>
      <c r="E5781" s="1219" t="s">
        <v>3361</v>
      </c>
      <c r="F5781" s="1221"/>
      <c r="G5781" s="740">
        <v>11408.27</v>
      </c>
      <c r="H5781" s="1158">
        <v>0</v>
      </c>
      <c r="I5781" s="1158">
        <v>0</v>
      </c>
      <c r="J5781" s="740">
        <v>11408.27</v>
      </c>
      <c r="K5781" s="276" t="str">
        <f t="shared" si="90"/>
        <v>110122</v>
      </c>
    </row>
    <row r="5782" spans="1:11">
      <c r="A5782" s="1157">
        <v>5135070001</v>
      </c>
      <c r="B5782" s="1219" t="s">
        <v>2826</v>
      </c>
      <c r="C5782" s="1220"/>
      <c r="D5782" s="1221"/>
      <c r="E5782" s="1219" t="s">
        <v>4064</v>
      </c>
      <c r="F5782" s="1221"/>
      <c r="G5782" s="740">
        <v>6762</v>
      </c>
      <c r="H5782" s="740">
        <v>7441</v>
      </c>
      <c r="I5782" s="1158">
        <v>0</v>
      </c>
      <c r="J5782" s="740">
        <v>14203</v>
      </c>
      <c r="K5782" s="276" t="str">
        <f t="shared" si="90"/>
        <v>110122</v>
      </c>
    </row>
    <row r="5783" spans="1:11">
      <c r="A5783" s="1157">
        <v>5135070001</v>
      </c>
      <c r="B5783" s="1219" t="s">
        <v>2826</v>
      </c>
      <c r="C5783" s="1220"/>
      <c r="D5783" s="1221"/>
      <c r="E5783" s="1219" t="s">
        <v>3904</v>
      </c>
      <c r="F5783" s="1221"/>
      <c r="G5783" s="740">
        <v>3971.84</v>
      </c>
      <c r="H5783" s="740">
        <v>6036.64</v>
      </c>
      <c r="I5783" s="1158">
        <v>0</v>
      </c>
      <c r="J5783" s="740">
        <v>10008.48</v>
      </c>
      <c r="K5783" s="276" t="str">
        <f t="shared" si="90"/>
        <v>110122</v>
      </c>
    </row>
    <row r="5784" spans="1:11">
      <c r="A5784" s="1157">
        <v>5135070001</v>
      </c>
      <c r="B5784" s="1219" t="s">
        <v>2826</v>
      </c>
      <c r="C5784" s="1220"/>
      <c r="D5784" s="1221"/>
      <c r="E5784" s="1219" t="s">
        <v>4632</v>
      </c>
      <c r="F5784" s="1221"/>
      <c r="G5784" s="1158">
        <v>0</v>
      </c>
      <c r="H5784" s="740">
        <v>36395</v>
      </c>
      <c r="I5784" s="1158">
        <v>0</v>
      </c>
      <c r="J5784" s="740">
        <v>36395</v>
      </c>
      <c r="K5784" s="276" t="str">
        <f t="shared" si="90"/>
        <v>151222</v>
      </c>
    </row>
    <row r="5785" spans="1:11">
      <c r="A5785" s="1157">
        <v>5135070001</v>
      </c>
      <c r="B5785" s="1219" t="s">
        <v>2826</v>
      </c>
      <c r="C5785" s="1220"/>
      <c r="D5785" s="1221"/>
      <c r="E5785" s="1219" t="s">
        <v>4065</v>
      </c>
      <c r="F5785" s="1221"/>
      <c r="G5785" s="740">
        <v>4792</v>
      </c>
      <c r="H5785" s="740">
        <v>5073</v>
      </c>
      <c r="I5785" s="1158">
        <v>0</v>
      </c>
      <c r="J5785" s="740">
        <v>9865</v>
      </c>
      <c r="K5785" s="276" t="str">
        <f t="shared" si="90"/>
        <v>110122</v>
      </c>
    </row>
    <row r="5786" spans="1:11">
      <c r="A5786" s="1157">
        <v>5135070001</v>
      </c>
      <c r="B5786" s="1219" t="s">
        <v>2826</v>
      </c>
      <c r="C5786" s="1220"/>
      <c r="D5786" s="1221"/>
      <c r="E5786" s="1219" t="s">
        <v>4633</v>
      </c>
      <c r="F5786" s="1221"/>
      <c r="G5786" s="1158">
        <v>0</v>
      </c>
      <c r="H5786" s="740">
        <v>2705</v>
      </c>
      <c r="I5786" s="1158">
        <v>0</v>
      </c>
      <c r="J5786" s="740">
        <v>2705</v>
      </c>
      <c r="K5786" s="276" t="str">
        <f t="shared" si="90"/>
        <v>110122</v>
      </c>
    </row>
    <row r="5787" spans="1:11">
      <c r="A5787" s="1157">
        <v>5135070001</v>
      </c>
      <c r="B5787" s="1219" t="s">
        <v>2826</v>
      </c>
      <c r="C5787" s="1220"/>
      <c r="D5787" s="1221"/>
      <c r="E5787" s="1219" t="s">
        <v>3116</v>
      </c>
      <c r="F5787" s="1221"/>
      <c r="G5787" s="740">
        <v>51736</v>
      </c>
      <c r="H5787" s="1158">
        <v>0</v>
      </c>
      <c r="I5787" s="1158">
        <v>0</v>
      </c>
      <c r="J5787" s="740">
        <v>51736</v>
      </c>
      <c r="K5787" s="276" t="str">
        <f t="shared" si="90"/>
        <v>110122</v>
      </c>
    </row>
    <row r="5788" spans="1:11">
      <c r="A5788" s="1157">
        <v>5135070001</v>
      </c>
      <c r="B5788" s="1219" t="s">
        <v>2826</v>
      </c>
      <c r="C5788" s="1220"/>
      <c r="D5788" s="1221"/>
      <c r="E5788" s="1219" t="s">
        <v>3117</v>
      </c>
      <c r="F5788" s="1221"/>
      <c r="G5788" s="740">
        <v>42021.89</v>
      </c>
      <c r="H5788" s="740">
        <v>1635</v>
      </c>
      <c r="I5788" s="1158">
        <v>0</v>
      </c>
      <c r="J5788" s="740">
        <v>43656.89</v>
      </c>
      <c r="K5788" s="276" t="str">
        <f t="shared" si="90"/>
        <v>110122</v>
      </c>
    </row>
    <row r="5789" spans="1:11">
      <c r="A5789" s="1157">
        <v>5135070001</v>
      </c>
      <c r="B5789" s="1219" t="s">
        <v>2826</v>
      </c>
      <c r="C5789" s="1220"/>
      <c r="D5789" s="1221"/>
      <c r="E5789" s="1219" t="s">
        <v>4634</v>
      </c>
      <c r="F5789" s="1221"/>
      <c r="G5789" s="740">
        <v>3944</v>
      </c>
      <c r="H5789" s="1158">
        <v>0</v>
      </c>
      <c r="I5789" s="1158">
        <v>0</v>
      </c>
      <c r="J5789" s="740">
        <v>3944</v>
      </c>
      <c r="K5789" s="276" t="str">
        <f t="shared" si="90"/>
        <v>110122</v>
      </c>
    </row>
    <row r="5790" spans="1:11">
      <c r="A5790" s="1157">
        <v>5135070002</v>
      </c>
      <c r="B5790" s="1219" t="s">
        <v>2376</v>
      </c>
      <c r="C5790" s="1220"/>
      <c r="D5790" s="1221"/>
      <c r="E5790" s="1219" t="s">
        <v>3118</v>
      </c>
      <c r="F5790" s="1221"/>
      <c r="G5790" s="740">
        <v>455346.9</v>
      </c>
      <c r="H5790" s="740">
        <v>44267.99</v>
      </c>
      <c r="I5790" s="1158">
        <v>0</v>
      </c>
      <c r="J5790" s="740">
        <v>499614.89</v>
      </c>
      <c r="K5790" s="276" t="str">
        <f t="shared" si="90"/>
        <v>110122</v>
      </c>
    </row>
    <row r="5791" spans="1:11">
      <c r="A5791" s="1157">
        <v>5135070002</v>
      </c>
      <c r="B5791" s="1219" t="s">
        <v>2376</v>
      </c>
      <c r="C5791" s="1220"/>
      <c r="D5791" s="1221"/>
      <c r="E5791" s="1219" t="s">
        <v>2708</v>
      </c>
      <c r="F5791" s="1221"/>
      <c r="G5791" s="740">
        <v>83547.67</v>
      </c>
      <c r="H5791" s="740">
        <v>13212.4</v>
      </c>
      <c r="I5791" s="1158">
        <v>0</v>
      </c>
      <c r="J5791" s="740">
        <v>96760.07</v>
      </c>
      <c r="K5791" s="276" t="str">
        <f t="shared" si="90"/>
        <v>110122</v>
      </c>
    </row>
    <row r="5792" spans="1:11">
      <c r="A5792" s="1157">
        <v>5135070002</v>
      </c>
      <c r="B5792" s="1219" t="s">
        <v>2376</v>
      </c>
      <c r="C5792" s="1220"/>
      <c r="D5792" s="1221"/>
      <c r="E5792" s="1219" t="s">
        <v>2377</v>
      </c>
      <c r="F5792" s="1221"/>
      <c r="G5792" s="740">
        <v>20394.77</v>
      </c>
      <c r="H5792" s="740">
        <v>3332.81</v>
      </c>
      <c r="I5792" s="1158">
        <v>0</v>
      </c>
      <c r="J5792" s="740">
        <v>23727.58</v>
      </c>
      <c r="K5792" s="276" t="str">
        <f t="shared" si="90"/>
        <v>110122</v>
      </c>
    </row>
    <row r="5793" spans="1:11">
      <c r="A5793" s="1157">
        <v>5135070002</v>
      </c>
      <c r="B5793" s="1219" t="s">
        <v>2376</v>
      </c>
      <c r="C5793" s="1220"/>
      <c r="D5793" s="1221"/>
      <c r="E5793" s="1219" t="s">
        <v>3119</v>
      </c>
      <c r="F5793" s="1221"/>
      <c r="G5793" s="740">
        <v>91257.12</v>
      </c>
      <c r="H5793" s="740">
        <v>37769.599999999999</v>
      </c>
      <c r="I5793" s="1158">
        <v>0</v>
      </c>
      <c r="J5793" s="740">
        <v>129026.72</v>
      </c>
      <c r="K5793" s="276" t="str">
        <f t="shared" si="90"/>
        <v>110122</v>
      </c>
    </row>
    <row r="5794" spans="1:11">
      <c r="A5794" s="1157">
        <v>5135070002</v>
      </c>
      <c r="B5794" s="1219" t="s">
        <v>2376</v>
      </c>
      <c r="C5794" s="1220"/>
      <c r="D5794" s="1221"/>
      <c r="E5794" s="1219" t="s">
        <v>2378</v>
      </c>
      <c r="F5794" s="1221"/>
      <c r="G5794" s="740">
        <v>18823.2</v>
      </c>
      <c r="H5794" s="1158">
        <v>0</v>
      </c>
      <c r="I5794" s="1158">
        <v>0</v>
      </c>
      <c r="J5794" s="740">
        <v>18823.2</v>
      </c>
      <c r="K5794" s="276" t="str">
        <f t="shared" si="90"/>
        <v>110122</v>
      </c>
    </row>
    <row r="5795" spans="1:11">
      <c r="A5795" s="1157">
        <v>5135080001</v>
      </c>
      <c r="B5795" s="1219" t="s">
        <v>707</v>
      </c>
      <c r="C5795" s="1220"/>
      <c r="D5795" s="1221"/>
      <c r="E5795" s="1219" t="s">
        <v>2379</v>
      </c>
      <c r="F5795" s="1221"/>
      <c r="G5795" s="740">
        <v>136631.54</v>
      </c>
      <c r="H5795" s="740">
        <v>19285525.550000001</v>
      </c>
      <c r="I5795" s="1158">
        <v>0</v>
      </c>
      <c r="J5795" s="740">
        <v>19422157.09</v>
      </c>
      <c r="K5795" s="276" t="str">
        <f t="shared" si="90"/>
        <v>151222</v>
      </c>
    </row>
    <row r="5796" spans="1:11">
      <c r="A5796" s="1157">
        <v>5135080001</v>
      </c>
      <c r="B5796" s="1219" t="s">
        <v>707</v>
      </c>
      <c r="C5796" s="1220"/>
      <c r="D5796" s="1221"/>
      <c r="E5796" s="1219" t="s">
        <v>2066</v>
      </c>
      <c r="F5796" s="1221"/>
      <c r="G5796" s="740">
        <v>99133399.590000004</v>
      </c>
      <c r="H5796" s="1158">
        <v>0</v>
      </c>
      <c r="I5796" s="1158">
        <v>0</v>
      </c>
      <c r="J5796" s="740">
        <v>99133399.590000004</v>
      </c>
      <c r="K5796" s="276" t="str">
        <f t="shared" si="90"/>
        <v>250422</v>
      </c>
    </row>
    <row r="5797" spans="1:11">
      <c r="A5797" s="1157">
        <v>5135080001</v>
      </c>
      <c r="B5797" s="1219" t="s">
        <v>707</v>
      </c>
      <c r="C5797" s="1220"/>
      <c r="D5797" s="1221"/>
      <c r="E5797" s="1219" t="s">
        <v>4635</v>
      </c>
      <c r="F5797" s="1221"/>
      <c r="G5797" s="1158">
        <v>870</v>
      </c>
      <c r="H5797" s="1158">
        <v>0</v>
      </c>
      <c r="I5797" s="1158">
        <v>0</v>
      </c>
      <c r="J5797" s="1158">
        <v>870</v>
      </c>
      <c r="K5797" s="276" t="str">
        <f t="shared" si="90"/>
        <v>110122</v>
      </c>
    </row>
    <row r="5798" spans="1:11">
      <c r="A5798" s="1157">
        <v>5135080002</v>
      </c>
      <c r="B5798" s="1219" t="s">
        <v>2709</v>
      </c>
      <c r="C5798" s="1220"/>
      <c r="D5798" s="1221"/>
      <c r="E5798" s="1219" t="s">
        <v>4066</v>
      </c>
      <c r="F5798" s="1221"/>
      <c r="G5798" s="740">
        <v>36540</v>
      </c>
      <c r="H5798" s="740">
        <v>35340.29</v>
      </c>
      <c r="I5798" s="1158">
        <v>0</v>
      </c>
      <c r="J5798" s="740">
        <v>71880.289999999994</v>
      </c>
      <c r="K5798" s="276" t="str">
        <f t="shared" si="90"/>
        <v>110122</v>
      </c>
    </row>
    <row r="5799" spans="1:11">
      <c r="A5799" s="1157">
        <v>5135080002</v>
      </c>
      <c r="B5799" s="1219" t="s">
        <v>2709</v>
      </c>
      <c r="C5799" s="1220"/>
      <c r="D5799" s="1221"/>
      <c r="E5799" s="1219" t="s">
        <v>2710</v>
      </c>
      <c r="F5799" s="1221"/>
      <c r="G5799" s="740">
        <v>40925.51</v>
      </c>
      <c r="H5799" s="1158">
        <v>0</v>
      </c>
      <c r="I5799" s="1158">
        <v>0</v>
      </c>
      <c r="J5799" s="740">
        <v>40925.51</v>
      </c>
      <c r="K5799" s="276" t="str">
        <f t="shared" si="90"/>
        <v>110122</v>
      </c>
    </row>
    <row r="5800" spans="1:11">
      <c r="A5800" s="1157">
        <v>5135080003</v>
      </c>
      <c r="B5800" s="1219" t="s">
        <v>2380</v>
      </c>
      <c r="C5800" s="1220"/>
      <c r="D5800" s="1221"/>
      <c r="E5800" s="1219" t="s">
        <v>2711</v>
      </c>
      <c r="F5800" s="1221"/>
      <c r="G5800" s="1158">
        <v>660.01</v>
      </c>
      <c r="H5800" s="1158">
        <v>0</v>
      </c>
      <c r="I5800" s="1158">
        <v>0</v>
      </c>
      <c r="J5800" s="1158">
        <v>660.01</v>
      </c>
      <c r="K5800" s="276" t="str">
        <f t="shared" si="90"/>
        <v>110122</v>
      </c>
    </row>
    <row r="5801" spans="1:11">
      <c r="A5801" s="1157">
        <v>5135080003</v>
      </c>
      <c r="B5801" s="1219" t="s">
        <v>2380</v>
      </c>
      <c r="C5801" s="1220"/>
      <c r="D5801" s="1221"/>
      <c r="E5801" s="1219" t="s">
        <v>3905</v>
      </c>
      <c r="F5801" s="1221"/>
      <c r="G5801" s="1158">
        <v>580</v>
      </c>
      <c r="H5801" s="1158">
        <v>0</v>
      </c>
      <c r="I5801" s="1158">
        <v>0</v>
      </c>
      <c r="J5801" s="1158">
        <v>580</v>
      </c>
      <c r="K5801" s="276" t="str">
        <f t="shared" si="90"/>
        <v>110122</v>
      </c>
    </row>
    <row r="5802" spans="1:11">
      <c r="A5802" s="1157">
        <v>5135080003</v>
      </c>
      <c r="B5802" s="1219" t="s">
        <v>2380</v>
      </c>
      <c r="C5802" s="1220"/>
      <c r="D5802" s="1221"/>
      <c r="E5802" s="1219" t="s">
        <v>3906</v>
      </c>
      <c r="F5802" s="1221"/>
      <c r="G5802" s="740">
        <v>2552</v>
      </c>
      <c r="H5802" s="740">
        <v>2204</v>
      </c>
      <c r="I5802" s="1158">
        <v>0</v>
      </c>
      <c r="J5802" s="740">
        <v>4756</v>
      </c>
      <c r="K5802" s="276" t="str">
        <f t="shared" si="90"/>
        <v>110122</v>
      </c>
    </row>
    <row r="5803" spans="1:11">
      <c r="A5803" s="1157">
        <v>5135080003</v>
      </c>
      <c r="B5803" s="1219" t="s">
        <v>2380</v>
      </c>
      <c r="C5803" s="1220"/>
      <c r="D5803" s="1221"/>
      <c r="E5803" s="1219" t="s">
        <v>3907</v>
      </c>
      <c r="F5803" s="1221"/>
      <c r="G5803" s="740">
        <v>4408</v>
      </c>
      <c r="H5803" s="740">
        <v>3422</v>
      </c>
      <c r="I5803" s="1158">
        <v>0</v>
      </c>
      <c r="J5803" s="740">
        <v>7830</v>
      </c>
      <c r="K5803" s="276" t="str">
        <f t="shared" si="90"/>
        <v>110122</v>
      </c>
    </row>
    <row r="5804" spans="1:11">
      <c r="A5804" s="1157">
        <v>5135080003</v>
      </c>
      <c r="B5804" s="1219" t="s">
        <v>2380</v>
      </c>
      <c r="C5804" s="1220"/>
      <c r="D5804" s="1221"/>
      <c r="E5804" s="1219" t="s">
        <v>3908</v>
      </c>
      <c r="F5804" s="1221"/>
      <c r="G5804" s="740">
        <v>8247.6</v>
      </c>
      <c r="H5804" s="1158">
        <v>0</v>
      </c>
      <c r="I5804" s="1158">
        <v>0</v>
      </c>
      <c r="J5804" s="740">
        <v>8247.6</v>
      </c>
      <c r="K5804" s="276" t="str">
        <f t="shared" si="90"/>
        <v>110122</v>
      </c>
    </row>
    <row r="5805" spans="1:11">
      <c r="A5805" s="1157">
        <v>5135080003</v>
      </c>
      <c r="B5805" s="1219" t="s">
        <v>2380</v>
      </c>
      <c r="C5805" s="1220"/>
      <c r="D5805" s="1221"/>
      <c r="E5805" s="1219" t="s">
        <v>3120</v>
      </c>
      <c r="F5805" s="1221"/>
      <c r="G5805" s="740">
        <v>2088</v>
      </c>
      <c r="H5805" s="1158">
        <v>0</v>
      </c>
      <c r="I5805" s="1158">
        <v>0</v>
      </c>
      <c r="J5805" s="740">
        <v>2088</v>
      </c>
      <c r="K5805" s="276" t="str">
        <f t="shared" si="90"/>
        <v>110122</v>
      </c>
    </row>
    <row r="5806" spans="1:11">
      <c r="A5806" s="1157">
        <v>5135080003</v>
      </c>
      <c r="B5806" s="1219" t="s">
        <v>2380</v>
      </c>
      <c r="C5806" s="1220"/>
      <c r="D5806" s="1221"/>
      <c r="E5806" s="1219" t="s">
        <v>3909</v>
      </c>
      <c r="F5806" s="1221"/>
      <c r="G5806" s="740">
        <v>11948</v>
      </c>
      <c r="H5806" s="1158">
        <v>0</v>
      </c>
      <c r="I5806" s="1158">
        <v>0</v>
      </c>
      <c r="J5806" s="740">
        <v>11948</v>
      </c>
      <c r="K5806" s="276" t="str">
        <f t="shared" si="90"/>
        <v>110122</v>
      </c>
    </row>
    <row r="5807" spans="1:11">
      <c r="A5807" s="1157">
        <v>5135080003</v>
      </c>
      <c r="B5807" s="1219" t="s">
        <v>2380</v>
      </c>
      <c r="C5807" s="1220"/>
      <c r="D5807" s="1221"/>
      <c r="E5807" s="1219" t="s">
        <v>3910</v>
      </c>
      <c r="F5807" s="1221"/>
      <c r="G5807" s="740">
        <v>1508</v>
      </c>
      <c r="H5807" s="740">
        <v>1160</v>
      </c>
      <c r="I5807" s="1158">
        <v>0</v>
      </c>
      <c r="J5807" s="740">
        <v>2668</v>
      </c>
      <c r="K5807" s="276" t="str">
        <f t="shared" si="90"/>
        <v>110122</v>
      </c>
    </row>
    <row r="5808" spans="1:11">
      <c r="A5808" s="1157">
        <v>5135080003</v>
      </c>
      <c r="B5808" s="1219" t="s">
        <v>2380</v>
      </c>
      <c r="C5808" s="1220"/>
      <c r="D5808" s="1221"/>
      <c r="E5808" s="1219" t="s">
        <v>3911</v>
      </c>
      <c r="F5808" s="1221"/>
      <c r="G5808" s="740">
        <v>2552</v>
      </c>
      <c r="H5808" s="1158">
        <v>0</v>
      </c>
      <c r="I5808" s="1158">
        <v>0</v>
      </c>
      <c r="J5808" s="740">
        <v>2552</v>
      </c>
      <c r="K5808" s="276" t="str">
        <f t="shared" si="90"/>
        <v>110122</v>
      </c>
    </row>
    <row r="5809" spans="1:11">
      <c r="A5809" s="1157">
        <v>5135080003</v>
      </c>
      <c r="B5809" s="1219" t="s">
        <v>2380</v>
      </c>
      <c r="C5809" s="1220"/>
      <c r="D5809" s="1221"/>
      <c r="E5809" s="1219" t="s">
        <v>3121</v>
      </c>
      <c r="F5809" s="1221"/>
      <c r="G5809" s="740">
        <v>2088</v>
      </c>
      <c r="H5809" s="1158">
        <v>0</v>
      </c>
      <c r="I5809" s="1158">
        <v>0</v>
      </c>
      <c r="J5809" s="740">
        <v>2088</v>
      </c>
      <c r="K5809" s="276" t="str">
        <f t="shared" si="90"/>
        <v>110122</v>
      </c>
    </row>
    <row r="5810" spans="1:11">
      <c r="A5810" s="1157">
        <v>5135080003</v>
      </c>
      <c r="B5810" s="1219" t="s">
        <v>2380</v>
      </c>
      <c r="C5810" s="1220"/>
      <c r="D5810" s="1221"/>
      <c r="E5810" s="1219" t="s">
        <v>2381</v>
      </c>
      <c r="F5810" s="1221"/>
      <c r="G5810" s="1158">
        <v>933.6</v>
      </c>
      <c r="H5810" s="1158">
        <v>0</v>
      </c>
      <c r="I5810" s="1158">
        <v>0</v>
      </c>
      <c r="J5810" s="1158">
        <v>933.6</v>
      </c>
      <c r="K5810" s="276" t="str">
        <f t="shared" si="90"/>
        <v>110122</v>
      </c>
    </row>
    <row r="5811" spans="1:11">
      <c r="A5811" s="1157">
        <v>5135080003</v>
      </c>
      <c r="B5811" s="1219" t="s">
        <v>2380</v>
      </c>
      <c r="C5811" s="1220"/>
      <c r="D5811" s="1221"/>
      <c r="E5811" s="1219" t="s">
        <v>3912</v>
      </c>
      <c r="F5811" s="1221"/>
      <c r="G5811" s="740">
        <v>1276</v>
      </c>
      <c r="H5811" s="1158">
        <v>0</v>
      </c>
      <c r="I5811" s="1158">
        <v>0</v>
      </c>
      <c r="J5811" s="740">
        <v>1276</v>
      </c>
      <c r="K5811" s="276" t="str">
        <f t="shared" si="90"/>
        <v>110122</v>
      </c>
    </row>
    <row r="5812" spans="1:11">
      <c r="A5812" s="1157">
        <v>5135080003</v>
      </c>
      <c r="B5812" s="1219" t="s">
        <v>2380</v>
      </c>
      <c r="C5812" s="1220"/>
      <c r="D5812" s="1221"/>
      <c r="E5812" s="1219" t="s">
        <v>3913</v>
      </c>
      <c r="F5812" s="1221"/>
      <c r="G5812" s="740">
        <v>1276</v>
      </c>
      <c r="H5812" s="1158">
        <v>0</v>
      </c>
      <c r="I5812" s="1158">
        <v>0</v>
      </c>
      <c r="J5812" s="740">
        <v>1276</v>
      </c>
      <c r="K5812" s="276" t="str">
        <f t="shared" si="90"/>
        <v>110122</v>
      </c>
    </row>
    <row r="5813" spans="1:11">
      <c r="A5813" s="1157">
        <v>5135080004</v>
      </c>
      <c r="B5813" s="1219" t="s">
        <v>4166</v>
      </c>
      <c r="C5813" s="1220"/>
      <c r="D5813" s="1221"/>
      <c r="E5813" s="1219" t="s">
        <v>2712</v>
      </c>
      <c r="F5813" s="1221"/>
      <c r="G5813" s="740">
        <v>10533516.84</v>
      </c>
      <c r="H5813" s="740">
        <v>10117346.17</v>
      </c>
      <c r="I5813" s="1158">
        <v>0</v>
      </c>
      <c r="J5813" s="740">
        <v>20650863.010000002</v>
      </c>
      <c r="K5813" s="276" t="str">
        <f t="shared" si="90"/>
        <v>151222</v>
      </c>
    </row>
    <row r="5814" spans="1:11">
      <c r="A5814" s="1157">
        <v>5135080004</v>
      </c>
      <c r="B5814" s="1219" t="s">
        <v>4166</v>
      </c>
      <c r="C5814" s="1220"/>
      <c r="D5814" s="1221"/>
      <c r="E5814" s="1219" t="s">
        <v>2067</v>
      </c>
      <c r="F5814" s="1221"/>
      <c r="G5814" s="740">
        <v>60823266.509999998</v>
      </c>
      <c r="H5814" s="1158">
        <v>0</v>
      </c>
      <c r="I5814" s="1158">
        <v>0</v>
      </c>
      <c r="J5814" s="740">
        <v>60823266.509999998</v>
      </c>
      <c r="K5814" s="276" t="str">
        <f t="shared" si="90"/>
        <v>250422</v>
      </c>
    </row>
    <row r="5815" spans="1:11">
      <c r="A5815" s="1157">
        <v>5135090001</v>
      </c>
      <c r="B5815" s="1219" t="s">
        <v>2382</v>
      </c>
      <c r="C5815" s="1220"/>
      <c r="D5815" s="1221"/>
      <c r="E5815" s="1219" t="s">
        <v>2383</v>
      </c>
      <c r="F5815" s="1221"/>
      <c r="G5815" s="740">
        <v>3944</v>
      </c>
      <c r="H5815" s="1158">
        <v>0</v>
      </c>
      <c r="I5815" s="1158">
        <v>0</v>
      </c>
      <c r="J5815" s="740">
        <v>3944</v>
      </c>
      <c r="K5815" s="276" t="str">
        <f t="shared" si="90"/>
        <v>110122</v>
      </c>
    </row>
    <row r="5816" spans="1:11">
      <c r="A5816" s="1157">
        <v>5135090001</v>
      </c>
      <c r="B5816" s="1219" t="s">
        <v>2382</v>
      </c>
      <c r="C5816" s="1220"/>
      <c r="D5816" s="1221"/>
      <c r="E5816" s="1219" t="s">
        <v>3914</v>
      </c>
      <c r="F5816" s="1221"/>
      <c r="G5816" s="740">
        <v>5568</v>
      </c>
      <c r="H5816" s="1158">
        <v>0</v>
      </c>
      <c r="I5816" s="1158">
        <v>0</v>
      </c>
      <c r="J5816" s="740">
        <v>5568</v>
      </c>
      <c r="K5816" s="276" t="str">
        <f t="shared" si="90"/>
        <v>110122</v>
      </c>
    </row>
    <row r="5817" spans="1:11">
      <c r="A5817" s="1157">
        <v>5135090001</v>
      </c>
      <c r="B5817" s="1219" t="s">
        <v>2382</v>
      </c>
      <c r="C5817" s="1220"/>
      <c r="D5817" s="1221"/>
      <c r="E5817" s="1219" t="s">
        <v>3915</v>
      </c>
      <c r="F5817" s="1221"/>
      <c r="G5817" s="740">
        <v>6090</v>
      </c>
      <c r="H5817" s="1158">
        <v>0</v>
      </c>
      <c r="I5817" s="1158">
        <v>0</v>
      </c>
      <c r="J5817" s="740">
        <v>6090</v>
      </c>
      <c r="K5817" s="276" t="str">
        <f t="shared" si="90"/>
        <v>110122</v>
      </c>
    </row>
    <row r="5818" spans="1:11">
      <c r="A5818" s="1157">
        <v>5135090001</v>
      </c>
      <c r="B5818" s="1219" t="s">
        <v>2382</v>
      </c>
      <c r="C5818" s="1220"/>
      <c r="D5818" s="1221"/>
      <c r="E5818" s="1219" t="s">
        <v>3916</v>
      </c>
      <c r="F5818" s="1221"/>
      <c r="G5818" s="740">
        <v>1160</v>
      </c>
      <c r="H5818" s="1158">
        <v>986</v>
      </c>
      <c r="I5818" s="1158">
        <v>0</v>
      </c>
      <c r="J5818" s="740">
        <v>2146</v>
      </c>
      <c r="K5818" s="276" t="str">
        <f t="shared" si="90"/>
        <v>110122</v>
      </c>
    </row>
    <row r="5819" spans="1:11">
      <c r="A5819" s="1157">
        <v>5135090001</v>
      </c>
      <c r="B5819" s="1219" t="s">
        <v>2382</v>
      </c>
      <c r="C5819" s="1220"/>
      <c r="D5819" s="1221"/>
      <c r="E5819" s="1219" t="s">
        <v>3917</v>
      </c>
      <c r="F5819" s="1221"/>
      <c r="G5819" s="1158">
        <v>696</v>
      </c>
      <c r="H5819" s="1158">
        <v>0</v>
      </c>
      <c r="I5819" s="1158">
        <v>0</v>
      </c>
      <c r="J5819" s="1158">
        <v>696</v>
      </c>
      <c r="K5819" s="276" t="str">
        <f t="shared" si="90"/>
        <v>110122</v>
      </c>
    </row>
    <row r="5820" spans="1:11">
      <c r="A5820" s="1157">
        <v>5135090001</v>
      </c>
      <c r="B5820" s="1219" t="s">
        <v>2382</v>
      </c>
      <c r="C5820" s="1220"/>
      <c r="D5820" s="1221"/>
      <c r="E5820" s="1219" t="s">
        <v>3918</v>
      </c>
      <c r="F5820" s="1221"/>
      <c r="G5820" s="740">
        <v>1160</v>
      </c>
      <c r="H5820" s="1158">
        <v>0</v>
      </c>
      <c r="I5820" s="1158">
        <v>0</v>
      </c>
      <c r="J5820" s="740">
        <v>1160</v>
      </c>
      <c r="K5820" s="276" t="str">
        <f t="shared" si="90"/>
        <v>110122</v>
      </c>
    </row>
    <row r="5821" spans="1:11">
      <c r="A5821" s="1157">
        <v>5135090001</v>
      </c>
      <c r="B5821" s="1219" t="s">
        <v>2382</v>
      </c>
      <c r="C5821" s="1220"/>
      <c r="D5821" s="1221"/>
      <c r="E5821" s="1219" t="s">
        <v>3594</v>
      </c>
      <c r="F5821" s="1221"/>
      <c r="G5821" s="740">
        <v>1566</v>
      </c>
      <c r="H5821" s="1158">
        <v>0</v>
      </c>
      <c r="I5821" s="1158">
        <v>0</v>
      </c>
      <c r="J5821" s="740">
        <v>1566</v>
      </c>
      <c r="K5821" s="276" t="str">
        <f t="shared" si="90"/>
        <v>110122</v>
      </c>
    </row>
    <row r="5822" spans="1:11">
      <c r="A5822" s="1157">
        <v>5135090001</v>
      </c>
      <c r="B5822" s="1219" t="s">
        <v>2382</v>
      </c>
      <c r="C5822" s="1220"/>
      <c r="D5822" s="1221"/>
      <c r="E5822" s="1219" t="s">
        <v>3919</v>
      </c>
      <c r="F5822" s="1221"/>
      <c r="G5822" s="740">
        <v>3016</v>
      </c>
      <c r="H5822" s="1158">
        <v>0</v>
      </c>
      <c r="I5822" s="1158">
        <v>0</v>
      </c>
      <c r="J5822" s="740">
        <v>3016</v>
      </c>
      <c r="K5822" s="276" t="str">
        <f t="shared" si="90"/>
        <v>110122</v>
      </c>
    </row>
    <row r="5823" spans="1:11">
      <c r="A5823" s="1157">
        <v>5135090001</v>
      </c>
      <c r="B5823" s="1219" t="s">
        <v>2382</v>
      </c>
      <c r="C5823" s="1220"/>
      <c r="D5823" s="1221"/>
      <c r="E5823" s="1219" t="s">
        <v>3122</v>
      </c>
      <c r="F5823" s="1221"/>
      <c r="G5823" s="740">
        <v>11547.96</v>
      </c>
      <c r="H5823" s="1158">
        <v>0</v>
      </c>
      <c r="I5823" s="1158">
        <v>0</v>
      </c>
      <c r="J5823" s="740">
        <v>11547.96</v>
      </c>
      <c r="K5823" s="276" t="str">
        <f t="shared" si="90"/>
        <v>110122</v>
      </c>
    </row>
    <row r="5824" spans="1:11">
      <c r="A5824" s="1157">
        <v>5135090001</v>
      </c>
      <c r="B5824" s="1219" t="s">
        <v>2382</v>
      </c>
      <c r="C5824" s="1220"/>
      <c r="D5824" s="1221"/>
      <c r="E5824" s="1219" t="s">
        <v>4636</v>
      </c>
      <c r="F5824" s="1221"/>
      <c r="G5824" s="740">
        <v>9280</v>
      </c>
      <c r="H5824" s="740">
        <v>2668</v>
      </c>
      <c r="I5824" s="1158">
        <v>0</v>
      </c>
      <c r="J5824" s="740">
        <v>11948</v>
      </c>
      <c r="K5824" s="276" t="str">
        <f t="shared" si="90"/>
        <v>110122</v>
      </c>
    </row>
    <row r="5825" spans="1:11">
      <c r="A5825" s="1157">
        <v>5135090001</v>
      </c>
      <c r="B5825" s="1219" t="s">
        <v>2382</v>
      </c>
      <c r="C5825" s="1220"/>
      <c r="D5825" s="1221"/>
      <c r="E5825" s="1219" t="s">
        <v>3123</v>
      </c>
      <c r="F5825" s="1221"/>
      <c r="G5825" s="740">
        <v>5394</v>
      </c>
      <c r="H5825" s="1158">
        <v>0</v>
      </c>
      <c r="I5825" s="1158">
        <v>0</v>
      </c>
      <c r="J5825" s="740">
        <v>5394</v>
      </c>
      <c r="K5825" s="276" t="str">
        <f t="shared" si="90"/>
        <v>110122</v>
      </c>
    </row>
    <row r="5826" spans="1:11">
      <c r="A5826" s="1157">
        <v>5135090001</v>
      </c>
      <c r="B5826" s="1219" t="s">
        <v>2382</v>
      </c>
      <c r="C5826" s="1220"/>
      <c r="D5826" s="1221"/>
      <c r="E5826" s="1219" t="s">
        <v>3124</v>
      </c>
      <c r="F5826" s="1221"/>
      <c r="G5826" s="740">
        <v>2386.12</v>
      </c>
      <c r="H5826" s="1158">
        <v>0</v>
      </c>
      <c r="I5826" s="1158">
        <v>0</v>
      </c>
      <c r="J5826" s="740">
        <v>2386.12</v>
      </c>
      <c r="K5826" s="276" t="str">
        <f t="shared" si="90"/>
        <v>110122</v>
      </c>
    </row>
    <row r="5827" spans="1:11">
      <c r="A5827" s="1157">
        <v>5135090001</v>
      </c>
      <c r="B5827" s="1219" t="s">
        <v>2382</v>
      </c>
      <c r="C5827" s="1220"/>
      <c r="D5827" s="1221"/>
      <c r="E5827" s="1219" t="s">
        <v>3920</v>
      </c>
      <c r="F5827" s="1221"/>
      <c r="G5827" s="740">
        <v>3828</v>
      </c>
      <c r="H5827" s="740">
        <v>2146</v>
      </c>
      <c r="I5827" s="1158">
        <v>0</v>
      </c>
      <c r="J5827" s="740">
        <v>5974</v>
      </c>
      <c r="K5827" s="276" t="str">
        <f t="shared" si="90"/>
        <v>110122</v>
      </c>
    </row>
    <row r="5828" spans="1:11">
      <c r="A5828" s="1157">
        <v>5135090001</v>
      </c>
      <c r="B5828" s="1219" t="s">
        <v>2382</v>
      </c>
      <c r="C5828" s="1220"/>
      <c r="D5828" s="1221"/>
      <c r="E5828" s="1219" t="s">
        <v>3921</v>
      </c>
      <c r="F5828" s="1221"/>
      <c r="G5828" s="740">
        <v>5162</v>
      </c>
      <c r="H5828" s="740">
        <v>3248</v>
      </c>
      <c r="I5828" s="1158">
        <v>0</v>
      </c>
      <c r="J5828" s="740">
        <v>8410</v>
      </c>
      <c r="K5828" s="276" t="str">
        <f t="shared" si="90"/>
        <v>110122</v>
      </c>
    </row>
    <row r="5829" spans="1:11">
      <c r="A5829" s="1157">
        <v>5135090001</v>
      </c>
      <c r="B5829" s="1219" t="s">
        <v>2382</v>
      </c>
      <c r="C5829" s="1220"/>
      <c r="D5829" s="1221"/>
      <c r="E5829" s="1219" t="s">
        <v>3595</v>
      </c>
      <c r="F5829" s="1221"/>
      <c r="G5829" s="740">
        <v>14546.4</v>
      </c>
      <c r="H5829" s="740">
        <v>1015</v>
      </c>
      <c r="I5829" s="1158">
        <v>0</v>
      </c>
      <c r="J5829" s="740">
        <v>15561.4</v>
      </c>
      <c r="K5829" s="276" t="str">
        <f t="shared" si="90"/>
        <v>110122</v>
      </c>
    </row>
    <row r="5830" spans="1:11">
      <c r="A5830" s="1157">
        <v>5135090001</v>
      </c>
      <c r="B5830" s="1219" t="s">
        <v>2382</v>
      </c>
      <c r="C5830" s="1220"/>
      <c r="D5830" s="1221"/>
      <c r="E5830" s="1219" t="s">
        <v>3125</v>
      </c>
      <c r="F5830" s="1221"/>
      <c r="G5830" s="740">
        <v>2433.6799999999998</v>
      </c>
      <c r="H5830" s="1158">
        <v>0</v>
      </c>
      <c r="I5830" s="1158">
        <v>0</v>
      </c>
      <c r="J5830" s="740">
        <v>2433.6799999999998</v>
      </c>
      <c r="K5830" s="276" t="str">
        <f t="shared" si="90"/>
        <v>110122</v>
      </c>
    </row>
    <row r="5831" spans="1:11">
      <c r="A5831" s="1157">
        <v>5135090001</v>
      </c>
      <c r="B5831" s="1219" t="s">
        <v>2382</v>
      </c>
      <c r="C5831" s="1220"/>
      <c r="D5831" s="1221"/>
      <c r="E5831" s="1219" t="s">
        <v>3126</v>
      </c>
      <c r="F5831" s="1221"/>
      <c r="G5831" s="740">
        <v>4118</v>
      </c>
      <c r="H5831" s="1158">
        <v>0</v>
      </c>
      <c r="I5831" s="1158">
        <v>0</v>
      </c>
      <c r="J5831" s="740">
        <v>4118</v>
      </c>
      <c r="K5831" s="276" t="str">
        <f t="shared" si="90"/>
        <v>110122</v>
      </c>
    </row>
    <row r="5832" spans="1:11">
      <c r="A5832" s="1157">
        <v>5135090001</v>
      </c>
      <c r="B5832" s="1219" t="s">
        <v>2382</v>
      </c>
      <c r="C5832" s="1220"/>
      <c r="D5832" s="1221"/>
      <c r="E5832" s="1219" t="s">
        <v>3596</v>
      </c>
      <c r="F5832" s="1221"/>
      <c r="G5832" s="740">
        <v>3248</v>
      </c>
      <c r="H5832" s="1158">
        <v>0</v>
      </c>
      <c r="I5832" s="1158">
        <v>0</v>
      </c>
      <c r="J5832" s="740">
        <v>3248</v>
      </c>
      <c r="K5832" s="276" t="str">
        <f t="shared" si="90"/>
        <v>110122</v>
      </c>
    </row>
    <row r="5833" spans="1:11">
      <c r="A5833" s="1157">
        <v>5135090001</v>
      </c>
      <c r="B5833" s="1219" t="s">
        <v>2382</v>
      </c>
      <c r="C5833" s="1220"/>
      <c r="D5833" s="1221"/>
      <c r="E5833" s="1219" t="s">
        <v>3922</v>
      </c>
      <c r="F5833" s="1221"/>
      <c r="G5833" s="740">
        <v>2552</v>
      </c>
      <c r="H5833" s="1158">
        <v>0</v>
      </c>
      <c r="I5833" s="1158">
        <v>0</v>
      </c>
      <c r="J5833" s="740">
        <v>2552</v>
      </c>
      <c r="K5833" s="276" t="str">
        <f t="shared" si="90"/>
        <v>110122</v>
      </c>
    </row>
    <row r="5834" spans="1:11">
      <c r="A5834" s="1157">
        <v>5135090001</v>
      </c>
      <c r="B5834" s="1219" t="s">
        <v>2382</v>
      </c>
      <c r="C5834" s="1220"/>
      <c r="D5834" s="1221"/>
      <c r="E5834" s="1219" t="s">
        <v>4637</v>
      </c>
      <c r="F5834" s="1221"/>
      <c r="G5834" s="740">
        <v>1392</v>
      </c>
      <c r="H5834" s="1158">
        <v>0</v>
      </c>
      <c r="I5834" s="1158">
        <v>0</v>
      </c>
      <c r="J5834" s="740">
        <v>1392</v>
      </c>
      <c r="K5834" s="276" t="str">
        <f t="shared" si="90"/>
        <v>110122</v>
      </c>
    </row>
    <row r="5835" spans="1:11">
      <c r="A5835" s="1157">
        <v>5135090001</v>
      </c>
      <c r="B5835" s="1219" t="s">
        <v>2382</v>
      </c>
      <c r="C5835" s="1220"/>
      <c r="D5835" s="1221"/>
      <c r="E5835" s="1219" t="s">
        <v>3127</v>
      </c>
      <c r="F5835" s="1221"/>
      <c r="G5835" s="740">
        <v>7540</v>
      </c>
      <c r="H5835" s="740">
        <v>1914</v>
      </c>
      <c r="I5835" s="1158">
        <v>0</v>
      </c>
      <c r="J5835" s="740">
        <v>9454</v>
      </c>
      <c r="K5835" s="276" t="str">
        <f t="shared" si="90"/>
        <v>110122</v>
      </c>
    </row>
    <row r="5836" spans="1:11">
      <c r="A5836" s="1157">
        <v>5135090001</v>
      </c>
      <c r="B5836" s="1219" t="s">
        <v>2382</v>
      </c>
      <c r="C5836" s="1220"/>
      <c r="D5836" s="1221"/>
      <c r="E5836" s="1219" t="s">
        <v>3923</v>
      </c>
      <c r="F5836" s="1221"/>
      <c r="G5836" s="740">
        <v>13630</v>
      </c>
      <c r="H5836" s="1158">
        <v>0</v>
      </c>
      <c r="I5836" s="1158">
        <v>0</v>
      </c>
      <c r="J5836" s="740">
        <v>13630</v>
      </c>
      <c r="K5836" s="276" t="str">
        <f t="shared" si="90"/>
        <v>110122</v>
      </c>
    </row>
    <row r="5837" spans="1:11">
      <c r="A5837" s="1157">
        <v>5135090001</v>
      </c>
      <c r="B5837" s="1219" t="s">
        <v>2382</v>
      </c>
      <c r="C5837" s="1220"/>
      <c r="D5837" s="1221"/>
      <c r="E5837" s="1219" t="s">
        <v>3128</v>
      </c>
      <c r="F5837" s="1221"/>
      <c r="G5837" s="740">
        <v>2408.16</v>
      </c>
      <c r="H5837" s="1158">
        <v>0</v>
      </c>
      <c r="I5837" s="1158">
        <v>0</v>
      </c>
      <c r="J5837" s="740">
        <v>2408.16</v>
      </c>
      <c r="K5837" s="276" t="str">
        <f t="shared" ref="K5837:K5900" si="91">MID(E5837,58,6)</f>
        <v>110122</v>
      </c>
    </row>
    <row r="5838" spans="1:11">
      <c r="A5838" s="1157">
        <v>5135090001</v>
      </c>
      <c r="B5838" s="1219" t="s">
        <v>2382</v>
      </c>
      <c r="C5838" s="1220"/>
      <c r="D5838" s="1221"/>
      <c r="E5838" s="1219" t="s">
        <v>4638</v>
      </c>
      <c r="F5838" s="1221"/>
      <c r="G5838" s="740">
        <v>2088</v>
      </c>
      <c r="H5838" s="1158">
        <v>0</v>
      </c>
      <c r="I5838" s="1158">
        <v>0</v>
      </c>
      <c r="J5838" s="740">
        <v>2088</v>
      </c>
      <c r="K5838" s="276" t="str">
        <f t="shared" si="91"/>
        <v>110122</v>
      </c>
    </row>
    <row r="5839" spans="1:11">
      <c r="A5839" s="1157">
        <v>5135090001</v>
      </c>
      <c r="B5839" s="1219" t="s">
        <v>2382</v>
      </c>
      <c r="C5839" s="1220"/>
      <c r="D5839" s="1221"/>
      <c r="E5839" s="1219" t="s">
        <v>3129</v>
      </c>
      <c r="F5839" s="1221"/>
      <c r="G5839" s="740">
        <v>2436</v>
      </c>
      <c r="H5839" s="740">
        <v>1102</v>
      </c>
      <c r="I5839" s="1158">
        <v>0</v>
      </c>
      <c r="J5839" s="740">
        <v>3538</v>
      </c>
      <c r="K5839" s="276" t="str">
        <f t="shared" si="91"/>
        <v>110122</v>
      </c>
    </row>
    <row r="5840" spans="1:11">
      <c r="A5840" s="1157">
        <v>5135090001</v>
      </c>
      <c r="B5840" s="1219" t="s">
        <v>2382</v>
      </c>
      <c r="C5840" s="1220"/>
      <c r="D5840" s="1221"/>
      <c r="E5840" s="1219" t="s">
        <v>3130</v>
      </c>
      <c r="F5840" s="1221"/>
      <c r="G5840" s="740">
        <v>2320</v>
      </c>
      <c r="H5840" s="1158">
        <v>0</v>
      </c>
      <c r="I5840" s="1158">
        <v>0</v>
      </c>
      <c r="J5840" s="740">
        <v>2320</v>
      </c>
      <c r="K5840" s="276" t="str">
        <f t="shared" si="91"/>
        <v>110122</v>
      </c>
    </row>
    <row r="5841" spans="1:11">
      <c r="A5841" s="1157">
        <v>5135090001</v>
      </c>
      <c r="B5841" s="1219" t="s">
        <v>2382</v>
      </c>
      <c r="C5841" s="1220"/>
      <c r="D5841" s="1221"/>
      <c r="E5841" s="1219" t="s">
        <v>3924</v>
      </c>
      <c r="F5841" s="1221"/>
      <c r="G5841" s="740">
        <v>4448</v>
      </c>
      <c r="H5841" s="1158">
        <v>0</v>
      </c>
      <c r="I5841" s="1158">
        <v>0</v>
      </c>
      <c r="J5841" s="740">
        <v>4448</v>
      </c>
      <c r="K5841" s="276" t="str">
        <f t="shared" si="91"/>
        <v>110122</v>
      </c>
    </row>
    <row r="5842" spans="1:11">
      <c r="A5842" s="1157">
        <v>5135090001</v>
      </c>
      <c r="B5842" s="1219" t="s">
        <v>2382</v>
      </c>
      <c r="C5842" s="1220"/>
      <c r="D5842" s="1221"/>
      <c r="E5842" s="1219" t="s">
        <v>3362</v>
      </c>
      <c r="F5842" s="1221"/>
      <c r="G5842" s="740">
        <v>1484.8</v>
      </c>
      <c r="H5842" s="1158">
        <v>0</v>
      </c>
      <c r="I5842" s="1158">
        <v>0</v>
      </c>
      <c r="J5842" s="740">
        <v>1484.8</v>
      </c>
      <c r="K5842" s="276" t="str">
        <f t="shared" si="91"/>
        <v>110122</v>
      </c>
    </row>
    <row r="5843" spans="1:11">
      <c r="A5843" s="1157">
        <v>5135090001</v>
      </c>
      <c r="B5843" s="1219" t="s">
        <v>2382</v>
      </c>
      <c r="C5843" s="1220"/>
      <c r="D5843" s="1221"/>
      <c r="E5843" s="1219" t="s">
        <v>3925</v>
      </c>
      <c r="F5843" s="1221"/>
      <c r="G5843" s="740">
        <v>3480</v>
      </c>
      <c r="H5843" s="1158">
        <v>0</v>
      </c>
      <c r="I5843" s="1158">
        <v>0</v>
      </c>
      <c r="J5843" s="740">
        <v>3480</v>
      </c>
      <c r="K5843" s="276" t="str">
        <f t="shared" si="91"/>
        <v>110122</v>
      </c>
    </row>
    <row r="5844" spans="1:11">
      <c r="A5844" s="1157">
        <v>5135090001</v>
      </c>
      <c r="B5844" s="1219" t="s">
        <v>2382</v>
      </c>
      <c r="C5844" s="1220"/>
      <c r="D5844" s="1221"/>
      <c r="E5844" s="1219" t="s">
        <v>3926</v>
      </c>
      <c r="F5844" s="1221"/>
      <c r="G5844" s="740">
        <v>1624</v>
      </c>
      <c r="H5844" s="1158">
        <v>0</v>
      </c>
      <c r="I5844" s="1158">
        <v>0</v>
      </c>
      <c r="J5844" s="740">
        <v>1624</v>
      </c>
      <c r="K5844" s="276" t="str">
        <f t="shared" si="91"/>
        <v>110122</v>
      </c>
    </row>
    <row r="5845" spans="1:11">
      <c r="A5845" s="1157">
        <v>5136010001</v>
      </c>
      <c r="B5845" s="1219" t="s">
        <v>2384</v>
      </c>
      <c r="C5845" s="1220"/>
      <c r="D5845" s="1221"/>
      <c r="E5845" s="1219" t="s">
        <v>2385</v>
      </c>
      <c r="F5845" s="1221"/>
      <c r="G5845" s="740">
        <v>636000</v>
      </c>
      <c r="H5845" s="740">
        <v>57005</v>
      </c>
      <c r="I5845" s="1158">
        <v>0</v>
      </c>
      <c r="J5845" s="740">
        <v>693005</v>
      </c>
      <c r="K5845" s="276" t="str">
        <f t="shared" si="91"/>
        <v>110122</v>
      </c>
    </row>
    <row r="5846" spans="1:11">
      <c r="A5846" s="1157">
        <v>5136010001</v>
      </c>
      <c r="B5846" s="1219" t="s">
        <v>2384</v>
      </c>
      <c r="C5846" s="1220"/>
      <c r="D5846" s="1221"/>
      <c r="E5846" s="1219" t="s">
        <v>3131</v>
      </c>
      <c r="F5846" s="1221"/>
      <c r="G5846" s="740">
        <v>56560</v>
      </c>
      <c r="H5846" s="740">
        <v>2301</v>
      </c>
      <c r="I5846" s="1158">
        <v>0</v>
      </c>
      <c r="J5846" s="740">
        <v>58861</v>
      </c>
      <c r="K5846" s="276" t="str">
        <f t="shared" si="91"/>
        <v>110122</v>
      </c>
    </row>
    <row r="5847" spans="1:11">
      <c r="A5847" s="1157">
        <v>5136010001</v>
      </c>
      <c r="B5847" s="1219" t="s">
        <v>2384</v>
      </c>
      <c r="C5847" s="1220"/>
      <c r="D5847" s="1221"/>
      <c r="E5847" s="1219" t="s">
        <v>2713</v>
      </c>
      <c r="F5847" s="1221"/>
      <c r="G5847" s="740">
        <v>1035369.38</v>
      </c>
      <c r="H5847" s="740">
        <v>82124.100000000006</v>
      </c>
      <c r="I5847" s="1158">
        <v>0</v>
      </c>
      <c r="J5847" s="740">
        <v>1117493.48</v>
      </c>
      <c r="K5847" s="276" t="str">
        <f t="shared" si="91"/>
        <v>110122</v>
      </c>
    </row>
    <row r="5848" spans="1:11">
      <c r="A5848" s="1157">
        <v>5136010001</v>
      </c>
      <c r="B5848" s="1219" t="s">
        <v>2384</v>
      </c>
      <c r="C5848" s="1220"/>
      <c r="D5848" s="1221"/>
      <c r="E5848" s="1219" t="s">
        <v>2386</v>
      </c>
      <c r="F5848" s="1221"/>
      <c r="G5848" s="740">
        <v>300000</v>
      </c>
      <c r="H5848" s="740">
        <v>5203.5200000000004</v>
      </c>
      <c r="I5848" s="1158">
        <v>0</v>
      </c>
      <c r="J5848" s="740">
        <v>305203.52</v>
      </c>
      <c r="K5848" s="276" t="str">
        <f t="shared" si="91"/>
        <v>110122</v>
      </c>
    </row>
    <row r="5849" spans="1:11">
      <c r="A5849" s="1157">
        <v>5136010001</v>
      </c>
      <c r="B5849" s="1219" t="s">
        <v>2384</v>
      </c>
      <c r="C5849" s="1220"/>
      <c r="D5849" s="1221"/>
      <c r="E5849" s="1219" t="s">
        <v>2714</v>
      </c>
      <c r="F5849" s="1221"/>
      <c r="G5849" s="740">
        <v>1108880</v>
      </c>
      <c r="H5849" s="740">
        <v>91424</v>
      </c>
      <c r="I5849" s="1158">
        <v>0</v>
      </c>
      <c r="J5849" s="740">
        <v>1200304</v>
      </c>
      <c r="K5849" s="276" t="str">
        <f t="shared" si="91"/>
        <v>110122</v>
      </c>
    </row>
    <row r="5850" spans="1:11">
      <c r="A5850" s="1157">
        <v>5136010001</v>
      </c>
      <c r="B5850" s="1219" t="s">
        <v>2384</v>
      </c>
      <c r="C5850" s="1220"/>
      <c r="D5850" s="1221"/>
      <c r="E5850" s="1219" t="s">
        <v>2387</v>
      </c>
      <c r="F5850" s="1221"/>
      <c r="G5850" s="740">
        <v>18000</v>
      </c>
      <c r="H5850" s="740">
        <v>1522</v>
      </c>
      <c r="I5850" s="1158">
        <v>0</v>
      </c>
      <c r="J5850" s="740">
        <v>19522</v>
      </c>
      <c r="K5850" s="276" t="str">
        <f t="shared" si="91"/>
        <v>110122</v>
      </c>
    </row>
    <row r="5851" spans="1:11">
      <c r="A5851" s="1157">
        <v>5136010001</v>
      </c>
      <c r="B5851" s="1219" t="s">
        <v>2384</v>
      </c>
      <c r="C5851" s="1220"/>
      <c r="D5851" s="1221"/>
      <c r="E5851" s="1219" t="s">
        <v>2388</v>
      </c>
      <c r="F5851" s="1221"/>
      <c r="G5851" s="740">
        <v>87800</v>
      </c>
      <c r="H5851" s="740">
        <v>8836</v>
      </c>
      <c r="I5851" s="1158">
        <v>0</v>
      </c>
      <c r="J5851" s="740">
        <v>96636</v>
      </c>
      <c r="K5851" s="276" t="str">
        <f t="shared" si="91"/>
        <v>110122</v>
      </c>
    </row>
    <row r="5852" spans="1:11">
      <c r="A5852" s="1157">
        <v>5136010001</v>
      </c>
      <c r="B5852" s="1219" t="s">
        <v>2384</v>
      </c>
      <c r="C5852" s="1220"/>
      <c r="D5852" s="1221"/>
      <c r="E5852" s="1219" t="s">
        <v>2389</v>
      </c>
      <c r="F5852" s="1221"/>
      <c r="G5852" s="740">
        <v>82000</v>
      </c>
      <c r="H5852" s="740">
        <v>3044</v>
      </c>
      <c r="I5852" s="1158">
        <v>0</v>
      </c>
      <c r="J5852" s="740">
        <v>85044</v>
      </c>
      <c r="K5852" s="276" t="str">
        <f t="shared" si="91"/>
        <v>110122</v>
      </c>
    </row>
    <row r="5853" spans="1:11">
      <c r="A5853" s="1157">
        <v>5136010001</v>
      </c>
      <c r="B5853" s="1219" t="s">
        <v>2384</v>
      </c>
      <c r="C5853" s="1220"/>
      <c r="D5853" s="1221"/>
      <c r="E5853" s="1219" t="s">
        <v>2390</v>
      </c>
      <c r="F5853" s="1221"/>
      <c r="G5853" s="740">
        <v>680800.16</v>
      </c>
      <c r="H5853" s="740">
        <v>55523.839999999997</v>
      </c>
      <c r="I5853" s="1158">
        <v>0</v>
      </c>
      <c r="J5853" s="740">
        <v>736324</v>
      </c>
      <c r="K5853" s="276" t="str">
        <f t="shared" si="91"/>
        <v>110122</v>
      </c>
    </row>
    <row r="5854" spans="1:11">
      <c r="A5854" s="1157">
        <v>5136010001</v>
      </c>
      <c r="B5854" s="1219" t="s">
        <v>2384</v>
      </c>
      <c r="C5854" s="1220"/>
      <c r="D5854" s="1221"/>
      <c r="E5854" s="1219" t="s">
        <v>2391</v>
      </c>
      <c r="F5854" s="1221"/>
      <c r="G5854" s="740">
        <v>50000</v>
      </c>
      <c r="H5854" s="1158">
        <v>0</v>
      </c>
      <c r="I5854" s="1158">
        <v>0</v>
      </c>
      <c r="J5854" s="740">
        <v>50000</v>
      </c>
      <c r="K5854" s="276" t="str">
        <f t="shared" si="91"/>
        <v>110122</v>
      </c>
    </row>
    <row r="5855" spans="1:11">
      <c r="A5855" s="1157">
        <v>5136010001</v>
      </c>
      <c r="B5855" s="1219" t="s">
        <v>2384</v>
      </c>
      <c r="C5855" s="1220"/>
      <c r="D5855" s="1221"/>
      <c r="E5855" s="1219" t="s">
        <v>2392</v>
      </c>
      <c r="F5855" s="1221"/>
      <c r="G5855" s="740">
        <v>2693857.51</v>
      </c>
      <c r="H5855" s="740">
        <v>2905469.49</v>
      </c>
      <c r="I5855" s="1158">
        <v>0</v>
      </c>
      <c r="J5855" s="740">
        <v>5599327</v>
      </c>
      <c r="K5855" s="276" t="str">
        <f t="shared" si="91"/>
        <v>110122</v>
      </c>
    </row>
    <row r="5856" spans="1:11">
      <c r="A5856" s="1157">
        <v>5136010001</v>
      </c>
      <c r="B5856" s="1219" t="s">
        <v>2384</v>
      </c>
      <c r="C5856" s="1220"/>
      <c r="D5856" s="1221"/>
      <c r="E5856" s="1219" t="s">
        <v>2393</v>
      </c>
      <c r="F5856" s="1221"/>
      <c r="G5856" s="740">
        <v>1967876.5</v>
      </c>
      <c r="H5856" s="740">
        <v>229869.1</v>
      </c>
      <c r="I5856" s="1158">
        <v>0</v>
      </c>
      <c r="J5856" s="740">
        <v>2197745.6</v>
      </c>
      <c r="K5856" s="276" t="str">
        <f t="shared" si="91"/>
        <v>110122</v>
      </c>
    </row>
    <row r="5857" spans="1:11">
      <c r="A5857" s="1157">
        <v>5136010001</v>
      </c>
      <c r="B5857" s="1219" t="s">
        <v>2384</v>
      </c>
      <c r="C5857" s="1220"/>
      <c r="D5857" s="1221"/>
      <c r="E5857" s="1219" t="s">
        <v>2394</v>
      </c>
      <c r="F5857" s="1221"/>
      <c r="G5857" s="740">
        <v>1934560.01</v>
      </c>
      <c r="H5857" s="740">
        <v>263492.59000000003</v>
      </c>
      <c r="I5857" s="1158">
        <v>0</v>
      </c>
      <c r="J5857" s="740">
        <v>2198052.6</v>
      </c>
      <c r="K5857" s="276" t="str">
        <f t="shared" si="91"/>
        <v>110122</v>
      </c>
    </row>
    <row r="5858" spans="1:11">
      <c r="A5858" s="1157">
        <v>5136010001</v>
      </c>
      <c r="B5858" s="1219" t="s">
        <v>2384</v>
      </c>
      <c r="C5858" s="1220"/>
      <c r="D5858" s="1221"/>
      <c r="E5858" s="1219" t="s">
        <v>2715</v>
      </c>
      <c r="F5858" s="1221"/>
      <c r="G5858" s="740">
        <v>1887337.03</v>
      </c>
      <c r="H5858" s="740">
        <v>308338.57</v>
      </c>
      <c r="I5858" s="1158">
        <v>0</v>
      </c>
      <c r="J5858" s="740">
        <v>2195675.6</v>
      </c>
      <c r="K5858" s="276" t="str">
        <f t="shared" si="91"/>
        <v>110122</v>
      </c>
    </row>
    <row r="5859" spans="1:11">
      <c r="A5859" s="1157">
        <v>5136010001</v>
      </c>
      <c r="B5859" s="1219" t="s">
        <v>2384</v>
      </c>
      <c r="C5859" s="1220"/>
      <c r="D5859" s="1221"/>
      <c r="E5859" s="1219" t="s">
        <v>2716</v>
      </c>
      <c r="F5859" s="1221"/>
      <c r="G5859" s="740">
        <v>1830120.11</v>
      </c>
      <c r="H5859" s="740">
        <v>307291.49</v>
      </c>
      <c r="I5859" s="1158">
        <v>0</v>
      </c>
      <c r="J5859" s="740">
        <v>2137411.6</v>
      </c>
      <c r="K5859" s="276" t="str">
        <f t="shared" si="91"/>
        <v>110122</v>
      </c>
    </row>
    <row r="5860" spans="1:11">
      <c r="A5860" s="1157">
        <v>5136010001</v>
      </c>
      <c r="B5860" s="1219" t="s">
        <v>2384</v>
      </c>
      <c r="C5860" s="1220"/>
      <c r="D5860" s="1221"/>
      <c r="E5860" s="1219" t="s">
        <v>2717</v>
      </c>
      <c r="F5860" s="1221"/>
      <c r="G5860" s="740">
        <v>2932480.27</v>
      </c>
      <c r="H5860" s="740">
        <v>2412923.33</v>
      </c>
      <c r="I5860" s="1158">
        <v>0</v>
      </c>
      <c r="J5860" s="740">
        <v>5345403.5999999996</v>
      </c>
      <c r="K5860" s="276" t="str">
        <f t="shared" si="91"/>
        <v>110122</v>
      </c>
    </row>
    <row r="5861" spans="1:11">
      <c r="A5861" s="1157">
        <v>5136010001</v>
      </c>
      <c r="B5861" s="1219" t="s">
        <v>2384</v>
      </c>
      <c r="C5861" s="1220"/>
      <c r="D5861" s="1221"/>
      <c r="E5861" s="1219" t="s">
        <v>2718</v>
      </c>
      <c r="F5861" s="1221"/>
      <c r="G5861" s="740">
        <v>300972</v>
      </c>
      <c r="H5861" s="1158">
        <v>0</v>
      </c>
      <c r="I5861" s="1158">
        <v>0</v>
      </c>
      <c r="J5861" s="740">
        <v>300972</v>
      </c>
      <c r="K5861" s="276" t="str">
        <f t="shared" si="91"/>
        <v>110122</v>
      </c>
    </row>
    <row r="5862" spans="1:11">
      <c r="A5862" s="1157">
        <v>5136010001</v>
      </c>
      <c r="B5862" s="1219" t="s">
        <v>2384</v>
      </c>
      <c r="C5862" s="1220"/>
      <c r="D5862" s="1221"/>
      <c r="E5862" s="1219" t="s">
        <v>2395</v>
      </c>
      <c r="F5862" s="1221"/>
      <c r="G5862" s="740">
        <v>202039.9</v>
      </c>
      <c r="H5862" s="740">
        <v>24683.1</v>
      </c>
      <c r="I5862" s="1158">
        <v>0</v>
      </c>
      <c r="J5862" s="740">
        <v>226723</v>
      </c>
      <c r="K5862" s="276" t="str">
        <f t="shared" si="91"/>
        <v>110122</v>
      </c>
    </row>
    <row r="5863" spans="1:11">
      <c r="A5863" s="1157">
        <v>5136010001</v>
      </c>
      <c r="B5863" s="1219" t="s">
        <v>2384</v>
      </c>
      <c r="C5863" s="1220"/>
      <c r="D5863" s="1221"/>
      <c r="E5863" s="1219" t="s">
        <v>4067</v>
      </c>
      <c r="F5863" s="1221"/>
      <c r="G5863" s="740">
        <v>3827.79</v>
      </c>
      <c r="H5863" s="1158">
        <v>892.21</v>
      </c>
      <c r="I5863" s="1158">
        <v>0</v>
      </c>
      <c r="J5863" s="740">
        <v>4720</v>
      </c>
      <c r="K5863" s="276" t="str">
        <f t="shared" si="91"/>
        <v>110122</v>
      </c>
    </row>
    <row r="5864" spans="1:11">
      <c r="A5864" s="1157">
        <v>5136010001</v>
      </c>
      <c r="B5864" s="1219" t="s">
        <v>2384</v>
      </c>
      <c r="C5864" s="1220"/>
      <c r="D5864" s="1221"/>
      <c r="E5864" s="1219" t="s">
        <v>2719</v>
      </c>
      <c r="F5864" s="1221"/>
      <c r="G5864" s="740">
        <v>30000</v>
      </c>
      <c r="H5864" s="1158">
        <v>0</v>
      </c>
      <c r="I5864" s="1158">
        <v>0</v>
      </c>
      <c r="J5864" s="740">
        <v>30000</v>
      </c>
      <c r="K5864" s="276" t="str">
        <f t="shared" si="91"/>
        <v>110122</v>
      </c>
    </row>
    <row r="5865" spans="1:11">
      <c r="A5865" s="1157">
        <v>5136010001</v>
      </c>
      <c r="B5865" s="1219" t="s">
        <v>2384</v>
      </c>
      <c r="C5865" s="1220"/>
      <c r="D5865" s="1221"/>
      <c r="E5865" s="1219" t="s">
        <v>2720</v>
      </c>
      <c r="F5865" s="1221"/>
      <c r="G5865" s="740">
        <v>1176280.01</v>
      </c>
      <c r="H5865" s="740">
        <v>191558.99</v>
      </c>
      <c r="I5865" s="1158">
        <v>0</v>
      </c>
      <c r="J5865" s="740">
        <v>1367839</v>
      </c>
      <c r="K5865" s="276" t="str">
        <f t="shared" si="91"/>
        <v>110122</v>
      </c>
    </row>
    <row r="5866" spans="1:11">
      <c r="A5866" s="1157">
        <v>5136010001</v>
      </c>
      <c r="B5866" s="1219" t="s">
        <v>2384</v>
      </c>
      <c r="C5866" s="1220"/>
      <c r="D5866" s="1221"/>
      <c r="E5866" s="1219" t="s">
        <v>2396</v>
      </c>
      <c r="F5866" s="1221"/>
      <c r="G5866" s="740">
        <v>236087.63</v>
      </c>
      <c r="H5866" s="740">
        <v>38786.370000000003</v>
      </c>
      <c r="I5866" s="1158">
        <v>0</v>
      </c>
      <c r="J5866" s="740">
        <v>274874</v>
      </c>
      <c r="K5866" s="276" t="str">
        <f t="shared" si="91"/>
        <v>110122</v>
      </c>
    </row>
    <row r="5867" spans="1:11">
      <c r="A5867" s="1157">
        <v>5136010001</v>
      </c>
      <c r="B5867" s="1219" t="s">
        <v>2384</v>
      </c>
      <c r="C5867" s="1220"/>
      <c r="D5867" s="1221"/>
      <c r="E5867" s="1219" t="s">
        <v>3927</v>
      </c>
      <c r="F5867" s="1221"/>
      <c r="G5867" s="740">
        <v>12000</v>
      </c>
      <c r="H5867" s="740">
        <v>6087</v>
      </c>
      <c r="I5867" s="1158">
        <v>0</v>
      </c>
      <c r="J5867" s="740">
        <v>18087</v>
      </c>
      <c r="K5867" s="276" t="str">
        <f t="shared" si="91"/>
        <v>110122</v>
      </c>
    </row>
    <row r="5868" spans="1:11">
      <c r="A5868" s="1157">
        <v>5136010001</v>
      </c>
      <c r="B5868" s="1219" t="s">
        <v>2384</v>
      </c>
      <c r="C5868" s="1220"/>
      <c r="D5868" s="1221"/>
      <c r="E5868" s="1219" t="s">
        <v>4639</v>
      </c>
      <c r="F5868" s="1221"/>
      <c r="G5868" s="1158">
        <v>0</v>
      </c>
      <c r="H5868" s="740">
        <v>3805</v>
      </c>
      <c r="I5868" s="1158">
        <v>0</v>
      </c>
      <c r="J5868" s="740">
        <v>3805</v>
      </c>
      <c r="K5868" s="276" t="str">
        <f t="shared" si="91"/>
        <v>110122</v>
      </c>
    </row>
    <row r="5869" spans="1:11">
      <c r="A5869" s="1157">
        <v>5136010001</v>
      </c>
      <c r="B5869" s="1219" t="s">
        <v>2384</v>
      </c>
      <c r="C5869" s="1220"/>
      <c r="D5869" s="1221"/>
      <c r="E5869" s="1219" t="s">
        <v>4068</v>
      </c>
      <c r="F5869" s="1221"/>
      <c r="G5869" s="740">
        <v>7200</v>
      </c>
      <c r="H5869" s="740">
        <v>2130</v>
      </c>
      <c r="I5869" s="1158">
        <v>0</v>
      </c>
      <c r="J5869" s="740">
        <v>9330</v>
      </c>
      <c r="K5869" s="276" t="str">
        <f t="shared" si="91"/>
        <v>110122</v>
      </c>
    </row>
    <row r="5870" spans="1:11">
      <c r="A5870" s="1157">
        <v>5136010001</v>
      </c>
      <c r="B5870" s="1219" t="s">
        <v>2384</v>
      </c>
      <c r="C5870" s="1220"/>
      <c r="D5870" s="1221"/>
      <c r="E5870" s="1219" t="s">
        <v>2721</v>
      </c>
      <c r="F5870" s="1221"/>
      <c r="G5870" s="740">
        <v>249600.01</v>
      </c>
      <c r="H5870" s="740">
        <v>12222.76</v>
      </c>
      <c r="I5870" s="1158">
        <v>0</v>
      </c>
      <c r="J5870" s="740">
        <v>261822.77</v>
      </c>
      <c r="K5870" s="276" t="str">
        <f t="shared" si="91"/>
        <v>110122</v>
      </c>
    </row>
    <row r="5871" spans="1:11">
      <c r="A5871" s="1157">
        <v>5136010001</v>
      </c>
      <c r="B5871" s="1219" t="s">
        <v>2384</v>
      </c>
      <c r="C5871" s="1220"/>
      <c r="D5871" s="1221"/>
      <c r="E5871" s="1219" t="s">
        <v>3928</v>
      </c>
      <c r="F5871" s="1221"/>
      <c r="G5871" s="740">
        <v>1027844.39</v>
      </c>
      <c r="H5871" s="740">
        <v>172033.61</v>
      </c>
      <c r="I5871" s="1158">
        <v>0</v>
      </c>
      <c r="J5871" s="740">
        <v>1199878</v>
      </c>
      <c r="K5871" s="276" t="str">
        <f t="shared" si="91"/>
        <v>110122</v>
      </c>
    </row>
    <row r="5872" spans="1:11">
      <c r="A5872" s="1157">
        <v>5136010001</v>
      </c>
      <c r="B5872" s="1219" t="s">
        <v>2384</v>
      </c>
      <c r="C5872" s="1220"/>
      <c r="D5872" s="1221"/>
      <c r="E5872" s="1219" t="s">
        <v>4640</v>
      </c>
      <c r="F5872" s="1221"/>
      <c r="G5872" s="1158">
        <v>0</v>
      </c>
      <c r="H5872" s="740">
        <v>1522</v>
      </c>
      <c r="I5872" s="1158">
        <v>0</v>
      </c>
      <c r="J5872" s="740">
        <v>1522</v>
      </c>
      <c r="K5872" s="276" t="str">
        <f t="shared" si="91"/>
        <v>110122</v>
      </c>
    </row>
    <row r="5873" spans="1:11">
      <c r="A5873" s="1157">
        <v>5136010001</v>
      </c>
      <c r="B5873" s="1219" t="s">
        <v>2384</v>
      </c>
      <c r="C5873" s="1220"/>
      <c r="D5873" s="1221"/>
      <c r="E5873" s="1219" t="s">
        <v>2722</v>
      </c>
      <c r="F5873" s="1221"/>
      <c r="G5873" s="740">
        <v>94200</v>
      </c>
      <c r="H5873" s="740">
        <v>8955</v>
      </c>
      <c r="I5873" s="1158">
        <v>0</v>
      </c>
      <c r="J5873" s="740">
        <v>103155</v>
      </c>
      <c r="K5873" s="276" t="str">
        <f t="shared" si="91"/>
        <v>110122</v>
      </c>
    </row>
    <row r="5874" spans="1:11">
      <c r="A5874" s="1157">
        <v>5136010001</v>
      </c>
      <c r="B5874" s="1219" t="s">
        <v>2384</v>
      </c>
      <c r="C5874" s="1220"/>
      <c r="D5874" s="1221"/>
      <c r="E5874" s="1219" t="s">
        <v>4069</v>
      </c>
      <c r="F5874" s="1221"/>
      <c r="G5874" s="740">
        <v>18000</v>
      </c>
      <c r="H5874" s="740">
        <v>1522</v>
      </c>
      <c r="I5874" s="1158">
        <v>0</v>
      </c>
      <c r="J5874" s="740">
        <v>19522</v>
      </c>
      <c r="K5874" s="276" t="str">
        <f t="shared" si="91"/>
        <v>110122</v>
      </c>
    </row>
    <row r="5875" spans="1:11">
      <c r="A5875" s="1157">
        <v>5136030001</v>
      </c>
      <c r="B5875" s="1219" t="s">
        <v>2397</v>
      </c>
      <c r="C5875" s="1220"/>
      <c r="D5875" s="1221"/>
      <c r="E5875" s="1219" t="s">
        <v>2398</v>
      </c>
      <c r="F5875" s="1221"/>
      <c r="G5875" s="740">
        <v>104747.04</v>
      </c>
      <c r="H5875" s="1158">
        <v>0</v>
      </c>
      <c r="I5875" s="1158">
        <v>0</v>
      </c>
      <c r="J5875" s="740">
        <v>104747.04</v>
      </c>
      <c r="K5875" s="276" t="str">
        <f t="shared" si="91"/>
        <v>110122</v>
      </c>
    </row>
    <row r="5876" spans="1:11">
      <c r="A5876" s="1157">
        <v>5136030001</v>
      </c>
      <c r="B5876" s="1219" t="s">
        <v>2397</v>
      </c>
      <c r="C5876" s="1220"/>
      <c r="D5876" s="1221"/>
      <c r="E5876" s="1219" t="s">
        <v>2399</v>
      </c>
      <c r="F5876" s="1221"/>
      <c r="G5876" s="740">
        <v>130933.8</v>
      </c>
      <c r="H5876" s="740">
        <v>26186.79</v>
      </c>
      <c r="I5876" s="1158">
        <v>0</v>
      </c>
      <c r="J5876" s="740">
        <v>157120.59</v>
      </c>
      <c r="K5876" s="276" t="str">
        <f t="shared" si="91"/>
        <v>110122</v>
      </c>
    </row>
    <row r="5877" spans="1:11">
      <c r="A5877" s="1157">
        <v>5136030001</v>
      </c>
      <c r="B5877" s="1219" t="s">
        <v>2397</v>
      </c>
      <c r="C5877" s="1220"/>
      <c r="D5877" s="1221"/>
      <c r="E5877" s="1219" t="s">
        <v>2723</v>
      </c>
      <c r="F5877" s="1221"/>
      <c r="G5877" s="740">
        <v>108560.28</v>
      </c>
      <c r="H5877" s="1158">
        <v>0</v>
      </c>
      <c r="I5877" s="1158">
        <v>0</v>
      </c>
      <c r="J5877" s="740">
        <v>108560.28</v>
      </c>
      <c r="K5877" s="276" t="str">
        <f t="shared" si="91"/>
        <v>110122</v>
      </c>
    </row>
    <row r="5878" spans="1:11">
      <c r="A5878" s="1157">
        <v>5136030001</v>
      </c>
      <c r="B5878" s="1219" t="s">
        <v>2397</v>
      </c>
      <c r="C5878" s="1220"/>
      <c r="D5878" s="1221"/>
      <c r="E5878" s="1219" t="s">
        <v>2724</v>
      </c>
      <c r="F5878" s="1221"/>
      <c r="G5878" s="740">
        <v>104747.04</v>
      </c>
      <c r="H5878" s="1158">
        <v>0</v>
      </c>
      <c r="I5878" s="1158">
        <v>0</v>
      </c>
      <c r="J5878" s="740">
        <v>104747.04</v>
      </c>
      <c r="K5878" s="276" t="str">
        <f t="shared" si="91"/>
        <v>110122</v>
      </c>
    </row>
    <row r="5879" spans="1:11">
      <c r="A5879" s="1157">
        <v>5136030001</v>
      </c>
      <c r="B5879" s="1219" t="s">
        <v>2397</v>
      </c>
      <c r="C5879" s="1220"/>
      <c r="D5879" s="1221"/>
      <c r="E5879" s="1219" t="s">
        <v>2725</v>
      </c>
      <c r="F5879" s="1221"/>
      <c r="G5879" s="740">
        <v>108747.04</v>
      </c>
      <c r="H5879" s="1158">
        <v>0</v>
      </c>
      <c r="I5879" s="1158">
        <v>0</v>
      </c>
      <c r="J5879" s="740">
        <v>108747.04</v>
      </c>
      <c r="K5879" s="276" t="str">
        <f t="shared" si="91"/>
        <v>110122</v>
      </c>
    </row>
    <row r="5880" spans="1:11">
      <c r="A5880" s="1157">
        <v>5136030001</v>
      </c>
      <c r="B5880" s="1219" t="s">
        <v>2397</v>
      </c>
      <c r="C5880" s="1220"/>
      <c r="D5880" s="1221"/>
      <c r="E5880" s="1219" t="s">
        <v>2726</v>
      </c>
      <c r="F5880" s="1221"/>
      <c r="G5880" s="740">
        <v>130747.04</v>
      </c>
      <c r="H5880" s="1158">
        <v>0</v>
      </c>
      <c r="I5880" s="1158">
        <v>0</v>
      </c>
      <c r="J5880" s="740">
        <v>130747.04</v>
      </c>
      <c r="K5880" s="276" t="str">
        <f t="shared" si="91"/>
        <v>110122</v>
      </c>
    </row>
    <row r="5881" spans="1:11">
      <c r="A5881" s="1157">
        <v>5136030001</v>
      </c>
      <c r="B5881" s="1219" t="s">
        <v>2397</v>
      </c>
      <c r="C5881" s="1220"/>
      <c r="D5881" s="1221"/>
      <c r="E5881" s="1219" t="s">
        <v>2727</v>
      </c>
      <c r="F5881" s="1221"/>
      <c r="G5881" s="740">
        <v>29120</v>
      </c>
      <c r="H5881" s="1158">
        <v>0</v>
      </c>
      <c r="I5881" s="1158">
        <v>0</v>
      </c>
      <c r="J5881" s="740">
        <v>29120</v>
      </c>
      <c r="K5881" s="276" t="str">
        <f t="shared" si="91"/>
        <v>110122</v>
      </c>
    </row>
    <row r="5882" spans="1:11">
      <c r="A5882" s="1157">
        <v>5136040001</v>
      </c>
      <c r="B5882" s="1219" t="s">
        <v>3929</v>
      </c>
      <c r="C5882" s="1220"/>
      <c r="D5882" s="1221"/>
      <c r="E5882" s="1219" t="s">
        <v>3930</v>
      </c>
      <c r="F5882" s="1221"/>
      <c r="G5882" s="740">
        <v>60900</v>
      </c>
      <c r="H5882" s="1158">
        <v>0</v>
      </c>
      <c r="I5882" s="1158">
        <v>0</v>
      </c>
      <c r="J5882" s="740">
        <v>60900</v>
      </c>
      <c r="K5882" s="276" t="str">
        <f t="shared" si="91"/>
        <v>110122</v>
      </c>
    </row>
    <row r="5883" spans="1:11">
      <c r="A5883" s="1157">
        <v>5136060001</v>
      </c>
      <c r="B5883" s="1219" t="s">
        <v>2728</v>
      </c>
      <c r="C5883" s="1220"/>
      <c r="D5883" s="1221"/>
      <c r="E5883" s="1219" t="s">
        <v>4641</v>
      </c>
      <c r="F5883" s="1221"/>
      <c r="G5883" s="1158">
        <v>0</v>
      </c>
      <c r="H5883" s="1158">
        <v>710</v>
      </c>
      <c r="I5883" s="1158">
        <v>0</v>
      </c>
      <c r="J5883" s="1158">
        <v>710</v>
      </c>
      <c r="K5883" s="276" t="str">
        <f t="shared" si="91"/>
        <v>110122</v>
      </c>
    </row>
    <row r="5884" spans="1:11">
      <c r="A5884" s="1157">
        <v>5136060001</v>
      </c>
      <c r="B5884" s="1219" t="s">
        <v>2728</v>
      </c>
      <c r="C5884" s="1220"/>
      <c r="D5884" s="1221"/>
      <c r="E5884" s="1219" t="s">
        <v>2729</v>
      </c>
      <c r="F5884" s="1221"/>
      <c r="G5884" s="740">
        <v>385395.59</v>
      </c>
      <c r="H5884" s="740">
        <v>139509.76999999999</v>
      </c>
      <c r="I5884" s="1158">
        <v>0</v>
      </c>
      <c r="J5884" s="740">
        <v>524905.36</v>
      </c>
      <c r="K5884" s="276" t="str">
        <f t="shared" si="91"/>
        <v>110122</v>
      </c>
    </row>
    <row r="5885" spans="1:11">
      <c r="A5885" s="1157">
        <v>5136060001</v>
      </c>
      <c r="B5885" s="1219" t="s">
        <v>2728</v>
      </c>
      <c r="C5885" s="1220"/>
      <c r="D5885" s="1221"/>
      <c r="E5885" s="1219" t="s">
        <v>4070</v>
      </c>
      <c r="F5885" s="1221"/>
      <c r="G5885" s="740">
        <v>387769.28</v>
      </c>
      <c r="H5885" s="740">
        <v>137828.68</v>
      </c>
      <c r="I5885" s="1158">
        <v>0</v>
      </c>
      <c r="J5885" s="740">
        <v>525597.96</v>
      </c>
      <c r="K5885" s="276" t="str">
        <f t="shared" si="91"/>
        <v>110122</v>
      </c>
    </row>
    <row r="5886" spans="1:11">
      <c r="A5886" s="1157">
        <v>5136060001</v>
      </c>
      <c r="B5886" s="1219" t="s">
        <v>2728</v>
      </c>
      <c r="C5886" s="1220"/>
      <c r="D5886" s="1221"/>
      <c r="E5886" s="1219" t="s">
        <v>4071</v>
      </c>
      <c r="F5886" s="1221"/>
      <c r="G5886" s="740">
        <v>128199.99</v>
      </c>
      <c r="H5886" s="740">
        <v>244200.35</v>
      </c>
      <c r="I5886" s="1158">
        <v>0</v>
      </c>
      <c r="J5886" s="740">
        <v>372400.34</v>
      </c>
      <c r="K5886" s="276" t="str">
        <f t="shared" si="91"/>
        <v>110122</v>
      </c>
    </row>
    <row r="5887" spans="1:11">
      <c r="A5887" s="1157">
        <v>5136060001</v>
      </c>
      <c r="B5887" s="1219" t="s">
        <v>2728</v>
      </c>
      <c r="C5887" s="1220"/>
      <c r="D5887" s="1221"/>
      <c r="E5887" s="1219" t="s">
        <v>4642</v>
      </c>
      <c r="F5887" s="1221"/>
      <c r="G5887" s="1158">
        <v>0</v>
      </c>
      <c r="H5887" s="740">
        <v>216733.32</v>
      </c>
      <c r="I5887" s="1158">
        <v>0</v>
      </c>
      <c r="J5887" s="740">
        <v>216733.32</v>
      </c>
      <c r="K5887" s="276" t="str">
        <f t="shared" si="91"/>
        <v>110122</v>
      </c>
    </row>
    <row r="5888" spans="1:11">
      <c r="A5888" s="1157">
        <v>5136060001</v>
      </c>
      <c r="B5888" s="1219" t="s">
        <v>2728</v>
      </c>
      <c r="C5888" s="1220"/>
      <c r="D5888" s="1221"/>
      <c r="E5888" s="1219" t="s">
        <v>4643</v>
      </c>
      <c r="F5888" s="1221"/>
      <c r="G5888" s="1158">
        <v>0</v>
      </c>
      <c r="H5888" s="740">
        <v>68914.320000000007</v>
      </c>
      <c r="I5888" s="1158">
        <v>0</v>
      </c>
      <c r="J5888" s="740">
        <v>68914.320000000007</v>
      </c>
      <c r="K5888" s="276" t="str">
        <f t="shared" si="91"/>
        <v>110122</v>
      </c>
    </row>
    <row r="5889" spans="1:11">
      <c r="A5889" s="1157">
        <v>5136060001</v>
      </c>
      <c r="B5889" s="1219" t="s">
        <v>2728</v>
      </c>
      <c r="C5889" s="1220"/>
      <c r="D5889" s="1221"/>
      <c r="E5889" s="1219" t="s">
        <v>4644</v>
      </c>
      <c r="F5889" s="1221"/>
      <c r="G5889" s="740">
        <v>278000</v>
      </c>
      <c r="H5889" s="740">
        <v>135481.92000000001</v>
      </c>
      <c r="I5889" s="1158">
        <v>0</v>
      </c>
      <c r="J5889" s="740">
        <v>413481.92</v>
      </c>
      <c r="K5889" s="276" t="str">
        <f t="shared" si="91"/>
        <v>110122</v>
      </c>
    </row>
    <row r="5890" spans="1:11">
      <c r="A5890" s="1157">
        <v>5136900001</v>
      </c>
      <c r="B5890" s="1219" t="s">
        <v>2400</v>
      </c>
      <c r="C5890" s="1220"/>
      <c r="D5890" s="1221"/>
      <c r="E5890" s="1219" t="s">
        <v>4072</v>
      </c>
      <c r="F5890" s="1221"/>
      <c r="G5890" s="740">
        <v>8000</v>
      </c>
      <c r="H5890" s="1158">
        <v>0</v>
      </c>
      <c r="I5890" s="1158">
        <v>0</v>
      </c>
      <c r="J5890" s="740">
        <v>8000</v>
      </c>
      <c r="K5890" s="276" t="str">
        <f t="shared" si="91"/>
        <v>110122</v>
      </c>
    </row>
    <row r="5891" spans="1:11">
      <c r="A5891" s="1157">
        <v>5136900001</v>
      </c>
      <c r="B5891" s="1219" t="s">
        <v>2400</v>
      </c>
      <c r="C5891" s="1220"/>
      <c r="D5891" s="1221"/>
      <c r="E5891" s="1219" t="s">
        <v>4073</v>
      </c>
      <c r="F5891" s="1221"/>
      <c r="G5891" s="740">
        <v>7805.3</v>
      </c>
      <c r="H5891" s="1158">
        <v>0</v>
      </c>
      <c r="I5891" s="1158">
        <v>0</v>
      </c>
      <c r="J5891" s="740">
        <v>7805.3</v>
      </c>
      <c r="K5891" s="276" t="str">
        <f t="shared" si="91"/>
        <v>110122</v>
      </c>
    </row>
    <row r="5892" spans="1:11">
      <c r="A5892" s="1157">
        <v>5136900001</v>
      </c>
      <c r="B5892" s="1219" t="s">
        <v>2400</v>
      </c>
      <c r="C5892" s="1220"/>
      <c r="D5892" s="1221"/>
      <c r="E5892" s="1219" t="s">
        <v>4645</v>
      </c>
      <c r="F5892" s="1221"/>
      <c r="G5892" s="740">
        <v>278000</v>
      </c>
      <c r="H5892" s="740">
        <v>559200.11</v>
      </c>
      <c r="I5892" s="1158">
        <v>0</v>
      </c>
      <c r="J5892" s="740">
        <v>837200.11</v>
      </c>
      <c r="K5892" s="276" t="str">
        <f t="shared" si="91"/>
        <v>110122</v>
      </c>
    </row>
    <row r="5893" spans="1:11">
      <c r="A5893" s="1157">
        <v>5136900001</v>
      </c>
      <c r="B5893" s="1219" t="s">
        <v>2400</v>
      </c>
      <c r="C5893" s="1220"/>
      <c r="D5893" s="1221"/>
      <c r="E5893" s="1219" t="s">
        <v>2401</v>
      </c>
      <c r="F5893" s="1221"/>
      <c r="G5893" s="740">
        <v>54801.760000000002</v>
      </c>
      <c r="H5893" s="1158">
        <v>0</v>
      </c>
      <c r="I5893" s="1158">
        <v>0</v>
      </c>
      <c r="J5893" s="740">
        <v>54801.760000000002</v>
      </c>
      <c r="K5893" s="276" t="str">
        <f t="shared" si="91"/>
        <v>110122</v>
      </c>
    </row>
    <row r="5894" spans="1:11">
      <c r="A5894" s="1157">
        <v>5137010001</v>
      </c>
      <c r="B5894" s="1219" t="s">
        <v>2402</v>
      </c>
      <c r="C5894" s="1220"/>
      <c r="D5894" s="1221"/>
      <c r="E5894" s="1219" t="s">
        <v>2403</v>
      </c>
      <c r="F5894" s="1221"/>
      <c r="G5894" s="740">
        <v>96300</v>
      </c>
      <c r="H5894" s="740">
        <v>49490</v>
      </c>
      <c r="I5894" s="1158">
        <v>0</v>
      </c>
      <c r="J5894" s="740">
        <v>145790</v>
      </c>
      <c r="K5894" s="276" t="str">
        <f t="shared" si="91"/>
        <v>110122</v>
      </c>
    </row>
    <row r="5895" spans="1:11">
      <c r="A5895" s="1157">
        <v>5137010001</v>
      </c>
      <c r="B5895" s="1219" t="s">
        <v>2402</v>
      </c>
      <c r="C5895" s="1220"/>
      <c r="D5895" s="1221"/>
      <c r="E5895" s="1219" t="s">
        <v>4114</v>
      </c>
      <c r="F5895" s="1221"/>
      <c r="G5895" s="740">
        <v>9074</v>
      </c>
      <c r="H5895" s="1158">
        <v>0</v>
      </c>
      <c r="I5895" s="1158">
        <v>0</v>
      </c>
      <c r="J5895" s="740">
        <v>9074</v>
      </c>
      <c r="K5895" s="276" t="str">
        <f t="shared" si="91"/>
        <v>110122</v>
      </c>
    </row>
    <row r="5896" spans="1:11">
      <c r="A5896" s="1157">
        <v>5137010001</v>
      </c>
      <c r="B5896" s="1219" t="s">
        <v>2402</v>
      </c>
      <c r="C5896" s="1220"/>
      <c r="D5896" s="1221"/>
      <c r="E5896" s="1219" t="s">
        <v>3597</v>
      </c>
      <c r="F5896" s="1221"/>
      <c r="G5896" s="740">
        <v>25987</v>
      </c>
      <c r="H5896" s="740">
        <v>27380</v>
      </c>
      <c r="I5896" s="1158">
        <v>0</v>
      </c>
      <c r="J5896" s="740">
        <v>53367</v>
      </c>
      <c r="K5896" s="276" t="str">
        <f t="shared" si="91"/>
        <v>110122</v>
      </c>
    </row>
    <row r="5897" spans="1:11">
      <c r="A5897" s="1157">
        <v>5137010001</v>
      </c>
      <c r="B5897" s="1219" t="s">
        <v>2402</v>
      </c>
      <c r="C5897" s="1220"/>
      <c r="D5897" s="1221"/>
      <c r="E5897" s="1219" t="s">
        <v>3132</v>
      </c>
      <c r="F5897" s="1221"/>
      <c r="G5897" s="740">
        <v>17783</v>
      </c>
      <c r="H5897" s="1158">
        <v>0</v>
      </c>
      <c r="I5897" s="1158">
        <v>0</v>
      </c>
      <c r="J5897" s="740">
        <v>17783</v>
      </c>
      <c r="K5897" s="276" t="str">
        <f t="shared" si="91"/>
        <v>110122</v>
      </c>
    </row>
    <row r="5898" spans="1:11">
      <c r="A5898" s="1157">
        <v>5137010001</v>
      </c>
      <c r="B5898" s="1219" t="s">
        <v>2402</v>
      </c>
      <c r="C5898" s="1220"/>
      <c r="D5898" s="1221"/>
      <c r="E5898" s="1219" t="s">
        <v>4646</v>
      </c>
      <c r="F5898" s="1221"/>
      <c r="G5898" s="1158">
        <v>0</v>
      </c>
      <c r="H5898" s="740">
        <v>11837</v>
      </c>
      <c r="I5898" s="1158">
        <v>0</v>
      </c>
      <c r="J5898" s="740">
        <v>11837</v>
      </c>
      <c r="K5898" s="276" t="str">
        <f t="shared" si="91"/>
        <v>110122</v>
      </c>
    </row>
    <row r="5899" spans="1:11">
      <c r="A5899" s="1157">
        <v>5137010001</v>
      </c>
      <c r="B5899" s="1219" t="s">
        <v>2402</v>
      </c>
      <c r="C5899" s="1220"/>
      <c r="D5899" s="1221"/>
      <c r="E5899" s="1219" t="s">
        <v>3598</v>
      </c>
      <c r="F5899" s="1221"/>
      <c r="G5899" s="740">
        <v>12504</v>
      </c>
      <c r="H5899" s="1158">
        <v>0</v>
      </c>
      <c r="I5899" s="1158">
        <v>0</v>
      </c>
      <c r="J5899" s="740">
        <v>12504</v>
      </c>
      <c r="K5899" s="276" t="str">
        <f t="shared" si="91"/>
        <v>110122</v>
      </c>
    </row>
    <row r="5900" spans="1:11">
      <c r="A5900" s="1157">
        <v>5137010001</v>
      </c>
      <c r="B5900" s="1219" t="s">
        <v>2402</v>
      </c>
      <c r="C5900" s="1220"/>
      <c r="D5900" s="1221"/>
      <c r="E5900" s="1219" t="s">
        <v>3931</v>
      </c>
      <c r="F5900" s="1221"/>
      <c r="G5900" s="740">
        <v>17618</v>
      </c>
      <c r="H5900" s="1158">
        <v>0</v>
      </c>
      <c r="I5900" s="1158">
        <v>0</v>
      </c>
      <c r="J5900" s="740">
        <v>17618</v>
      </c>
      <c r="K5900" s="276" t="str">
        <f t="shared" si="91"/>
        <v>110122</v>
      </c>
    </row>
    <row r="5901" spans="1:11">
      <c r="A5901" s="1157">
        <v>5137010001</v>
      </c>
      <c r="B5901" s="1219" t="s">
        <v>2402</v>
      </c>
      <c r="C5901" s="1220"/>
      <c r="D5901" s="1221"/>
      <c r="E5901" s="1219" t="s">
        <v>2730</v>
      </c>
      <c r="F5901" s="1221"/>
      <c r="G5901" s="740">
        <v>38917</v>
      </c>
      <c r="H5901" s="1158">
        <v>0</v>
      </c>
      <c r="I5901" s="1158">
        <v>0</v>
      </c>
      <c r="J5901" s="740">
        <v>38917</v>
      </c>
      <c r="K5901" s="276" t="str">
        <f t="shared" ref="K5901:K5964" si="92">MID(E5901,58,6)</f>
        <v>110122</v>
      </c>
    </row>
    <row r="5902" spans="1:11">
      <c r="A5902" s="1157">
        <v>5137010001</v>
      </c>
      <c r="B5902" s="1219" t="s">
        <v>2402</v>
      </c>
      <c r="C5902" s="1220"/>
      <c r="D5902" s="1221"/>
      <c r="E5902" s="1219" t="s">
        <v>3599</v>
      </c>
      <c r="F5902" s="1221"/>
      <c r="G5902" s="740">
        <v>17556</v>
      </c>
      <c r="H5902" s="1158">
        <v>0</v>
      </c>
      <c r="I5902" s="1158">
        <v>0</v>
      </c>
      <c r="J5902" s="740">
        <v>17556</v>
      </c>
      <c r="K5902" s="276" t="str">
        <f t="shared" si="92"/>
        <v>110122</v>
      </c>
    </row>
    <row r="5903" spans="1:11">
      <c r="A5903" s="1157">
        <v>5137010001</v>
      </c>
      <c r="B5903" s="1219" t="s">
        <v>2402</v>
      </c>
      <c r="C5903" s="1220"/>
      <c r="D5903" s="1221"/>
      <c r="E5903" s="1219" t="s">
        <v>2731</v>
      </c>
      <c r="F5903" s="1221"/>
      <c r="G5903" s="740">
        <v>20574</v>
      </c>
      <c r="H5903" s="1158">
        <v>0</v>
      </c>
      <c r="I5903" s="1158">
        <v>0</v>
      </c>
      <c r="J5903" s="740">
        <v>20574</v>
      </c>
      <c r="K5903" s="276" t="str">
        <f t="shared" si="92"/>
        <v>110122</v>
      </c>
    </row>
    <row r="5904" spans="1:11">
      <c r="A5904" s="1157">
        <v>5137010001</v>
      </c>
      <c r="B5904" s="1219" t="s">
        <v>2402</v>
      </c>
      <c r="C5904" s="1220"/>
      <c r="D5904" s="1221"/>
      <c r="E5904" s="1219" t="s">
        <v>2732</v>
      </c>
      <c r="F5904" s="1221"/>
      <c r="G5904" s="740">
        <v>53169</v>
      </c>
      <c r="H5904" s="1158">
        <v>0</v>
      </c>
      <c r="I5904" s="1158">
        <v>0</v>
      </c>
      <c r="J5904" s="740">
        <v>53169</v>
      </c>
      <c r="K5904" s="276" t="str">
        <f t="shared" si="92"/>
        <v>110122</v>
      </c>
    </row>
    <row r="5905" spans="1:11">
      <c r="A5905" s="1157">
        <v>5137010001</v>
      </c>
      <c r="B5905" s="1219" t="s">
        <v>2402</v>
      </c>
      <c r="C5905" s="1220"/>
      <c r="D5905" s="1221"/>
      <c r="E5905" s="1219" t="s">
        <v>3600</v>
      </c>
      <c r="F5905" s="1221"/>
      <c r="G5905" s="740">
        <v>8778</v>
      </c>
      <c r="H5905" s="1158">
        <v>0</v>
      </c>
      <c r="I5905" s="1158">
        <v>0</v>
      </c>
      <c r="J5905" s="740">
        <v>8778</v>
      </c>
      <c r="K5905" s="276" t="str">
        <f t="shared" si="92"/>
        <v>110122</v>
      </c>
    </row>
    <row r="5906" spans="1:11">
      <c r="A5906" s="1157">
        <v>5137010001</v>
      </c>
      <c r="B5906" s="1219" t="s">
        <v>2402</v>
      </c>
      <c r="C5906" s="1220"/>
      <c r="D5906" s="1221"/>
      <c r="E5906" s="1219" t="s">
        <v>3363</v>
      </c>
      <c r="F5906" s="1221"/>
      <c r="G5906" s="740">
        <v>27321</v>
      </c>
      <c r="H5906" s="1158">
        <v>0</v>
      </c>
      <c r="I5906" s="1158">
        <v>0</v>
      </c>
      <c r="J5906" s="740">
        <v>27321</v>
      </c>
      <c r="K5906" s="276" t="str">
        <f t="shared" si="92"/>
        <v>110122</v>
      </c>
    </row>
    <row r="5907" spans="1:11">
      <c r="A5907" s="1157">
        <v>5137010001</v>
      </c>
      <c r="B5907" s="1219" t="s">
        <v>2402</v>
      </c>
      <c r="C5907" s="1220"/>
      <c r="D5907" s="1221"/>
      <c r="E5907" s="1219" t="s">
        <v>4647</v>
      </c>
      <c r="F5907" s="1221"/>
      <c r="G5907" s="740">
        <v>8865</v>
      </c>
      <c r="H5907" s="1158">
        <v>0</v>
      </c>
      <c r="I5907" s="1158">
        <v>0</v>
      </c>
      <c r="J5907" s="740">
        <v>8865</v>
      </c>
      <c r="K5907" s="276" t="str">
        <f t="shared" si="92"/>
        <v>110122</v>
      </c>
    </row>
    <row r="5908" spans="1:11">
      <c r="A5908" s="1157">
        <v>5137010001</v>
      </c>
      <c r="B5908" s="1219" t="s">
        <v>2402</v>
      </c>
      <c r="C5908" s="1220"/>
      <c r="D5908" s="1221"/>
      <c r="E5908" s="1219" t="s">
        <v>4648</v>
      </c>
      <c r="F5908" s="1221"/>
      <c r="G5908" s="740">
        <v>30218</v>
      </c>
      <c r="H5908" s="740">
        <v>12280</v>
      </c>
      <c r="I5908" s="1158">
        <v>0</v>
      </c>
      <c r="J5908" s="740">
        <v>42498</v>
      </c>
      <c r="K5908" s="276" t="str">
        <f t="shared" si="92"/>
        <v>110122</v>
      </c>
    </row>
    <row r="5909" spans="1:11">
      <c r="A5909" s="1157">
        <v>5137020001</v>
      </c>
      <c r="B5909" s="1219" t="s">
        <v>1212</v>
      </c>
      <c r="C5909" s="1220"/>
      <c r="D5909" s="1221"/>
      <c r="E5909" s="1219" t="s">
        <v>3364</v>
      </c>
      <c r="F5909" s="1221"/>
      <c r="G5909" s="1158">
        <v>725</v>
      </c>
      <c r="H5909" s="1158">
        <v>0</v>
      </c>
      <c r="I5909" s="1158">
        <v>0</v>
      </c>
      <c r="J5909" s="1158">
        <v>725</v>
      </c>
      <c r="K5909" s="276" t="str">
        <f t="shared" si="92"/>
        <v>110122</v>
      </c>
    </row>
    <row r="5910" spans="1:11">
      <c r="A5910" s="1157">
        <v>5137020001</v>
      </c>
      <c r="B5910" s="1219" t="s">
        <v>1212</v>
      </c>
      <c r="C5910" s="1220"/>
      <c r="D5910" s="1221"/>
      <c r="E5910" s="1219" t="s">
        <v>3601</v>
      </c>
      <c r="F5910" s="1221"/>
      <c r="G5910" s="740">
        <v>1376</v>
      </c>
      <c r="H5910" s="1158">
        <v>0</v>
      </c>
      <c r="I5910" s="1158">
        <v>0</v>
      </c>
      <c r="J5910" s="740">
        <v>1376</v>
      </c>
      <c r="K5910" s="276" t="str">
        <f t="shared" si="92"/>
        <v>110122</v>
      </c>
    </row>
    <row r="5911" spans="1:11">
      <c r="A5911" s="1157">
        <v>5137020001</v>
      </c>
      <c r="B5911" s="1219" t="s">
        <v>1212</v>
      </c>
      <c r="C5911" s="1220"/>
      <c r="D5911" s="1221"/>
      <c r="E5911" s="1219" t="s">
        <v>2404</v>
      </c>
      <c r="F5911" s="1221"/>
      <c r="G5911" s="740">
        <v>9388.25</v>
      </c>
      <c r="H5911" s="1158">
        <v>0</v>
      </c>
      <c r="I5911" s="1158">
        <v>0</v>
      </c>
      <c r="J5911" s="740">
        <v>9388.25</v>
      </c>
      <c r="K5911" s="276" t="str">
        <f t="shared" si="92"/>
        <v>110122</v>
      </c>
    </row>
    <row r="5912" spans="1:11">
      <c r="A5912" s="1157">
        <v>5137020001</v>
      </c>
      <c r="B5912" s="1219" t="s">
        <v>1212</v>
      </c>
      <c r="C5912" s="1220"/>
      <c r="D5912" s="1221"/>
      <c r="E5912" s="1219" t="s">
        <v>2068</v>
      </c>
      <c r="F5912" s="1221"/>
      <c r="G5912" s="1158">
        <v>111.11</v>
      </c>
      <c r="H5912" s="1158">
        <v>0</v>
      </c>
      <c r="I5912" s="1158">
        <v>0</v>
      </c>
      <c r="J5912" s="1158">
        <v>111.11</v>
      </c>
      <c r="K5912" s="276" t="str">
        <f t="shared" si="92"/>
        <v>110122</v>
      </c>
    </row>
    <row r="5913" spans="1:11">
      <c r="A5913" s="1157">
        <v>5137020001</v>
      </c>
      <c r="B5913" s="1219" t="s">
        <v>1212</v>
      </c>
      <c r="C5913" s="1220"/>
      <c r="D5913" s="1221"/>
      <c r="E5913" s="1219" t="s">
        <v>2069</v>
      </c>
      <c r="F5913" s="1221"/>
      <c r="G5913" s="1158">
        <v>440.89</v>
      </c>
      <c r="H5913" s="1158">
        <v>0</v>
      </c>
      <c r="I5913" s="1158">
        <v>0</v>
      </c>
      <c r="J5913" s="1158">
        <v>440.89</v>
      </c>
      <c r="K5913" s="276" t="str">
        <f t="shared" si="92"/>
        <v>110122</v>
      </c>
    </row>
    <row r="5914" spans="1:11">
      <c r="A5914" s="1157">
        <v>5137020001</v>
      </c>
      <c r="B5914" s="1219" t="s">
        <v>1212</v>
      </c>
      <c r="C5914" s="1220"/>
      <c r="D5914" s="1221"/>
      <c r="E5914" s="1219" t="s">
        <v>2070</v>
      </c>
      <c r="F5914" s="1221"/>
      <c r="G5914" s="1158">
        <v>396.78</v>
      </c>
      <c r="H5914" s="1158">
        <v>0</v>
      </c>
      <c r="I5914" s="1158">
        <v>0</v>
      </c>
      <c r="J5914" s="1158">
        <v>396.78</v>
      </c>
      <c r="K5914" s="276" t="str">
        <f t="shared" si="92"/>
        <v>110122</v>
      </c>
    </row>
    <row r="5915" spans="1:11">
      <c r="A5915" s="1157">
        <v>5137020001</v>
      </c>
      <c r="B5915" s="1219" t="s">
        <v>1212</v>
      </c>
      <c r="C5915" s="1220"/>
      <c r="D5915" s="1221"/>
      <c r="E5915" s="1219" t="s">
        <v>2071</v>
      </c>
      <c r="F5915" s="1221"/>
      <c r="G5915" s="1158">
        <v>222.22</v>
      </c>
      <c r="H5915" s="1158">
        <v>0</v>
      </c>
      <c r="I5915" s="1158">
        <v>0</v>
      </c>
      <c r="J5915" s="1158">
        <v>222.22</v>
      </c>
      <c r="K5915" s="276" t="str">
        <f t="shared" si="92"/>
        <v>110122</v>
      </c>
    </row>
    <row r="5916" spans="1:11">
      <c r="A5916" s="1157">
        <v>5137020001</v>
      </c>
      <c r="B5916" s="1219" t="s">
        <v>1212</v>
      </c>
      <c r="C5916" s="1220"/>
      <c r="D5916" s="1221"/>
      <c r="E5916" s="1219" t="s">
        <v>2072</v>
      </c>
      <c r="F5916" s="1221"/>
      <c r="G5916" s="740">
        <v>1122.78</v>
      </c>
      <c r="H5916" s="1158">
        <v>0</v>
      </c>
      <c r="I5916" s="1158">
        <v>0</v>
      </c>
      <c r="J5916" s="740">
        <v>1122.78</v>
      </c>
      <c r="K5916" s="276" t="str">
        <f t="shared" si="92"/>
        <v>110122</v>
      </c>
    </row>
    <row r="5917" spans="1:11">
      <c r="A5917" s="1157">
        <v>5137020001</v>
      </c>
      <c r="B5917" s="1219" t="s">
        <v>1212</v>
      </c>
      <c r="C5917" s="1220"/>
      <c r="D5917" s="1221"/>
      <c r="E5917" s="1219" t="s">
        <v>2405</v>
      </c>
      <c r="F5917" s="1221"/>
      <c r="G5917" s="1158">
        <v>222.22</v>
      </c>
      <c r="H5917" s="1158">
        <v>0</v>
      </c>
      <c r="I5917" s="1158">
        <v>0</v>
      </c>
      <c r="J5917" s="1158">
        <v>222.22</v>
      </c>
      <c r="K5917" s="276" t="str">
        <f t="shared" si="92"/>
        <v>110122</v>
      </c>
    </row>
    <row r="5918" spans="1:11">
      <c r="A5918" s="1157">
        <v>5137020001</v>
      </c>
      <c r="B5918" s="1219" t="s">
        <v>1212</v>
      </c>
      <c r="C5918" s="1220"/>
      <c r="D5918" s="1221"/>
      <c r="E5918" s="1219" t="s">
        <v>4649</v>
      </c>
      <c r="F5918" s="1221"/>
      <c r="G5918" s="1158">
        <v>0</v>
      </c>
      <c r="H5918" s="1158">
        <v>344</v>
      </c>
      <c r="I5918" s="1158">
        <v>0</v>
      </c>
      <c r="J5918" s="1158">
        <v>344</v>
      </c>
      <c r="K5918" s="276" t="str">
        <f t="shared" si="92"/>
        <v>110122</v>
      </c>
    </row>
    <row r="5919" spans="1:11">
      <c r="A5919" s="1157">
        <v>5137050001</v>
      </c>
      <c r="B5919" s="1219" t="s">
        <v>1213</v>
      </c>
      <c r="C5919" s="1220"/>
      <c r="D5919" s="1221"/>
      <c r="E5919" s="1219" t="s">
        <v>2073</v>
      </c>
      <c r="F5919" s="1221"/>
      <c r="G5919" s="740">
        <v>40740.720000000001</v>
      </c>
      <c r="H5919" s="740">
        <v>55994</v>
      </c>
      <c r="I5919" s="1158">
        <v>0</v>
      </c>
      <c r="J5919" s="740">
        <v>96734.720000000001</v>
      </c>
      <c r="K5919" s="276" t="str">
        <f t="shared" si="92"/>
        <v>110122</v>
      </c>
    </row>
    <row r="5920" spans="1:11">
      <c r="A5920" s="1157">
        <v>5137050001</v>
      </c>
      <c r="B5920" s="1219" t="s">
        <v>1213</v>
      </c>
      <c r="C5920" s="1220"/>
      <c r="D5920" s="1221"/>
      <c r="E5920" s="1219" t="s">
        <v>4650</v>
      </c>
      <c r="F5920" s="1221"/>
      <c r="G5920" s="1158">
        <v>0</v>
      </c>
      <c r="H5920" s="740">
        <v>1865.09</v>
      </c>
      <c r="I5920" s="1158">
        <v>0</v>
      </c>
      <c r="J5920" s="740">
        <v>1865.09</v>
      </c>
      <c r="K5920" s="276" t="str">
        <f t="shared" si="92"/>
        <v>110122</v>
      </c>
    </row>
    <row r="5921" spans="1:11">
      <c r="A5921" s="1157">
        <v>5137050001</v>
      </c>
      <c r="B5921" s="1219" t="s">
        <v>1213</v>
      </c>
      <c r="C5921" s="1220"/>
      <c r="D5921" s="1221"/>
      <c r="E5921" s="1219" t="s">
        <v>4115</v>
      </c>
      <c r="F5921" s="1221"/>
      <c r="G5921" s="740">
        <v>1018.67</v>
      </c>
      <c r="H5921" s="1158">
        <v>0</v>
      </c>
      <c r="I5921" s="1158">
        <v>0</v>
      </c>
      <c r="J5921" s="740">
        <v>1018.67</v>
      </c>
      <c r="K5921" s="276" t="str">
        <f t="shared" si="92"/>
        <v>110122</v>
      </c>
    </row>
    <row r="5922" spans="1:11">
      <c r="A5922" s="1157">
        <v>5137050001</v>
      </c>
      <c r="B5922" s="1219" t="s">
        <v>1213</v>
      </c>
      <c r="C5922" s="1220"/>
      <c r="D5922" s="1221"/>
      <c r="E5922" s="1219" t="s">
        <v>3602</v>
      </c>
      <c r="F5922" s="1221"/>
      <c r="G5922" s="740">
        <v>6046</v>
      </c>
      <c r="H5922" s="1158">
        <v>0</v>
      </c>
      <c r="I5922" s="1158">
        <v>0</v>
      </c>
      <c r="J5922" s="740">
        <v>6046</v>
      </c>
      <c r="K5922" s="276" t="str">
        <f t="shared" si="92"/>
        <v>110122</v>
      </c>
    </row>
    <row r="5923" spans="1:11">
      <c r="A5923" s="1157">
        <v>5137050001</v>
      </c>
      <c r="B5923" s="1219" t="s">
        <v>1213</v>
      </c>
      <c r="C5923" s="1220"/>
      <c r="D5923" s="1221"/>
      <c r="E5923" s="1219" t="s">
        <v>3603</v>
      </c>
      <c r="F5923" s="1221"/>
      <c r="G5923" s="740">
        <v>18983.080000000002</v>
      </c>
      <c r="H5923" s="1158">
        <v>0</v>
      </c>
      <c r="I5923" s="1158">
        <v>0</v>
      </c>
      <c r="J5923" s="740">
        <v>18983.080000000002</v>
      </c>
      <c r="K5923" s="276" t="str">
        <f t="shared" si="92"/>
        <v>110122</v>
      </c>
    </row>
    <row r="5924" spans="1:11">
      <c r="A5924" s="1157">
        <v>5137050001</v>
      </c>
      <c r="B5924" s="1219" t="s">
        <v>1213</v>
      </c>
      <c r="C5924" s="1220"/>
      <c r="D5924" s="1221"/>
      <c r="E5924" s="1219" t="s">
        <v>3365</v>
      </c>
      <c r="F5924" s="1221"/>
      <c r="G5924" s="740">
        <v>1152</v>
      </c>
      <c r="H5924" s="1158">
        <v>0</v>
      </c>
      <c r="I5924" s="1158">
        <v>0</v>
      </c>
      <c r="J5924" s="740">
        <v>1152</v>
      </c>
      <c r="K5924" s="276" t="str">
        <f t="shared" si="92"/>
        <v>110122</v>
      </c>
    </row>
    <row r="5925" spans="1:11">
      <c r="A5925" s="1157">
        <v>5137050001</v>
      </c>
      <c r="B5925" s="1219" t="s">
        <v>1213</v>
      </c>
      <c r="C5925" s="1220"/>
      <c r="D5925" s="1221"/>
      <c r="E5925" s="1219" t="s">
        <v>4651</v>
      </c>
      <c r="F5925" s="1221"/>
      <c r="G5925" s="1158">
        <v>0</v>
      </c>
      <c r="H5925" s="740">
        <v>5000</v>
      </c>
      <c r="I5925" s="1158">
        <v>0</v>
      </c>
      <c r="J5925" s="740">
        <v>5000</v>
      </c>
      <c r="K5925" s="276" t="str">
        <f t="shared" si="92"/>
        <v>110122</v>
      </c>
    </row>
    <row r="5926" spans="1:11">
      <c r="A5926" s="1157">
        <v>5137050001</v>
      </c>
      <c r="B5926" s="1219" t="s">
        <v>1213</v>
      </c>
      <c r="C5926" s="1220"/>
      <c r="D5926" s="1221"/>
      <c r="E5926" s="1219" t="s">
        <v>2406</v>
      </c>
      <c r="F5926" s="1221"/>
      <c r="G5926" s="740">
        <v>16762.310000000001</v>
      </c>
      <c r="H5926" s="1158">
        <v>0</v>
      </c>
      <c r="I5926" s="1158">
        <v>0</v>
      </c>
      <c r="J5926" s="740">
        <v>16762.310000000001</v>
      </c>
      <c r="K5926" s="276" t="str">
        <f t="shared" si="92"/>
        <v>110122</v>
      </c>
    </row>
    <row r="5927" spans="1:11">
      <c r="A5927" s="1157">
        <v>5137050001</v>
      </c>
      <c r="B5927" s="1219" t="s">
        <v>1213</v>
      </c>
      <c r="C5927" s="1220"/>
      <c r="D5927" s="1221"/>
      <c r="E5927" s="1219" t="s">
        <v>3366</v>
      </c>
      <c r="F5927" s="1221"/>
      <c r="G5927" s="740">
        <v>11797.76</v>
      </c>
      <c r="H5927" s="1158">
        <v>0</v>
      </c>
      <c r="I5927" s="1158">
        <v>0</v>
      </c>
      <c r="J5927" s="740">
        <v>11797.76</v>
      </c>
      <c r="K5927" s="276" t="str">
        <f t="shared" si="92"/>
        <v>110122</v>
      </c>
    </row>
    <row r="5928" spans="1:11">
      <c r="A5928" s="1157">
        <v>5137050001</v>
      </c>
      <c r="B5928" s="1219" t="s">
        <v>1213</v>
      </c>
      <c r="C5928" s="1220"/>
      <c r="D5928" s="1221"/>
      <c r="E5928" s="1219" t="s">
        <v>2407</v>
      </c>
      <c r="F5928" s="1221"/>
      <c r="G5928" s="740">
        <v>83649.850000000006</v>
      </c>
      <c r="H5928" s="1158">
        <v>0</v>
      </c>
      <c r="I5928" s="1158">
        <v>0</v>
      </c>
      <c r="J5928" s="740">
        <v>83649.850000000006</v>
      </c>
      <c r="K5928" s="276" t="str">
        <f t="shared" si="92"/>
        <v>110122</v>
      </c>
    </row>
    <row r="5929" spans="1:11">
      <c r="A5929" s="1157">
        <v>5137050001</v>
      </c>
      <c r="B5929" s="1219" t="s">
        <v>1213</v>
      </c>
      <c r="C5929" s="1220"/>
      <c r="D5929" s="1221"/>
      <c r="E5929" s="1219" t="s">
        <v>3604</v>
      </c>
      <c r="F5929" s="1221"/>
      <c r="G5929" s="740">
        <v>1709</v>
      </c>
      <c r="H5929" s="1158">
        <v>0</v>
      </c>
      <c r="I5929" s="1158">
        <v>0</v>
      </c>
      <c r="J5929" s="740">
        <v>1709</v>
      </c>
      <c r="K5929" s="276" t="str">
        <f t="shared" si="92"/>
        <v>110122</v>
      </c>
    </row>
    <row r="5930" spans="1:11">
      <c r="A5930" s="1157">
        <v>5137050001</v>
      </c>
      <c r="B5930" s="1219" t="s">
        <v>1213</v>
      </c>
      <c r="C5930" s="1220"/>
      <c r="D5930" s="1221"/>
      <c r="E5930" s="1219" t="s">
        <v>3605</v>
      </c>
      <c r="F5930" s="1221"/>
      <c r="G5930" s="1158">
        <v>877</v>
      </c>
      <c r="H5930" s="1158">
        <v>0</v>
      </c>
      <c r="I5930" s="1158">
        <v>0</v>
      </c>
      <c r="J5930" s="1158">
        <v>877</v>
      </c>
      <c r="K5930" s="276" t="str">
        <f t="shared" si="92"/>
        <v>110122</v>
      </c>
    </row>
    <row r="5931" spans="1:11">
      <c r="A5931" s="1157">
        <v>5137050001</v>
      </c>
      <c r="B5931" s="1219" t="s">
        <v>1213</v>
      </c>
      <c r="C5931" s="1220"/>
      <c r="D5931" s="1221"/>
      <c r="E5931" s="1219" t="s">
        <v>2733</v>
      </c>
      <c r="F5931" s="1221"/>
      <c r="G5931" s="740">
        <v>15253.63</v>
      </c>
      <c r="H5931" s="1158">
        <v>0</v>
      </c>
      <c r="I5931" s="1158">
        <v>0</v>
      </c>
      <c r="J5931" s="740">
        <v>15253.63</v>
      </c>
      <c r="K5931" s="276" t="str">
        <f t="shared" si="92"/>
        <v>110122</v>
      </c>
    </row>
    <row r="5932" spans="1:11">
      <c r="A5932" s="1157">
        <v>5137050001</v>
      </c>
      <c r="B5932" s="1219" t="s">
        <v>1213</v>
      </c>
      <c r="C5932" s="1220"/>
      <c r="D5932" s="1221"/>
      <c r="E5932" s="1219" t="s">
        <v>3133</v>
      </c>
      <c r="F5932" s="1221"/>
      <c r="G5932" s="740">
        <v>47268.89</v>
      </c>
      <c r="H5932" s="740">
        <v>12806.98</v>
      </c>
      <c r="I5932" s="1158">
        <v>0</v>
      </c>
      <c r="J5932" s="740">
        <v>60075.87</v>
      </c>
      <c r="K5932" s="276" t="str">
        <f t="shared" si="92"/>
        <v>110122</v>
      </c>
    </row>
    <row r="5933" spans="1:11">
      <c r="A5933" s="1157">
        <v>5137050001</v>
      </c>
      <c r="B5933" s="1219" t="s">
        <v>1213</v>
      </c>
      <c r="C5933" s="1220"/>
      <c r="D5933" s="1221"/>
      <c r="E5933" s="1219" t="s">
        <v>4074</v>
      </c>
      <c r="F5933" s="1221"/>
      <c r="G5933" s="740">
        <v>5766.64</v>
      </c>
      <c r="H5933" s="1158">
        <v>0</v>
      </c>
      <c r="I5933" s="1158">
        <v>0</v>
      </c>
      <c r="J5933" s="740">
        <v>5766.64</v>
      </c>
      <c r="K5933" s="276" t="str">
        <f t="shared" si="92"/>
        <v>110122</v>
      </c>
    </row>
    <row r="5934" spans="1:11">
      <c r="A5934" s="1157">
        <v>5137050001</v>
      </c>
      <c r="B5934" s="1219" t="s">
        <v>1213</v>
      </c>
      <c r="C5934" s="1220"/>
      <c r="D5934" s="1221"/>
      <c r="E5934" s="1219" t="s">
        <v>3606</v>
      </c>
      <c r="F5934" s="1221"/>
      <c r="G5934" s="740">
        <v>10588.59</v>
      </c>
      <c r="H5934" s="1158">
        <v>0</v>
      </c>
      <c r="I5934" s="1158">
        <v>0</v>
      </c>
      <c r="J5934" s="740">
        <v>10588.59</v>
      </c>
      <c r="K5934" s="276" t="str">
        <f t="shared" si="92"/>
        <v>110122</v>
      </c>
    </row>
    <row r="5935" spans="1:11">
      <c r="A5935" s="1157">
        <v>5137050001</v>
      </c>
      <c r="B5935" s="1219" t="s">
        <v>1213</v>
      </c>
      <c r="C5935" s="1220"/>
      <c r="D5935" s="1221"/>
      <c r="E5935" s="1219" t="s">
        <v>3367</v>
      </c>
      <c r="F5935" s="1221"/>
      <c r="G5935" s="1158">
        <v>276</v>
      </c>
      <c r="H5935" s="1158">
        <v>0</v>
      </c>
      <c r="I5935" s="1158">
        <v>0</v>
      </c>
      <c r="J5935" s="1158">
        <v>276</v>
      </c>
      <c r="K5935" s="276" t="str">
        <f t="shared" si="92"/>
        <v>110122</v>
      </c>
    </row>
    <row r="5936" spans="1:11">
      <c r="A5936" s="1157">
        <v>5137050001</v>
      </c>
      <c r="B5936" s="1219" t="s">
        <v>1213</v>
      </c>
      <c r="C5936" s="1220"/>
      <c r="D5936" s="1221"/>
      <c r="E5936" s="1219" t="s">
        <v>2408</v>
      </c>
      <c r="F5936" s="1221"/>
      <c r="G5936" s="1158">
        <v>931</v>
      </c>
      <c r="H5936" s="740">
        <v>11809.43</v>
      </c>
      <c r="I5936" s="1158">
        <v>0</v>
      </c>
      <c r="J5936" s="740">
        <v>12740.43</v>
      </c>
      <c r="K5936" s="276" t="str">
        <f t="shared" si="92"/>
        <v>110122</v>
      </c>
    </row>
    <row r="5937" spans="1:11">
      <c r="A5937" s="1157">
        <v>5137050001</v>
      </c>
      <c r="B5937" s="1219" t="s">
        <v>1213</v>
      </c>
      <c r="C5937" s="1220"/>
      <c r="D5937" s="1221"/>
      <c r="E5937" s="1219" t="s">
        <v>2734</v>
      </c>
      <c r="F5937" s="1221"/>
      <c r="G5937" s="740">
        <v>14579.15</v>
      </c>
      <c r="H5937" s="1158">
        <v>0</v>
      </c>
      <c r="I5937" s="1158">
        <v>0</v>
      </c>
      <c r="J5937" s="740">
        <v>14579.15</v>
      </c>
      <c r="K5937" s="276" t="str">
        <f t="shared" si="92"/>
        <v>110122</v>
      </c>
    </row>
    <row r="5938" spans="1:11">
      <c r="A5938" s="1157">
        <v>5137080001</v>
      </c>
      <c r="B5938" s="1219" t="s">
        <v>3431</v>
      </c>
      <c r="C5938" s="1220"/>
      <c r="D5938" s="1221"/>
      <c r="E5938" s="1219" t="s">
        <v>3607</v>
      </c>
      <c r="F5938" s="1221"/>
      <c r="G5938" s="740">
        <v>98326</v>
      </c>
      <c r="H5938" s="1158">
        <v>0</v>
      </c>
      <c r="I5938" s="1158">
        <v>0</v>
      </c>
      <c r="J5938" s="740">
        <v>98326</v>
      </c>
      <c r="K5938" s="276" t="str">
        <f t="shared" si="92"/>
        <v>110122</v>
      </c>
    </row>
    <row r="5939" spans="1:11">
      <c r="A5939" s="1157">
        <v>5138010001</v>
      </c>
      <c r="B5939" s="1219" t="s">
        <v>3368</v>
      </c>
      <c r="C5939" s="1220"/>
      <c r="D5939" s="1221"/>
      <c r="E5939" s="1219" t="s">
        <v>3369</v>
      </c>
      <c r="F5939" s="1221"/>
      <c r="G5939" s="740">
        <v>3944</v>
      </c>
      <c r="H5939" s="1158">
        <v>0</v>
      </c>
      <c r="I5939" s="1158">
        <v>0</v>
      </c>
      <c r="J5939" s="740">
        <v>3944</v>
      </c>
      <c r="K5939" s="276" t="str">
        <f t="shared" si="92"/>
        <v>110122</v>
      </c>
    </row>
    <row r="5940" spans="1:11">
      <c r="A5940" s="1157">
        <v>5138020001</v>
      </c>
      <c r="B5940" s="1219" t="s">
        <v>708</v>
      </c>
      <c r="C5940" s="1220"/>
      <c r="D5940" s="1221"/>
      <c r="E5940" s="1219" t="s">
        <v>2074</v>
      </c>
      <c r="F5940" s="1221"/>
      <c r="G5940" s="740">
        <v>1555111.09</v>
      </c>
      <c r="H5940" s="740">
        <v>195383.5</v>
      </c>
      <c r="I5940" s="1158">
        <v>0</v>
      </c>
      <c r="J5940" s="740">
        <v>1750494.59</v>
      </c>
      <c r="K5940" s="276" t="str">
        <f t="shared" si="92"/>
        <v>110122</v>
      </c>
    </row>
    <row r="5941" spans="1:11">
      <c r="A5941" s="1157">
        <v>5138020001</v>
      </c>
      <c r="B5941" s="1219" t="s">
        <v>708</v>
      </c>
      <c r="C5941" s="1220"/>
      <c r="D5941" s="1221"/>
      <c r="E5941" s="1219" t="s">
        <v>2075</v>
      </c>
      <c r="F5941" s="1221"/>
      <c r="G5941" s="740">
        <v>742655.49</v>
      </c>
      <c r="H5941" s="740">
        <v>951200</v>
      </c>
      <c r="I5941" s="1158">
        <v>0</v>
      </c>
      <c r="J5941" s="740">
        <v>1693855.49</v>
      </c>
      <c r="K5941" s="276" t="str">
        <f t="shared" si="92"/>
        <v>110122</v>
      </c>
    </row>
    <row r="5942" spans="1:11">
      <c r="A5942" s="1157">
        <v>5138020001</v>
      </c>
      <c r="B5942" s="1219" t="s">
        <v>708</v>
      </c>
      <c r="C5942" s="1220"/>
      <c r="D5942" s="1221"/>
      <c r="E5942" s="1219" t="s">
        <v>2076</v>
      </c>
      <c r="F5942" s="1221"/>
      <c r="G5942" s="740">
        <v>373398.86</v>
      </c>
      <c r="H5942" s="740">
        <v>16145.14</v>
      </c>
      <c r="I5942" s="1158">
        <v>0</v>
      </c>
      <c r="J5942" s="740">
        <v>389544</v>
      </c>
      <c r="K5942" s="276" t="str">
        <f t="shared" si="92"/>
        <v>110122</v>
      </c>
    </row>
    <row r="5943" spans="1:11">
      <c r="A5943" s="1157">
        <v>5138020001</v>
      </c>
      <c r="B5943" s="1219" t="s">
        <v>708</v>
      </c>
      <c r="C5943" s="1220"/>
      <c r="D5943" s="1221"/>
      <c r="E5943" s="1219" t="s">
        <v>2409</v>
      </c>
      <c r="F5943" s="1221"/>
      <c r="G5943" s="740">
        <v>143161.85999999999</v>
      </c>
      <c r="H5943" s="740">
        <v>116282.25</v>
      </c>
      <c r="I5943" s="1158">
        <v>0</v>
      </c>
      <c r="J5943" s="740">
        <v>259444.11</v>
      </c>
      <c r="K5943" s="276" t="str">
        <f t="shared" si="92"/>
        <v>110122</v>
      </c>
    </row>
    <row r="5944" spans="1:11">
      <c r="A5944" s="1157">
        <v>5138020001</v>
      </c>
      <c r="B5944" s="1219" t="s">
        <v>708</v>
      </c>
      <c r="C5944" s="1220"/>
      <c r="D5944" s="1221"/>
      <c r="E5944" s="1219" t="s">
        <v>2077</v>
      </c>
      <c r="F5944" s="1221"/>
      <c r="G5944" s="740">
        <v>237677.5</v>
      </c>
      <c r="H5944" s="740">
        <v>1215438.1599999999</v>
      </c>
      <c r="I5944" s="1158">
        <v>0</v>
      </c>
      <c r="J5944" s="740">
        <v>1453115.66</v>
      </c>
      <c r="K5944" s="276" t="str">
        <f t="shared" si="92"/>
        <v>110122</v>
      </c>
    </row>
    <row r="5945" spans="1:11">
      <c r="A5945" s="1157">
        <v>5138020001</v>
      </c>
      <c r="B5945" s="1219" t="s">
        <v>708</v>
      </c>
      <c r="C5945" s="1220"/>
      <c r="D5945" s="1221"/>
      <c r="E5945" s="1219" t="s">
        <v>2735</v>
      </c>
      <c r="F5945" s="1221"/>
      <c r="G5945" s="740">
        <v>188909.59</v>
      </c>
      <c r="H5945" s="740">
        <v>70760.41</v>
      </c>
      <c r="I5945" s="1158">
        <v>0</v>
      </c>
      <c r="J5945" s="740">
        <v>259670</v>
      </c>
      <c r="K5945" s="276" t="str">
        <f t="shared" si="92"/>
        <v>110122</v>
      </c>
    </row>
    <row r="5946" spans="1:11">
      <c r="A5946" s="1157">
        <v>5138020001</v>
      </c>
      <c r="B5946" s="1219" t="s">
        <v>708</v>
      </c>
      <c r="C5946" s="1220"/>
      <c r="D5946" s="1221"/>
      <c r="E5946" s="1219" t="s">
        <v>4075</v>
      </c>
      <c r="F5946" s="1221"/>
      <c r="G5946" s="740">
        <v>28640.41</v>
      </c>
      <c r="H5946" s="1158">
        <v>0</v>
      </c>
      <c r="I5946" s="1158">
        <v>0</v>
      </c>
      <c r="J5946" s="740">
        <v>28640.41</v>
      </c>
      <c r="K5946" s="276" t="str">
        <f t="shared" si="92"/>
        <v>110122</v>
      </c>
    </row>
    <row r="5947" spans="1:11">
      <c r="A5947" s="1157">
        <v>5138020001</v>
      </c>
      <c r="B5947" s="1219" t="s">
        <v>708</v>
      </c>
      <c r="C5947" s="1220"/>
      <c r="D5947" s="1221"/>
      <c r="E5947" s="1219" t="s">
        <v>4076</v>
      </c>
      <c r="F5947" s="1221"/>
      <c r="G5947" s="740">
        <v>10558</v>
      </c>
      <c r="H5947" s="740">
        <v>31901.439999999999</v>
      </c>
      <c r="I5947" s="1158">
        <v>0</v>
      </c>
      <c r="J5947" s="740">
        <v>42459.44</v>
      </c>
      <c r="K5947" s="276" t="str">
        <f t="shared" si="92"/>
        <v>110122</v>
      </c>
    </row>
    <row r="5948" spans="1:11">
      <c r="A5948" s="1157">
        <v>5138020001</v>
      </c>
      <c r="B5948" s="1219" t="s">
        <v>708</v>
      </c>
      <c r="C5948" s="1220"/>
      <c r="D5948" s="1221"/>
      <c r="E5948" s="1219" t="s">
        <v>3134</v>
      </c>
      <c r="F5948" s="1221"/>
      <c r="G5948" s="740">
        <v>165362</v>
      </c>
      <c r="H5948" s="740">
        <v>69871.37</v>
      </c>
      <c r="I5948" s="1158">
        <v>0</v>
      </c>
      <c r="J5948" s="740">
        <v>235233.37</v>
      </c>
      <c r="K5948" s="276" t="str">
        <f t="shared" si="92"/>
        <v>110122</v>
      </c>
    </row>
    <row r="5949" spans="1:11">
      <c r="A5949" s="1157">
        <v>5138020001</v>
      </c>
      <c r="B5949" s="1219" t="s">
        <v>708</v>
      </c>
      <c r="C5949" s="1220"/>
      <c r="D5949" s="1221"/>
      <c r="E5949" s="1219" t="s">
        <v>2736</v>
      </c>
      <c r="F5949" s="1221"/>
      <c r="G5949" s="740">
        <v>99934.1</v>
      </c>
      <c r="H5949" s="740">
        <v>20554.900000000001</v>
      </c>
      <c r="I5949" s="1158">
        <v>0</v>
      </c>
      <c r="J5949" s="740">
        <v>120489</v>
      </c>
      <c r="K5949" s="276" t="str">
        <f t="shared" si="92"/>
        <v>110122</v>
      </c>
    </row>
    <row r="5950" spans="1:11">
      <c r="A5950" s="1157">
        <v>5138020001</v>
      </c>
      <c r="B5950" s="1219" t="s">
        <v>708</v>
      </c>
      <c r="C5950" s="1220"/>
      <c r="D5950" s="1221"/>
      <c r="E5950" s="1219" t="s">
        <v>2078</v>
      </c>
      <c r="F5950" s="1221"/>
      <c r="G5950" s="740">
        <v>421948.55</v>
      </c>
      <c r="H5950" s="740">
        <v>140158.48000000001</v>
      </c>
      <c r="I5950" s="1158">
        <v>0</v>
      </c>
      <c r="J5950" s="740">
        <v>562107.03</v>
      </c>
      <c r="K5950" s="276" t="str">
        <f t="shared" si="92"/>
        <v>110122</v>
      </c>
    </row>
    <row r="5951" spans="1:11">
      <c r="A5951" s="1157">
        <v>5138020001</v>
      </c>
      <c r="B5951" s="1219" t="s">
        <v>708</v>
      </c>
      <c r="C5951" s="1220"/>
      <c r="D5951" s="1221"/>
      <c r="E5951" s="1219" t="s">
        <v>2079</v>
      </c>
      <c r="F5951" s="1221"/>
      <c r="G5951" s="740">
        <v>1227742.8899999999</v>
      </c>
      <c r="H5951" s="740">
        <v>1285243.8799999999</v>
      </c>
      <c r="I5951" s="1158">
        <v>0</v>
      </c>
      <c r="J5951" s="740">
        <v>2512986.77</v>
      </c>
      <c r="K5951" s="276" t="str">
        <f t="shared" si="92"/>
        <v>110122</v>
      </c>
    </row>
    <row r="5952" spans="1:11">
      <c r="A5952" s="1157">
        <v>5138020001</v>
      </c>
      <c r="B5952" s="1219" t="s">
        <v>708</v>
      </c>
      <c r="C5952" s="1220"/>
      <c r="D5952" s="1221"/>
      <c r="E5952" s="1219" t="s">
        <v>3932</v>
      </c>
      <c r="F5952" s="1221"/>
      <c r="G5952" s="740">
        <v>152884.60999999999</v>
      </c>
      <c r="H5952" s="1158">
        <v>0</v>
      </c>
      <c r="I5952" s="1158">
        <v>0</v>
      </c>
      <c r="J5952" s="740">
        <v>152884.60999999999</v>
      </c>
      <c r="K5952" s="276" t="str">
        <f t="shared" si="92"/>
        <v>110122</v>
      </c>
    </row>
    <row r="5953" spans="1:11">
      <c r="A5953" s="1157">
        <v>5138020001</v>
      </c>
      <c r="B5953" s="1219" t="s">
        <v>708</v>
      </c>
      <c r="C5953" s="1220"/>
      <c r="D5953" s="1221"/>
      <c r="E5953" s="1219" t="s">
        <v>3135</v>
      </c>
      <c r="F5953" s="1221"/>
      <c r="G5953" s="740">
        <v>70656.94</v>
      </c>
      <c r="H5953" s="740">
        <v>56586.06</v>
      </c>
      <c r="I5953" s="1158">
        <v>0</v>
      </c>
      <c r="J5953" s="740">
        <v>127243</v>
      </c>
      <c r="K5953" s="276" t="str">
        <f t="shared" si="92"/>
        <v>110122</v>
      </c>
    </row>
    <row r="5954" spans="1:11">
      <c r="A5954" s="1157">
        <v>5138020001</v>
      </c>
      <c r="B5954" s="1219" t="s">
        <v>708</v>
      </c>
      <c r="C5954" s="1220"/>
      <c r="D5954" s="1221"/>
      <c r="E5954" s="1219" t="s">
        <v>2080</v>
      </c>
      <c r="F5954" s="1221"/>
      <c r="G5954" s="740">
        <v>404491.04</v>
      </c>
      <c r="H5954" s="740">
        <v>216856.13</v>
      </c>
      <c r="I5954" s="1158">
        <v>0</v>
      </c>
      <c r="J5954" s="740">
        <v>621347.17000000004</v>
      </c>
      <c r="K5954" s="276" t="str">
        <f t="shared" si="92"/>
        <v>110122</v>
      </c>
    </row>
    <row r="5955" spans="1:11">
      <c r="A5955" s="1157">
        <v>5138020001</v>
      </c>
      <c r="B5955" s="1219" t="s">
        <v>708</v>
      </c>
      <c r="C5955" s="1220"/>
      <c r="D5955" s="1221"/>
      <c r="E5955" s="1219" t="s">
        <v>3933</v>
      </c>
      <c r="F5955" s="1221"/>
      <c r="G5955" s="740">
        <v>7521.29</v>
      </c>
      <c r="H5955" s="1158">
        <v>0</v>
      </c>
      <c r="I5955" s="1158">
        <v>0</v>
      </c>
      <c r="J5955" s="740">
        <v>7521.29</v>
      </c>
      <c r="K5955" s="276" t="str">
        <f t="shared" si="92"/>
        <v>110122</v>
      </c>
    </row>
    <row r="5956" spans="1:11">
      <c r="A5956" s="1157">
        <v>5138020001</v>
      </c>
      <c r="B5956" s="1219" t="s">
        <v>708</v>
      </c>
      <c r="C5956" s="1220"/>
      <c r="D5956" s="1221"/>
      <c r="E5956" s="1219" t="s">
        <v>4652</v>
      </c>
      <c r="F5956" s="1221"/>
      <c r="G5956" s="740">
        <v>6264</v>
      </c>
      <c r="H5956" s="1158">
        <v>36</v>
      </c>
      <c r="I5956" s="1158">
        <v>0</v>
      </c>
      <c r="J5956" s="740">
        <v>6300</v>
      </c>
      <c r="K5956" s="276" t="str">
        <f t="shared" si="92"/>
        <v>110122</v>
      </c>
    </row>
    <row r="5957" spans="1:11">
      <c r="A5957" s="1157">
        <v>5138020001</v>
      </c>
      <c r="B5957" s="1219" t="s">
        <v>708</v>
      </c>
      <c r="C5957" s="1220"/>
      <c r="D5957" s="1221"/>
      <c r="E5957" s="1219" t="s">
        <v>3608</v>
      </c>
      <c r="F5957" s="1221"/>
      <c r="G5957" s="740">
        <v>296389</v>
      </c>
      <c r="H5957" s="1158">
        <v>0</v>
      </c>
      <c r="I5957" s="1158">
        <v>0</v>
      </c>
      <c r="J5957" s="740">
        <v>296389</v>
      </c>
      <c r="K5957" s="276" t="str">
        <f t="shared" si="92"/>
        <v>110122</v>
      </c>
    </row>
    <row r="5958" spans="1:11">
      <c r="A5958" s="1157">
        <v>5138020001</v>
      </c>
      <c r="B5958" s="1219" t="s">
        <v>708</v>
      </c>
      <c r="C5958" s="1220"/>
      <c r="D5958" s="1221"/>
      <c r="E5958" s="1219" t="s">
        <v>4077</v>
      </c>
      <c r="F5958" s="1221"/>
      <c r="G5958" s="740">
        <v>25599.5</v>
      </c>
      <c r="H5958" s="1158">
        <v>179.5</v>
      </c>
      <c r="I5958" s="1158">
        <v>0</v>
      </c>
      <c r="J5958" s="740">
        <v>25779</v>
      </c>
      <c r="K5958" s="276" t="str">
        <f t="shared" si="92"/>
        <v>110122</v>
      </c>
    </row>
    <row r="5959" spans="1:11">
      <c r="A5959" s="1157">
        <v>5138020001</v>
      </c>
      <c r="B5959" s="1219" t="s">
        <v>708</v>
      </c>
      <c r="C5959" s="1220"/>
      <c r="D5959" s="1221"/>
      <c r="E5959" s="1219" t="s">
        <v>4078</v>
      </c>
      <c r="F5959" s="1221"/>
      <c r="G5959" s="740">
        <v>19694</v>
      </c>
      <c r="H5959" s="1158">
        <v>0</v>
      </c>
      <c r="I5959" s="1158">
        <v>0</v>
      </c>
      <c r="J5959" s="740">
        <v>19694</v>
      </c>
      <c r="K5959" s="276" t="str">
        <f t="shared" si="92"/>
        <v>110122</v>
      </c>
    </row>
    <row r="5960" spans="1:11">
      <c r="A5960" s="1157">
        <v>5138020001</v>
      </c>
      <c r="B5960" s="1219" t="s">
        <v>708</v>
      </c>
      <c r="C5960" s="1220"/>
      <c r="D5960" s="1221"/>
      <c r="E5960" s="1219" t="s">
        <v>4653</v>
      </c>
      <c r="F5960" s="1221"/>
      <c r="G5960" s="740">
        <v>1230</v>
      </c>
      <c r="H5960" s="1158">
        <v>205</v>
      </c>
      <c r="I5960" s="1158">
        <v>0</v>
      </c>
      <c r="J5960" s="740">
        <v>1435</v>
      </c>
      <c r="K5960" s="276" t="str">
        <f t="shared" si="92"/>
        <v>110122</v>
      </c>
    </row>
    <row r="5961" spans="1:11">
      <c r="A5961" s="1157">
        <v>5138020001</v>
      </c>
      <c r="B5961" s="1219" t="s">
        <v>708</v>
      </c>
      <c r="C5961" s="1220"/>
      <c r="D5961" s="1221"/>
      <c r="E5961" s="1219" t="s">
        <v>3136</v>
      </c>
      <c r="F5961" s="1221"/>
      <c r="G5961" s="740">
        <v>89684.97</v>
      </c>
      <c r="H5961" s="740">
        <v>9669.91</v>
      </c>
      <c r="I5961" s="1158">
        <v>0</v>
      </c>
      <c r="J5961" s="740">
        <v>99354.880000000005</v>
      </c>
      <c r="K5961" s="276" t="str">
        <f t="shared" si="92"/>
        <v>110122</v>
      </c>
    </row>
    <row r="5962" spans="1:11">
      <c r="A5962" s="1157">
        <v>5138020001</v>
      </c>
      <c r="B5962" s="1219" t="s">
        <v>708</v>
      </c>
      <c r="C5962" s="1220"/>
      <c r="D5962" s="1221"/>
      <c r="E5962" s="1219" t="s">
        <v>3370</v>
      </c>
      <c r="F5962" s="1221"/>
      <c r="G5962" s="740">
        <v>30041.69</v>
      </c>
      <c r="H5962" s="740">
        <v>6284.31</v>
      </c>
      <c r="I5962" s="1158">
        <v>0</v>
      </c>
      <c r="J5962" s="740">
        <v>36326</v>
      </c>
      <c r="K5962" s="276" t="str">
        <f t="shared" si="92"/>
        <v>110122</v>
      </c>
    </row>
    <row r="5963" spans="1:11">
      <c r="A5963" s="1157">
        <v>5138020001</v>
      </c>
      <c r="B5963" s="1219" t="s">
        <v>708</v>
      </c>
      <c r="C5963" s="1220"/>
      <c r="D5963" s="1221"/>
      <c r="E5963" s="1219" t="s">
        <v>3137</v>
      </c>
      <c r="F5963" s="1221"/>
      <c r="G5963" s="740">
        <v>5004</v>
      </c>
      <c r="H5963" s="1158">
        <v>103</v>
      </c>
      <c r="I5963" s="1158">
        <v>0</v>
      </c>
      <c r="J5963" s="740">
        <v>5107</v>
      </c>
      <c r="K5963" s="276" t="str">
        <f t="shared" si="92"/>
        <v>110122</v>
      </c>
    </row>
    <row r="5964" spans="1:11">
      <c r="A5964" s="1157">
        <v>5138020001</v>
      </c>
      <c r="B5964" s="1219" t="s">
        <v>708</v>
      </c>
      <c r="C5964" s="1220"/>
      <c r="D5964" s="1221"/>
      <c r="E5964" s="1219" t="s">
        <v>3138</v>
      </c>
      <c r="F5964" s="1221"/>
      <c r="G5964" s="740">
        <v>23137.81</v>
      </c>
      <c r="H5964" s="740">
        <v>10461.19</v>
      </c>
      <c r="I5964" s="1158">
        <v>0</v>
      </c>
      <c r="J5964" s="740">
        <v>33599</v>
      </c>
      <c r="K5964" s="276" t="str">
        <f t="shared" si="92"/>
        <v>110122</v>
      </c>
    </row>
    <row r="5965" spans="1:11">
      <c r="A5965" s="1157">
        <v>5138020001</v>
      </c>
      <c r="B5965" s="1219" t="s">
        <v>708</v>
      </c>
      <c r="C5965" s="1220"/>
      <c r="D5965" s="1221"/>
      <c r="E5965" s="1219" t="s">
        <v>3934</v>
      </c>
      <c r="F5965" s="1221"/>
      <c r="G5965" s="740">
        <v>37080.67</v>
      </c>
      <c r="H5965" s="740">
        <v>59181.94</v>
      </c>
      <c r="I5965" s="1158">
        <v>0</v>
      </c>
      <c r="J5965" s="740">
        <v>96262.61</v>
      </c>
      <c r="K5965" s="276" t="str">
        <f t="shared" ref="K5965:K6028" si="93">MID(E5965,58,6)</f>
        <v>110122</v>
      </c>
    </row>
    <row r="5966" spans="1:11">
      <c r="A5966" s="1157">
        <v>5138020001</v>
      </c>
      <c r="B5966" s="1219" t="s">
        <v>708</v>
      </c>
      <c r="C5966" s="1220"/>
      <c r="D5966" s="1221"/>
      <c r="E5966" s="1219" t="s">
        <v>3609</v>
      </c>
      <c r="F5966" s="1221"/>
      <c r="G5966" s="740">
        <v>231139.98</v>
      </c>
      <c r="H5966" s="740">
        <v>18364.84</v>
      </c>
      <c r="I5966" s="1158">
        <v>0</v>
      </c>
      <c r="J5966" s="740">
        <v>249504.82</v>
      </c>
      <c r="K5966" s="276" t="str">
        <f t="shared" si="93"/>
        <v>110122</v>
      </c>
    </row>
    <row r="5967" spans="1:11">
      <c r="A5967" s="1157">
        <v>5138020001</v>
      </c>
      <c r="B5967" s="1219" t="s">
        <v>708</v>
      </c>
      <c r="C5967" s="1220"/>
      <c r="D5967" s="1221"/>
      <c r="E5967" s="1219" t="s">
        <v>4116</v>
      </c>
      <c r="F5967" s="1221"/>
      <c r="G5967" s="1158">
        <v>495</v>
      </c>
      <c r="H5967" s="740">
        <v>2640.89</v>
      </c>
      <c r="I5967" s="1158">
        <v>0</v>
      </c>
      <c r="J5967" s="740">
        <v>3135.89</v>
      </c>
      <c r="K5967" s="276" t="str">
        <f t="shared" si="93"/>
        <v>110122</v>
      </c>
    </row>
    <row r="5968" spans="1:11">
      <c r="A5968" s="1157">
        <v>5138020001</v>
      </c>
      <c r="B5968" s="1219" t="s">
        <v>708</v>
      </c>
      <c r="C5968" s="1220"/>
      <c r="D5968" s="1221"/>
      <c r="E5968" s="1219" t="s">
        <v>2737</v>
      </c>
      <c r="F5968" s="1221"/>
      <c r="G5968" s="740">
        <v>11811.13</v>
      </c>
      <c r="H5968" s="740">
        <v>1418.09</v>
      </c>
      <c r="I5968" s="1158">
        <v>0</v>
      </c>
      <c r="J5968" s="740">
        <v>13229.22</v>
      </c>
      <c r="K5968" s="276" t="str">
        <f t="shared" si="93"/>
        <v>110122</v>
      </c>
    </row>
    <row r="5969" spans="1:11">
      <c r="A5969" s="1157">
        <v>5138020001</v>
      </c>
      <c r="B5969" s="1219" t="s">
        <v>708</v>
      </c>
      <c r="C5969" s="1220"/>
      <c r="D5969" s="1221"/>
      <c r="E5969" s="1219" t="s">
        <v>2081</v>
      </c>
      <c r="F5969" s="1221"/>
      <c r="G5969" s="740">
        <v>19954</v>
      </c>
      <c r="H5969" s="740">
        <v>40107.660000000003</v>
      </c>
      <c r="I5969" s="1158">
        <v>0</v>
      </c>
      <c r="J5969" s="740">
        <v>60061.66</v>
      </c>
      <c r="K5969" s="276" t="str">
        <f t="shared" si="93"/>
        <v>110122</v>
      </c>
    </row>
    <row r="5970" spans="1:11">
      <c r="A5970" s="1157">
        <v>5138020001</v>
      </c>
      <c r="B5970" s="1219" t="s">
        <v>708</v>
      </c>
      <c r="C5970" s="1220"/>
      <c r="D5970" s="1221"/>
      <c r="E5970" s="1219" t="s">
        <v>2410</v>
      </c>
      <c r="F5970" s="1221"/>
      <c r="G5970" s="740">
        <v>103578.66</v>
      </c>
      <c r="H5970" s="740">
        <v>26183.279999999999</v>
      </c>
      <c r="I5970" s="1158">
        <v>0</v>
      </c>
      <c r="J5970" s="740">
        <v>129761.94</v>
      </c>
      <c r="K5970" s="276" t="str">
        <f t="shared" si="93"/>
        <v>110122</v>
      </c>
    </row>
    <row r="5971" spans="1:11">
      <c r="A5971" s="1157">
        <v>5138020001</v>
      </c>
      <c r="B5971" s="1219" t="s">
        <v>708</v>
      </c>
      <c r="C5971" s="1220"/>
      <c r="D5971" s="1221"/>
      <c r="E5971" s="1219" t="s">
        <v>2411</v>
      </c>
      <c r="F5971" s="1221"/>
      <c r="G5971" s="740">
        <v>153813.93</v>
      </c>
      <c r="H5971" s="740">
        <v>29188.34</v>
      </c>
      <c r="I5971" s="1158">
        <v>0</v>
      </c>
      <c r="J5971" s="740">
        <v>183002.27</v>
      </c>
      <c r="K5971" s="276" t="str">
        <f t="shared" si="93"/>
        <v>110122</v>
      </c>
    </row>
    <row r="5972" spans="1:11">
      <c r="A5972" s="1157">
        <v>5138020001</v>
      </c>
      <c r="B5972" s="1219" t="s">
        <v>708</v>
      </c>
      <c r="C5972" s="1220"/>
      <c r="D5972" s="1221"/>
      <c r="E5972" s="1219" t="s">
        <v>4079</v>
      </c>
      <c r="F5972" s="1221"/>
      <c r="G5972" s="740">
        <v>10463.209999999999</v>
      </c>
      <c r="H5972" s="1158">
        <v>0</v>
      </c>
      <c r="I5972" s="1158">
        <v>0</v>
      </c>
      <c r="J5972" s="740">
        <v>10463.209999999999</v>
      </c>
      <c r="K5972" s="276" t="str">
        <f t="shared" si="93"/>
        <v>110122</v>
      </c>
    </row>
    <row r="5973" spans="1:11">
      <c r="A5973" s="1157">
        <v>5138020001</v>
      </c>
      <c r="B5973" s="1219" t="s">
        <v>708</v>
      </c>
      <c r="C5973" s="1220"/>
      <c r="D5973" s="1221"/>
      <c r="E5973" s="1219" t="s">
        <v>4080</v>
      </c>
      <c r="F5973" s="1221"/>
      <c r="G5973" s="740">
        <v>52010</v>
      </c>
      <c r="H5973" s="740">
        <v>2946.99</v>
      </c>
      <c r="I5973" s="1158">
        <v>0</v>
      </c>
      <c r="J5973" s="740">
        <v>54956.99</v>
      </c>
      <c r="K5973" s="276" t="str">
        <f t="shared" si="93"/>
        <v>110122</v>
      </c>
    </row>
    <row r="5974" spans="1:11">
      <c r="A5974" s="1157">
        <v>5138020001</v>
      </c>
      <c r="B5974" s="1219" t="s">
        <v>708</v>
      </c>
      <c r="C5974" s="1220"/>
      <c r="D5974" s="1221"/>
      <c r="E5974" s="1219" t="s">
        <v>4081</v>
      </c>
      <c r="F5974" s="1221"/>
      <c r="G5974" s="740">
        <v>7000</v>
      </c>
      <c r="H5974" s="740">
        <v>25297.98</v>
      </c>
      <c r="I5974" s="1158">
        <v>0</v>
      </c>
      <c r="J5974" s="740">
        <v>32297.98</v>
      </c>
      <c r="K5974" s="276" t="str">
        <f t="shared" si="93"/>
        <v>110122</v>
      </c>
    </row>
    <row r="5975" spans="1:11">
      <c r="A5975" s="1157">
        <v>5138020001</v>
      </c>
      <c r="B5975" s="1219" t="s">
        <v>708</v>
      </c>
      <c r="C5975" s="1220"/>
      <c r="D5975" s="1221"/>
      <c r="E5975" s="1219" t="s">
        <v>2082</v>
      </c>
      <c r="F5975" s="1221"/>
      <c r="G5975" s="740">
        <v>268104.69</v>
      </c>
      <c r="H5975" s="740">
        <v>552019.93000000005</v>
      </c>
      <c r="I5975" s="1158">
        <v>0</v>
      </c>
      <c r="J5975" s="740">
        <v>820124.62</v>
      </c>
      <c r="K5975" s="276" t="str">
        <f t="shared" si="93"/>
        <v>110122</v>
      </c>
    </row>
    <row r="5976" spans="1:11">
      <c r="A5976" s="1157">
        <v>5138020001</v>
      </c>
      <c r="B5976" s="1219" t="s">
        <v>708</v>
      </c>
      <c r="C5976" s="1220"/>
      <c r="D5976" s="1221"/>
      <c r="E5976" s="1219" t="s">
        <v>2738</v>
      </c>
      <c r="F5976" s="1221"/>
      <c r="G5976" s="740">
        <v>225916.79999999999</v>
      </c>
      <c r="H5976" s="740">
        <v>897399.62</v>
      </c>
      <c r="I5976" s="1158">
        <v>0</v>
      </c>
      <c r="J5976" s="740">
        <v>1123316.42</v>
      </c>
      <c r="K5976" s="276" t="str">
        <f t="shared" si="93"/>
        <v>110122</v>
      </c>
    </row>
    <row r="5977" spans="1:11">
      <c r="A5977" s="1157">
        <v>5138020001</v>
      </c>
      <c r="B5977" s="1219" t="s">
        <v>708</v>
      </c>
      <c r="C5977" s="1220"/>
      <c r="D5977" s="1221"/>
      <c r="E5977" s="1219" t="s">
        <v>2083</v>
      </c>
      <c r="F5977" s="1221"/>
      <c r="G5977" s="740">
        <v>163473.21</v>
      </c>
      <c r="H5977" s="740">
        <v>24056.79</v>
      </c>
      <c r="I5977" s="1158">
        <v>0</v>
      </c>
      <c r="J5977" s="740">
        <v>187530</v>
      </c>
      <c r="K5977" s="276" t="str">
        <f t="shared" si="93"/>
        <v>110122</v>
      </c>
    </row>
    <row r="5978" spans="1:11">
      <c r="A5978" s="1157">
        <v>5138020001</v>
      </c>
      <c r="B5978" s="1219" t="s">
        <v>708</v>
      </c>
      <c r="C5978" s="1220"/>
      <c r="D5978" s="1221"/>
      <c r="E5978" s="1219" t="s">
        <v>2739</v>
      </c>
      <c r="F5978" s="1221"/>
      <c r="G5978" s="740">
        <v>319261.24</v>
      </c>
      <c r="H5978" s="740">
        <v>31361.46</v>
      </c>
      <c r="I5978" s="1158">
        <v>0</v>
      </c>
      <c r="J5978" s="740">
        <v>350622.7</v>
      </c>
      <c r="K5978" s="276" t="str">
        <f t="shared" si="93"/>
        <v>110122</v>
      </c>
    </row>
    <row r="5979" spans="1:11">
      <c r="A5979" s="1157">
        <v>5138020001</v>
      </c>
      <c r="B5979" s="1219" t="s">
        <v>708</v>
      </c>
      <c r="C5979" s="1220"/>
      <c r="D5979" s="1221"/>
      <c r="E5979" s="1219" t="s">
        <v>3371</v>
      </c>
      <c r="F5979" s="1221"/>
      <c r="G5979" s="740">
        <v>98937.2</v>
      </c>
      <c r="H5979" s="740">
        <v>1555</v>
      </c>
      <c r="I5979" s="1158">
        <v>0</v>
      </c>
      <c r="J5979" s="740">
        <v>100492.2</v>
      </c>
      <c r="K5979" s="276" t="str">
        <f t="shared" si="93"/>
        <v>110122</v>
      </c>
    </row>
    <row r="5980" spans="1:11">
      <c r="A5980" s="1157">
        <v>5138020001</v>
      </c>
      <c r="B5980" s="1219" t="s">
        <v>708</v>
      </c>
      <c r="C5980" s="1220"/>
      <c r="D5980" s="1221"/>
      <c r="E5980" s="1219" t="s">
        <v>2740</v>
      </c>
      <c r="F5980" s="1221"/>
      <c r="G5980" s="740">
        <v>58401.4</v>
      </c>
      <c r="H5980" s="740">
        <v>33230.879999999997</v>
      </c>
      <c r="I5980" s="1158">
        <v>0</v>
      </c>
      <c r="J5980" s="740">
        <v>91632.28</v>
      </c>
      <c r="K5980" s="276" t="str">
        <f t="shared" si="93"/>
        <v>110122</v>
      </c>
    </row>
    <row r="5981" spans="1:11">
      <c r="A5981" s="1157">
        <v>5138020001</v>
      </c>
      <c r="B5981" s="1219" t="s">
        <v>708</v>
      </c>
      <c r="C5981" s="1220"/>
      <c r="D5981" s="1221"/>
      <c r="E5981" s="1219" t="s">
        <v>3610</v>
      </c>
      <c r="F5981" s="1221"/>
      <c r="G5981" s="740">
        <v>211863.2</v>
      </c>
      <c r="H5981" s="740">
        <v>2222.84</v>
      </c>
      <c r="I5981" s="1158">
        <v>0</v>
      </c>
      <c r="J5981" s="740">
        <v>214086.04</v>
      </c>
      <c r="K5981" s="276" t="str">
        <f t="shared" si="93"/>
        <v>110122</v>
      </c>
    </row>
    <row r="5982" spans="1:11">
      <c r="A5982" s="1157">
        <v>5138020001</v>
      </c>
      <c r="B5982" s="1219" t="s">
        <v>708</v>
      </c>
      <c r="C5982" s="1220"/>
      <c r="D5982" s="1221"/>
      <c r="E5982" s="1219" t="s">
        <v>2084</v>
      </c>
      <c r="F5982" s="1221"/>
      <c r="G5982" s="740">
        <v>140281.82999999999</v>
      </c>
      <c r="H5982" s="740">
        <v>73464.710000000006</v>
      </c>
      <c r="I5982" s="1158">
        <v>0</v>
      </c>
      <c r="J5982" s="740">
        <v>213746.54</v>
      </c>
      <c r="K5982" s="276" t="str">
        <f t="shared" si="93"/>
        <v>110122</v>
      </c>
    </row>
    <row r="5983" spans="1:11">
      <c r="A5983" s="1157">
        <v>5138020001</v>
      </c>
      <c r="B5983" s="1219" t="s">
        <v>708</v>
      </c>
      <c r="C5983" s="1220"/>
      <c r="D5983" s="1221"/>
      <c r="E5983" s="1219" t="s">
        <v>2741</v>
      </c>
      <c r="F5983" s="1221"/>
      <c r="G5983" s="740">
        <v>16562</v>
      </c>
      <c r="H5983" s="1158">
        <v>0</v>
      </c>
      <c r="I5983" s="1158">
        <v>0</v>
      </c>
      <c r="J5983" s="740">
        <v>16562</v>
      </c>
      <c r="K5983" s="276" t="str">
        <f t="shared" si="93"/>
        <v>110122</v>
      </c>
    </row>
    <row r="5984" spans="1:11">
      <c r="A5984" s="1157">
        <v>5138020001</v>
      </c>
      <c r="B5984" s="1219" t="s">
        <v>708</v>
      </c>
      <c r="C5984" s="1220"/>
      <c r="D5984" s="1221"/>
      <c r="E5984" s="1219" t="s">
        <v>3372</v>
      </c>
      <c r="F5984" s="1221"/>
      <c r="G5984" s="740">
        <v>8016.72</v>
      </c>
      <c r="H5984" s="1158">
        <v>0</v>
      </c>
      <c r="I5984" s="1158">
        <v>0</v>
      </c>
      <c r="J5984" s="740">
        <v>8016.72</v>
      </c>
      <c r="K5984" s="276" t="str">
        <f t="shared" si="93"/>
        <v>110122</v>
      </c>
    </row>
    <row r="5985" spans="1:11">
      <c r="A5985" s="1157">
        <v>5138020001</v>
      </c>
      <c r="B5985" s="1219" t="s">
        <v>708</v>
      </c>
      <c r="C5985" s="1220"/>
      <c r="D5985" s="1221"/>
      <c r="E5985" s="1219" t="s">
        <v>4654</v>
      </c>
      <c r="F5985" s="1221"/>
      <c r="G5985" s="740">
        <v>3415</v>
      </c>
      <c r="H5985" s="1158">
        <v>0</v>
      </c>
      <c r="I5985" s="1158">
        <v>0</v>
      </c>
      <c r="J5985" s="740">
        <v>3415</v>
      </c>
      <c r="K5985" s="276" t="str">
        <f t="shared" si="93"/>
        <v>110122</v>
      </c>
    </row>
    <row r="5986" spans="1:11">
      <c r="A5986" s="1157">
        <v>5138020001</v>
      </c>
      <c r="B5986" s="1219" t="s">
        <v>708</v>
      </c>
      <c r="C5986" s="1220"/>
      <c r="D5986" s="1221"/>
      <c r="E5986" s="1219" t="s">
        <v>3373</v>
      </c>
      <c r="F5986" s="1221"/>
      <c r="G5986" s="740">
        <v>9384.9599999999991</v>
      </c>
      <c r="H5986" s="740">
        <v>1479</v>
      </c>
      <c r="I5986" s="1158">
        <v>0</v>
      </c>
      <c r="J5986" s="740">
        <v>10863.96</v>
      </c>
      <c r="K5986" s="276" t="str">
        <f t="shared" si="93"/>
        <v>110122</v>
      </c>
    </row>
    <row r="5987" spans="1:11">
      <c r="A5987" s="1157">
        <v>5138020001</v>
      </c>
      <c r="B5987" s="1219" t="s">
        <v>708</v>
      </c>
      <c r="C5987" s="1220"/>
      <c r="D5987" s="1221"/>
      <c r="E5987" s="1219" t="s">
        <v>3611</v>
      </c>
      <c r="F5987" s="1221"/>
      <c r="G5987" s="740">
        <v>9598</v>
      </c>
      <c r="H5987" s="1158">
        <v>0</v>
      </c>
      <c r="I5987" s="1158">
        <v>0</v>
      </c>
      <c r="J5987" s="740">
        <v>9598</v>
      </c>
      <c r="K5987" s="276" t="str">
        <f t="shared" si="93"/>
        <v>110122</v>
      </c>
    </row>
    <row r="5988" spans="1:11">
      <c r="A5988" s="1157">
        <v>5138020001</v>
      </c>
      <c r="B5988" s="1219" t="s">
        <v>708</v>
      </c>
      <c r="C5988" s="1220"/>
      <c r="D5988" s="1221"/>
      <c r="E5988" s="1219" t="s">
        <v>2085</v>
      </c>
      <c r="F5988" s="1221"/>
      <c r="G5988" s="740">
        <v>297651.43</v>
      </c>
      <c r="H5988" s="740">
        <v>43584.2</v>
      </c>
      <c r="I5988" s="1158">
        <v>0</v>
      </c>
      <c r="J5988" s="740">
        <v>341235.63</v>
      </c>
      <c r="K5988" s="276" t="str">
        <f t="shared" si="93"/>
        <v>110122</v>
      </c>
    </row>
    <row r="5989" spans="1:11">
      <c r="A5989" s="1157">
        <v>5138020001</v>
      </c>
      <c r="B5989" s="1219" t="s">
        <v>708</v>
      </c>
      <c r="C5989" s="1220"/>
      <c r="D5989" s="1221"/>
      <c r="E5989" s="1219" t="s">
        <v>2086</v>
      </c>
      <c r="F5989" s="1221"/>
      <c r="G5989" s="740">
        <v>136999.44</v>
      </c>
      <c r="H5989" s="740">
        <v>11606.56</v>
      </c>
      <c r="I5989" s="1158">
        <v>0</v>
      </c>
      <c r="J5989" s="740">
        <v>148606</v>
      </c>
      <c r="K5989" s="276" t="str">
        <f t="shared" si="93"/>
        <v>110122</v>
      </c>
    </row>
    <row r="5990" spans="1:11">
      <c r="A5990" s="1157">
        <v>5138020001</v>
      </c>
      <c r="B5990" s="1219" t="s">
        <v>708</v>
      </c>
      <c r="C5990" s="1220"/>
      <c r="D5990" s="1221"/>
      <c r="E5990" s="1219" t="s">
        <v>2087</v>
      </c>
      <c r="F5990" s="1221"/>
      <c r="G5990" s="740">
        <v>100737.1</v>
      </c>
      <c r="H5990" s="740">
        <v>7320.62</v>
      </c>
      <c r="I5990" s="1158">
        <v>0</v>
      </c>
      <c r="J5990" s="740">
        <v>108057.72</v>
      </c>
      <c r="K5990" s="276" t="str">
        <f t="shared" si="93"/>
        <v>110122</v>
      </c>
    </row>
    <row r="5991" spans="1:11">
      <c r="A5991" s="1157">
        <v>5138020001</v>
      </c>
      <c r="B5991" s="1219" t="s">
        <v>708</v>
      </c>
      <c r="C5991" s="1220"/>
      <c r="D5991" s="1221"/>
      <c r="E5991" s="1219" t="s">
        <v>2088</v>
      </c>
      <c r="F5991" s="1221"/>
      <c r="G5991" s="740">
        <v>356236.31</v>
      </c>
      <c r="H5991" s="740">
        <v>81933.679999999993</v>
      </c>
      <c r="I5991" s="1158">
        <v>0</v>
      </c>
      <c r="J5991" s="740">
        <v>438169.99</v>
      </c>
      <c r="K5991" s="276" t="str">
        <f t="shared" si="93"/>
        <v>110122</v>
      </c>
    </row>
    <row r="5992" spans="1:11">
      <c r="A5992" s="1157">
        <v>5138020001</v>
      </c>
      <c r="B5992" s="1219" t="s">
        <v>708</v>
      </c>
      <c r="C5992" s="1220"/>
      <c r="D5992" s="1221"/>
      <c r="E5992" s="1219" t="s">
        <v>2089</v>
      </c>
      <c r="F5992" s="1221"/>
      <c r="G5992" s="740">
        <v>48742</v>
      </c>
      <c r="H5992" s="1158">
        <v>0</v>
      </c>
      <c r="I5992" s="1158">
        <v>0</v>
      </c>
      <c r="J5992" s="740">
        <v>48742</v>
      </c>
      <c r="K5992" s="276" t="str">
        <f t="shared" si="93"/>
        <v>110122</v>
      </c>
    </row>
    <row r="5993" spans="1:11">
      <c r="A5993" s="1157">
        <v>5138020001</v>
      </c>
      <c r="B5993" s="1219" t="s">
        <v>708</v>
      </c>
      <c r="C5993" s="1220"/>
      <c r="D5993" s="1221"/>
      <c r="E5993" s="1219" t="s">
        <v>2742</v>
      </c>
      <c r="F5993" s="1221"/>
      <c r="G5993" s="740">
        <v>142187.44</v>
      </c>
      <c r="H5993" s="740">
        <v>28593</v>
      </c>
      <c r="I5993" s="1158">
        <v>0</v>
      </c>
      <c r="J5993" s="740">
        <v>170780.44</v>
      </c>
      <c r="K5993" s="276" t="str">
        <f t="shared" si="93"/>
        <v>110122</v>
      </c>
    </row>
    <row r="5994" spans="1:11">
      <c r="A5994" s="1157">
        <v>5138020001</v>
      </c>
      <c r="B5994" s="1219" t="s">
        <v>708</v>
      </c>
      <c r="C5994" s="1220"/>
      <c r="D5994" s="1221"/>
      <c r="E5994" s="1219" t="s">
        <v>2743</v>
      </c>
      <c r="F5994" s="1221"/>
      <c r="G5994" s="740">
        <v>768695.35</v>
      </c>
      <c r="H5994" s="740">
        <v>10098.65</v>
      </c>
      <c r="I5994" s="1158">
        <v>0</v>
      </c>
      <c r="J5994" s="740">
        <v>778794</v>
      </c>
      <c r="K5994" s="276" t="str">
        <f t="shared" si="93"/>
        <v>110122</v>
      </c>
    </row>
    <row r="5995" spans="1:11">
      <c r="A5995" s="1157">
        <v>5138020001</v>
      </c>
      <c r="B5995" s="1219" t="s">
        <v>708</v>
      </c>
      <c r="C5995" s="1220"/>
      <c r="D5995" s="1221"/>
      <c r="E5995" s="1219" t="s">
        <v>3139</v>
      </c>
      <c r="F5995" s="1221"/>
      <c r="G5995" s="740">
        <v>455832.51</v>
      </c>
      <c r="H5995" s="740">
        <v>335803.8</v>
      </c>
      <c r="I5995" s="1158">
        <v>0</v>
      </c>
      <c r="J5995" s="740">
        <v>791636.31</v>
      </c>
      <c r="K5995" s="276" t="str">
        <f t="shared" si="93"/>
        <v>110122</v>
      </c>
    </row>
    <row r="5996" spans="1:11">
      <c r="A5996" s="1157">
        <v>5138020001</v>
      </c>
      <c r="B5996" s="1219" t="s">
        <v>708</v>
      </c>
      <c r="C5996" s="1220"/>
      <c r="D5996" s="1221"/>
      <c r="E5996" s="1219" t="s">
        <v>3612</v>
      </c>
      <c r="F5996" s="1221"/>
      <c r="G5996" s="740">
        <v>53093.02</v>
      </c>
      <c r="H5996" s="740">
        <v>10623.98</v>
      </c>
      <c r="I5996" s="1158">
        <v>0</v>
      </c>
      <c r="J5996" s="740">
        <v>63717</v>
      </c>
      <c r="K5996" s="276" t="str">
        <f t="shared" si="93"/>
        <v>110122</v>
      </c>
    </row>
    <row r="5997" spans="1:11">
      <c r="A5997" s="1157">
        <v>5138020001</v>
      </c>
      <c r="B5997" s="1219" t="s">
        <v>708</v>
      </c>
      <c r="C5997" s="1220"/>
      <c r="D5997" s="1221"/>
      <c r="E5997" s="1219" t="s">
        <v>2090</v>
      </c>
      <c r="F5997" s="1221"/>
      <c r="G5997" s="740">
        <v>87266.35</v>
      </c>
      <c r="H5997" s="740">
        <v>13853.86</v>
      </c>
      <c r="I5997" s="1158">
        <v>0</v>
      </c>
      <c r="J5997" s="740">
        <v>101120.21</v>
      </c>
      <c r="K5997" s="276" t="str">
        <f t="shared" si="93"/>
        <v>110122</v>
      </c>
    </row>
    <row r="5998" spans="1:11">
      <c r="A5998" s="1157">
        <v>5138020001</v>
      </c>
      <c r="B5998" s="1219" t="s">
        <v>708</v>
      </c>
      <c r="C5998" s="1220"/>
      <c r="D5998" s="1221"/>
      <c r="E5998" s="1219" t="s">
        <v>2091</v>
      </c>
      <c r="F5998" s="1221"/>
      <c r="G5998" s="740">
        <v>1962005.73</v>
      </c>
      <c r="H5998" s="740">
        <v>883004.64</v>
      </c>
      <c r="I5998" s="1158">
        <v>0</v>
      </c>
      <c r="J5998" s="740">
        <v>2845010.37</v>
      </c>
      <c r="K5998" s="276" t="str">
        <f t="shared" si="93"/>
        <v>110122</v>
      </c>
    </row>
    <row r="5999" spans="1:11">
      <c r="A5999" s="1157">
        <v>5138020001</v>
      </c>
      <c r="B5999" s="1219" t="s">
        <v>708</v>
      </c>
      <c r="C5999" s="1220"/>
      <c r="D5999" s="1221"/>
      <c r="E5999" s="1219" t="s">
        <v>2092</v>
      </c>
      <c r="F5999" s="1221"/>
      <c r="G5999" s="740">
        <v>107256.48</v>
      </c>
      <c r="H5999" s="740">
        <v>28547.74</v>
      </c>
      <c r="I5999" s="1158">
        <v>0</v>
      </c>
      <c r="J5999" s="740">
        <v>135804.22</v>
      </c>
      <c r="K5999" s="276" t="str">
        <f t="shared" si="93"/>
        <v>110122</v>
      </c>
    </row>
    <row r="6000" spans="1:11">
      <c r="A6000" s="1157">
        <v>5138020001</v>
      </c>
      <c r="B6000" s="1219" t="s">
        <v>708</v>
      </c>
      <c r="C6000" s="1220"/>
      <c r="D6000" s="1221"/>
      <c r="E6000" s="1219" t="s">
        <v>2093</v>
      </c>
      <c r="F6000" s="1221"/>
      <c r="G6000" s="740">
        <v>718024.85</v>
      </c>
      <c r="H6000" s="740">
        <v>106157.05</v>
      </c>
      <c r="I6000" s="1158">
        <v>0</v>
      </c>
      <c r="J6000" s="740">
        <v>824181.9</v>
      </c>
      <c r="K6000" s="276" t="str">
        <f t="shared" si="93"/>
        <v>110122</v>
      </c>
    </row>
    <row r="6001" spans="1:11">
      <c r="A6001" s="1157">
        <v>5138020001</v>
      </c>
      <c r="B6001" s="1219" t="s">
        <v>708</v>
      </c>
      <c r="C6001" s="1220"/>
      <c r="D6001" s="1221"/>
      <c r="E6001" s="1219" t="s">
        <v>2412</v>
      </c>
      <c r="F6001" s="1221"/>
      <c r="G6001" s="740">
        <v>386874.88</v>
      </c>
      <c r="H6001" s="740">
        <v>53295.46</v>
      </c>
      <c r="I6001" s="1158">
        <v>0</v>
      </c>
      <c r="J6001" s="740">
        <v>440170.34</v>
      </c>
      <c r="K6001" s="276" t="str">
        <f t="shared" si="93"/>
        <v>110122</v>
      </c>
    </row>
    <row r="6002" spans="1:11">
      <c r="A6002" s="1157">
        <v>5138020001</v>
      </c>
      <c r="B6002" s="1219" t="s">
        <v>708</v>
      </c>
      <c r="C6002" s="1220"/>
      <c r="D6002" s="1221"/>
      <c r="E6002" s="1219" t="s">
        <v>2413</v>
      </c>
      <c r="F6002" s="1221"/>
      <c r="G6002" s="740">
        <v>157699.60999999999</v>
      </c>
      <c r="H6002" s="1158">
        <v>0</v>
      </c>
      <c r="I6002" s="1158">
        <v>0</v>
      </c>
      <c r="J6002" s="740">
        <v>157699.60999999999</v>
      </c>
      <c r="K6002" s="276" t="str">
        <f t="shared" si="93"/>
        <v>110122</v>
      </c>
    </row>
    <row r="6003" spans="1:11">
      <c r="A6003" s="1157">
        <v>5138020001</v>
      </c>
      <c r="B6003" s="1219" t="s">
        <v>708</v>
      </c>
      <c r="C6003" s="1220"/>
      <c r="D6003" s="1221"/>
      <c r="E6003" s="1219" t="s">
        <v>2414</v>
      </c>
      <c r="F6003" s="1221"/>
      <c r="G6003" s="740">
        <v>119462.09</v>
      </c>
      <c r="H6003" s="1158">
        <v>0</v>
      </c>
      <c r="I6003" s="1158">
        <v>0</v>
      </c>
      <c r="J6003" s="740">
        <v>119462.09</v>
      </c>
      <c r="K6003" s="276" t="str">
        <f t="shared" si="93"/>
        <v>110122</v>
      </c>
    </row>
    <row r="6004" spans="1:11">
      <c r="A6004" s="1157">
        <v>5138020001</v>
      </c>
      <c r="B6004" s="1219" t="s">
        <v>708</v>
      </c>
      <c r="C6004" s="1220"/>
      <c r="D6004" s="1221"/>
      <c r="E6004" s="1219" t="s">
        <v>4117</v>
      </c>
      <c r="F6004" s="1221"/>
      <c r="G6004" s="740">
        <v>27918</v>
      </c>
      <c r="H6004" s="740">
        <v>24330.44</v>
      </c>
      <c r="I6004" s="1158">
        <v>0</v>
      </c>
      <c r="J6004" s="740">
        <v>52248.44</v>
      </c>
      <c r="K6004" s="276" t="str">
        <f t="shared" si="93"/>
        <v>110122</v>
      </c>
    </row>
    <row r="6005" spans="1:11">
      <c r="A6005" s="1157">
        <v>5138020001</v>
      </c>
      <c r="B6005" s="1219" t="s">
        <v>708</v>
      </c>
      <c r="C6005" s="1220"/>
      <c r="D6005" s="1221"/>
      <c r="E6005" s="1219" t="s">
        <v>3374</v>
      </c>
      <c r="F6005" s="1221"/>
      <c r="G6005" s="740">
        <v>152257</v>
      </c>
      <c r="H6005" s="740">
        <v>284904.78999999998</v>
      </c>
      <c r="I6005" s="1158">
        <v>0</v>
      </c>
      <c r="J6005" s="740">
        <v>437161.79</v>
      </c>
      <c r="K6005" s="276" t="str">
        <f t="shared" si="93"/>
        <v>110122</v>
      </c>
    </row>
    <row r="6006" spans="1:11">
      <c r="A6006" s="1157">
        <v>5138020001</v>
      </c>
      <c r="B6006" s="1219" t="s">
        <v>708</v>
      </c>
      <c r="C6006" s="1220"/>
      <c r="D6006" s="1221"/>
      <c r="E6006" s="1219" t="s">
        <v>2415</v>
      </c>
      <c r="F6006" s="1221"/>
      <c r="G6006" s="740">
        <v>165408.5</v>
      </c>
      <c r="H6006" s="740">
        <v>3630</v>
      </c>
      <c r="I6006" s="1158">
        <v>0</v>
      </c>
      <c r="J6006" s="740">
        <v>169038.5</v>
      </c>
      <c r="K6006" s="276" t="str">
        <f t="shared" si="93"/>
        <v>110122</v>
      </c>
    </row>
    <row r="6007" spans="1:11">
      <c r="A6007" s="1157">
        <v>5138020001</v>
      </c>
      <c r="B6007" s="1219" t="s">
        <v>708</v>
      </c>
      <c r="C6007" s="1220"/>
      <c r="D6007" s="1221"/>
      <c r="E6007" s="1219" t="s">
        <v>3613</v>
      </c>
      <c r="F6007" s="1221"/>
      <c r="G6007" s="740">
        <v>737680.85</v>
      </c>
      <c r="H6007" s="1158">
        <v>36.15</v>
      </c>
      <c r="I6007" s="1158">
        <v>0</v>
      </c>
      <c r="J6007" s="740">
        <v>737717</v>
      </c>
      <c r="K6007" s="276" t="str">
        <f t="shared" si="93"/>
        <v>110122</v>
      </c>
    </row>
    <row r="6008" spans="1:11">
      <c r="A6008" s="1157">
        <v>5138020001</v>
      </c>
      <c r="B6008" s="1219" t="s">
        <v>708</v>
      </c>
      <c r="C6008" s="1220"/>
      <c r="D6008" s="1221"/>
      <c r="E6008" s="1219" t="s">
        <v>3375</v>
      </c>
      <c r="F6008" s="1221"/>
      <c r="G6008" s="740">
        <v>5116.33</v>
      </c>
      <c r="H6008" s="1158">
        <v>0.67</v>
      </c>
      <c r="I6008" s="1158">
        <v>0</v>
      </c>
      <c r="J6008" s="740">
        <v>5117</v>
      </c>
      <c r="K6008" s="276" t="str">
        <f t="shared" si="93"/>
        <v>110122</v>
      </c>
    </row>
    <row r="6009" spans="1:11">
      <c r="A6009" s="1157">
        <v>5138020001</v>
      </c>
      <c r="B6009" s="1219" t="s">
        <v>708</v>
      </c>
      <c r="C6009" s="1220"/>
      <c r="D6009" s="1221"/>
      <c r="E6009" s="1219" t="s">
        <v>2744</v>
      </c>
      <c r="F6009" s="1221"/>
      <c r="G6009" s="740">
        <v>239682.65</v>
      </c>
      <c r="H6009" s="740">
        <v>206888.15</v>
      </c>
      <c r="I6009" s="1158">
        <v>0</v>
      </c>
      <c r="J6009" s="740">
        <v>446570.8</v>
      </c>
      <c r="K6009" s="276" t="str">
        <f t="shared" si="93"/>
        <v>110122</v>
      </c>
    </row>
    <row r="6010" spans="1:11">
      <c r="A6010" s="1157">
        <v>5138020001</v>
      </c>
      <c r="B6010" s="1219" t="s">
        <v>708</v>
      </c>
      <c r="C6010" s="1220"/>
      <c r="D6010" s="1221"/>
      <c r="E6010" s="1219" t="s">
        <v>4655</v>
      </c>
      <c r="F6010" s="1221"/>
      <c r="G6010" s="1158">
        <v>0</v>
      </c>
      <c r="H6010" s="1158">
        <v>85</v>
      </c>
      <c r="I6010" s="1158">
        <v>0</v>
      </c>
      <c r="J6010" s="1158">
        <v>85</v>
      </c>
      <c r="K6010" s="276" t="str">
        <f t="shared" si="93"/>
        <v>110122</v>
      </c>
    </row>
    <row r="6011" spans="1:11">
      <c r="A6011" s="1157">
        <v>5138020001</v>
      </c>
      <c r="B6011" s="1219" t="s">
        <v>708</v>
      </c>
      <c r="C6011" s="1220"/>
      <c r="D6011" s="1221"/>
      <c r="E6011" s="1219" t="s">
        <v>3376</v>
      </c>
      <c r="F6011" s="1221"/>
      <c r="G6011" s="740">
        <v>8698.39</v>
      </c>
      <c r="H6011" s="1158">
        <v>22.61</v>
      </c>
      <c r="I6011" s="1158">
        <v>0</v>
      </c>
      <c r="J6011" s="740">
        <v>8721</v>
      </c>
      <c r="K6011" s="276" t="str">
        <f t="shared" si="93"/>
        <v>110122</v>
      </c>
    </row>
    <row r="6012" spans="1:11">
      <c r="A6012" s="1157">
        <v>5138020001</v>
      </c>
      <c r="B6012" s="1219" t="s">
        <v>708</v>
      </c>
      <c r="C6012" s="1220"/>
      <c r="D6012" s="1221"/>
      <c r="E6012" s="1219" t="s">
        <v>3377</v>
      </c>
      <c r="F6012" s="1221"/>
      <c r="G6012" s="740">
        <v>35373.410000000003</v>
      </c>
      <c r="H6012" s="740">
        <v>6130.59</v>
      </c>
      <c r="I6012" s="1158">
        <v>0</v>
      </c>
      <c r="J6012" s="740">
        <v>41504</v>
      </c>
      <c r="K6012" s="276" t="str">
        <f t="shared" si="93"/>
        <v>110122</v>
      </c>
    </row>
    <row r="6013" spans="1:11">
      <c r="A6013" s="1157">
        <v>5138020001</v>
      </c>
      <c r="B6013" s="1219" t="s">
        <v>708</v>
      </c>
      <c r="C6013" s="1220"/>
      <c r="D6013" s="1221"/>
      <c r="E6013" s="1219" t="s">
        <v>3140</v>
      </c>
      <c r="F6013" s="1221"/>
      <c r="G6013" s="740">
        <v>32406.25</v>
      </c>
      <c r="H6013" s="1158">
        <v>200.98</v>
      </c>
      <c r="I6013" s="1158">
        <v>0</v>
      </c>
      <c r="J6013" s="740">
        <v>32607.23</v>
      </c>
      <c r="K6013" s="276" t="str">
        <f t="shared" si="93"/>
        <v>110122</v>
      </c>
    </row>
    <row r="6014" spans="1:11">
      <c r="A6014" s="1157">
        <v>5138020001</v>
      </c>
      <c r="B6014" s="1219" t="s">
        <v>708</v>
      </c>
      <c r="C6014" s="1220"/>
      <c r="D6014" s="1221"/>
      <c r="E6014" s="1219" t="s">
        <v>2745</v>
      </c>
      <c r="F6014" s="1221"/>
      <c r="G6014" s="740">
        <v>14064</v>
      </c>
      <c r="H6014" s="740">
        <v>1839.17</v>
      </c>
      <c r="I6014" s="1158">
        <v>0</v>
      </c>
      <c r="J6014" s="740">
        <v>15903.17</v>
      </c>
      <c r="K6014" s="276" t="str">
        <f t="shared" si="93"/>
        <v>110122</v>
      </c>
    </row>
    <row r="6015" spans="1:11">
      <c r="A6015" s="1157">
        <v>5138020001</v>
      </c>
      <c r="B6015" s="1219" t="s">
        <v>708</v>
      </c>
      <c r="C6015" s="1220"/>
      <c r="D6015" s="1221"/>
      <c r="E6015" s="1219" t="s">
        <v>4118</v>
      </c>
      <c r="F6015" s="1221"/>
      <c r="G6015" s="740">
        <v>13690.4</v>
      </c>
      <c r="H6015" s="1158">
        <v>727.26</v>
      </c>
      <c r="I6015" s="1158">
        <v>0</v>
      </c>
      <c r="J6015" s="740">
        <v>14417.66</v>
      </c>
      <c r="K6015" s="276" t="str">
        <f t="shared" si="93"/>
        <v>110122</v>
      </c>
    </row>
    <row r="6016" spans="1:11">
      <c r="A6016" s="1157">
        <v>5138020001</v>
      </c>
      <c r="B6016" s="1219" t="s">
        <v>708</v>
      </c>
      <c r="C6016" s="1220"/>
      <c r="D6016" s="1221"/>
      <c r="E6016" s="1219" t="s">
        <v>3935</v>
      </c>
      <c r="F6016" s="1221"/>
      <c r="G6016" s="740">
        <v>34003.81</v>
      </c>
      <c r="H6016" s="740">
        <v>1863.04</v>
      </c>
      <c r="I6016" s="1158">
        <v>0</v>
      </c>
      <c r="J6016" s="740">
        <v>35866.85</v>
      </c>
      <c r="K6016" s="276" t="str">
        <f t="shared" si="93"/>
        <v>110122</v>
      </c>
    </row>
    <row r="6017" spans="1:11">
      <c r="A6017" s="1157">
        <v>5138020001</v>
      </c>
      <c r="B6017" s="1219" t="s">
        <v>708</v>
      </c>
      <c r="C6017" s="1220"/>
      <c r="D6017" s="1221"/>
      <c r="E6017" s="1219" t="s">
        <v>3378</v>
      </c>
      <c r="F6017" s="1221"/>
      <c r="G6017" s="740">
        <v>29765</v>
      </c>
      <c r="H6017" s="740">
        <v>1720.59</v>
      </c>
      <c r="I6017" s="1158">
        <v>0</v>
      </c>
      <c r="J6017" s="740">
        <v>31485.59</v>
      </c>
      <c r="K6017" s="276" t="str">
        <f t="shared" si="93"/>
        <v>110122</v>
      </c>
    </row>
    <row r="6018" spans="1:11">
      <c r="A6018" s="1157">
        <v>5138020001</v>
      </c>
      <c r="B6018" s="1219" t="s">
        <v>708</v>
      </c>
      <c r="C6018" s="1220"/>
      <c r="D6018" s="1221"/>
      <c r="E6018" s="1219" t="s">
        <v>2094</v>
      </c>
      <c r="F6018" s="1221"/>
      <c r="G6018" s="740">
        <v>248934.19</v>
      </c>
      <c r="H6018" s="740">
        <v>56954.239999999998</v>
      </c>
      <c r="I6018" s="1158">
        <v>0</v>
      </c>
      <c r="J6018" s="740">
        <v>305888.43</v>
      </c>
      <c r="K6018" s="276" t="str">
        <f t="shared" si="93"/>
        <v>110122</v>
      </c>
    </row>
    <row r="6019" spans="1:11">
      <c r="A6019" s="1157">
        <v>5138020001</v>
      </c>
      <c r="B6019" s="1219" t="s">
        <v>708</v>
      </c>
      <c r="C6019" s="1220"/>
      <c r="D6019" s="1221"/>
      <c r="E6019" s="1219" t="s">
        <v>2095</v>
      </c>
      <c r="F6019" s="1221"/>
      <c r="G6019" s="740">
        <v>464742.75</v>
      </c>
      <c r="H6019" s="740">
        <v>67495.12</v>
      </c>
      <c r="I6019" s="1158">
        <v>0</v>
      </c>
      <c r="J6019" s="740">
        <v>532237.87</v>
      </c>
      <c r="K6019" s="276" t="str">
        <f t="shared" si="93"/>
        <v>110122</v>
      </c>
    </row>
    <row r="6020" spans="1:11">
      <c r="A6020" s="1157">
        <v>5138020001</v>
      </c>
      <c r="B6020" s="1219" t="s">
        <v>708</v>
      </c>
      <c r="C6020" s="1220"/>
      <c r="D6020" s="1221"/>
      <c r="E6020" s="1219" t="s">
        <v>3614</v>
      </c>
      <c r="F6020" s="1221"/>
      <c r="G6020" s="740">
        <v>54939.32</v>
      </c>
      <c r="H6020" s="740">
        <v>85121.55</v>
      </c>
      <c r="I6020" s="1158">
        <v>0</v>
      </c>
      <c r="J6020" s="740">
        <v>140060.87</v>
      </c>
      <c r="K6020" s="276" t="str">
        <f t="shared" si="93"/>
        <v>110122</v>
      </c>
    </row>
    <row r="6021" spans="1:11">
      <c r="A6021" s="1157">
        <v>5138020001</v>
      </c>
      <c r="B6021" s="1219" t="s">
        <v>708</v>
      </c>
      <c r="C6021" s="1220"/>
      <c r="D6021" s="1221"/>
      <c r="E6021" s="1219" t="s">
        <v>3379</v>
      </c>
      <c r="F6021" s="1221"/>
      <c r="G6021" s="740">
        <v>36688</v>
      </c>
      <c r="H6021" s="740">
        <v>8315.77</v>
      </c>
      <c r="I6021" s="1158">
        <v>0</v>
      </c>
      <c r="J6021" s="740">
        <v>45003.77</v>
      </c>
      <c r="K6021" s="276" t="str">
        <f t="shared" si="93"/>
        <v>110122</v>
      </c>
    </row>
    <row r="6022" spans="1:11">
      <c r="A6022" s="1157">
        <v>5138020001</v>
      </c>
      <c r="B6022" s="1219" t="s">
        <v>708</v>
      </c>
      <c r="C6022" s="1220"/>
      <c r="D6022" s="1221"/>
      <c r="E6022" s="1219" t="s">
        <v>2096</v>
      </c>
      <c r="F6022" s="1221"/>
      <c r="G6022" s="740">
        <v>46215.08</v>
      </c>
      <c r="H6022" s="1158">
        <v>953.15</v>
      </c>
      <c r="I6022" s="1158">
        <v>0</v>
      </c>
      <c r="J6022" s="740">
        <v>47168.23</v>
      </c>
      <c r="K6022" s="276" t="str">
        <f t="shared" si="93"/>
        <v>110122</v>
      </c>
    </row>
    <row r="6023" spans="1:11">
      <c r="A6023" s="1157">
        <v>5138020001</v>
      </c>
      <c r="B6023" s="1219" t="s">
        <v>708</v>
      </c>
      <c r="C6023" s="1220"/>
      <c r="D6023" s="1221"/>
      <c r="E6023" s="1219" t="s">
        <v>2097</v>
      </c>
      <c r="F6023" s="1221"/>
      <c r="G6023" s="740">
        <v>54266.09</v>
      </c>
      <c r="H6023" s="740">
        <v>17179.2</v>
      </c>
      <c r="I6023" s="1158">
        <v>0</v>
      </c>
      <c r="J6023" s="740">
        <v>71445.289999999994</v>
      </c>
      <c r="K6023" s="276" t="str">
        <f t="shared" si="93"/>
        <v>110122</v>
      </c>
    </row>
    <row r="6024" spans="1:11">
      <c r="A6024" s="1157">
        <v>5138020001</v>
      </c>
      <c r="B6024" s="1219" t="s">
        <v>708</v>
      </c>
      <c r="C6024" s="1220"/>
      <c r="D6024" s="1221"/>
      <c r="E6024" s="1219" t="s">
        <v>2746</v>
      </c>
      <c r="F6024" s="1221"/>
      <c r="G6024" s="740">
        <v>30646</v>
      </c>
      <c r="H6024" s="740">
        <v>12282.8</v>
      </c>
      <c r="I6024" s="1158">
        <v>0</v>
      </c>
      <c r="J6024" s="740">
        <v>42928.800000000003</v>
      </c>
      <c r="K6024" s="276" t="str">
        <f t="shared" si="93"/>
        <v>110122</v>
      </c>
    </row>
    <row r="6025" spans="1:11">
      <c r="A6025" s="1157">
        <v>5138020002</v>
      </c>
      <c r="B6025" s="1219" t="s">
        <v>1214</v>
      </c>
      <c r="C6025" s="1220"/>
      <c r="D6025" s="1221"/>
      <c r="E6025" s="1219" t="s">
        <v>2098</v>
      </c>
      <c r="F6025" s="1221"/>
      <c r="G6025" s="740">
        <v>3069833.97</v>
      </c>
      <c r="H6025" s="1158">
        <v>0</v>
      </c>
      <c r="I6025" s="1158">
        <v>0</v>
      </c>
      <c r="J6025" s="740">
        <v>3069833.97</v>
      </c>
      <c r="K6025" s="276" t="str">
        <f t="shared" si="93"/>
        <v>110122</v>
      </c>
    </row>
    <row r="6026" spans="1:11">
      <c r="A6026" s="1157">
        <v>5138050002</v>
      </c>
      <c r="B6026" s="1219" t="s">
        <v>2747</v>
      </c>
      <c r="C6026" s="1220"/>
      <c r="D6026" s="1221"/>
      <c r="E6026" s="1219" t="s">
        <v>2748</v>
      </c>
      <c r="F6026" s="1221"/>
      <c r="G6026" s="740">
        <v>4395.62</v>
      </c>
      <c r="H6026" s="1158">
        <v>0</v>
      </c>
      <c r="I6026" s="1158">
        <v>0</v>
      </c>
      <c r="J6026" s="740">
        <v>4395.62</v>
      </c>
      <c r="K6026" s="276" t="str">
        <f t="shared" si="93"/>
        <v>110122</v>
      </c>
    </row>
    <row r="6027" spans="1:11">
      <c r="A6027" s="1157">
        <v>5138050002</v>
      </c>
      <c r="B6027" s="1219" t="s">
        <v>2747</v>
      </c>
      <c r="C6027" s="1220"/>
      <c r="D6027" s="1221"/>
      <c r="E6027" s="1219" t="s">
        <v>3615</v>
      </c>
      <c r="F6027" s="1221"/>
      <c r="G6027" s="740">
        <v>18848.27</v>
      </c>
      <c r="H6027" s="1158">
        <v>0</v>
      </c>
      <c r="I6027" s="1158">
        <v>0</v>
      </c>
      <c r="J6027" s="740">
        <v>18848.27</v>
      </c>
      <c r="K6027" s="276" t="str">
        <f t="shared" si="93"/>
        <v>110122</v>
      </c>
    </row>
    <row r="6028" spans="1:11">
      <c r="A6028" s="1157">
        <v>5138050002</v>
      </c>
      <c r="B6028" s="1219" t="s">
        <v>2747</v>
      </c>
      <c r="C6028" s="1220"/>
      <c r="D6028" s="1221"/>
      <c r="E6028" s="1219" t="s">
        <v>3141</v>
      </c>
      <c r="F6028" s="1221"/>
      <c r="G6028" s="740">
        <v>89504.8</v>
      </c>
      <c r="H6028" s="1158">
        <v>0</v>
      </c>
      <c r="I6028" s="1158">
        <v>0</v>
      </c>
      <c r="J6028" s="740">
        <v>89504.8</v>
      </c>
      <c r="K6028" s="276" t="str">
        <f t="shared" si="93"/>
        <v>110122</v>
      </c>
    </row>
    <row r="6029" spans="1:11">
      <c r="A6029" s="1157">
        <v>5138050002</v>
      </c>
      <c r="B6029" s="1219" t="s">
        <v>2747</v>
      </c>
      <c r="C6029" s="1220"/>
      <c r="D6029" s="1221"/>
      <c r="E6029" s="1219" t="s">
        <v>3616</v>
      </c>
      <c r="F6029" s="1221"/>
      <c r="G6029" s="740">
        <v>18209</v>
      </c>
      <c r="H6029" s="740">
        <v>8344</v>
      </c>
      <c r="I6029" s="1158">
        <v>0</v>
      </c>
      <c r="J6029" s="740">
        <v>26553</v>
      </c>
      <c r="K6029" s="276" t="str">
        <f t="shared" ref="K6029:K6092" si="94">MID(E6029,58,6)</f>
        <v>110122</v>
      </c>
    </row>
    <row r="6030" spans="1:11">
      <c r="A6030" s="1157">
        <v>5138050002</v>
      </c>
      <c r="B6030" s="1219" t="s">
        <v>2747</v>
      </c>
      <c r="C6030" s="1220"/>
      <c r="D6030" s="1221"/>
      <c r="E6030" s="1219" t="s">
        <v>3142</v>
      </c>
      <c r="F6030" s="1221"/>
      <c r="G6030" s="740">
        <v>14822</v>
      </c>
      <c r="H6030" s="1158">
        <v>0</v>
      </c>
      <c r="I6030" s="1158">
        <v>0</v>
      </c>
      <c r="J6030" s="740">
        <v>14822</v>
      </c>
      <c r="K6030" s="276" t="str">
        <f t="shared" si="94"/>
        <v>110122</v>
      </c>
    </row>
    <row r="6031" spans="1:11">
      <c r="A6031" s="1157">
        <v>5139020001</v>
      </c>
      <c r="B6031" s="1219" t="s">
        <v>709</v>
      </c>
      <c r="C6031" s="1220"/>
      <c r="D6031" s="1221"/>
      <c r="E6031" s="1219" t="s">
        <v>4656</v>
      </c>
      <c r="F6031" s="1221"/>
      <c r="G6031" s="1158">
        <v>0</v>
      </c>
      <c r="H6031" s="740">
        <v>14814</v>
      </c>
      <c r="I6031" s="1158">
        <v>0</v>
      </c>
      <c r="J6031" s="740">
        <v>14814</v>
      </c>
      <c r="K6031" s="276" t="str">
        <f t="shared" si="94"/>
        <v>110122</v>
      </c>
    </row>
    <row r="6032" spans="1:11">
      <c r="A6032" s="1157">
        <v>5139020001</v>
      </c>
      <c r="B6032" s="1219" t="s">
        <v>709</v>
      </c>
      <c r="C6032" s="1220"/>
      <c r="D6032" s="1221"/>
      <c r="E6032" s="1219" t="s">
        <v>4119</v>
      </c>
      <c r="F6032" s="1221"/>
      <c r="G6032" s="740">
        <v>1053</v>
      </c>
      <c r="H6032" s="1158">
        <v>0</v>
      </c>
      <c r="I6032" s="1158">
        <v>0</v>
      </c>
      <c r="J6032" s="740">
        <v>1053</v>
      </c>
      <c r="K6032" s="276" t="str">
        <f t="shared" si="94"/>
        <v>110122</v>
      </c>
    </row>
    <row r="6033" spans="1:11">
      <c r="A6033" s="1157">
        <v>5139020001</v>
      </c>
      <c r="B6033" s="1219" t="s">
        <v>709</v>
      </c>
      <c r="C6033" s="1220"/>
      <c r="D6033" s="1221"/>
      <c r="E6033" s="1219" t="s">
        <v>2099</v>
      </c>
      <c r="F6033" s="1221"/>
      <c r="G6033" s="740">
        <v>2447229.16</v>
      </c>
      <c r="H6033" s="740">
        <v>221041.81</v>
      </c>
      <c r="I6033" s="1158">
        <v>0</v>
      </c>
      <c r="J6033" s="740">
        <v>2668270.9700000002</v>
      </c>
      <c r="K6033" s="276" t="str">
        <f t="shared" si="94"/>
        <v>110122</v>
      </c>
    </row>
    <row r="6034" spans="1:11">
      <c r="A6034" s="1157">
        <v>5139020001</v>
      </c>
      <c r="B6034" s="1219" t="s">
        <v>709</v>
      </c>
      <c r="C6034" s="1220"/>
      <c r="D6034" s="1221"/>
      <c r="E6034" s="1219" t="s">
        <v>4657</v>
      </c>
      <c r="F6034" s="1221"/>
      <c r="G6034" s="1158">
        <v>0</v>
      </c>
      <c r="H6034" s="740">
        <v>2349</v>
      </c>
      <c r="I6034" s="1158">
        <v>0</v>
      </c>
      <c r="J6034" s="740">
        <v>2349</v>
      </c>
      <c r="K6034" s="276" t="str">
        <f t="shared" si="94"/>
        <v>110122</v>
      </c>
    </row>
    <row r="6035" spans="1:11">
      <c r="A6035" s="1157">
        <v>5139020001</v>
      </c>
      <c r="B6035" s="1219" t="s">
        <v>709</v>
      </c>
      <c r="C6035" s="1220"/>
      <c r="D6035" s="1221"/>
      <c r="E6035" s="1219" t="s">
        <v>4658</v>
      </c>
      <c r="F6035" s="1221"/>
      <c r="G6035" s="740">
        <v>4569</v>
      </c>
      <c r="H6035" s="1158">
        <v>0</v>
      </c>
      <c r="I6035" s="1158">
        <v>0</v>
      </c>
      <c r="J6035" s="740">
        <v>4569</v>
      </c>
      <c r="K6035" s="276" t="str">
        <f t="shared" si="94"/>
        <v>110122</v>
      </c>
    </row>
    <row r="6036" spans="1:11">
      <c r="A6036" s="1157">
        <v>5139020001</v>
      </c>
      <c r="B6036" s="1219" t="s">
        <v>709</v>
      </c>
      <c r="C6036" s="1220"/>
      <c r="D6036" s="1221"/>
      <c r="E6036" s="1219" t="s">
        <v>3143</v>
      </c>
      <c r="F6036" s="1221"/>
      <c r="G6036" s="740">
        <v>13587</v>
      </c>
      <c r="H6036" s="1158">
        <v>0</v>
      </c>
      <c r="I6036" s="1158">
        <v>0</v>
      </c>
      <c r="J6036" s="740">
        <v>13587</v>
      </c>
      <c r="K6036" s="276" t="str">
        <f t="shared" si="94"/>
        <v>110122</v>
      </c>
    </row>
    <row r="6037" spans="1:11">
      <c r="A6037" s="1157">
        <v>5139020001</v>
      </c>
      <c r="B6037" s="1219" t="s">
        <v>709</v>
      </c>
      <c r="C6037" s="1220"/>
      <c r="D6037" s="1221"/>
      <c r="E6037" s="1219" t="s">
        <v>3617</v>
      </c>
      <c r="F6037" s="1221"/>
      <c r="G6037" s="740">
        <v>8042</v>
      </c>
      <c r="H6037" s="1158">
        <v>0</v>
      </c>
      <c r="I6037" s="1158">
        <v>0</v>
      </c>
      <c r="J6037" s="740">
        <v>8042</v>
      </c>
      <c r="K6037" s="276" t="str">
        <f t="shared" si="94"/>
        <v>110122</v>
      </c>
    </row>
    <row r="6038" spans="1:11">
      <c r="A6038" s="1157">
        <v>5139020001</v>
      </c>
      <c r="B6038" s="1219" t="s">
        <v>709</v>
      </c>
      <c r="C6038" s="1220"/>
      <c r="D6038" s="1221"/>
      <c r="E6038" s="1219" t="s">
        <v>3936</v>
      </c>
      <c r="F6038" s="1221"/>
      <c r="G6038" s="740">
        <v>156111</v>
      </c>
      <c r="H6038" s="740">
        <v>10195</v>
      </c>
      <c r="I6038" s="1158">
        <v>0</v>
      </c>
      <c r="J6038" s="740">
        <v>166306</v>
      </c>
      <c r="K6038" s="276" t="str">
        <f t="shared" si="94"/>
        <v>110122</v>
      </c>
    </row>
    <row r="6039" spans="1:11">
      <c r="A6039" s="1157">
        <v>5139020001</v>
      </c>
      <c r="B6039" s="1219" t="s">
        <v>709</v>
      </c>
      <c r="C6039" s="1220"/>
      <c r="D6039" s="1221"/>
      <c r="E6039" s="1219" t="s">
        <v>3380</v>
      </c>
      <c r="F6039" s="1221"/>
      <c r="G6039" s="740">
        <v>16957</v>
      </c>
      <c r="H6039" s="1158">
        <v>0</v>
      </c>
      <c r="I6039" s="1158">
        <v>0</v>
      </c>
      <c r="J6039" s="740">
        <v>16957</v>
      </c>
      <c r="K6039" s="276" t="str">
        <f t="shared" si="94"/>
        <v>110122</v>
      </c>
    </row>
    <row r="6040" spans="1:11">
      <c r="A6040" s="1157">
        <v>5139020001</v>
      </c>
      <c r="B6040" s="1219" t="s">
        <v>709</v>
      </c>
      <c r="C6040" s="1220"/>
      <c r="D6040" s="1221"/>
      <c r="E6040" s="1219" t="s">
        <v>3618</v>
      </c>
      <c r="F6040" s="1221"/>
      <c r="G6040" s="740">
        <v>6037</v>
      </c>
      <c r="H6040" s="1158">
        <v>0</v>
      </c>
      <c r="I6040" s="1158">
        <v>0</v>
      </c>
      <c r="J6040" s="740">
        <v>6037</v>
      </c>
      <c r="K6040" s="276" t="str">
        <f t="shared" si="94"/>
        <v>110122</v>
      </c>
    </row>
    <row r="6041" spans="1:11">
      <c r="A6041" s="1157">
        <v>5139020001</v>
      </c>
      <c r="B6041" s="1219" t="s">
        <v>709</v>
      </c>
      <c r="C6041" s="1220"/>
      <c r="D6041" s="1221"/>
      <c r="E6041" s="1219" t="s">
        <v>4659</v>
      </c>
      <c r="F6041" s="1221"/>
      <c r="G6041" s="1158">
        <v>0</v>
      </c>
      <c r="H6041" s="740">
        <v>3751</v>
      </c>
      <c r="I6041" s="1158">
        <v>0</v>
      </c>
      <c r="J6041" s="740">
        <v>3751</v>
      </c>
      <c r="K6041" s="276" t="str">
        <f t="shared" si="94"/>
        <v>110122</v>
      </c>
    </row>
    <row r="6042" spans="1:11">
      <c r="A6042" s="1157">
        <v>5139020001</v>
      </c>
      <c r="B6042" s="1219" t="s">
        <v>709</v>
      </c>
      <c r="C6042" s="1220"/>
      <c r="D6042" s="1221"/>
      <c r="E6042" s="1219" t="s">
        <v>3937</v>
      </c>
      <c r="F6042" s="1221"/>
      <c r="G6042" s="740">
        <v>7931</v>
      </c>
      <c r="H6042" s="1158">
        <v>0</v>
      </c>
      <c r="I6042" s="1158">
        <v>0</v>
      </c>
      <c r="J6042" s="740">
        <v>7931</v>
      </c>
      <c r="K6042" s="276" t="str">
        <f t="shared" si="94"/>
        <v>110122</v>
      </c>
    </row>
    <row r="6043" spans="1:11">
      <c r="A6043" s="1157">
        <v>5139020001</v>
      </c>
      <c r="B6043" s="1219" t="s">
        <v>709</v>
      </c>
      <c r="C6043" s="1220"/>
      <c r="D6043" s="1221"/>
      <c r="E6043" s="1219" t="s">
        <v>3938</v>
      </c>
      <c r="F6043" s="1221"/>
      <c r="G6043" s="740">
        <v>6584</v>
      </c>
      <c r="H6043" s="1158">
        <v>0</v>
      </c>
      <c r="I6043" s="1158">
        <v>0</v>
      </c>
      <c r="J6043" s="740">
        <v>6584</v>
      </c>
      <c r="K6043" s="276" t="str">
        <f t="shared" si="94"/>
        <v>110122</v>
      </c>
    </row>
    <row r="6044" spans="1:11">
      <c r="A6044" s="1157">
        <v>5139020001</v>
      </c>
      <c r="B6044" s="1219" t="s">
        <v>709</v>
      </c>
      <c r="C6044" s="1220"/>
      <c r="D6044" s="1221"/>
      <c r="E6044" s="1219" t="s">
        <v>2749</v>
      </c>
      <c r="F6044" s="1221"/>
      <c r="G6044" s="740">
        <v>3751</v>
      </c>
      <c r="H6044" s="1158">
        <v>0</v>
      </c>
      <c r="I6044" s="1158">
        <v>0</v>
      </c>
      <c r="J6044" s="740">
        <v>3751</v>
      </c>
      <c r="K6044" s="276" t="str">
        <f t="shared" si="94"/>
        <v>110122</v>
      </c>
    </row>
    <row r="6045" spans="1:11">
      <c r="A6045" s="1157">
        <v>5139020001</v>
      </c>
      <c r="B6045" s="1219" t="s">
        <v>709</v>
      </c>
      <c r="C6045" s="1220"/>
      <c r="D6045" s="1221"/>
      <c r="E6045" s="1219" t="s">
        <v>4082</v>
      </c>
      <c r="F6045" s="1221"/>
      <c r="G6045" s="740">
        <v>7503</v>
      </c>
      <c r="H6045" s="1158">
        <v>0</v>
      </c>
      <c r="I6045" s="1158">
        <v>0</v>
      </c>
      <c r="J6045" s="740">
        <v>7503</v>
      </c>
      <c r="K6045" s="276" t="str">
        <f t="shared" si="94"/>
        <v>110122</v>
      </c>
    </row>
    <row r="6046" spans="1:11">
      <c r="A6046" s="1157">
        <v>5139040001</v>
      </c>
      <c r="B6046" s="1219" t="s">
        <v>1550</v>
      </c>
      <c r="C6046" s="1220"/>
      <c r="D6046" s="1221"/>
      <c r="E6046" s="1219" t="s">
        <v>2100</v>
      </c>
      <c r="F6046" s="1221"/>
      <c r="G6046" s="740">
        <v>1795312.93</v>
      </c>
      <c r="H6046" s="1158">
        <v>0</v>
      </c>
      <c r="I6046" s="1158">
        <v>0</v>
      </c>
      <c r="J6046" s="740">
        <v>1795312.93</v>
      </c>
      <c r="K6046" s="276" t="str">
        <f t="shared" si="94"/>
        <v>110122</v>
      </c>
    </row>
    <row r="6047" spans="1:11">
      <c r="A6047" s="1157">
        <v>5139040001</v>
      </c>
      <c r="B6047" s="1219" t="s">
        <v>1550</v>
      </c>
      <c r="C6047" s="1220"/>
      <c r="D6047" s="1221"/>
      <c r="E6047" s="1219" t="s">
        <v>4660</v>
      </c>
      <c r="F6047" s="1221"/>
      <c r="G6047" s="1158">
        <v>0</v>
      </c>
      <c r="H6047" s="740">
        <v>4500</v>
      </c>
      <c r="I6047" s="1158">
        <v>0</v>
      </c>
      <c r="J6047" s="740">
        <v>4500</v>
      </c>
      <c r="K6047" s="276" t="str">
        <f t="shared" si="94"/>
        <v>110122</v>
      </c>
    </row>
    <row r="6048" spans="1:11">
      <c r="A6048" s="1157">
        <v>5139050001</v>
      </c>
      <c r="B6048" s="1219" t="s">
        <v>2750</v>
      </c>
      <c r="C6048" s="1220"/>
      <c r="D6048" s="1221"/>
      <c r="E6048" s="1219" t="s">
        <v>3144</v>
      </c>
      <c r="F6048" s="1221"/>
      <c r="G6048" s="740">
        <v>2718.46</v>
      </c>
      <c r="H6048" s="1158">
        <v>0</v>
      </c>
      <c r="I6048" s="1158">
        <v>0</v>
      </c>
      <c r="J6048" s="740">
        <v>2718.46</v>
      </c>
      <c r="K6048" s="276" t="str">
        <f t="shared" si="94"/>
        <v>110122</v>
      </c>
    </row>
    <row r="6049" spans="1:11">
      <c r="A6049" s="1157">
        <v>5139050001</v>
      </c>
      <c r="B6049" s="1219" t="s">
        <v>2750</v>
      </c>
      <c r="C6049" s="1220"/>
      <c r="D6049" s="1221"/>
      <c r="E6049" s="1219" t="s">
        <v>3145</v>
      </c>
      <c r="F6049" s="1221"/>
      <c r="G6049" s="740">
        <v>14064.94</v>
      </c>
      <c r="H6049" s="740">
        <v>12227.14</v>
      </c>
      <c r="I6049" s="1158">
        <v>0</v>
      </c>
      <c r="J6049" s="740">
        <v>26292.080000000002</v>
      </c>
      <c r="K6049" s="276" t="str">
        <f t="shared" si="94"/>
        <v>110122</v>
      </c>
    </row>
    <row r="6050" spans="1:11">
      <c r="A6050" s="1157">
        <v>5139060001</v>
      </c>
      <c r="B6050" s="1219" t="s">
        <v>2751</v>
      </c>
      <c r="C6050" s="1220"/>
      <c r="D6050" s="1221"/>
      <c r="E6050" s="1219" t="s">
        <v>3619</v>
      </c>
      <c r="F6050" s="1221"/>
      <c r="G6050" s="740">
        <v>57234.400000000001</v>
      </c>
      <c r="H6050" s="740">
        <v>54037.440000000002</v>
      </c>
      <c r="I6050" s="1158">
        <v>0</v>
      </c>
      <c r="J6050" s="740">
        <v>111271.84</v>
      </c>
      <c r="K6050" s="276" t="str">
        <f t="shared" si="94"/>
        <v>110122</v>
      </c>
    </row>
    <row r="6051" spans="1:11">
      <c r="A6051" s="1157">
        <v>5139060001</v>
      </c>
      <c r="B6051" s="1219" t="s">
        <v>2751</v>
      </c>
      <c r="C6051" s="1220"/>
      <c r="D6051" s="1221"/>
      <c r="E6051" s="1219" t="s">
        <v>3939</v>
      </c>
      <c r="F6051" s="1221"/>
      <c r="G6051" s="740">
        <v>8160</v>
      </c>
      <c r="H6051" s="1158">
        <v>0</v>
      </c>
      <c r="I6051" s="1158">
        <v>0</v>
      </c>
      <c r="J6051" s="740">
        <v>8160</v>
      </c>
      <c r="K6051" s="276" t="str">
        <f t="shared" si="94"/>
        <v>110122</v>
      </c>
    </row>
    <row r="6052" spans="1:11">
      <c r="A6052" s="1157">
        <v>5139060001</v>
      </c>
      <c r="B6052" s="1219" t="s">
        <v>2751</v>
      </c>
      <c r="C6052" s="1220"/>
      <c r="D6052" s="1221"/>
      <c r="E6052" s="1219" t="s">
        <v>2752</v>
      </c>
      <c r="F6052" s="1221"/>
      <c r="G6052" s="740">
        <v>358782.3</v>
      </c>
      <c r="H6052" s="1158">
        <v>0</v>
      </c>
      <c r="I6052" s="1158">
        <v>0</v>
      </c>
      <c r="J6052" s="740">
        <v>358782.3</v>
      </c>
      <c r="K6052" s="276" t="str">
        <f t="shared" si="94"/>
        <v>110122</v>
      </c>
    </row>
    <row r="6053" spans="1:11">
      <c r="A6053" s="1157">
        <v>5139060001</v>
      </c>
      <c r="B6053" s="1219" t="s">
        <v>2751</v>
      </c>
      <c r="C6053" s="1220"/>
      <c r="D6053" s="1221"/>
      <c r="E6053" s="1219" t="s">
        <v>3381</v>
      </c>
      <c r="F6053" s="1221"/>
      <c r="G6053" s="740">
        <v>52429.63</v>
      </c>
      <c r="H6053" s="1158">
        <v>0</v>
      </c>
      <c r="I6053" s="1158">
        <v>0</v>
      </c>
      <c r="J6053" s="740">
        <v>52429.63</v>
      </c>
      <c r="K6053" s="276" t="str">
        <f t="shared" si="94"/>
        <v>110122</v>
      </c>
    </row>
    <row r="6054" spans="1:11">
      <c r="A6054" s="1157">
        <v>5139060003</v>
      </c>
      <c r="B6054" s="1219" t="s">
        <v>2753</v>
      </c>
      <c r="C6054" s="1220"/>
      <c r="D6054" s="1221"/>
      <c r="E6054" s="1219" t="s">
        <v>2754</v>
      </c>
      <c r="F6054" s="1221"/>
      <c r="G6054" s="740">
        <v>76900</v>
      </c>
      <c r="H6054" s="1158">
        <v>0</v>
      </c>
      <c r="I6054" s="1158">
        <v>0</v>
      </c>
      <c r="J6054" s="740">
        <v>76900</v>
      </c>
      <c r="K6054" s="276" t="str">
        <f t="shared" si="94"/>
        <v>110122</v>
      </c>
    </row>
    <row r="6055" spans="1:11">
      <c r="A6055" s="1157">
        <v>5139060003</v>
      </c>
      <c r="B6055" s="1219" t="s">
        <v>2753</v>
      </c>
      <c r="C6055" s="1220"/>
      <c r="D6055" s="1221"/>
      <c r="E6055" s="1219" t="s">
        <v>3146</v>
      </c>
      <c r="F6055" s="1221"/>
      <c r="G6055" s="740">
        <v>398500</v>
      </c>
      <c r="H6055" s="1158">
        <v>0</v>
      </c>
      <c r="I6055" s="1158">
        <v>0</v>
      </c>
      <c r="J6055" s="740">
        <v>398500</v>
      </c>
      <c r="K6055" s="276" t="str">
        <f t="shared" si="94"/>
        <v>110122</v>
      </c>
    </row>
    <row r="6056" spans="1:11">
      <c r="A6056" s="1157">
        <v>5139060003</v>
      </c>
      <c r="B6056" s="1219" t="s">
        <v>2753</v>
      </c>
      <c r="C6056" s="1220"/>
      <c r="D6056" s="1221"/>
      <c r="E6056" s="1219" t="s">
        <v>2755</v>
      </c>
      <c r="F6056" s="1221"/>
      <c r="G6056" s="740">
        <v>76900</v>
      </c>
      <c r="H6056" s="1158">
        <v>0</v>
      </c>
      <c r="I6056" s="1158">
        <v>0</v>
      </c>
      <c r="J6056" s="740">
        <v>76900</v>
      </c>
      <c r="K6056" s="276" t="str">
        <f t="shared" si="94"/>
        <v>110122</v>
      </c>
    </row>
    <row r="6057" spans="1:11">
      <c r="A6057" s="1157">
        <v>5139060003</v>
      </c>
      <c r="B6057" s="1219" t="s">
        <v>2753</v>
      </c>
      <c r="C6057" s="1220"/>
      <c r="D6057" s="1221"/>
      <c r="E6057" s="1219" t="s">
        <v>3147</v>
      </c>
      <c r="F6057" s="1221"/>
      <c r="G6057" s="740">
        <v>20000</v>
      </c>
      <c r="H6057" s="1158">
        <v>0</v>
      </c>
      <c r="I6057" s="1158">
        <v>0</v>
      </c>
      <c r="J6057" s="740">
        <v>20000</v>
      </c>
      <c r="K6057" s="276" t="str">
        <f t="shared" si="94"/>
        <v>110122</v>
      </c>
    </row>
    <row r="6058" spans="1:11">
      <c r="A6058" s="1157">
        <v>5139060003</v>
      </c>
      <c r="B6058" s="1219" t="s">
        <v>2753</v>
      </c>
      <c r="C6058" s="1220"/>
      <c r="D6058" s="1221"/>
      <c r="E6058" s="1219" t="s">
        <v>2756</v>
      </c>
      <c r="F6058" s="1221"/>
      <c r="G6058" s="740">
        <v>76900</v>
      </c>
      <c r="H6058" s="1158">
        <v>0</v>
      </c>
      <c r="I6058" s="1158">
        <v>0</v>
      </c>
      <c r="J6058" s="740">
        <v>76900</v>
      </c>
      <c r="K6058" s="276" t="str">
        <f t="shared" si="94"/>
        <v>110122</v>
      </c>
    </row>
    <row r="6059" spans="1:11">
      <c r="A6059" s="1157">
        <v>5139090001</v>
      </c>
      <c r="B6059" s="1219" t="s">
        <v>710</v>
      </c>
      <c r="C6059" s="1220"/>
      <c r="D6059" s="1221"/>
      <c r="E6059" s="1219" t="s">
        <v>4661</v>
      </c>
      <c r="F6059" s="1221"/>
      <c r="G6059" s="1158">
        <v>0</v>
      </c>
      <c r="H6059" s="740">
        <v>2123.38</v>
      </c>
      <c r="I6059" s="1158">
        <v>0</v>
      </c>
      <c r="J6059" s="740">
        <v>2123.38</v>
      </c>
      <c r="K6059" s="276" t="str">
        <f t="shared" si="94"/>
        <v>110122</v>
      </c>
    </row>
    <row r="6060" spans="1:11">
      <c r="A6060" s="1157">
        <v>5139090001</v>
      </c>
      <c r="B6060" s="1219" t="s">
        <v>710</v>
      </c>
      <c r="C6060" s="1220"/>
      <c r="D6060" s="1221"/>
      <c r="E6060" s="1219" t="s">
        <v>2757</v>
      </c>
      <c r="F6060" s="1221"/>
      <c r="G6060" s="740">
        <v>122129.60000000001</v>
      </c>
      <c r="H6060" s="1158">
        <v>0</v>
      </c>
      <c r="I6060" s="1158">
        <v>0</v>
      </c>
      <c r="J6060" s="740">
        <v>122129.60000000001</v>
      </c>
      <c r="K6060" s="276" t="str">
        <f t="shared" si="94"/>
        <v>110122</v>
      </c>
    </row>
    <row r="6061" spans="1:11">
      <c r="A6061" s="1157">
        <v>5139090001</v>
      </c>
      <c r="B6061" s="1219" t="s">
        <v>710</v>
      </c>
      <c r="C6061" s="1220"/>
      <c r="D6061" s="1221"/>
      <c r="E6061" s="1219" t="s">
        <v>4083</v>
      </c>
      <c r="F6061" s="1221"/>
      <c r="G6061" s="740">
        <v>172004.8</v>
      </c>
      <c r="H6061" s="740">
        <v>3658.63</v>
      </c>
      <c r="I6061" s="1158">
        <v>0</v>
      </c>
      <c r="J6061" s="740">
        <v>175663.43</v>
      </c>
      <c r="K6061" s="276" t="str">
        <f t="shared" si="94"/>
        <v>110122</v>
      </c>
    </row>
    <row r="6062" spans="1:11">
      <c r="A6062" s="1157">
        <v>5139090001</v>
      </c>
      <c r="B6062" s="1219" t="s">
        <v>710</v>
      </c>
      <c r="C6062" s="1220"/>
      <c r="D6062" s="1221"/>
      <c r="E6062" s="1219" t="s">
        <v>3646</v>
      </c>
      <c r="F6062" s="1221"/>
      <c r="G6062" s="1158">
        <v>928</v>
      </c>
      <c r="H6062" s="1158">
        <v>0</v>
      </c>
      <c r="I6062" s="1158">
        <v>0</v>
      </c>
      <c r="J6062" s="1158">
        <v>928</v>
      </c>
      <c r="K6062" s="276" t="str">
        <f t="shared" si="94"/>
        <v>110122</v>
      </c>
    </row>
    <row r="6063" spans="1:11">
      <c r="A6063" s="1157">
        <v>5139090001</v>
      </c>
      <c r="B6063" s="1219" t="s">
        <v>710</v>
      </c>
      <c r="C6063" s="1220"/>
      <c r="D6063" s="1221"/>
      <c r="E6063" s="1219" t="s">
        <v>4662</v>
      </c>
      <c r="F6063" s="1221"/>
      <c r="G6063" s="1158">
        <v>0</v>
      </c>
      <c r="H6063" s="740">
        <v>3517</v>
      </c>
      <c r="I6063" s="1158">
        <v>0</v>
      </c>
      <c r="J6063" s="740">
        <v>3517</v>
      </c>
      <c r="K6063" s="276" t="str">
        <f t="shared" si="94"/>
        <v>110122</v>
      </c>
    </row>
    <row r="6064" spans="1:11">
      <c r="A6064" s="1157">
        <v>5139090001</v>
      </c>
      <c r="B6064" s="1219" t="s">
        <v>710</v>
      </c>
      <c r="C6064" s="1220"/>
      <c r="D6064" s="1221"/>
      <c r="E6064" s="1219" t="s">
        <v>3940</v>
      </c>
      <c r="F6064" s="1221"/>
      <c r="G6064" s="740">
        <v>4858</v>
      </c>
      <c r="H6064" s="1158">
        <v>0</v>
      </c>
      <c r="I6064" s="1158">
        <v>0</v>
      </c>
      <c r="J6064" s="740">
        <v>4858</v>
      </c>
      <c r="K6064" s="276" t="str">
        <f t="shared" si="94"/>
        <v>110122</v>
      </c>
    </row>
    <row r="6065" spans="1:11">
      <c r="A6065" s="1157">
        <v>5139090001</v>
      </c>
      <c r="B6065" s="1219" t="s">
        <v>710</v>
      </c>
      <c r="C6065" s="1220"/>
      <c r="D6065" s="1221"/>
      <c r="E6065" s="1219" t="s">
        <v>4663</v>
      </c>
      <c r="F6065" s="1221"/>
      <c r="G6065" s="740">
        <v>13456</v>
      </c>
      <c r="H6065" s="740">
        <v>3058</v>
      </c>
      <c r="I6065" s="1158">
        <v>0</v>
      </c>
      <c r="J6065" s="740">
        <v>16514</v>
      </c>
      <c r="K6065" s="276" t="str">
        <f t="shared" si="94"/>
        <v>110122</v>
      </c>
    </row>
    <row r="6066" spans="1:11">
      <c r="A6066" s="1157">
        <v>5139090001</v>
      </c>
      <c r="B6066" s="1219" t="s">
        <v>710</v>
      </c>
      <c r="C6066" s="1220"/>
      <c r="D6066" s="1221"/>
      <c r="E6066" s="1219" t="s">
        <v>3148</v>
      </c>
      <c r="F6066" s="1221"/>
      <c r="G6066" s="740">
        <v>5985.6</v>
      </c>
      <c r="H6066" s="740">
        <v>3636</v>
      </c>
      <c r="I6066" s="1158">
        <v>0</v>
      </c>
      <c r="J6066" s="740">
        <v>9621.6</v>
      </c>
      <c r="K6066" s="276" t="str">
        <f t="shared" si="94"/>
        <v>110122</v>
      </c>
    </row>
    <row r="6067" spans="1:11">
      <c r="A6067" s="1157">
        <v>5139090001</v>
      </c>
      <c r="B6067" s="1219" t="s">
        <v>710</v>
      </c>
      <c r="C6067" s="1220"/>
      <c r="D6067" s="1221"/>
      <c r="E6067" s="1219" t="s">
        <v>3382</v>
      </c>
      <c r="F6067" s="1221"/>
      <c r="G6067" s="740">
        <v>3184.8</v>
      </c>
      <c r="H6067" s="1158">
        <v>0</v>
      </c>
      <c r="I6067" s="1158">
        <v>0</v>
      </c>
      <c r="J6067" s="740">
        <v>3184.8</v>
      </c>
      <c r="K6067" s="276" t="str">
        <f t="shared" si="94"/>
        <v>110122</v>
      </c>
    </row>
    <row r="6068" spans="1:11">
      <c r="A6068" s="1157">
        <v>5139090001</v>
      </c>
      <c r="B6068" s="1219" t="s">
        <v>710</v>
      </c>
      <c r="C6068" s="1220"/>
      <c r="D6068" s="1221"/>
      <c r="E6068" s="1219" t="s">
        <v>4664</v>
      </c>
      <c r="F6068" s="1221"/>
      <c r="G6068" s="740">
        <v>175332</v>
      </c>
      <c r="H6068" s="740">
        <v>3623</v>
      </c>
      <c r="I6068" s="1158">
        <v>0</v>
      </c>
      <c r="J6068" s="740">
        <v>178955</v>
      </c>
      <c r="K6068" s="276" t="str">
        <f t="shared" si="94"/>
        <v>110122</v>
      </c>
    </row>
    <row r="6069" spans="1:11">
      <c r="A6069" s="1157">
        <v>5139090001</v>
      </c>
      <c r="B6069" s="1219" t="s">
        <v>710</v>
      </c>
      <c r="C6069" s="1220"/>
      <c r="D6069" s="1221"/>
      <c r="E6069" s="1219" t="s">
        <v>4665</v>
      </c>
      <c r="F6069" s="1221"/>
      <c r="G6069" s="740">
        <v>34800</v>
      </c>
      <c r="H6069" s="740">
        <v>3524</v>
      </c>
      <c r="I6069" s="1158">
        <v>0</v>
      </c>
      <c r="J6069" s="740">
        <v>38324</v>
      </c>
      <c r="K6069" s="276" t="str">
        <f t="shared" si="94"/>
        <v>110122</v>
      </c>
    </row>
    <row r="6070" spans="1:11">
      <c r="A6070" s="1157">
        <v>5139090001</v>
      </c>
      <c r="B6070" s="1219" t="s">
        <v>710</v>
      </c>
      <c r="C6070" s="1220"/>
      <c r="D6070" s="1221"/>
      <c r="E6070" s="1219" t="s">
        <v>4666</v>
      </c>
      <c r="F6070" s="1221"/>
      <c r="G6070" s="1158">
        <v>0</v>
      </c>
      <c r="H6070" s="1158">
        <v>107</v>
      </c>
      <c r="I6070" s="1158">
        <v>0</v>
      </c>
      <c r="J6070" s="1158">
        <v>107</v>
      </c>
      <c r="K6070" s="276" t="str">
        <f t="shared" si="94"/>
        <v>110122</v>
      </c>
    </row>
    <row r="6071" spans="1:11">
      <c r="A6071" s="1157">
        <v>5139090001</v>
      </c>
      <c r="B6071" s="1219" t="s">
        <v>710</v>
      </c>
      <c r="C6071" s="1220"/>
      <c r="D6071" s="1221"/>
      <c r="E6071" s="1219" t="s">
        <v>3383</v>
      </c>
      <c r="F6071" s="1221"/>
      <c r="G6071" s="740">
        <v>248639.85</v>
      </c>
      <c r="H6071" s="1158">
        <v>0</v>
      </c>
      <c r="I6071" s="1158">
        <v>0</v>
      </c>
      <c r="J6071" s="740">
        <v>248639.85</v>
      </c>
      <c r="K6071" s="276" t="str">
        <f t="shared" si="94"/>
        <v>110122</v>
      </c>
    </row>
    <row r="6072" spans="1:11">
      <c r="A6072" s="1157">
        <v>5139090001</v>
      </c>
      <c r="B6072" s="1219" t="s">
        <v>710</v>
      </c>
      <c r="C6072" s="1220"/>
      <c r="D6072" s="1221"/>
      <c r="E6072" s="1219" t="s">
        <v>3384</v>
      </c>
      <c r="F6072" s="1221"/>
      <c r="G6072" s="740">
        <v>51504</v>
      </c>
      <c r="H6072" s="740">
        <v>49649</v>
      </c>
      <c r="I6072" s="1158">
        <v>0</v>
      </c>
      <c r="J6072" s="740">
        <v>101153</v>
      </c>
      <c r="K6072" s="276" t="str">
        <f t="shared" si="94"/>
        <v>110122</v>
      </c>
    </row>
    <row r="6073" spans="1:11">
      <c r="A6073" s="1157">
        <v>5139090001</v>
      </c>
      <c r="B6073" s="1219" t="s">
        <v>710</v>
      </c>
      <c r="C6073" s="1220"/>
      <c r="D6073" s="1221"/>
      <c r="E6073" s="1219" t="s">
        <v>3385</v>
      </c>
      <c r="F6073" s="1221"/>
      <c r="G6073" s="740">
        <v>62640</v>
      </c>
      <c r="H6073" s="1158">
        <v>0</v>
      </c>
      <c r="I6073" s="1158">
        <v>0</v>
      </c>
      <c r="J6073" s="740">
        <v>62640</v>
      </c>
      <c r="K6073" s="276" t="str">
        <f t="shared" si="94"/>
        <v>110122</v>
      </c>
    </row>
    <row r="6074" spans="1:11">
      <c r="A6074" s="1157">
        <v>5139090001</v>
      </c>
      <c r="B6074" s="1219" t="s">
        <v>710</v>
      </c>
      <c r="C6074" s="1220"/>
      <c r="D6074" s="1221"/>
      <c r="E6074" s="1219" t="s">
        <v>4667</v>
      </c>
      <c r="F6074" s="1221"/>
      <c r="G6074" s="1158">
        <v>0</v>
      </c>
      <c r="H6074" s="1158">
        <v>444</v>
      </c>
      <c r="I6074" s="1158">
        <v>0</v>
      </c>
      <c r="J6074" s="1158">
        <v>444</v>
      </c>
      <c r="K6074" s="276" t="str">
        <f t="shared" si="94"/>
        <v>110122</v>
      </c>
    </row>
    <row r="6075" spans="1:11">
      <c r="A6075" s="1157">
        <v>5139090001</v>
      </c>
      <c r="B6075" s="1219" t="s">
        <v>710</v>
      </c>
      <c r="C6075" s="1220"/>
      <c r="D6075" s="1221"/>
      <c r="E6075" s="1219" t="s">
        <v>4668</v>
      </c>
      <c r="F6075" s="1221"/>
      <c r="G6075" s="1158">
        <v>0</v>
      </c>
      <c r="H6075" s="1158">
        <v>813</v>
      </c>
      <c r="I6075" s="1158">
        <v>0</v>
      </c>
      <c r="J6075" s="1158">
        <v>813</v>
      </c>
      <c r="K6075" s="276" t="str">
        <f t="shared" si="94"/>
        <v>110122</v>
      </c>
    </row>
    <row r="6076" spans="1:11">
      <c r="A6076" s="1157">
        <v>5139090001</v>
      </c>
      <c r="B6076" s="1219" t="s">
        <v>710</v>
      </c>
      <c r="C6076" s="1220"/>
      <c r="D6076" s="1221"/>
      <c r="E6076" s="1219" t="s">
        <v>3149</v>
      </c>
      <c r="F6076" s="1221"/>
      <c r="G6076" s="740">
        <v>100000</v>
      </c>
      <c r="H6076" s="1158">
        <v>0</v>
      </c>
      <c r="I6076" s="1158">
        <v>0</v>
      </c>
      <c r="J6076" s="740">
        <v>100000</v>
      </c>
      <c r="K6076" s="276" t="str">
        <f t="shared" si="94"/>
        <v>110122</v>
      </c>
    </row>
    <row r="6077" spans="1:11">
      <c r="A6077" s="1157">
        <v>5139090001</v>
      </c>
      <c r="B6077" s="1219" t="s">
        <v>710</v>
      </c>
      <c r="C6077" s="1220"/>
      <c r="D6077" s="1221"/>
      <c r="E6077" s="1219" t="s">
        <v>4669</v>
      </c>
      <c r="F6077" s="1221"/>
      <c r="G6077" s="1158">
        <v>0</v>
      </c>
      <c r="H6077" s="740">
        <v>1676</v>
      </c>
      <c r="I6077" s="1158">
        <v>0</v>
      </c>
      <c r="J6077" s="740">
        <v>1676</v>
      </c>
      <c r="K6077" s="276" t="str">
        <f t="shared" si="94"/>
        <v>110122</v>
      </c>
    </row>
    <row r="6078" spans="1:11">
      <c r="A6078" s="1157">
        <v>5139090001</v>
      </c>
      <c r="B6078" s="1219" t="s">
        <v>710</v>
      </c>
      <c r="C6078" s="1220"/>
      <c r="D6078" s="1221"/>
      <c r="E6078" s="1219" t="s">
        <v>4670</v>
      </c>
      <c r="F6078" s="1221"/>
      <c r="G6078" s="1158">
        <v>0</v>
      </c>
      <c r="H6078" s="740">
        <v>3689</v>
      </c>
      <c r="I6078" s="1158">
        <v>0</v>
      </c>
      <c r="J6078" s="740">
        <v>3689</v>
      </c>
      <c r="K6078" s="276" t="str">
        <f t="shared" si="94"/>
        <v>110122</v>
      </c>
    </row>
    <row r="6079" spans="1:11">
      <c r="A6079" s="1157">
        <v>5139090001</v>
      </c>
      <c r="B6079" s="1219" t="s">
        <v>710</v>
      </c>
      <c r="C6079" s="1220"/>
      <c r="D6079" s="1221"/>
      <c r="E6079" s="1219" t="s">
        <v>2101</v>
      </c>
      <c r="F6079" s="1221"/>
      <c r="G6079" s="740">
        <v>5045260.47</v>
      </c>
      <c r="H6079" s="740">
        <v>891959.63</v>
      </c>
      <c r="I6079" s="1158">
        <v>0</v>
      </c>
      <c r="J6079" s="740">
        <v>5937220.0999999996</v>
      </c>
      <c r="K6079" s="276" t="str">
        <f t="shared" si="94"/>
        <v>110122</v>
      </c>
    </row>
    <row r="6080" spans="1:11">
      <c r="A6080" s="1157">
        <v>5139090001</v>
      </c>
      <c r="B6080" s="1219" t="s">
        <v>710</v>
      </c>
      <c r="C6080" s="1220"/>
      <c r="D6080" s="1221"/>
      <c r="E6080" s="1219" t="s">
        <v>4671</v>
      </c>
      <c r="F6080" s="1221"/>
      <c r="G6080" s="1158">
        <v>0</v>
      </c>
      <c r="H6080" s="740">
        <v>3757</v>
      </c>
      <c r="I6080" s="1158">
        <v>0</v>
      </c>
      <c r="J6080" s="740">
        <v>3757</v>
      </c>
      <c r="K6080" s="276" t="str">
        <f t="shared" si="94"/>
        <v>110122</v>
      </c>
    </row>
    <row r="6081" spans="1:11">
      <c r="A6081" s="1157">
        <v>5139090001</v>
      </c>
      <c r="B6081" s="1219" t="s">
        <v>710</v>
      </c>
      <c r="C6081" s="1220"/>
      <c r="D6081" s="1221"/>
      <c r="E6081" s="1219" t="s">
        <v>4672</v>
      </c>
      <c r="F6081" s="1221"/>
      <c r="G6081" s="1158">
        <v>0</v>
      </c>
      <c r="H6081" s="740">
        <v>3449</v>
      </c>
      <c r="I6081" s="1158">
        <v>0</v>
      </c>
      <c r="J6081" s="740">
        <v>3449</v>
      </c>
      <c r="K6081" s="276" t="str">
        <f t="shared" si="94"/>
        <v>110122</v>
      </c>
    </row>
    <row r="6082" spans="1:11">
      <c r="A6082" s="1157">
        <v>5139090001</v>
      </c>
      <c r="B6082" s="1219" t="s">
        <v>710</v>
      </c>
      <c r="C6082" s="1220"/>
      <c r="D6082" s="1221"/>
      <c r="E6082" s="1219" t="s">
        <v>4084</v>
      </c>
      <c r="F6082" s="1221"/>
      <c r="G6082" s="740">
        <v>7410.01</v>
      </c>
      <c r="H6082" s="740">
        <v>1820</v>
      </c>
      <c r="I6082" s="1158">
        <v>0</v>
      </c>
      <c r="J6082" s="740">
        <v>9230.01</v>
      </c>
      <c r="K6082" s="276" t="str">
        <f t="shared" si="94"/>
        <v>110122</v>
      </c>
    </row>
    <row r="6083" spans="1:11">
      <c r="A6083" s="1157">
        <v>5221010001</v>
      </c>
      <c r="B6083" s="1219" t="s">
        <v>1190</v>
      </c>
      <c r="C6083" s="1220"/>
      <c r="D6083" s="1221"/>
      <c r="E6083" s="1219" t="s">
        <v>2102</v>
      </c>
      <c r="F6083" s="1221"/>
      <c r="G6083" s="740">
        <v>67208321.939999998</v>
      </c>
      <c r="H6083" s="740">
        <v>16536678.060000001</v>
      </c>
      <c r="I6083" s="1158">
        <v>0</v>
      </c>
      <c r="J6083" s="740">
        <v>83745000</v>
      </c>
      <c r="K6083" s="276" t="str">
        <f t="shared" si="94"/>
        <v>110122</v>
      </c>
    </row>
    <row r="6084" spans="1:11">
      <c r="A6084" s="1157">
        <v>5221010002</v>
      </c>
      <c r="B6084" s="1219" t="s">
        <v>2827</v>
      </c>
      <c r="C6084" s="1220"/>
      <c r="D6084" s="1221"/>
      <c r="E6084" s="1219" t="s">
        <v>3150</v>
      </c>
      <c r="F6084" s="1221"/>
      <c r="G6084" s="740">
        <v>4250000</v>
      </c>
      <c r="H6084" s="740">
        <v>2125000</v>
      </c>
      <c r="I6084" s="1158">
        <v>0</v>
      </c>
      <c r="J6084" s="740">
        <v>6375000</v>
      </c>
      <c r="K6084" s="276" t="str">
        <f t="shared" si="94"/>
        <v>110122</v>
      </c>
    </row>
    <row r="6085" spans="1:11">
      <c r="A6085" s="1157">
        <v>5221010003</v>
      </c>
      <c r="B6085" s="1219" t="s">
        <v>711</v>
      </c>
      <c r="C6085" s="1220"/>
      <c r="D6085" s="1221"/>
      <c r="E6085" s="1219" t="s">
        <v>2103</v>
      </c>
      <c r="F6085" s="1221"/>
      <c r="G6085" s="740">
        <v>6191880.8899999997</v>
      </c>
      <c r="H6085" s="740">
        <v>2123119.11</v>
      </c>
      <c r="I6085" s="1158">
        <v>0</v>
      </c>
      <c r="J6085" s="740">
        <v>8315000</v>
      </c>
      <c r="K6085" s="276" t="str">
        <f t="shared" si="94"/>
        <v>110122</v>
      </c>
    </row>
    <row r="6086" spans="1:11">
      <c r="A6086" s="1157">
        <v>5221010004</v>
      </c>
      <c r="B6086" s="1219" t="s">
        <v>712</v>
      </c>
      <c r="C6086" s="1220"/>
      <c r="D6086" s="1221"/>
      <c r="E6086" s="1219" t="s">
        <v>2104</v>
      </c>
      <c r="F6086" s="1221"/>
      <c r="G6086" s="740">
        <v>6886849.7999999998</v>
      </c>
      <c r="H6086" s="740">
        <v>999394.46</v>
      </c>
      <c r="I6086" s="1158">
        <v>0</v>
      </c>
      <c r="J6086" s="740">
        <v>7886244.2599999998</v>
      </c>
      <c r="K6086" s="276" t="str">
        <f t="shared" si="94"/>
        <v>110122</v>
      </c>
    </row>
    <row r="6087" spans="1:11">
      <c r="A6087" s="1157">
        <v>5221010005</v>
      </c>
      <c r="B6087" s="1219" t="s">
        <v>713</v>
      </c>
      <c r="C6087" s="1220"/>
      <c r="D6087" s="1221"/>
      <c r="E6087" s="1219" t="s">
        <v>2105</v>
      </c>
      <c r="F6087" s="1221"/>
      <c r="G6087" s="740">
        <v>9367042.0700000003</v>
      </c>
      <c r="H6087" s="740">
        <v>2788893.73</v>
      </c>
      <c r="I6087" s="1158">
        <v>0</v>
      </c>
      <c r="J6087" s="740">
        <v>12155935.800000001</v>
      </c>
      <c r="K6087" s="276" t="str">
        <f t="shared" si="94"/>
        <v>110122</v>
      </c>
    </row>
    <row r="6088" spans="1:11">
      <c r="A6088" s="1157">
        <v>5221010006</v>
      </c>
      <c r="B6088" s="1219" t="s">
        <v>714</v>
      </c>
      <c r="C6088" s="1220"/>
      <c r="D6088" s="1221"/>
      <c r="E6088" s="1219" t="s">
        <v>2106</v>
      </c>
      <c r="F6088" s="1221"/>
      <c r="G6088" s="740">
        <v>4700301.92</v>
      </c>
      <c r="H6088" s="740">
        <v>933901.96</v>
      </c>
      <c r="I6088" s="1158">
        <v>0</v>
      </c>
      <c r="J6088" s="740">
        <v>5634203.8799999999</v>
      </c>
      <c r="K6088" s="276" t="str">
        <f t="shared" si="94"/>
        <v>110122</v>
      </c>
    </row>
    <row r="6089" spans="1:11">
      <c r="A6089" s="1157">
        <v>5231010001</v>
      </c>
      <c r="B6089" s="1219" t="s">
        <v>2758</v>
      </c>
      <c r="C6089" s="1220"/>
      <c r="D6089" s="1221"/>
      <c r="E6089" s="1219" t="s">
        <v>2759</v>
      </c>
      <c r="F6089" s="1221"/>
      <c r="G6089" s="740">
        <v>723750</v>
      </c>
      <c r="H6089" s="1158">
        <v>0</v>
      </c>
      <c r="I6089" s="1158">
        <v>0</v>
      </c>
      <c r="J6089" s="740">
        <v>723750</v>
      </c>
      <c r="K6089" s="276" t="str">
        <f t="shared" si="94"/>
        <v>151221</v>
      </c>
    </row>
    <row r="6090" spans="1:11">
      <c r="A6090" s="1157">
        <v>5231010001</v>
      </c>
      <c r="B6090" s="1219" t="s">
        <v>2758</v>
      </c>
      <c r="C6090" s="1220"/>
      <c r="D6090" s="1221"/>
      <c r="E6090" s="1219" t="s">
        <v>2760</v>
      </c>
      <c r="F6090" s="1221"/>
      <c r="G6090" s="740">
        <v>420000</v>
      </c>
      <c r="H6090" s="1158">
        <v>0</v>
      </c>
      <c r="I6090" s="1158">
        <v>0</v>
      </c>
      <c r="J6090" s="740">
        <v>420000</v>
      </c>
      <c r="K6090" s="276" t="str">
        <f t="shared" si="94"/>
        <v>151221</v>
      </c>
    </row>
    <row r="6091" spans="1:11">
      <c r="A6091" s="1157">
        <v>5231010001</v>
      </c>
      <c r="B6091" s="1219" t="s">
        <v>2758</v>
      </c>
      <c r="C6091" s="1220"/>
      <c r="D6091" s="1221"/>
      <c r="E6091" s="1219" t="s">
        <v>2761</v>
      </c>
      <c r="F6091" s="1221"/>
      <c r="G6091" s="740">
        <v>100000</v>
      </c>
      <c r="H6091" s="1158">
        <v>0</v>
      </c>
      <c r="I6091" s="1158">
        <v>0</v>
      </c>
      <c r="J6091" s="740">
        <v>100000</v>
      </c>
      <c r="K6091" s="276" t="str">
        <f t="shared" si="94"/>
        <v>151221</v>
      </c>
    </row>
    <row r="6092" spans="1:11">
      <c r="A6092" s="1157">
        <v>5231010001</v>
      </c>
      <c r="B6092" s="1219" t="s">
        <v>2758</v>
      </c>
      <c r="C6092" s="1220"/>
      <c r="D6092" s="1221"/>
      <c r="E6092" s="1219" t="s">
        <v>2762</v>
      </c>
      <c r="F6092" s="1221"/>
      <c r="G6092" s="740">
        <v>40000</v>
      </c>
      <c r="H6092" s="1158">
        <v>0</v>
      </c>
      <c r="I6092" s="1158">
        <v>0</v>
      </c>
      <c r="J6092" s="740">
        <v>40000</v>
      </c>
      <c r="K6092" s="276" t="str">
        <f t="shared" si="94"/>
        <v>151221</v>
      </c>
    </row>
    <row r="6093" spans="1:11">
      <c r="A6093" s="1157">
        <v>5231010001</v>
      </c>
      <c r="B6093" s="1219" t="s">
        <v>2758</v>
      </c>
      <c r="C6093" s="1220"/>
      <c r="D6093" s="1221"/>
      <c r="E6093" s="1219" t="s">
        <v>2763</v>
      </c>
      <c r="F6093" s="1221"/>
      <c r="G6093" s="740">
        <v>40000</v>
      </c>
      <c r="H6093" s="1158">
        <v>0</v>
      </c>
      <c r="I6093" s="1158">
        <v>0</v>
      </c>
      <c r="J6093" s="740">
        <v>40000</v>
      </c>
      <c r="K6093" s="276" t="str">
        <f t="shared" ref="K6093:K6156" si="95">MID(E6093,58,6)</f>
        <v>151221</v>
      </c>
    </row>
    <row r="6094" spans="1:11">
      <c r="A6094" s="1157">
        <v>5231010001</v>
      </c>
      <c r="B6094" s="1219" t="s">
        <v>2758</v>
      </c>
      <c r="C6094" s="1220"/>
      <c r="D6094" s="1221"/>
      <c r="E6094" s="1219" t="s">
        <v>2764</v>
      </c>
      <c r="F6094" s="1221"/>
      <c r="G6094" s="740">
        <v>40000</v>
      </c>
      <c r="H6094" s="1158">
        <v>0</v>
      </c>
      <c r="I6094" s="1158">
        <v>0</v>
      </c>
      <c r="J6094" s="740">
        <v>40000</v>
      </c>
      <c r="K6094" s="276" t="str">
        <f t="shared" si="95"/>
        <v>151221</v>
      </c>
    </row>
    <row r="6095" spans="1:11">
      <c r="A6095" s="1157">
        <v>5231010001</v>
      </c>
      <c r="B6095" s="1219" t="s">
        <v>2758</v>
      </c>
      <c r="C6095" s="1220"/>
      <c r="D6095" s="1221"/>
      <c r="E6095" s="1219" t="s">
        <v>3386</v>
      </c>
      <c r="F6095" s="1221"/>
      <c r="G6095" s="740">
        <v>436000</v>
      </c>
      <c r="H6095" s="1158">
        <v>0</v>
      </c>
      <c r="I6095" s="1158">
        <v>0</v>
      </c>
      <c r="J6095" s="740">
        <v>436000</v>
      </c>
      <c r="K6095" s="276" t="str">
        <f t="shared" si="95"/>
        <v>151222</v>
      </c>
    </row>
    <row r="6096" spans="1:11">
      <c r="A6096" s="1157">
        <v>5231010001</v>
      </c>
      <c r="B6096" s="1219" t="s">
        <v>2758</v>
      </c>
      <c r="C6096" s="1220"/>
      <c r="D6096" s="1221"/>
      <c r="E6096" s="1219" t="s">
        <v>3941</v>
      </c>
      <c r="F6096" s="1221"/>
      <c r="G6096" s="740">
        <v>2100000</v>
      </c>
      <c r="H6096" s="1158">
        <v>0</v>
      </c>
      <c r="I6096" s="1158">
        <v>0</v>
      </c>
      <c r="J6096" s="740">
        <v>2100000</v>
      </c>
      <c r="K6096" s="276" t="str">
        <f t="shared" si="95"/>
        <v>151222</v>
      </c>
    </row>
    <row r="6097" spans="1:11">
      <c r="A6097" s="1157">
        <v>5231010001</v>
      </c>
      <c r="B6097" s="1219" t="s">
        <v>2758</v>
      </c>
      <c r="C6097" s="1220"/>
      <c r="D6097" s="1221"/>
      <c r="E6097" s="1219" t="s">
        <v>3942</v>
      </c>
      <c r="F6097" s="1221"/>
      <c r="G6097" s="740">
        <v>240000</v>
      </c>
      <c r="H6097" s="1158">
        <v>0</v>
      </c>
      <c r="I6097" s="1158">
        <v>0</v>
      </c>
      <c r="J6097" s="740">
        <v>240000</v>
      </c>
      <c r="K6097" s="276" t="str">
        <f t="shared" si="95"/>
        <v>151222</v>
      </c>
    </row>
    <row r="6098" spans="1:11">
      <c r="A6098" s="1157">
        <v>5231010001</v>
      </c>
      <c r="B6098" s="1219" t="s">
        <v>2758</v>
      </c>
      <c r="C6098" s="1220"/>
      <c r="D6098" s="1221"/>
      <c r="E6098" s="1219" t="s">
        <v>3943</v>
      </c>
      <c r="F6098" s="1221"/>
      <c r="G6098" s="740">
        <v>697500</v>
      </c>
      <c r="H6098" s="1158">
        <v>0</v>
      </c>
      <c r="I6098" s="1158">
        <v>0</v>
      </c>
      <c r="J6098" s="740">
        <v>697500</v>
      </c>
      <c r="K6098" s="276" t="str">
        <f t="shared" si="95"/>
        <v>151222</v>
      </c>
    </row>
    <row r="6099" spans="1:11">
      <c r="A6099" s="1157">
        <v>5231010001</v>
      </c>
      <c r="B6099" s="1219" t="s">
        <v>2758</v>
      </c>
      <c r="C6099" s="1220"/>
      <c r="D6099" s="1221"/>
      <c r="E6099" s="1219" t="s">
        <v>4149</v>
      </c>
      <c r="F6099" s="1221"/>
      <c r="G6099" s="740">
        <v>216021</v>
      </c>
      <c r="H6099" s="1158">
        <v>0</v>
      </c>
      <c r="I6099" s="1158">
        <v>0</v>
      </c>
      <c r="J6099" s="740">
        <v>216021</v>
      </c>
      <c r="K6099" s="276" t="str">
        <f t="shared" si="95"/>
        <v>151222</v>
      </c>
    </row>
    <row r="6100" spans="1:11">
      <c r="A6100" s="1157">
        <v>5231010001</v>
      </c>
      <c r="B6100" s="1219" t="s">
        <v>2758</v>
      </c>
      <c r="C6100" s="1220"/>
      <c r="D6100" s="1221"/>
      <c r="E6100" s="1219" t="s">
        <v>4673</v>
      </c>
      <c r="F6100" s="1221"/>
      <c r="G6100" s="1158">
        <v>0</v>
      </c>
      <c r="H6100" s="740">
        <v>40000</v>
      </c>
      <c r="I6100" s="1158">
        <v>0</v>
      </c>
      <c r="J6100" s="740">
        <v>40000</v>
      </c>
      <c r="K6100" s="276" t="str">
        <f t="shared" si="95"/>
        <v>151222</v>
      </c>
    </row>
    <row r="6101" spans="1:11">
      <c r="A6101" s="1157">
        <v>5231010001</v>
      </c>
      <c r="B6101" s="1219" t="s">
        <v>2758</v>
      </c>
      <c r="C6101" s="1220"/>
      <c r="D6101" s="1221"/>
      <c r="E6101" s="1219" t="s">
        <v>4674</v>
      </c>
      <c r="F6101" s="1221"/>
      <c r="G6101" s="1158">
        <v>0</v>
      </c>
      <c r="H6101" s="740">
        <v>40000</v>
      </c>
      <c r="I6101" s="1158">
        <v>0</v>
      </c>
      <c r="J6101" s="740">
        <v>40000</v>
      </c>
      <c r="K6101" s="276" t="str">
        <f t="shared" si="95"/>
        <v>151222</v>
      </c>
    </row>
    <row r="6102" spans="1:11">
      <c r="A6102" s="1157">
        <v>5231010001</v>
      </c>
      <c r="B6102" s="1219" t="s">
        <v>2758</v>
      </c>
      <c r="C6102" s="1220"/>
      <c r="D6102" s="1221"/>
      <c r="E6102" s="1219" t="s">
        <v>4675</v>
      </c>
      <c r="F6102" s="1221"/>
      <c r="G6102" s="1158">
        <v>0</v>
      </c>
      <c r="H6102" s="740">
        <v>40000</v>
      </c>
      <c r="I6102" s="1158">
        <v>0</v>
      </c>
      <c r="J6102" s="740">
        <v>40000</v>
      </c>
      <c r="K6102" s="276" t="str">
        <f t="shared" si="95"/>
        <v>151222</v>
      </c>
    </row>
    <row r="6103" spans="1:11">
      <c r="A6103" s="1157">
        <v>5231010001</v>
      </c>
      <c r="B6103" s="1219" t="s">
        <v>2758</v>
      </c>
      <c r="C6103" s="1220"/>
      <c r="D6103" s="1221"/>
      <c r="E6103" s="1219" t="s">
        <v>4676</v>
      </c>
      <c r="F6103" s="1221"/>
      <c r="G6103" s="1158">
        <v>0</v>
      </c>
      <c r="H6103" s="740">
        <v>40000</v>
      </c>
      <c r="I6103" s="1158">
        <v>0</v>
      </c>
      <c r="J6103" s="740">
        <v>40000</v>
      </c>
      <c r="K6103" s="276" t="str">
        <f t="shared" si="95"/>
        <v>151222</v>
      </c>
    </row>
    <row r="6104" spans="1:11">
      <c r="A6104" s="1157">
        <v>5231050001</v>
      </c>
      <c r="B6104" s="1219" t="s">
        <v>4677</v>
      </c>
      <c r="C6104" s="1220"/>
      <c r="D6104" s="1221"/>
      <c r="E6104" s="1219" t="s">
        <v>4678</v>
      </c>
      <c r="F6104" s="1221"/>
      <c r="G6104" s="740">
        <v>1000000</v>
      </c>
      <c r="H6104" s="1158">
        <v>0</v>
      </c>
      <c r="I6104" s="1158">
        <v>0</v>
      </c>
      <c r="J6104" s="740">
        <v>1000000</v>
      </c>
      <c r="K6104" s="276" t="str">
        <f t="shared" si="95"/>
        <v>110122</v>
      </c>
    </row>
    <row r="6105" spans="1:11">
      <c r="A6105" s="1157">
        <v>5231900001</v>
      </c>
      <c r="B6105" s="1219" t="s">
        <v>715</v>
      </c>
      <c r="C6105" s="1220"/>
      <c r="D6105" s="1221"/>
      <c r="E6105" s="1219" t="s">
        <v>2107</v>
      </c>
      <c r="F6105" s="1221"/>
      <c r="G6105" s="740">
        <v>27654559.649999999</v>
      </c>
      <c r="H6105" s="1158">
        <v>0</v>
      </c>
      <c r="I6105" s="1158">
        <v>0</v>
      </c>
      <c r="J6105" s="740">
        <v>27654559.649999999</v>
      </c>
      <c r="K6105" s="276" t="str">
        <f t="shared" si="95"/>
        <v>110122</v>
      </c>
    </row>
    <row r="6106" spans="1:11">
      <c r="A6106" s="1157">
        <v>5231900002</v>
      </c>
      <c r="B6106" s="1219" t="s">
        <v>716</v>
      </c>
      <c r="C6106" s="1220"/>
      <c r="D6106" s="1221"/>
      <c r="E6106" s="1219" t="s">
        <v>2108</v>
      </c>
      <c r="F6106" s="1221"/>
      <c r="G6106" s="740">
        <v>36927584.270000003</v>
      </c>
      <c r="H6106" s="740">
        <v>1563856.03</v>
      </c>
      <c r="I6106" s="1158">
        <v>0</v>
      </c>
      <c r="J6106" s="740">
        <v>38491440.299999997</v>
      </c>
      <c r="K6106" s="276" t="str">
        <f t="shared" si="95"/>
        <v>110122</v>
      </c>
    </row>
    <row r="6107" spans="1:11">
      <c r="A6107" s="1157">
        <v>5231900003</v>
      </c>
      <c r="B6107" s="1219" t="s">
        <v>1477</v>
      </c>
      <c r="C6107" s="1220"/>
      <c r="D6107" s="1221"/>
      <c r="E6107" s="1219" t="s">
        <v>2109</v>
      </c>
      <c r="F6107" s="1221"/>
      <c r="G6107" s="740">
        <v>3981579.65</v>
      </c>
      <c r="H6107" s="740">
        <v>68008.66</v>
      </c>
      <c r="I6107" s="1158">
        <v>0</v>
      </c>
      <c r="J6107" s="740">
        <v>4049588.31</v>
      </c>
      <c r="K6107" s="276" t="str">
        <f t="shared" si="95"/>
        <v>110122</v>
      </c>
    </row>
    <row r="6108" spans="1:11">
      <c r="A6108" s="1157">
        <v>5231900004</v>
      </c>
      <c r="B6108" s="1219" t="s">
        <v>1191</v>
      </c>
      <c r="C6108" s="1220"/>
      <c r="D6108" s="1221"/>
      <c r="E6108" s="1219" t="s">
        <v>2110</v>
      </c>
      <c r="F6108" s="1221"/>
      <c r="G6108" s="740">
        <v>105343519.39</v>
      </c>
      <c r="H6108" s="740">
        <v>37993227.210000001</v>
      </c>
      <c r="I6108" s="1158">
        <v>0</v>
      </c>
      <c r="J6108" s="740">
        <v>143336746.59999999</v>
      </c>
      <c r="K6108" s="276" t="str">
        <f t="shared" si="95"/>
        <v>110122</v>
      </c>
    </row>
    <row r="6109" spans="1:11">
      <c r="A6109" s="1157">
        <v>5231900005</v>
      </c>
      <c r="B6109" s="1219" t="s">
        <v>717</v>
      </c>
      <c r="C6109" s="1220"/>
      <c r="D6109" s="1221"/>
      <c r="E6109" s="1219" t="s">
        <v>2111</v>
      </c>
      <c r="F6109" s="1221"/>
      <c r="G6109" s="740">
        <v>14104337.27</v>
      </c>
      <c r="H6109" s="740">
        <v>1584035.69</v>
      </c>
      <c r="I6109" s="1158">
        <v>0</v>
      </c>
      <c r="J6109" s="740">
        <v>15688372.960000001</v>
      </c>
      <c r="K6109" s="276" t="str">
        <f t="shared" si="95"/>
        <v>110122</v>
      </c>
    </row>
    <row r="6110" spans="1:11">
      <c r="A6110" s="1157">
        <v>5231900006</v>
      </c>
      <c r="B6110" s="1219" t="s">
        <v>1626</v>
      </c>
      <c r="C6110" s="1220"/>
      <c r="D6110" s="1221"/>
      <c r="E6110" s="1219" t="s">
        <v>2112</v>
      </c>
      <c r="F6110" s="1221"/>
      <c r="G6110" s="740">
        <v>16390.12</v>
      </c>
      <c r="H6110" s="1158">
        <v>0</v>
      </c>
      <c r="I6110" s="1158">
        <v>0</v>
      </c>
      <c r="J6110" s="740">
        <v>16390.12</v>
      </c>
      <c r="K6110" s="276" t="str">
        <f t="shared" si="95"/>
        <v>110122</v>
      </c>
    </row>
    <row r="6111" spans="1:11">
      <c r="A6111" s="1157">
        <v>5231900008</v>
      </c>
      <c r="B6111" s="1219" t="s">
        <v>1215</v>
      </c>
      <c r="C6111" s="1220"/>
      <c r="D6111" s="1221"/>
      <c r="E6111" s="1219" t="s">
        <v>2113</v>
      </c>
      <c r="F6111" s="1221"/>
      <c r="G6111" s="740">
        <v>571895.66</v>
      </c>
      <c r="H6111" s="740">
        <v>1491.42</v>
      </c>
      <c r="I6111" s="1158">
        <v>0</v>
      </c>
      <c r="J6111" s="740">
        <v>573387.07999999996</v>
      </c>
      <c r="K6111" s="276" t="str">
        <f t="shared" si="95"/>
        <v>110122</v>
      </c>
    </row>
    <row r="6112" spans="1:11">
      <c r="A6112" s="1157">
        <v>5231900009</v>
      </c>
      <c r="B6112" s="1219" t="s">
        <v>718</v>
      </c>
      <c r="C6112" s="1220"/>
      <c r="D6112" s="1221"/>
      <c r="E6112" s="1219" t="s">
        <v>2114</v>
      </c>
      <c r="F6112" s="1221"/>
      <c r="G6112" s="740">
        <v>2662555.61</v>
      </c>
      <c r="H6112" s="740">
        <v>94043.86</v>
      </c>
      <c r="I6112" s="1158">
        <v>0</v>
      </c>
      <c r="J6112" s="740">
        <v>2756599.47</v>
      </c>
      <c r="K6112" s="276" t="str">
        <f t="shared" si="95"/>
        <v>110122</v>
      </c>
    </row>
    <row r="6113" spans="1:11">
      <c r="A6113" s="1157">
        <v>5231900011</v>
      </c>
      <c r="B6113" s="1219" t="s">
        <v>485</v>
      </c>
      <c r="C6113" s="1220"/>
      <c r="D6113" s="1221"/>
      <c r="E6113" s="1219" t="s">
        <v>2115</v>
      </c>
      <c r="F6113" s="1221"/>
      <c r="G6113" s="740">
        <v>1376879.91</v>
      </c>
      <c r="H6113" s="740">
        <v>150677.37</v>
      </c>
      <c r="I6113" s="1158">
        <v>0</v>
      </c>
      <c r="J6113" s="740">
        <v>1527557.28</v>
      </c>
      <c r="K6113" s="276" t="str">
        <f t="shared" si="95"/>
        <v>110122</v>
      </c>
    </row>
    <row r="6114" spans="1:11">
      <c r="A6114" s="1157">
        <v>5231900012</v>
      </c>
      <c r="B6114" s="1219" t="s">
        <v>473</v>
      </c>
      <c r="C6114" s="1220"/>
      <c r="D6114" s="1221"/>
      <c r="E6114" s="1219" t="s">
        <v>2116</v>
      </c>
      <c r="F6114" s="1221"/>
      <c r="G6114" s="740">
        <v>685798.58</v>
      </c>
      <c r="H6114" s="740">
        <v>77508.95</v>
      </c>
      <c r="I6114" s="1158">
        <v>0</v>
      </c>
      <c r="J6114" s="740">
        <v>763307.53</v>
      </c>
      <c r="K6114" s="276" t="str">
        <f t="shared" si="95"/>
        <v>110122</v>
      </c>
    </row>
    <row r="6115" spans="1:11">
      <c r="A6115" s="1157">
        <v>5231900013</v>
      </c>
      <c r="B6115" s="1219" t="s">
        <v>2782</v>
      </c>
      <c r="C6115" s="1220"/>
      <c r="D6115" s="1221"/>
      <c r="E6115" s="1219" t="s">
        <v>2789</v>
      </c>
      <c r="F6115" s="1221"/>
      <c r="G6115" s="740">
        <v>3774176.37</v>
      </c>
      <c r="H6115" s="1158">
        <v>0</v>
      </c>
      <c r="I6115" s="1158">
        <v>0</v>
      </c>
      <c r="J6115" s="740">
        <v>3774176.37</v>
      </c>
      <c r="K6115" s="276" t="str">
        <f t="shared" si="95"/>
        <v>110122</v>
      </c>
    </row>
    <row r="6116" spans="1:11">
      <c r="A6116" s="1157">
        <v>5231900014</v>
      </c>
      <c r="B6116" s="1219" t="s">
        <v>719</v>
      </c>
      <c r="C6116" s="1220"/>
      <c r="D6116" s="1221"/>
      <c r="E6116" s="1219" t="s">
        <v>2117</v>
      </c>
      <c r="F6116" s="1221"/>
      <c r="G6116" s="740">
        <v>108733.52</v>
      </c>
      <c r="H6116" s="1158">
        <v>0</v>
      </c>
      <c r="I6116" s="1158">
        <v>0</v>
      </c>
      <c r="J6116" s="740">
        <v>108733.52</v>
      </c>
      <c r="K6116" s="276" t="str">
        <f t="shared" si="95"/>
        <v>110122</v>
      </c>
    </row>
    <row r="6117" spans="1:11">
      <c r="A6117" s="1157">
        <v>5231900015</v>
      </c>
      <c r="B6117" s="1219" t="s">
        <v>664</v>
      </c>
      <c r="C6117" s="1220"/>
      <c r="D6117" s="1221"/>
      <c r="E6117" s="1219" t="s">
        <v>2118</v>
      </c>
      <c r="F6117" s="1221"/>
      <c r="G6117" s="740">
        <v>2486989.58</v>
      </c>
      <c r="H6117" s="740">
        <v>213178.65</v>
      </c>
      <c r="I6117" s="1158">
        <v>0</v>
      </c>
      <c r="J6117" s="740">
        <v>2700168.23</v>
      </c>
      <c r="K6117" s="276" t="str">
        <f t="shared" si="95"/>
        <v>110122</v>
      </c>
    </row>
    <row r="6118" spans="1:11">
      <c r="A6118" s="1157">
        <v>5231900016</v>
      </c>
      <c r="B6118" s="1219" t="s">
        <v>720</v>
      </c>
      <c r="C6118" s="1220"/>
      <c r="D6118" s="1221"/>
      <c r="E6118" s="1219" t="s">
        <v>2119</v>
      </c>
      <c r="F6118" s="1221"/>
      <c r="G6118" s="740">
        <v>17687207.600000001</v>
      </c>
      <c r="H6118" s="740">
        <v>3666823.65</v>
      </c>
      <c r="I6118" s="1158">
        <v>0</v>
      </c>
      <c r="J6118" s="740">
        <v>21354031.25</v>
      </c>
      <c r="K6118" s="276" t="str">
        <f t="shared" si="95"/>
        <v>110122</v>
      </c>
    </row>
    <row r="6119" spans="1:11">
      <c r="A6119" s="1157">
        <v>5231900018</v>
      </c>
      <c r="B6119" s="1219" t="s">
        <v>721</v>
      </c>
      <c r="C6119" s="1220"/>
      <c r="D6119" s="1221"/>
      <c r="E6119" s="1219" t="s">
        <v>2120</v>
      </c>
      <c r="F6119" s="1221"/>
      <c r="G6119" s="740">
        <v>2961422.53</v>
      </c>
      <c r="H6119" s="740">
        <v>431196.74</v>
      </c>
      <c r="I6119" s="1158">
        <v>0</v>
      </c>
      <c r="J6119" s="740">
        <v>3392619.27</v>
      </c>
      <c r="K6119" s="276" t="str">
        <f t="shared" si="95"/>
        <v>110122</v>
      </c>
    </row>
    <row r="6120" spans="1:11">
      <c r="A6120" s="1157">
        <v>5231900023</v>
      </c>
      <c r="B6120" s="1219" t="s">
        <v>722</v>
      </c>
      <c r="C6120" s="1220"/>
      <c r="D6120" s="1221"/>
      <c r="E6120" s="1219" t="s">
        <v>2121</v>
      </c>
      <c r="F6120" s="1221"/>
      <c r="G6120" s="740">
        <v>479949.89</v>
      </c>
      <c r="H6120" s="740">
        <v>148035.35999999999</v>
      </c>
      <c r="I6120" s="1158">
        <v>0</v>
      </c>
      <c r="J6120" s="740">
        <v>627985.25</v>
      </c>
      <c r="K6120" s="276" t="str">
        <f t="shared" si="95"/>
        <v>110122</v>
      </c>
    </row>
    <row r="6121" spans="1:11">
      <c r="A6121" s="1157">
        <v>5231900024</v>
      </c>
      <c r="B6121" s="1219" t="s">
        <v>723</v>
      </c>
      <c r="C6121" s="1220"/>
      <c r="D6121" s="1221"/>
      <c r="E6121" s="1219" t="s">
        <v>2122</v>
      </c>
      <c r="F6121" s="1221"/>
      <c r="G6121" s="740">
        <v>83342.39</v>
      </c>
      <c r="H6121" s="740">
        <v>66073.34</v>
      </c>
      <c r="I6121" s="1158">
        <v>0</v>
      </c>
      <c r="J6121" s="740">
        <v>149415.73000000001</v>
      </c>
      <c r="K6121" s="276" t="str">
        <f t="shared" si="95"/>
        <v>110122</v>
      </c>
    </row>
    <row r="6122" spans="1:11">
      <c r="A6122" s="1157">
        <v>5231900025</v>
      </c>
      <c r="B6122" s="1219" t="s">
        <v>2416</v>
      </c>
      <c r="C6122" s="1220"/>
      <c r="D6122" s="1221"/>
      <c r="E6122" s="1219" t="s">
        <v>2417</v>
      </c>
      <c r="F6122" s="1221"/>
      <c r="G6122" s="740">
        <v>134214.45000000001</v>
      </c>
      <c r="H6122" s="740">
        <v>7163.9</v>
      </c>
      <c r="I6122" s="1158">
        <v>0</v>
      </c>
      <c r="J6122" s="740">
        <v>141378.35</v>
      </c>
      <c r="K6122" s="276" t="str">
        <f t="shared" si="95"/>
        <v>110122</v>
      </c>
    </row>
    <row r="6123" spans="1:11">
      <c r="A6123" s="1157">
        <v>5231900027</v>
      </c>
      <c r="B6123" s="1219" t="s">
        <v>724</v>
      </c>
      <c r="C6123" s="1220"/>
      <c r="D6123" s="1221"/>
      <c r="E6123" s="1219" t="s">
        <v>2123</v>
      </c>
      <c r="F6123" s="1221"/>
      <c r="G6123" s="740">
        <v>666806.06000000006</v>
      </c>
      <c r="H6123" s="740">
        <v>37979.339999999997</v>
      </c>
      <c r="I6123" s="1158">
        <v>0</v>
      </c>
      <c r="J6123" s="740">
        <v>704785.4</v>
      </c>
      <c r="K6123" s="276" t="str">
        <f t="shared" si="95"/>
        <v>110122</v>
      </c>
    </row>
    <row r="6124" spans="1:11">
      <c r="A6124" s="1157">
        <v>5231900030</v>
      </c>
      <c r="B6124" s="1219" t="s">
        <v>394</v>
      </c>
      <c r="C6124" s="1220"/>
      <c r="D6124" s="1221"/>
      <c r="E6124" s="1219" t="s">
        <v>2124</v>
      </c>
      <c r="F6124" s="1221"/>
      <c r="G6124" s="740">
        <v>37849.550000000003</v>
      </c>
      <c r="H6124" s="1158">
        <v>0</v>
      </c>
      <c r="I6124" s="1158">
        <v>0</v>
      </c>
      <c r="J6124" s="740">
        <v>37849.550000000003</v>
      </c>
      <c r="K6124" s="276" t="str">
        <f t="shared" si="95"/>
        <v>110122</v>
      </c>
    </row>
    <row r="6125" spans="1:11">
      <c r="A6125" s="1157">
        <v>5231900031</v>
      </c>
      <c r="B6125" s="1219" t="s">
        <v>395</v>
      </c>
      <c r="C6125" s="1220"/>
      <c r="D6125" s="1221"/>
      <c r="E6125" s="1219" t="s">
        <v>2125</v>
      </c>
      <c r="F6125" s="1221"/>
      <c r="G6125" s="740">
        <v>14943.16</v>
      </c>
      <c r="H6125" s="1158">
        <v>0</v>
      </c>
      <c r="I6125" s="1158">
        <v>0</v>
      </c>
      <c r="J6125" s="740">
        <v>14943.16</v>
      </c>
      <c r="K6125" s="276" t="str">
        <f t="shared" si="95"/>
        <v>110122</v>
      </c>
    </row>
    <row r="6126" spans="1:11">
      <c r="A6126" s="1157">
        <v>5231900033</v>
      </c>
      <c r="B6126" s="1219" t="s">
        <v>396</v>
      </c>
      <c r="C6126" s="1220"/>
      <c r="D6126" s="1221"/>
      <c r="E6126" s="1219" t="s">
        <v>2126</v>
      </c>
      <c r="F6126" s="1221"/>
      <c r="G6126" s="740">
        <v>1172.3800000000001</v>
      </c>
      <c r="H6126" s="1158">
        <v>0</v>
      </c>
      <c r="I6126" s="1158">
        <v>0</v>
      </c>
      <c r="J6126" s="740">
        <v>1172.3800000000001</v>
      </c>
      <c r="K6126" s="276" t="str">
        <f t="shared" si="95"/>
        <v>110122</v>
      </c>
    </row>
    <row r="6127" spans="1:11">
      <c r="A6127" s="1157">
        <v>5231900034</v>
      </c>
      <c r="B6127" s="1219" t="s">
        <v>397</v>
      </c>
      <c r="C6127" s="1220"/>
      <c r="D6127" s="1221"/>
      <c r="E6127" s="1219" t="s">
        <v>2127</v>
      </c>
      <c r="F6127" s="1221"/>
      <c r="G6127" s="740">
        <v>13555.02</v>
      </c>
      <c r="H6127" s="740">
        <v>20819.61</v>
      </c>
      <c r="I6127" s="1158">
        <v>0</v>
      </c>
      <c r="J6127" s="740">
        <v>34374.629999999997</v>
      </c>
      <c r="K6127" s="276" t="str">
        <f t="shared" si="95"/>
        <v>110122</v>
      </c>
    </row>
    <row r="6128" spans="1:11">
      <c r="A6128" s="1157">
        <v>5231900035</v>
      </c>
      <c r="B6128" s="1219" t="s">
        <v>1242</v>
      </c>
      <c r="C6128" s="1220"/>
      <c r="D6128" s="1221"/>
      <c r="E6128" s="1219" t="s">
        <v>2128</v>
      </c>
      <c r="F6128" s="1221"/>
      <c r="G6128" s="740">
        <v>298962.81</v>
      </c>
      <c r="H6128" s="740">
        <v>13260.34</v>
      </c>
      <c r="I6128" s="1158">
        <v>0</v>
      </c>
      <c r="J6128" s="740">
        <v>312223.15000000002</v>
      </c>
      <c r="K6128" s="276" t="str">
        <f t="shared" si="95"/>
        <v>110122</v>
      </c>
    </row>
    <row r="6129" spans="1:11">
      <c r="A6129" s="1157">
        <v>5231900040</v>
      </c>
      <c r="B6129" s="1219" t="s">
        <v>2418</v>
      </c>
      <c r="C6129" s="1220"/>
      <c r="D6129" s="1221"/>
      <c r="E6129" s="1219" t="s">
        <v>2419</v>
      </c>
      <c r="F6129" s="1221"/>
      <c r="G6129" s="740">
        <v>355806.89</v>
      </c>
      <c r="H6129" s="740">
        <v>422392.56</v>
      </c>
      <c r="I6129" s="1158">
        <v>0</v>
      </c>
      <c r="J6129" s="740">
        <v>778199.45</v>
      </c>
      <c r="K6129" s="276" t="str">
        <f t="shared" si="95"/>
        <v>110122</v>
      </c>
    </row>
    <row r="6130" spans="1:11">
      <c r="A6130" s="1157">
        <v>5231900041</v>
      </c>
      <c r="B6130" s="1219" t="s">
        <v>1230</v>
      </c>
      <c r="C6130" s="1220"/>
      <c r="D6130" s="1221"/>
      <c r="E6130" s="1219" t="s">
        <v>2129</v>
      </c>
      <c r="F6130" s="1221"/>
      <c r="G6130" s="740">
        <v>2201415.31</v>
      </c>
      <c r="H6130" s="740">
        <v>1219900.1200000001</v>
      </c>
      <c r="I6130" s="1158">
        <v>0</v>
      </c>
      <c r="J6130" s="740">
        <v>3421315.43</v>
      </c>
      <c r="K6130" s="276" t="str">
        <f t="shared" si="95"/>
        <v>110122</v>
      </c>
    </row>
    <row r="6131" spans="1:11">
      <c r="A6131" s="1157">
        <v>5231900042</v>
      </c>
      <c r="B6131" s="1219" t="s">
        <v>400</v>
      </c>
      <c r="C6131" s="1220"/>
      <c r="D6131" s="1221"/>
      <c r="E6131" s="1219" t="s">
        <v>2130</v>
      </c>
      <c r="F6131" s="1221"/>
      <c r="G6131" s="740">
        <v>108155918.26000001</v>
      </c>
      <c r="H6131" s="740">
        <v>39985165.630000003</v>
      </c>
      <c r="I6131" s="1158">
        <v>0</v>
      </c>
      <c r="J6131" s="740">
        <v>148141083.88999999</v>
      </c>
      <c r="K6131" s="276" t="str">
        <f t="shared" si="95"/>
        <v>110122</v>
      </c>
    </row>
    <row r="6132" spans="1:11">
      <c r="A6132" s="1157">
        <v>5231900044</v>
      </c>
      <c r="B6132" s="1219" t="s">
        <v>402</v>
      </c>
      <c r="C6132" s="1220"/>
      <c r="D6132" s="1221"/>
      <c r="E6132" s="1219" t="s">
        <v>2131</v>
      </c>
      <c r="F6132" s="1221"/>
      <c r="G6132" s="740">
        <v>989417.47</v>
      </c>
      <c r="H6132" s="740">
        <v>314628.65999999997</v>
      </c>
      <c r="I6132" s="1158">
        <v>0</v>
      </c>
      <c r="J6132" s="740">
        <v>1304046.1299999999</v>
      </c>
      <c r="K6132" s="276" t="str">
        <f t="shared" si="95"/>
        <v>110122</v>
      </c>
    </row>
    <row r="6133" spans="1:11">
      <c r="A6133" s="1157">
        <v>5231900047</v>
      </c>
      <c r="B6133" s="1219" t="s">
        <v>3429</v>
      </c>
      <c r="C6133" s="1220"/>
      <c r="D6133" s="1221"/>
      <c r="E6133" s="1219" t="s">
        <v>3631</v>
      </c>
      <c r="F6133" s="1221"/>
      <c r="G6133" s="740">
        <v>1032.23</v>
      </c>
      <c r="H6133" s="1158">
        <v>0</v>
      </c>
      <c r="I6133" s="1158">
        <v>0</v>
      </c>
      <c r="J6133" s="740">
        <v>1032.23</v>
      </c>
      <c r="K6133" s="276" t="str">
        <f t="shared" si="95"/>
        <v>110122</v>
      </c>
    </row>
    <row r="6134" spans="1:11">
      <c r="A6134" s="1157">
        <v>5231900073</v>
      </c>
      <c r="B6134" s="1219" t="s">
        <v>2765</v>
      </c>
      <c r="C6134" s="1220"/>
      <c r="D6134" s="1221"/>
      <c r="E6134" s="1219" t="s">
        <v>2766</v>
      </c>
      <c r="F6134" s="1221"/>
      <c r="G6134" s="740">
        <v>73184.929999999993</v>
      </c>
      <c r="H6134" s="1158">
        <v>0</v>
      </c>
      <c r="I6134" s="1158">
        <v>0</v>
      </c>
      <c r="J6134" s="740">
        <v>73184.929999999993</v>
      </c>
      <c r="K6134" s="276" t="str">
        <f t="shared" si="95"/>
        <v>110122</v>
      </c>
    </row>
    <row r="6135" spans="1:11">
      <c r="A6135" s="1157">
        <v>5231900079</v>
      </c>
      <c r="B6135" s="1219" t="s">
        <v>398</v>
      </c>
      <c r="C6135" s="1220"/>
      <c r="D6135" s="1221"/>
      <c r="E6135" s="1219" t="s">
        <v>2132</v>
      </c>
      <c r="F6135" s="1221"/>
      <c r="G6135" s="740">
        <v>4146259.71</v>
      </c>
      <c r="H6135" s="740">
        <v>1666062.23</v>
      </c>
      <c r="I6135" s="1158">
        <v>0</v>
      </c>
      <c r="J6135" s="740">
        <v>5812321.9400000004</v>
      </c>
      <c r="K6135" s="276" t="str">
        <f t="shared" si="95"/>
        <v>110122</v>
      </c>
    </row>
    <row r="6136" spans="1:11">
      <c r="A6136" s="1157">
        <v>5231900080</v>
      </c>
      <c r="B6136" s="1219" t="s">
        <v>399</v>
      </c>
      <c r="C6136" s="1220"/>
      <c r="D6136" s="1221"/>
      <c r="E6136" s="1219" t="s">
        <v>2133</v>
      </c>
      <c r="F6136" s="1221"/>
      <c r="G6136" s="740">
        <v>25280.71</v>
      </c>
      <c r="H6136" s="740">
        <v>3768.61</v>
      </c>
      <c r="I6136" s="1158">
        <v>0</v>
      </c>
      <c r="J6136" s="740">
        <v>29049.32</v>
      </c>
      <c r="K6136" s="276" t="str">
        <f t="shared" si="95"/>
        <v>110122</v>
      </c>
    </row>
    <row r="6137" spans="1:11">
      <c r="A6137" s="1157">
        <v>5231900082</v>
      </c>
      <c r="B6137" s="1219" t="s">
        <v>401</v>
      </c>
      <c r="C6137" s="1220"/>
      <c r="D6137" s="1221"/>
      <c r="E6137" s="1219" t="s">
        <v>2134</v>
      </c>
      <c r="F6137" s="1221"/>
      <c r="G6137" s="740">
        <v>155034.03</v>
      </c>
      <c r="H6137" s="740">
        <v>120580.75</v>
      </c>
      <c r="I6137" s="1158">
        <v>0</v>
      </c>
      <c r="J6137" s="740">
        <v>275614.78000000003</v>
      </c>
      <c r="K6137" s="276" t="str">
        <f t="shared" si="95"/>
        <v>110122</v>
      </c>
    </row>
    <row r="6138" spans="1:11">
      <c r="A6138" s="1157">
        <v>5231900085</v>
      </c>
      <c r="B6138" s="1219" t="s">
        <v>1620</v>
      </c>
      <c r="C6138" s="1220"/>
      <c r="D6138" s="1221"/>
      <c r="E6138" s="1219" t="s">
        <v>2135</v>
      </c>
      <c r="F6138" s="1221"/>
      <c r="G6138" s="740">
        <v>196918.08</v>
      </c>
      <c r="H6138" s="740">
        <v>10923.6</v>
      </c>
      <c r="I6138" s="1158">
        <v>0</v>
      </c>
      <c r="J6138" s="740">
        <v>207841.68</v>
      </c>
      <c r="K6138" s="276" t="str">
        <f t="shared" si="95"/>
        <v>110122</v>
      </c>
    </row>
    <row r="6139" spans="1:11">
      <c r="A6139" s="1157">
        <v>5231900086</v>
      </c>
      <c r="B6139" s="1219" t="s">
        <v>1627</v>
      </c>
      <c r="C6139" s="1220"/>
      <c r="D6139" s="1221"/>
      <c r="E6139" s="1219" t="s">
        <v>2136</v>
      </c>
      <c r="F6139" s="1221"/>
      <c r="G6139" s="740">
        <v>53581315.100000001</v>
      </c>
      <c r="H6139" s="740">
        <v>20710505.350000001</v>
      </c>
      <c r="I6139" s="1158">
        <v>0</v>
      </c>
      <c r="J6139" s="740">
        <v>74291820.450000003</v>
      </c>
      <c r="K6139" s="276" t="str">
        <f t="shared" si="95"/>
        <v>110122</v>
      </c>
    </row>
    <row r="6140" spans="1:11">
      <c r="A6140" s="1157">
        <v>5241010001</v>
      </c>
      <c r="B6140" s="1219" t="s">
        <v>2420</v>
      </c>
      <c r="C6140" s="1220"/>
      <c r="D6140" s="1221"/>
      <c r="E6140" s="1219" t="s">
        <v>2421</v>
      </c>
      <c r="F6140" s="1221"/>
      <c r="G6140" s="740">
        <v>4163900</v>
      </c>
      <c r="H6140" s="740">
        <v>256100</v>
      </c>
      <c r="I6140" s="1158">
        <v>0</v>
      </c>
      <c r="J6140" s="740">
        <v>4420000</v>
      </c>
      <c r="K6140" s="276" t="str">
        <f t="shared" si="95"/>
        <v>110122</v>
      </c>
    </row>
    <row r="6141" spans="1:11">
      <c r="A6141" s="1157">
        <v>5241010002</v>
      </c>
      <c r="B6141" s="1219" t="s">
        <v>1216</v>
      </c>
      <c r="C6141" s="1220"/>
      <c r="D6141" s="1221"/>
      <c r="E6141" s="1219" t="s">
        <v>2137</v>
      </c>
      <c r="F6141" s="1221"/>
      <c r="G6141" s="740">
        <v>2182446.7000000002</v>
      </c>
      <c r="H6141" s="740">
        <v>4319269.91</v>
      </c>
      <c r="I6141" s="1158">
        <v>0</v>
      </c>
      <c r="J6141" s="740">
        <v>6501716.6100000003</v>
      </c>
      <c r="K6141" s="276" t="str">
        <f t="shared" si="95"/>
        <v>110122</v>
      </c>
    </row>
    <row r="6142" spans="1:11">
      <c r="A6142" s="1157">
        <v>5242020001</v>
      </c>
      <c r="B6142" s="1219" t="s">
        <v>4679</v>
      </c>
      <c r="C6142" s="1220"/>
      <c r="D6142" s="1221"/>
      <c r="E6142" s="1219" t="s">
        <v>4680</v>
      </c>
      <c r="F6142" s="1221"/>
      <c r="G6142" s="1158">
        <v>0</v>
      </c>
      <c r="H6142" s="740">
        <v>3338000</v>
      </c>
      <c r="I6142" s="1158">
        <v>0</v>
      </c>
      <c r="J6142" s="740">
        <v>3338000</v>
      </c>
      <c r="K6142" s="276" t="str">
        <f t="shared" si="95"/>
        <v>110122</v>
      </c>
    </row>
    <row r="6143" spans="1:11">
      <c r="A6143" s="1157">
        <v>5242020003</v>
      </c>
      <c r="B6143" s="1219" t="s">
        <v>3944</v>
      </c>
      <c r="C6143" s="1220"/>
      <c r="D6143" s="1221"/>
      <c r="E6143" s="1219" t="s">
        <v>3945</v>
      </c>
      <c r="F6143" s="1221"/>
      <c r="G6143" s="740">
        <v>596898.32999999996</v>
      </c>
      <c r="H6143" s="1158">
        <v>0</v>
      </c>
      <c r="I6143" s="1158">
        <v>0</v>
      </c>
      <c r="J6143" s="740">
        <v>596898.32999999996</v>
      </c>
      <c r="K6143" s="276" t="str">
        <f t="shared" si="95"/>
        <v>110122</v>
      </c>
    </row>
    <row r="6144" spans="1:11">
      <c r="A6144" s="1157">
        <v>5242020003</v>
      </c>
      <c r="B6144" s="1219" t="s">
        <v>3944</v>
      </c>
      <c r="C6144" s="1220"/>
      <c r="D6144" s="1221"/>
      <c r="E6144" s="1219" t="s">
        <v>3946</v>
      </c>
      <c r="F6144" s="1221"/>
      <c r="G6144" s="740">
        <v>35757.360000000001</v>
      </c>
      <c r="H6144" s="1158">
        <v>0</v>
      </c>
      <c r="I6144" s="1158">
        <v>0</v>
      </c>
      <c r="J6144" s="740">
        <v>35757.360000000001</v>
      </c>
      <c r="K6144" s="276" t="str">
        <f t="shared" si="95"/>
        <v>110122</v>
      </c>
    </row>
    <row r="6145" spans="1:11">
      <c r="A6145" s="1157">
        <v>5242020003</v>
      </c>
      <c r="B6145" s="1219" t="s">
        <v>3944</v>
      </c>
      <c r="C6145" s="1220"/>
      <c r="D6145" s="1221"/>
      <c r="E6145" s="1219" t="s">
        <v>4085</v>
      </c>
      <c r="F6145" s="1221"/>
      <c r="G6145" s="740">
        <v>54000</v>
      </c>
      <c r="H6145" s="1158">
        <v>0</v>
      </c>
      <c r="I6145" s="1158">
        <v>0</v>
      </c>
      <c r="J6145" s="740">
        <v>54000</v>
      </c>
      <c r="K6145" s="276" t="str">
        <f t="shared" si="95"/>
        <v>110122</v>
      </c>
    </row>
    <row r="6146" spans="1:11">
      <c r="A6146" s="1157">
        <v>5242020003</v>
      </c>
      <c r="B6146" s="1219" t="s">
        <v>3944</v>
      </c>
      <c r="C6146" s="1220"/>
      <c r="D6146" s="1221"/>
      <c r="E6146" s="1219" t="s">
        <v>4086</v>
      </c>
      <c r="F6146" s="1221"/>
      <c r="G6146" s="740">
        <v>188022.5</v>
      </c>
      <c r="H6146" s="1158">
        <v>0</v>
      </c>
      <c r="I6146" s="1158">
        <v>0</v>
      </c>
      <c r="J6146" s="740">
        <v>188022.5</v>
      </c>
      <c r="K6146" s="276" t="str">
        <f t="shared" si="95"/>
        <v>110122</v>
      </c>
    </row>
    <row r="6147" spans="1:11">
      <c r="A6147" s="1157">
        <v>5242020003</v>
      </c>
      <c r="B6147" s="1219" t="s">
        <v>3944</v>
      </c>
      <c r="C6147" s="1220"/>
      <c r="D6147" s="1221"/>
      <c r="E6147" s="1219" t="s">
        <v>4087</v>
      </c>
      <c r="F6147" s="1221"/>
      <c r="G6147" s="740">
        <v>58683.48</v>
      </c>
      <c r="H6147" s="1158">
        <v>0</v>
      </c>
      <c r="I6147" s="1158">
        <v>0</v>
      </c>
      <c r="J6147" s="740">
        <v>58683.48</v>
      </c>
      <c r="K6147" s="276" t="str">
        <f t="shared" si="95"/>
        <v>110122</v>
      </c>
    </row>
    <row r="6148" spans="1:11">
      <c r="A6148" s="1157">
        <v>5243010001</v>
      </c>
      <c r="B6148" s="1219" t="s">
        <v>2422</v>
      </c>
      <c r="C6148" s="1220"/>
      <c r="D6148" s="1221"/>
      <c r="E6148" s="1219" t="s">
        <v>2423</v>
      </c>
      <c r="F6148" s="1221"/>
      <c r="G6148" s="740">
        <v>754500</v>
      </c>
      <c r="H6148" s="740">
        <v>122000</v>
      </c>
      <c r="I6148" s="1158">
        <v>0</v>
      </c>
      <c r="J6148" s="740">
        <v>876500</v>
      </c>
      <c r="K6148" s="276" t="str">
        <f t="shared" si="95"/>
        <v>110122</v>
      </c>
    </row>
    <row r="6149" spans="1:11">
      <c r="A6149" s="1157">
        <v>5243030001</v>
      </c>
      <c r="B6149" s="1219" t="s">
        <v>2767</v>
      </c>
      <c r="C6149" s="1220"/>
      <c r="D6149" s="1221"/>
      <c r="E6149" s="1219" t="s">
        <v>2768</v>
      </c>
      <c r="F6149" s="1221"/>
      <c r="G6149" s="740">
        <v>6258000</v>
      </c>
      <c r="H6149" s="740">
        <v>559000</v>
      </c>
      <c r="I6149" s="1158">
        <v>0</v>
      </c>
      <c r="J6149" s="740">
        <v>6817000</v>
      </c>
      <c r="K6149" s="276" t="str">
        <f t="shared" si="95"/>
        <v>110122</v>
      </c>
    </row>
    <row r="6150" spans="1:11">
      <c r="A6150" s="1157">
        <v>5243030002</v>
      </c>
      <c r="B6150" s="1219" t="s">
        <v>4150</v>
      </c>
      <c r="C6150" s="1220"/>
      <c r="D6150" s="1221"/>
      <c r="E6150" s="1219" t="s">
        <v>4088</v>
      </c>
      <c r="F6150" s="1221"/>
      <c r="G6150" s="740">
        <v>364231.98</v>
      </c>
      <c r="H6150" s="1158">
        <v>0</v>
      </c>
      <c r="I6150" s="1158">
        <v>0</v>
      </c>
      <c r="J6150" s="740">
        <v>364231.98</v>
      </c>
      <c r="K6150" s="276" t="str">
        <f t="shared" si="95"/>
        <v>110122</v>
      </c>
    </row>
    <row r="6151" spans="1:11">
      <c r="A6151" s="1157">
        <v>5243030002</v>
      </c>
      <c r="B6151" s="1219" t="s">
        <v>4150</v>
      </c>
      <c r="C6151" s="1220"/>
      <c r="D6151" s="1221"/>
      <c r="E6151" s="1219" t="s">
        <v>3947</v>
      </c>
      <c r="F6151" s="1221"/>
      <c r="G6151" s="740">
        <v>46276.45</v>
      </c>
      <c r="H6151" s="1158">
        <v>0</v>
      </c>
      <c r="I6151" s="1158">
        <v>0</v>
      </c>
      <c r="J6151" s="740">
        <v>46276.45</v>
      </c>
      <c r="K6151" s="276" t="str">
        <f t="shared" si="95"/>
        <v>110122</v>
      </c>
    </row>
    <row r="6152" spans="1:11">
      <c r="A6152" s="1157">
        <v>5243030002</v>
      </c>
      <c r="B6152" s="1219" t="s">
        <v>4150</v>
      </c>
      <c r="C6152" s="1220"/>
      <c r="D6152" s="1221"/>
      <c r="E6152" s="1219" t="s">
        <v>4120</v>
      </c>
      <c r="F6152" s="1221"/>
      <c r="G6152" s="740">
        <v>32841.46</v>
      </c>
      <c r="H6152" s="1158">
        <v>0</v>
      </c>
      <c r="I6152" s="1158">
        <v>0</v>
      </c>
      <c r="J6152" s="740">
        <v>32841.46</v>
      </c>
      <c r="K6152" s="276" t="str">
        <f t="shared" si="95"/>
        <v>110122</v>
      </c>
    </row>
    <row r="6153" spans="1:11">
      <c r="A6153" s="1157">
        <v>5243030003</v>
      </c>
      <c r="B6153" s="1219" t="s">
        <v>4151</v>
      </c>
      <c r="C6153" s="1220"/>
      <c r="D6153" s="1221"/>
      <c r="E6153" s="1219" t="s">
        <v>2424</v>
      </c>
      <c r="F6153" s="1221"/>
      <c r="G6153" s="740">
        <v>309545.52</v>
      </c>
      <c r="H6153" s="1158">
        <v>0</v>
      </c>
      <c r="I6153" s="1158">
        <v>0</v>
      </c>
      <c r="J6153" s="740">
        <v>309545.52</v>
      </c>
      <c r="K6153" s="276" t="str">
        <f t="shared" si="95"/>
        <v>110122</v>
      </c>
    </row>
    <row r="6154" spans="1:11">
      <c r="A6154" s="1157">
        <v>5243030003</v>
      </c>
      <c r="B6154" s="1219" t="s">
        <v>4151</v>
      </c>
      <c r="C6154" s="1220"/>
      <c r="D6154" s="1221"/>
      <c r="E6154" s="1219" t="s">
        <v>2769</v>
      </c>
      <c r="F6154" s="1221"/>
      <c r="G6154" s="740">
        <v>38938.83</v>
      </c>
      <c r="H6154" s="1158">
        <v>0</v>
      </c>
      <c r="I6154" s="1158">
        <v>0</v>
      </c>
      <c r="J6154" s="740">
        <v>38938.83</v>
      </c>
      <c r="K6154" s="276" t="str">
        <f t="shared" si="95"/>
        <v>110122</v>
      </c>
    </row>
    <row r="6155" spans="1:11">
      <c r="A6155" s="1157">
        <v>5243030003</v>
      </c>
      <c r="B6155" s="1219" t="s">
        <v>4151</v>
      </c>
      <c r="C6155" s="1220"/>
      <c r="D6155" s="1221"/>
      <c r="E6155" s="1219" t="s">
        <v>4681</v>
      </c>
      <c r="F6155" s="1221"/>
      <c r="G6155" s="740">
        <v>3900</v>
      </c>
      <c r="H6155" s="1158">
        <v>0</v>
      </c>
      <c r="I6155" s="1158">
        <v>0</v>
      </c>
      <c r="J6155" s="740">
        <v>3900</v>
      </c>
      <c r="K6155" s="276" t="str">
        <f t="shared" si="95"/>
        <v>110122</v>
      </c>
    </row>
    <row r="6156" spans="1:11">
      <c r="A6156" s="1157">
        <v>5243030004</v>
      </c>
      <c r="B6156" s="1219" t="s">
        <v>4682</v>
      </c>
      <c r="C6156" s="1220"/>
      <c r="D6156" s="1221"/>
      <c r="E6156" s="1219" t="s">
        <v>4683</v>
      </c>
      <c r="F6156" s="1221"/>
      <c r="G6156" s="1158">
        <v>0</v>
      </c>
      <c r="H6156" s="740">
        <v>1752155.54</v>
      </c>
      <c r="I6156" s="1158">
        <v>0</v>
      </c>
      <c r="J6156" s="740">
        <v>1752155.54</v>
      </c>
      <c r="K6156" s="276" t="str">
        <f t="shared" si="95"/>
        <v>110122</v>
      </c>
    </row>
    <row r="6157" spans="1:11">
      <c r="A6157" s="1157">
        <v>5243030004</v>
      </c>
      <c r="B6157" s="1219" t="s">
        <v>4682</v>
      </c>
      <c r="C6157" s="1220"/>
      <c r="D6157" s="1221"/>
      <c r="E6157" s="1219" t="s">
        <v>4684</v>
      </c>
      <c r="F6157" s="1221"/>
      <c r="G6157" s="1158">
        <v>0</v>
      </c>
      <c r="H6157" s="740">
        <v>87516</v>
      </c>
      <c r="I6157" s="1158">
        <v>0</v>
      </c>
      <c r="J6157" s="740">
        <v>87516</v>
      </c>
      <c r="K6157" s="276" t="str">
        <f t="shared" ref="K6157:K6220" si="96">MID(E6157,58,6)</f>
        <v>110122</v>
      </c>
    </row>
    <row r="6158" spans="1:11">
      <c r="A6158" s="1157">
        <v>5243030004</v>
      </c>
      <c r="B6158" s="1219" t="s">
        <v>4682</v>
      </c>
      <c r="C6158" s="1220"/>
      <c r="D6158" s="1221"/>
      <c r="E6158" s="1219" t="s">
        <v>4685</v>
      </c>
      <c r="F6158" s="1221"/>
      <c r="G6158" s="1158">
        <v>0</v>
      </c>
      <c r="H6158" s="740">
        <v>112449.36</v>
      </c>
      <c r="I6158" s="1158">
        <v>0</v>
      </c>
      <c r="J6158" s="740">
        <v>112449.36</v>
      </c>
      <c r="K6158" s="276" t="str">
        <f t="shared" si="96"/>
        <v>110122</v>
      </c>
    </row>
    <row r="6159" spans="1:11">
      <c r="A6159" s="1157">
        <v>5243030005</v>
      </c>
      <c r="B6159" s="1219" t="s">
        <v>4152</v>
      </c>
      <c r="C6159" s="1220"/>
      <c r="D6159" s="1221"/>
      <c r="E6159" s="1219" t="s">
        <v>4089</v>
      </c>
      <c r="F6159" s="1221"/>
      <c r="G6159" s="740">
        <v>19988.400000000001</v>
      </c>
      <c r="H6159" s="740">
        <v>33961.46</v>
      </c>
      <c r="I6159" s="1158">
        <v>0</v>
      </c>
      <c r="J6159" s="740">
        <v>53949.86</v>
      </c>
      <c r="K6159" s="276" t="str">
        <f t="shared" si="96"/>
        <v>110122</v>
      </c>
    </row>
    <row r="6160" spans="1:11">
      <c r="A6160" s="1157">
        <v>5243030006</v>
      </c>
      <c r="B6160" s="1219" t="s">
        <v>4153</v>
      </c>
      <c r="C6160" s="1220"/>
      <c r="D6160" s="1221"/>
      <c r="E6160" s="1219" t="s">
        <v>2425</v>
      </c>
      <c r="F6160" s="1221"/>
      <c r="G6160" s="740">
        <v>12969</v>
      </c>
      <c r="H6160" s="1158">
        <v>0</v>
      </c>
      <c r="I6160" s="1158">
        <v>0</v>
      </c>
      <c r="J6160" s="740">
        <v>12969</v>
      </c>
      <c r="K6160" s="276" t="str">
        <f t="shared" si="96"/>
        <v>110122</v>
      </c>
    </row>
    <row r="6161" spans="1:11">
      <c r="A6161" s="1157">
        <v>5243030006</v>
      </c>
      <c r="B6161" s="1219" t="s">
        <v>4153</v>
      </c>
      <c r="C6161" s="1220"/>
      <c r="D6161" s="1221"/>
      <c r="E6161" s="1219" t="s">
        <v>3620</v>
      </c>
      <c r="F6161" s="1221"/>
      <c r="G6161" s="1158">
        <v>606</v>
      </c>
      <c r="H6161" s="1158">
        <v>0</v>
      </c>
      <c r="I6161" s="1158">
        <v>0</v>
      </c>
      <c r="J6161" s="1158">
        <v>606</v>
      </c>
      <c r="K6161" s="276" t="str">
        <f t="shared" si="96"/>
        <v>110122</v>
      </c>
    </row>
    <row r="6162" spans="1:11">
      <c r="A6162" s="1157">
        <v>5243030007</v>
      </c>
      <c r="B6162" s="1219" t="s">
        <v>4154</v>
      </c>
      <c r="C6162" s="1220"/>
      <c r="D6162" s="1221"/>
      <c r="E6162" s="1219" t="s">
        <v>3387</v>
      </c>
      <c r="F6162" s="1221"/>
      <c r="G6162" s="740">
        <v>768062.37</v>
      </c>
      <c r="H6162" s="1158">
        <v>0</v>
      </c>
      <c r="I6162" s="1158">
        <v>0</v>
      </c>
      <c r="J6162" s="740">
        <v>768062.37</v>
      </c>
      <c r="K6162" s="276" t="str">
        <f t="shared" si="96"/>
        <v>110122</v>
      </c>
    </row>
    <row r="6163" spans="1:11">
      <c r="A6163" s="1157">
        <v>5243030007</v>
      </c>
      <c r="B6163" s="1219" t="s">
        <v>4154</v>
      </c>
      <c r="C6163" s="1220"/>
      <c r="D6163" s="1221"/>
      <c r="E6163" s="1219" t="s">
        <v>3388</v>
      </c>
      <c r="F6163" s="1221"/>
      <c r="G6163" s="740">
        <v>120268.93</v>
      </c>
      <c r="H6163" s="1158">
        <v>0</v>
      </c>
      <c r="I6163" s="1158">
        <v>0</v>
      </c>
      <c r="J6163" s="740">
        <v>120268.93</v>
      </c>
      <c r="K6163" s="276" t="str">
        <f t="shared" si="96"/>
        <v>110122</v>
      </c>
    </row>
    <row r="6164" spans="1:11">
      <c r="A6164" s="1157">
        <v>5243030007</v>
      </c>
      <c r="B6164" s="1219" t="s">
        <v>4154</v>
      </c>
      <c r="C6164" s="1220"/>
      <c r="D6164" s="1221"/>
      <c r="E6164" s="1219" t="s">
        <v>4686</v>
      </c>
      <c r="F6164" s="1221"/>
      <c r="G6164" s="740">
        <v>25701.17</v>
      </c>
      <c r="H6164" s="1158">
        <v>0</v>
      </c>
      <c r="I6164" s="1158">
        <v>0</v>
      </c>
      <c r="J6164" s="740">
        <v>25701.17</v>
      </c>
      <c r="K6164" s="276" t="str">
        <f t="shared" si="96"/>
        <v>110122</v>
      </c>
    </row>
    <row r="6165" spans="1:11">
      <c r="A6165" s="1157">
        <v>5243030008</v>
      </c>
      <c r="B6165" s="1219" t="s">
        <v>4155</v>
      </c>
      <c r="C6165" s="1220"/>
      <c r="D6165" s="1221"/>
      <c r="E6165" s="1219" t="s">
        <v>3389</v>
      </c>
      <c r="F6165" s="1221"/>
      <c r="G6165" s="740">
        <v>299438.34999999998</v>
      </c>
      <c r="H6165" s="1158">
        <v>0</v>
      </c>
      <c r="I6165" s="1158">
        <v>0</v>
      </c>
      <c r="J6165" s="740">
        <v>299438.34999999998</v>
      </c>
      <c r="K6165" s="276" t="str">
        <f t="shared" si="96"/>
        <v>110122</v>
      </c>
    </row>
    <row r="6166" spans="1:11">
      <c r="A6166" s="1157">
        <v>5243030008</v>
      </c>
      <c r="B6166" s="1219" t="s">
        <v>4155</v>
      </c>
      <c r="C6166" s="1220"/>
      <c r="D6166" s="1221"/>
      <c r="E6166" s="1219" t="s">
        <v>3390</v>
      </c>
      <c r="F6166" s="1221"/>
      <c r="G6166" s="740">
        <v>49220.22</v>
      </c>
      <c r="H6166" s="1158">
        <v>0</v>
      </c>
      <c r="I6166" s="1158">
        <v>0</v>
      </c>
      <c r="J6166" s="740">
        <v>49220.22</v>
      </c>
      <c r="K6166" s="276" t="str">
        <f t="shared" si="96"/>
        <v>110122</v>
      </c>
    </row>
    <row r="6167" spans="1:11">
      <c r="A6167" s="1157">
        <v>5243030008</v>
      </c>
      <c r="B6167" s="1219" t="s">
        <v>4155</v>
      </c>
      <c r="C6167" s="1220"/>
      <c r="D6167" s="1221"/>
      <c r="E6167" s="1219" t="s">
        <v>3391</v>
      </c>
      <c r="F6167" s="1221"/>
      <c r="G6167" s="740">
        <v>27543.98</v>
      </c>
      <c r="H6167" s="1158">
        <v>0</v>
      </c>
      <c r="I6167" s="1158">
        <v>0</v>
      </c>
      <c r="J6167" s="740">
        <v>27543.98</v>
      </c>
      <c r="K6167" s="276" t="str">
        <f t="shared" si="96"/>
        <v>110122</v>
      </c>
    </row>
    <row r="6168" spans="1:11">
      <c r="A6168" s="1157">
        <v>5243030009</v>
      </c>
      <c r="B6168" s="1219" t="s">
        <v>4156</v>
      </c>
      <c r="C6168" s="1220"/>
      <c r="D6168" s="1221"/>
      <c r="E6168" s="1219" t="s">
        <v>3621</v>
      </c>
      <c r="F6168" s="1221"/>
      <c r="G6168" s="740">
        <v>12386.4</v>
      </c>
      <c r="H6168" s="1158">
        <v>0</v>
      </c>
      <c r="I6168" s="1158">
        <v>0</v>
      </c>
      <c r="J6168" s="740">
        <v>12386.4</v>
      </c>
      <c r="K6168" s="276" t="str">
        <f t="shared" si="96"/>
        <v>110122</v>
      </c>
    </row>
    <row r="6169" spans="1:11">
      <c r="A6169" s="1157">
        <v>5243030009</v>
      </c>
      <c r="B6169" s="1219" t="s">
        <v>4156</v>
      </c>
      <c r="C6169" s="1220"/>
      <c r="D6169" s="1221"/>
      <c r="E6169" s="1219" t="s">
        <v>3622</v>
      </c>
      <c r="F6169" s="1221"/>
      <c r="G6169" s="740">
        <v>1177.73</v>
      </c>
      <c r="H6169" s="1158">
        <v>0</v>
      </c>
      <c r="I6169" s="1158">
        <v>0</v>
      </c>
      <c r="J6169" s="740">
        <v>1177.73</v>
      </c>
      <c r="K6169" s="276" t="str">
        <f t="shared" si="96"/>
        <v>110122</v>
      </c>
    </row>
    <row r="6170" spans="1:11">
      <c r="A6170" s="1157">
        <v>5243030009</v>
      </c>
      <c r="B6170" s="1219" t="s">
        <v>4156</v>
      </c>
      <c r="C6170" s="1220"/>
      <c r="D6170" s="1221"/>
      <c r="E6170" s="1219" t="s">
        <v>4687</v>
      </c>
      <c r="F6170" s="1221"/>
      <c r="G6170" s="1158">
        <v>868.87</v>
      </c>
      <c r="H6170" s="1158">
        <v>0</v>
      </c>
      <c r="I6170" s="1158">
        <v>0</v>
      </c>
      <c r="J6170" s="1158">
        <v>868.87</v>
      </c>
      <c r="K6170" s="276" t="str">
        <f t="shared" si="96"/>
        <v>110122</v>
      </c>
    </row>
    <row r="6171" spans="1:11">
      <c r="A6171" s="1157">
        <v>5243030010</v>
      </c>
      <c r="B6171" s="1219" t="s">
        <v>4157</v>
      </c>
      <c r="C6171" s="1220"/>
      <c r="D6171" s="1221"/>
      <c r="E6171" s="1219" t="s">
        <v>3392</v>
      </c>
      <c r="F6171" s="1221"/>
      <c r="G6171" s="740">
        <v>201256.98</v>
      </c>
      <c r="H6171" s="1158">
        <v>0</v>
      </c>
      <c r="I6171" s="1158">
        <v>0</v>
      </c>
      <c r="J6171" s="740">
        <v>201256.98</v>
      </c>
      <c r="K6171" s="276" t="str">
        <f t="shared" si="96"/>
        <v>110122</v>
      </c>
    </row>
    <row r="6172" spans="1:11">
      <c r="A6172" s="1157">
        <v>5243030010</v>
      </c>
      <c r="B6172" s="1219" t="s">
        <v>4157</v>
      </c>
      <c r="C6172" s="1220"/>
      <c r="D6172" s="1221"/>
      <c r="E6172" s="1219" t="s">
        <v>3151</v>
      </c>
      <c r="F6172" s="1221"/>
      <c r="G6172" s="740">
        <v>37279.07</v>
      </c>
      <c r="H6172" s="1158">
        <v>0</v>
      </c>
      <c r="I6172" s="1158">
        <v>0</v>
      </c>
      <c r="J6172" s="740">
        <v>37279.07</v>
      </c>
      <c r="K6172" s="276" t="str">
        <f t="shared" si="96"/>
        <v>110122</v>
      </c>
    </row>
    <row r="6173" spans="1:11">
      <c r="A6173" s="1157">
        <v>5243030010</v>
      </c>
      <c r="B6173" s="1219" t="s">
        <v>4157</v>
      </c>
      <c r="C6173" s="1220"/>
      <c r="D6173" s="1221"/>
      <c r="E6173" s="1219" t="s">
        <v>3393</v>
      </c>
      <c r="F6173" s="1221"/>
      <c r="G6173" s="740">
        <v>15335.04</v>
      </c>
      <c r="H6173" s="1158">
        <v>0</v>
      </c>
      <c r="I6173" s="1158">
        <v>0</v>
      </c>
      <c r="J6173" s="740">
        <v>15335.04</v>
      </c>
      <c r="K6173" s="276" t="str">
        <f t="shared" si="96"/>
        <v>110122</v>
      </c>
    </row>
    <row r="6174" spans="1:11">
      <c r="A6174" s="1157">
        <v>5243030011</v>
      </c>
      <c r="B6174" s="1219" t="s">
        <v>4158</v>
      </c>
      <c r="C6174" s="1220"/>
      <c r="D6174" s="1221"/>
      <c r="E6174" s="1219" t="s">
        <v>3623</v>
      </c>
      <c r="F6174" s="1221"/>
      <c r="G6174" s="740">
        <v>395909</v>
      </c>
      <c r="H6174" s="740">
        <v>155316</v>
      </c>
      <c r="I6174" s="1158">
        <v>0</v>
      </c>
      <c r="J6174" s="740">
        <v>551225</v>
      </c>
      <c r="K6174" s="276" t="str">
        <f t="shared" si="96"/>
        <v>110122</v>
      </c>
    </row>
    <row r="6175" spans="1:11">
      <c r="A6175" s="1157">
        <v>5243030011</v>
      </c>
      <c r="B6175" s="1219" t="s">
        <v>4158</v>
      </c>
      <c r="C6175" s="1220"/>
      <c r="D6175" s="1221"/>
      <c r="E6175" s="1219" t="s">
        <v>3624</v>
      </c>
      <c r="F6175" s="1221"/>
      <c r="G6175" s="740">
        <v>76832.27</v>
      </c>
      <c r="H6175" s="1158">
        <v>0</v>
      </c>
      <c r="I6175" s="1158">
        <v>0</v>
      </c>
      <c r="J6175" s="740">
        <v>76832.27</v>
      </c>
      <c r="K6175" s="276" t="str">
        <f t="shared" si="96"/>
        <v>110122</v>
      </c>
    </row>
    <row r="6176" spans="1:11">
      <c r="A6176" s="1157">
        <v>5243030011</v>
      </c>
      <c r="B6176" s="1219" t="s">
        <v>4158</v>
      </c>
      <c r="C6176" s="1220"/>
      <c r="D6176" s="1221"/>
      <c r="E6176" s="1219" t="s">
        <v>4688</v>
      </c>
      <c r="F6176" s="1221"/>
      <c r="G6176" s="740">
        <v>13500</v>
      </c>
      <c r="H6176" s="740">
        <v>3900.18</v>
      </c>
      <c r="I6176" s="1158">
        <v>0</v>
      </c>
      <c r="J6176" s="740">
        <v>17400.18</v>
      </c>
      <c r="K6176" s="276" t="str">
        <f t="shared" si="96"/>
        <v>110122</v>
      </c>
    </row>
    <row r="6177" spans="1:11">
      <c r="A6177" s="1157">
        <v>5243030012</v>
      </c>
      <c r="B6177" s="1219" t="s">
        <v>4159</v>
      </c>
      <c r="C6177" s="1220"/>
      <c r="D6177" s="1221"/>
      <c r="E6177" s="1219" t="s">
        <v>3625</v>
      </c>
      <c r="F6177" s="1221"/>
      <c r="G6177" s="740">
        <v>402440.49</v>
      </c>
      <c r="H6177" s="1158">
        <v>0</v>
      </c>
      <c r="I6177" s="1158">
        <v>0</v>
      </c>
      <c r="J6177" s="740">
        <v>402440.49</v>
      </c>
      <c r="K6177" s="276" t="str">
        <f t="shared" si="96"/>
        <v>110122</v>
      </c>
    </row>
    <row r="6178" spans="1:11">
      <c r="A6178" s="1157">
        <v>5243030012</v>
      </c>
      <c r="B6178" s="1219" t="s">
        <v>4159</v>
      </c>
      <c r="C6178" s="1220"/>
      <c r="D6178" s="1221"/>
      <c r="E6178" s="1219" t="s">
        <v>4090</v>
      </c>
      <c r="F6178" s="1221"/>
      <c r="G6178" s="740">
        <v>46388.4</v>
      </c>
      <c r="H6178" s="1158">
        <v>0</v>
      </c>
      <c r="I6178" s="1158">
        <v>0</v>
      </c>
      <c r="J6178" s="740">
        <v>46388.4</v>
      </c>
      <c r="K6178" s="276" t="str">
        <f t="shared" si="96"/>
        <v>110122</v>
      </c>
    </row>
    <row r="6179" spans="1:11">
      <c r="A6179" s="1157">
        <v>5243030013</v>
      </c>
      <c r="B6179" s="1219" t="s">
        <v>4160</v>
      </c>
      <c r="C6179" s="1220"/>
      <c r="D6179" s="1221"/>
      <c r="E6179" s="1219" t="s">
        <v>3394</v>
      </c>
      <c r="F6179" s="1221"/>
      <c r="G6179" s="740">
        <v>9083880.2599999998</v>
      </c>
      <c r="H6179" s="1158">
        <v>0</v>
      </c>
      <c r="I6179" s="1158">
        <v>0</v>
      </c>
      <c r="J6179" s="740">
        <v>9083880.2599999998</v>
      </c>
      <c r="K6179" s="276" t="str">
        <f t="shared" si="96"/>
        <v>110122</v>
      </c>
    </row>
    <row r="6180" spans="1:11">
      <c r="A6180" s="1157">
        <v>5243030013</v>
      </c>
      <c r="B6180" s="1219" t="s">
        <v>4160</v>
      </c>
      <c r="C6180" s="1220"/>
      <c r="D6180" s="1221"/>
      <c r="E6180" s="1219" t="s">
        <v>4091</v>
      </c>
      <c r="F6180" s="1221"/>
      <c r="G6180" s="740">
        <v>60894.64</v>
      </c>
      <c r="H6180" s="740">
        <v>38289.99</v>
      </c>
      <c r="I6180" s="1158">
        <v>0</v>
      </c>
      <c r="J6180" s="740">
        <v>99184.63</v>
      </c>
      <c r="K6180" s="276" t="str">
        <f t="shared" si="96"/>
        <v>110122</v>
      </c>
    </row>
    <row r="6181" spans="1:11">
      <c r="A6181" s="1157">
        <v>5243030013</v>
      </c>
      <c r="B6181" s="1219" t="s">
        <v>4160</v>
      </c>
      <c r="C6181" s="1220"/>
      <c r="D6181" s="1221"/>
      <c r="E6181" s="1219" t="s">
        <v>4689</v>
      </c>
      <c r="F6181" s="1221"/>
      <c r="G6181" s="740">
        <v>40171.360000000001</v>
      </c>
      <c r="H6181" s="1158">
        <v>0</v>
      </c>
      <c r="I6181" s="1158">
        <v>0</v>
      </c>
      <c r="J6181" s="740">
        <v>40171.360000000001</v>
      </c>
      <c r="K6181" s="276" t="str">
        <f t="shared" si="96"/>
        <v>110122</v>
      </c>
    </row>
    <row r="6182" spans="1:11">
      <c r="A6182" s="1157">
        <v>5243030014</v>
      </c>
      <c r="B6182" s="1219" t="s">
        <v>4161</v>
      </c>
      <c r="C6182" s="1220"/>
      <c r="D6182" s="1221"/>
      <c r="E6182" s="1219" t="s">
        <v>2770</v>
      </c>
      <c r="F6182" s="1221"/>
      <c r="G6182" s="740">
        <v>2061026.93</v>
      </c>
      <c r="H6182" s="740">
        <v>187614.06</v>
      </c>
      <c r="I6182" s="1158">
        <v>0</v>
      </c>
      <c r="J6182" s="740">
        <v>2248640.9900000002</v>
      </c>
      <c r="K6182" s="276" t="str">
        <f t="shared" si="96"/>
        <v>110122</v>
      </c>
    </row>
    <row r="6183" spans="1:11">
      <c r="A6183" s="1157">
        <v>5243030014</v>
      </c>
      <c r="B6183" s="1219" t="s">
        <v>4161</v>
      </c>
      <c r="C6183" s="1220"/>
      <c r="D6183" s="1221"/>
      <c r="E6183" s="1219" t="s">
        <v>2771</v>
      </c>
      <c r="F6183" s="1221"/>
      <c r="G6183" s="740">
        <v>251651.24</v>
      </c>
      <c r="H6183" s="740">
        <v>50315.7</v>
      </c>
      <c r="I6183" s="1158">
        <v>0</v>
      </c>
      <c r="J6183" s="740">
        <v>301966.94</v>
      </c>
      <c r="K6183" s="276" t="str">
        <f t="shared" si="96"/>
        <v>110122</v>
      </c>
    </row>
    <row r="6184" spans="1:11">
      <c r="A6184" s="1157">
        <v>5243030014</v>
      </c>
      <c r="B6184" s="1219" t="s">
        <v>4161</v>
      </c>
      <c r="C6184" s="1220"/>
      <c r="D6184" s="1221"/>
      <c r="E6184" s="1219" t="s">
        <v>4690</v>
      </c>
      <c r="F6184" s="1221"/>
      <c r="G6184" s="740">
        <v>140248.81</v>
      </c>
      <c r="H6184" s="740">
        <v>12455.05</v>
      </c>
      <c r="I6184" s="1158">
        <v>0</v>
      </c>
      <c r="J6184" s="740">
        <v>152703.85999999999</v>
      </c>
      <c r="K6184" s="276" t="str">
        <f t="shared" si="96"/>
        <v>110122</v>
      </c>
    </row>
    <row r="6185" spans="1:11">
      <c r="A6185" s="1157">
        <v>5243030015</v>
      </c>
      <c r="B6185" s="1219" t="s">
        <v>2426</v>
      </c>
      <c r="C6185" s="1220"/>
      <c r="D6185" s="1221"/>
      <c r="E6185" s="1219" t="s">
        <v>2427</v>
      </c>
      <c r="F6185" s="1221"/>
      <c r="G6185" s="740">
        <v>5220.58</v>
      </c>
      <c r="H6185" s="1158">
        <v>0</v>
      </c>
      <c r="I6185" s="1158">
        <v>0</v>
      </c>
      <c r="J6185" s="740">
        <v>5220.58</v>
      </c>
      <c r="K6185" s="276" t="str">
        <f t="shared" si="96"/>
        <v>110122</v>
      </c>
    </row>
    <row r="6186" spans="1:11">
      <c r="A6186" s="1157">
        <v>5243030015</v>
      </c>
      <c r="B6186" s="1219" t="s">
        <v>2426</v>
      </c>
      <c r="C6186" s="1220"/>
      <c r="D6186" s="1221"/>
      <c r="E6186" s="1219" t="s">
        <v>3152</v>
      </c>
      <c r="F6186" s="1221"/>
      <c r="G6186" s="740">
        <v>9361.81</v>
      </c>
      <c r="H6186" s="1158">
        <v>0</v>
      </c>
      <c r="I6186" s="1158">
        <v>0</v>
      </c>
      <c r="J6186" s="740">
        <v>9361.81</v>
      </c>
      <c r="K6186" s="276" t="str">
        <f t="shared" si="96"/>
        <v>110122</v>
      </c>
    </row>
    <row r="6187" spans="1:11">
      <c r="A6187" s="1157">
        <v>5243030016</v>
      </c>
      <c r="B6187" s="1219" t="s">
        <v>4162</v>
      </c>
      <c r="C6187" s="1220"/>
      <c r="D6187" s="1221"/>
      <c r="E6187" s="1219" t="s">
        <v>2790</v>
      </c>
      <c r="F6187" s="1221"/>
      <c r="G6187" s="740">
        <v>1155177.8700000001</v>
      </c>
      <c r="H6187" s="740">
        <v>120130.67</v>
      </c>
      <c r="I6187" s="1158">
        <v>0</v>
      </c>
      <c r="J6187" s="740">
        <v>1275308.54</v>
      </c>
      <c r="K6187" s="276" t="str">
        <f t="shared" si="96"/>
        <v>110122</v>
      </c>
    </row>
    <row r="6188" spans="1:11">
      <c r="A6188" s="1157">
        <v>5243030016</v>
      </c>
      <c r="B6188" s="1219" t="s">
        <v>4162</v>
      </c>
      <c r="C6188" s="1220"/>
      <c r="D6188" s="1221"/>
      <c r="E6188" s="1219" t="s">
        <v>2791</v>
      </c>
      <c r="F6188" s="1221"/>
      <c r="G6188" s="740">
        <v>289999.40000000002</v>
      </c>
      <c r="H6188" s="740">
        <v>3696.85</v>
      </c>
      <c r="I6188" s="1158">
        <v>0</v>
      </c>
      <c r="J6188" s="740">
        <v>293696.25</v>
      </c>
      <c r="K6188" s="276" t="str">
        <f t="shared" si="96"/>
        <v>110122</v>
      </c>
    </row>
    <row r="6189" spans="1:11">
      <c r="A6189" s="1157">
        <v>5243030016</v>
      </c>
      <c r="B6189" s="1219" t="s">
        <v>4162</v>
      </c>
      <c r="C6189" s="1220"/>
      <c r="D6189" s="1221"/>
      <c r="E6189" s="1219" t="s">
        <v>4126</v>
      </c>
      <c r="F6189" s="1221"/>
      <c r="G6189" s="740">
        <v>63984.79</v>
      </c>
      <c r="H6189" s="740">
        <v>3704.47</v>
      </c>
      <c r="I6189" s="1158">
        <v>0</v>
      </c>
      <c r="J6189" s="740">
        <v>67689.259999999995</v>
      </c>
      <c r="K6189" s="276" t="str">
        <f t="shared" si="96"/>
        <v>110122</v>
      </c>
    </row>
    <row r="6190" spans="1:11">
      <c r="A6190" s="1157">
        <v>5243030018</v>
      </c>
      <c r="B6190" s="1219" t="s">
        <v>4163</v>
      </c>
      <c r="C6190" s="1220"/>
      <c r="D6190" s="1221"/>
      <c r="E6190" s="1219" t="s">
        <v>3626</v>
      </c>
      <c r="F6190" s="1221"/>
      <c r="G6190" s="740">
        <v>156894.41</v>
      </c>
      <c r="H6190" s="1158">
        <v>0</v>
      </c>
      <c r="I6190" s="1158">
        <v>0</v>
      </c>
      <c r="J6190" s="740">
        <v>156894.41</v>
      </c>
      <c r="K6190" s="276" t="str">
        <f t="shared" si="96"/>
        <v>110122</v>
      </c>
    </row>
    <row r="6191" spans="1:11">
      <c r="A6191" s="1157">
        <v>5243030018</v>
      </c>
      <c r="B6191" s="1219" t="s">
        <v>4163</v>
      </c>
      <c r="C6191" s="1220"/>
      <c r="D6191" s="1221"/>
      <c r="E6191" s="1219" t="s">
        <v>3948</v>
      </c>
      <c r="F6191" s="1221"/>
      <c r="G6191" s="740">
        <v>17333</v>
      </c>
      <c r="H6191" s="1158">
        <v>0</v>
      </c>
      <c r="I6191" s="1158">
        <v>0</v>
      </c>
      <c r="J6191" s="740">
        <v>17333</v>
      </c>
      <c r="K6191" s="276" t="str">
        <f t="shared" si="96"/>
        <v>110122</v>
      </c>
    </row>
    <row r="6192" spans="1:11">
      <c r="A6192" s="1157">
        <v>5243030018</v>
      </c>
      <c r="B6192" s="1219" t="s">
        <v>4163</v>
      </c>
      <c r="C6192" s="1220"/>
      <c r="D6192" s="1221"/>
      <c r="E6192" s="1219" t="s">
        <v>4691</v>
      </c>
      <c r="F6192" s="1221"/>
      <c r="G6192" s="740">
        <v>11005.84</v>
      </c>
      <c r="H6192" s="1158">
        <v>0</v>
      </c>
      <c r="I6192" s="1158">
        <v>0</v>
      </c>
      <c r="J6192" s="740">
        <v>11005.84</v>
      </c>
      <c r="K6192" s="276" t="str">
        <f t="shared" si="96"/>
        <v>110122</v>
      </c>
    </row>
    <row r="6193" spans="1:11">
      <c r="A6193" s="1157">
        <v>5243030019</v>
      </c>
      <c r="B6193" s="1219" t="s">
        <v>4692</v>
      </c>
      <c r="C6193" s="1220"/>
      <c r="D6193" s="1221"/>
      <c r="E6193" s="1219" t="s">
        <v>4693</v>
      </c>
      <c r="F6193" s="1221"/>
      <c r="G6193" s="740">
        <v>36063.74</v>
      </c>
      <c r="H6193" s="1158">
        <v>0</v>
      </c>
      <c r="I6193" s="1158">
        <v>0</v>
      </c>
      <c r="J6193" s="740">
        <v>36063.74</v>
      </c>
      <c r="K6193" s="276" t="str">
        <f t="shared" si="96"/>
        <v>110122</v>
      </c>
    </row>
    <row r="6194" spans="1:11">
      <c r="A6194" s="1157">
        <v>5243030019</v>
      </c>
      <c r="B6194" s="1219" t="s">
        <v>4692</v>
      </c>
      <c r="C6194" s="1220"/>
      <c r="D6194" s="1221"/>
      <c r="E6194" s="1219" t="s">
        <v>4694</v>
      </c>
      <c r="F6194" s="1221"/>
      <c r="G6194" s="740">
        <v>4784.53</v>
      </c>
      <c r="H6194" s="1158">
        <v>0</v>
      </c>
      <c r="I6194" s="1158">
        <v>0</v>
      </c>
      <c r="J6194" s="740">
        <v>4784.53</v>
      </c>
      <c r="K6194" s="276" t="str">
        <f t="shared" si="96"/>
        <v>110122</v>
      </c>
    </row>
    <row r="6195" spans="1:11">
      <c r="A6195" s="1157">
        <v>5243030019</v>
      </c>
      <c r="B6195" s="1219" t="s">
        <v>4692</v>
      </c>
      <c r="C6195" s="1220"/>
      <c r="D6195" s="1221"/>
      <c r="E6195" s="1219" t="s">
        <v>4695</v>
      </c>
      <c r="F6195" s="1221"/>
      <c r="G6195" s="740">
        <v>2455.0500000000002</v>
      </c>
      <c r="H6195" s="1158">
        <v>0</v>
      </c>
      <c r="I6195" s="1158">
        <v>0</v>
      </c>
      <c r="J6195" s="740">
        <v>2455.0500000000002</v>
      </c>
      <c r="K6195" s="276" t="str">
        <f t="shared" si="96"/>
        <v>110122</v>
      </c>
    </row>
    <row r="6196" spans="1:11">
      <c r="A6196" s="1157">
        <v>5243030020</v>
      </c>
      <c r="B6196" s="1219" t="s">
        <v>4696</v>
      </c>
      <c r="C6196" s="1220"/>
      <c r="D6196" s="1221"/>
      <c r="E6196" s="1219" t="s">
        <v>4697</v>
      </c>
      <c r="F6196" s="1221"/>
      <c r="G6196" s="740">
        <v>12822.66</v>
      </c>
      <c r="H6196" s="1158">
        <v>0</v>
      </c>
      <c r="I6196" s="1158">
        <v>0</v>
      </c>
      <c r="J6196" s="740">
        <v>12822.66</v>
      </c>
      <c r="K6196" s="276" t="str">
        <f t="shared" si="96"/>
        <v>110122</v>
      </c>
    </row>
    <row r="6197" spans="1:11">
      <c r="A6197" s="1157">
        <v>5243030020</v>
      </c>
      <c r="B6197" s="1219" t="s">
        <v>4696</v>
      </c>
      <c r="C6197" s="1220"/>
      <c r="D6197" s="1221"/>
      <c r="E6197" s="1219" t="s">
        <v>4698</v>
      </c>
      <c r="F6197" s="1221"/>
      <c r="G6197" s="740">
        <v>1756.59</v>
      </c>
      <c r="H6197" s="1158">
        <v>0</v>
      </c>
      <c r="I6197" s="1158">
        <v>0</v>
      </c>
      <c r="J6197" s="740">
        <v>1756.59</v>
      </c>
      <c r="K6197" s="276" t="str">
        <f t="shared" si="96"/>
        <v>110122</v>
      </c>
    </row>
    <row r="6198" spans="1:11">
      <c r="A6198" s="1157">
        <v>5243030020</v>
      </c>
      <c r="B6198" s="1219" t="s">
        <v>4696</v>
      </c>
      <c r="C6198" s="1220"/>
      <c r="D6198" s="1221"/>
      <c r="E6198" s="1219" t="s">
        <v>4699</v>
      </c>
      <c r="F6198" s="1221"/>
      <c r="G6198" s="1158">
        <v>886.76</v>
      </c>
      <c r="H6198" s="1158">
        <v>0</v>
      </c>
      <c r="I6198" s="1158">
        <v>0</v>
      </c>
      <c r="J6198" s="1158">
        <v>886.76</v>
      </c>
      <c r="K6198" s="276" t="str">
        <f t="shared" si="96"/>
        <v>110122</v>
      </c>
    </row>
    <row r="6199" spans="1:11">
      <c r="A6199" s="1157">
        <v>5243030022</v>
      </c>
      <c r="B6199" s="1219" t="s">
        <v>4700</v>
      </c>
      <c r="C6199" s="1220"/>
      <c r="D6199" s="1221"/>
      <c r="E6199" s="1219" t="s">
        <v>4701</v>
      </c>
      <c r="F6199" s="1221"/>
      <c r="G6199" s="740">
        <v>48892.27</v>
      </c>
      <c r="H6199" s="1158">
        <v>0</v>
      </c>
      <c r="I6199" s="1158">
        <v>0</v>
      </c>
      <c r="J6199" s="740">
        <v>48892.27</v>
      </c>
      <c r="K6199" s="276" t="str">
        <f t="shared" si="96"/>
        <v>110122</v>
      </c>
    </row>
    <row r="6200" spans="1:11">
      <c r="A6200" s="1157">
        <v>5243030022</v>
      </c>
      <c r="B6200" s="1219" t="s">
        <v>4700</v>
      </c>
      <c r="C6200" s="1220"/>
      <c r="D6200" s="1221"/>
      <c r="E6200" s="1219" t="s">
        <v>4702</v>
      </c>
      <c r="F6200" s="1221"/>
      <c r="G6200" s="740">
        <v>6556.14</v>
      </c>
      <c r="H6200" s="1158">
        <v>0</v>
      </c>
      <c r="I6200" s="1158">
        <v>0</v>
      </c>
      <c r="J6200" s="740">
        <v>6556.14</v>
      </c>
      <c r="K6200" s="276" t="str">
        <f t="shared" si="96"/>
        <v>110122</v>
      </c>
    </row>
    <row r="6201" spans="1:11">
      <c r="A6201" s="1157">
        <v>5243030022</v>
      </c>
      <c r="B6201" s="1219" t="s">
        <v>4700</v>
      </c>
      <c r="C6201" s="1220"/>
      <c r="D6201" s="1221"/>
      <c r="E6201" s="1219" t="s">
        <v>4703</v>
      </c>
      <c r="F6201" s="1221"/>
      <c r="G6201" s="740">
        <v>3245.79</v>
      </c>
      <c r="H6201" s="1158">
        <v>0</v>
      </c>
      <c r="I6201" s="1158">
        <v>0</v>
      </c>
      <c r="J6201" s="740">
        <v>3245.79</v>
      </c>
      <c r="K6201" s="276" t="str">
        <f t="shared" si="96"/>
        <v>110122</v>
      </c>
    </row>
    <row r="6202" spans="1:11">
      <c r="A6202" s="1157">
        <v>5243030023</v>
      </c>
      <c r="B6202" s="1219" t="s">
        <v>2772</v>
      </c>
      <c r="C6202" s="1220"/>
      <c r="D6202" s="1221"/>
      <c r="E6202" s="1219" t="s">
        <v>2773</v>
      </c>
      <c r="F6202" s="1221"/>
      <c r="G6202" s="740">
        <v>341326</v>
      </c>
      <c r="H6202" s="1158">
        <v>0</v>
      </c>
      <c r="I6202" s="1158">
        <v>0</v>
      </c>
      <c r="J6202" s="740">
        <v>341326</v>
      </c>
      <c r="K6202" s="276" t="str">
        <f t="shared" si="96"/>
        <v>110122</v>
      </c>
    </row>
    <row r="6203" spans="1:11">
      <c r="A6203" s="1157">
        <v>5243030024</v>
      </c>
      <c r="B6203" s="1219" t="s">
        <v>3728</v>
      </c>
      <c r="C6203" s="1220"/>
      <c r="D6203" s="1221"/>
      <c r="E6203" s="1219" t="s">
        <v>4092</v>
      </c>
      <c r="F6203" s="1221"/>
      <c r="G6203" s="740">
        <v>516547.45</v>
      </c>
      <c r="H6203" s="1158">
        <v>0</v>
      </c>
      <c r="I6203" s="1158">
        <v>0</v>
      </c>
      <c r="J6203" s="740">
        <v>516547.45</v>
      </c>
      <c r="K6203" s="276" t="str">
        <f t="shared" si="96"/>
        <v>110122</v>
      </c>
    </row>
    <row r="6204" spans="1:11">
      <c r="A6204" s="1157">
        <v>5243030026</v>
      </c>
      <c r="B6204" s="1219" t="s">
        <v>3955</v>
      </c>
      <c r="C6204" s="1220"/>
      <c r="D6204" s="1221"/>
      <c r="E6204" s="1219" t="s">
        <v>4093</v>
      </c>
      <c r="F6204" s="1221"/>
      <c r="G6204" s="740">
        <v>544923.62</v>
      </c>
      <c r="H6204" s="740">
        <v>60695.32</v>
      </c>
      <c r="I6204" s="1158">
        <v>0</v>
      </c>
      <c r="J6204" s="740">
        <v>605618.93999999994</v>
      </c>
      <c r="K6204" s="276" t="str">
        <f t="shared" si="96"/>
        <v>110122</v>
      </c>
    </row>
    <row r="6205" spans="1:11">
      <c r="A6205" s="1157">
        <v>5243030026</v>
      </c>
      <c r="B6205" s="1219" t="s">
        <v>3955</v>
      </c>
      <c r="C6205" s="1220"/>
      <c r="D6205" s="1221"/>
      <c r="E6205" s="1219" t="s">
        <v>4704</v>
      </c>
      <c r="F6205" s="1221"/>
      <c r="G6205" s="740">
        <v>16853.330000000002</v>
      </c>
      <c r="H6205" s="740">
        <v>3370.67</v>
      </c>
      <c r="I6205" s="1158">
        <v>0</v>
      </c>
      <c r="J6205" s="740">
        <v>20224</v>
      </c>
      <c r="K6205" s="276" t="str">
        <f t="shared" si="96"/>
        <v>110122</v>
      </c>
    </row>
    <row r="6206" spans="1:11">
      <c r="A6206" s="1157">
        <v>5244010001</v>
      </c>
      <c r="B6206" s="1219" t="s">
        <v>2428</v>
      </c>
      <c r="C6206" s="1220"/>
      <c r="D6206" s="1221"/>
      <c r="E6206" s="1219" t="s">
        <v>2429</v>
      </c>
      <c r="F6206" s="1221"/>
      <c r="G6206" s="740">
        <v>6569254.4299999997</v>
      </c>
      <c r="H6206" s="740">
        <v>321889.7</v>
      </c>
      <c r="I6206" s="1158">
        <v>0</v>
      </c>
      <c r="J6206" s="740">
        <v>6891144.1299999999</v>
      </c>
      <c r="K6206" s="276" t="str">
        <f t="shared" si="96"/>
        <v>110122</v>
      </c>
    </row>
    <row r="6207" spans="1:11">
      <c r="A6207" s="1157">
        <v>5244010002</v>
      </c>
      <c r="B6207" s="1219" t="s">
        <v>2774</v>
      </c>
      <c r="C6207" s="1220"/>
      <c r="D6207" s="1221"/>
      <c r="E6207" s="1219" t="s">
        <v>2775</v>
      </c>
      <c r="F6207" s="1221"/>
      <c r="G6207" s="740">
        <v>1130400</v>
      </c>
      <c r="H6207" s="1158">
        <v>0</v>
      </c>
      <c r="I6207" s="1158">
        <v>0</v>
      </c>
      <c r="J6207" s="740">
        <v>1130400</v>
      </c>
      <c r="K6207" s="276" t="str">
        <f t="shared" si="96"/>
        <v>250722</v>
      </c>
    </row>
    <row r="6208" spans="1:11">
      <c r="A6208" s="1157">
        <v>5259010001</v>
      </c>
      <c r="B6208" s="1219" t="s">
        <v>716</v>
      </c>
      <c r="C6208" s="1220"/>
      <c r="D6208" s="1221"/>
      <c r="E6208" s="1219" t="s">
        <v>2138</v>
      </c>
      <c r="F6208" s="1221"/>
      <c r="G6208" s="740">
        <v>717682.23</v>
      </c>
      <c r="H6208" s="740">
        <v>65945.710000000006</v>
      </c>
      <c r="I6208" s="1158">
        <v>0</v>
      </c>
      <c r="J6208" s="740">
        <v>783627.94</v>
      </c>
      <c r="K6208" s="276" t="str">
        <f t="shared" si="96"/>
        <v>110122</v>
      </c>
    </row>
    <row r="6209" spans="1:11">
      <c r="A6209" s="1157">
        <v>5411010001</v>
      </c>
      <c r="B6209" s="1219" t="s">
        <v>1217</v>
      </c>
      <c r="C6209" s="1220"/>
      <c r="D6209" s="1221"/>
      <c r="E6209" s="1219" t="s">
        <v>2443</v>
      </c>
      <c r="F6209" s="1221"/>
      <c r="G6209" s="740">
        <v>2091367</v>
      </c>
      <c r="H6209" s="740">
        <v>244514.37</v>
      </c>
      <c r="I6209" s="1158">
        <v>0</v>
      </c>
      <c r="J6209" s="740">
        <v>2335881.37</v>
      </c>
      <c r="K6209" s="276" t="str">
        <f t="shared" si="96"/>
        <v>151222</v>
      </c>
    </row>
    <row r="6210" spans="1:11">
      <c r="A6210" s="1157">
        <v>5411010002</v>
      </c>
      <c r="B6210" s="1219" t="s">
        <v>1218</v>
      </c>
      <c r="C6210" s="1220"/>
      <c r="D6210" s="1221"/>
      <c r="E6210" s="1219" t="s">
        <v>2444</v>
      </c>
      <c r="F6210" s="1221"/>
      <c r="G6210" s="740">
        <v>4024513.2</v>
      </c>
      <c r="H6210" s="740">
        <v>470541.19</v>
      </c>
      <c r="I6210" s="1158">
        <v>0</v>
      </c>
      <c r="J6210" s="740">
        <v>4495054.3899999997</v>
      </c>
      <c r="K6210" s="276" t="str">
        <f t="shared" si="96"/>
        <v>151222</v>
      </c>
    </row>
    <row r="6211" spans="1:11">
      <c r="A6211" s="1157">
        <v>5411010003</v>
      </c>
      <c r="B6211" s="1219" t="s">
        <v>1219</v>
      </c>
      <c r="C6211" s="1220"/>
      <c r="D6211" s="1221"/>
      <c r="E6211" s="1219" t="s">
        <v>2445</v>
      </c>
      <c r="F6211" s="1221"/>
      <c r="G6211" s="740">
        <v>2053999.97</v>
      </c>
      <c r="H6211" s="740">
        <v>240151.18</v>
      </c>
      <c r="I6211" s="1158">
        <v>0</v>
      </c>
      <c r="J6211" s="740">
        <v>2294151.15</v>
      </c>
      <c r="K6211" s="276" t="str">
        <f t="shared" si="96"/>
        <v>151222</v>
      </c>
    </row>
    <row r="6212" spans="1:11">
      <c r="A6212" s="1157">
        <v>5411010004</v>
      </c>
      <c r="B6212" s="1219" t="s">
        <v>1220</v>
      </c>
      <c r="C6212" s="1220"/>
      <c r="D6212" s="1221"/>
      <c r="E6212" s="1219" t="s">
        <v>2446</v>
      </c>
      <c r="F6212" s="1221"/>
      <c r="G6212" s="740">
        <v>1783758.74</v>
      </c>
      <c r="H6212" s="740">
        <v>159688.1</v>
      </c>
      <c r="I6212" s="1158">
        <v>0</v>
      </c>
      <c r="J6212" s="740">
        <v>1943446.84</v>
      </c>
      <c r="K6212" s="276" t="str">
        <f t="shared" si="96"/>
        <v>151222</v>
      </c>
    </row>
    <row r="6213" spans="1:11">
      <c r="A6213" s="1157">
        <v>5411010005</v>
      </c>
      <c r="B6213" s="1219" t="s">
        <v>1221</v>
      </c>
      <c r="C6213" s="1220"/>
      <c r="D6213" s="1221"/>
      <c r="E6213" s="1219" t="s">
        <v>2447</v>
      </c>
      <c r="F6213" s="1221"/>
      <c r="G6213" s="740">
        <v>1842274.7</v>
      </c>
      <c r="H6213" s="740">
        <v>188087.15</v>
      </c>
      <c r="I6213" s="1158">
        <v>0</v>
      </c>
      <c r="J6213" s="740">
        <v>2030361.85</v>
      </c>
      <c r="K6213" s="276" t="str">
        <f t="shared" si="96"/>
        <v>151222</v>
      </c>
    </row>
    <row r="6214" spans="1:11">
      <c r="A6214" s="1157">
        <v>5411010006</v>
      </c>
      <c r="B6214" s="1219" t="s">
        <v>1222</v>
      </c>
      <c r="C6214" s="1220"/>
      <c r="D6214" s="1221"/>
      <c r="E6214" s="1219" t="s">
        <v>2448</v>
      </c>
      <c r="F6214" s="1221"/>
      <c r="G6214" s="740">
        <v>2177711.3199999998</v>
      </c>
      <c r="H6214" s="740">
        <v>235305.48</v>
      </c>
      <c r="I6214" s="1158">
        <v>0</v>
      </c>
      <c r="J6214" s="740">
        <v>2413016.7999999998</v>
      </c>
      <c r="K6214" s="276" t="str">
        <f t="shared" si="96"/>
        <v>151222</v>
      </c>
    </row>
    <row r="6215" spans="1:11">
      <c r="A6215" s="1157">
        <v>5411010007</v>
      </c>
      <c r="B6215" s="1219" t="s">
        <v>1223</v>
      </c>
      <c r="C6215" s="1220"/>
      <c r="D6215" s="1221"/>
      <c r="E6215" s="1219" t="s">
        <v>2449</v>
      </c>
      <c r="F6215" s="1221"/>
      <c r="G6215" s="740">
        <v>1471382.58</v>
      </c>
      <c r="H6215" s="740">
        <v>161036.14000000001</v>
      </c>
      <c r="I6215" s="1158">
        <v>0</v>
      </c>
      <c r="J6215" s="740">
        <v>1632418.72</v>
      </c>
      <c r="K6215" s="276" t="str">
        <f t="shared" si="96"/>
        <v>151222</v>
      </c>
    </row>
    <row r="6216" spans="1:11">
      <c r="A6216" s="1157">
        <v>5411010008</v>
      </c>
      <c r="B6216" s="1219" t="s">
        <v>1224</v>
      </c>
      <c r="C6216" s="1220"/>
      <c r="D6216" s="1221"/>
      <c r="E6216" s="1219" t="s">
        <v>2450</v>
      </c>
      <c r="F6216" s="1221"/>
      <c r="G6216" s="740">
        <v>2320057.33</v>
      </c>
      <c r="H6216" s="740">
        <v>267034.17</v>
      </c>
      <c r="I6216" s="1158">
        <v>0</v>
      </c>
      <c r="J6216" s="740">
        <v>2587091.5</v>
      </c>
      <c r="K6216" s="276" t="str">
        <f t="shared" si="96"/>
        <v>151222</v>
      </c>
    </row>
    <row r="6217" spans="1:11">
      <c r="A6217" s="1157">
        <v>5411010009</v>
      </c>
      <c r="B6217" s="1219" t="s">
        <v>1225</v>
      </c>
      <c r="C6217" s="1220"/>
      <c r="D6217" s="1221"/>
      <c r="E6217" s="1219" t="s">
        <v>2451</v>
      </c>
      <c r="F6217" s="1221"/>
      <c r="G6217" s="740">
        <v>1901809.44</v>
      </c>
      <c r="H6217" s="740">
        <v>217231.61</v>
      </c>
      <c r="I6217" s="1158">
        <v>0</v>
      </c>
      <c r="J6217" s="740">
        <v>2119041.0499999998</v>
      </c>
      <c r="K6217" s="276" t="str">
        <f t="shared" si="96"/>
        <v>151222</v>
      </c>
    </row>
    <row r="6218" spans="1:11">
      <c r="A6218" s="1157">
        <v>5411010010</v>
      </c>
      <c r="B6218" s="1219" t="s">
        <v>1226</v>
      </c>
      <c r="C6218" s="1220"/>
      <c r="D6218" s="1221"/>
      <c r="E6218" s="1219" t="s">
        <v>2452</v>
      </c>
      <c r="F6218" s="1221"/>
      <c r="G6218" s="740">
        <v>1586584.34</v>
      </c>
      <c r="H6218" s="740">
        <v>186392.19</v>
      </c>
      <c r="I6218" s="1158">
        <v>0</v>
      </c>
      <c r="J6218" s="740">
        <v>1772976.53</v>
      </c>
      <c r="K6218" s="276" t="str">
        <f t="shared" si="96"/>
        <v>151222</v>
      </c>
    </row>
    <row r="6219" spans="1:11">
      <c r="A6219" s="1157">
        <v>5411010011</v>
      </c>
      <c r="B6219" s="1219" t="s">
        <v>726</v>
      </c>
      <c r="C6219" s="1220"/>
      <c r="D6219" s="1221"/>
      <c r="E6219" s="1219" t="s">
        <v>2139</v>
      </c>
      <c r="F6219" s="1221"/>
      <c r="G6219" s="740">
        <v>23107.73</v>
      </c>
      <c r="H6219" s="740">
        <v>721713.33</v>
      </c>
      <c r="I6219" s="1158">
        <v>0</v>
      </c>
      <c r="J6219" s="740">
        <v>744821.06</v>
      </c>
      <c r="K6219" s="276" t="str">
        <f t="shared" si="96"/>
        <v>110122</v>
      </c>
    </row>
    <row r="6220" spans="1:11">
      <c r="A6220" s="1157">
        <v>5513020001</v>
      </c>
      <c r="B6220" s="1219" t="s">
        <v>559</v>
      </c>
      <c r="C6220" s="1220"/>
      <c r="D6220" s="1221"/>
      <c r="E6220" s="1219" t="s">
        <v>2140</v>
      </c>
      <c r="F6220" s="1221"/>
      <c r="G6220" s="740">
        <v>3625341.61</v>
      </c>
      <c r="H6220" s="740">
        <v>329575.84999999998</v>
      </c>
      <c r="I6220" s="1158">
        <v>0</v>
      </c>
      <c r="J6220" s="740">
        <v>3954917.46</v>
      </c>
      <c r="K6220" s="276" t="str">
        <f t="shared" si="96"/>
        <v>110122</v>
      </c>
    </row>
    <row r="6221" spans="1:11">
      <c r="A6221" s="1157">
        <v>5513020002</v>
      </c>
      <c r="B6221" s="1219" t="s">
        <v>560</v>
      </c>
      <c r="C6221" s="1220"/>
      <c r="D6221" s="1221"/>
      <c r="E6221" s="1219" t="s">
        <v>2141</v>
      </c>
      <c r="F6221" s="1221"/>
      <c r="G6221" s="740">
        <v>1566065.93</v>
      </c>
      <c r="H6221" s="740">
        <v>142369.66</v>
      </c>
      <c r="I6221" s="1158">
        <v>0</v>
      </c>
      <c r="J6221" s="740">
        <v>1708435.59</v>
      </c>
      <c r="K6221" s="276" t="str">
        <f t="shared" ref="K6221:K6250" si="97">MID(E6221,58,6)</f>
        <v>110122</v>
      </c>
    </row>
    <row r="6222" spans="1:11">
      <c r="A6222" s="1157">
        <v>5514900001</v>
      </c>
      <c r="B6222" s="1219" t="s">
        <v>727</v>
      </c>
      <c r="C6222" s="1220"/>
      <c r="D6222" s="1221"/>
      <c r="E6222" s="1219" t="s">
        <v>2142</v>
      </c>
      <c r="F6222" s="1221"/>
      <c r="G6222" s="740">
        <v>4382961.33</v>
      </c>
      <c r="H6222" s="740">
        <v>398450.28</v>
      </c>
      <c r="I6222" s="1158">
        <v>0</v>
      </c>
      <c r="J6222" s="740">
        <v>4781411.6100000003</v>
      </c>
      <c r="K6222" s="276" t="str">
        <f t="shared" si="97"/>
        <v>110122</v>
      </c>
    </row>
    <row r="6223" spans="1:11">
      <c r="A6223" s="1157">
        <v>5515010001</v>
      </c>
      <c r="B6223" s="1219" t="s">
        <v>562</v>
      </c>
      <c r="C6223" s="1220"/>
      <c r="D6223" s="1221"/>
      <c r="E6223" s="1219" t="s">
        <v>2143</v>
      </c>
      <c r="F6223" s="1221"/>
      <c r="G6223" s="740">
        <v>215381.99</v>
      </c>
      <c r="H6223" s="740">
        <v>19689.48</v>
      </c>
      <c r="I6223" s="1158">
        <v>0</v>
      </c>
      <c r="J6223" s="740">
        <v>235071.47</v>
      </c>
      <c r="K6223" s="276" t="str">
        <f t="shared" si="97"/>
        <v>110122</v>
      </c>
    </row>
    <row r="6224" spans="1:11">
      <c r="A6224" s="1157">
        <v>5515010002</v>
      </c>
      <c r="B6224" s="1219" t="s">
        <v>563</v>
      </c>
      <c r="C6224" s="1220"/>
      <c r="D6224" s="1221"/>
      <c r="E6224" s="1219" t="s">
        <v>2144</v>
      </c>
      <c r="F6224" s="1221"/>
      <c r="G6224" s="740">
        <v>25596.61</v>
      </c>
      <c r="H6224" s="740">
        <v>2672.86</v>
      </c>
      <c r="I6224" s="1158">
        <v>0</v>
      </c>
      <c r="J6224" s="740">
        <v>28269.47</v>
      </c>
      <c r="K6224" s="276" t="str">
        <f t="shared" si="97"/>
        <v>110122</v>
      </c>
    </row>
    <row r="6225" spans="1:11">
      <c r="A6225" s="1157">
        <v>5515010003</v>
      </c>
      <c r="B6225" s="1219" t="s">
        <v>564</v>
      </c>
      <c r="C6225" s="1220"/>
      <c r="D6225" s="1221"/>
      <c r="E6225" s="1219" t="s">
        <v>2145</v>
      </c>
      <c r="F6225" s="1221"/>
      <c r="G6225" s="740">
        <v>2462696.4</v>
      </c>
      <c r="H6225" s="740">
        <v>224986.9</v>
      </c>
      <c r="I6225" s="1158">
        <v>0</v>
      </c>
      <c r="J6225" s="740">
        <v>2687683.3</v>
      </c>
      <c r="K6225" s="276" t="str">
        <f t="shared" si="97"/>
        <v>110122</v>
      </c>
    </row>
    <row r="6226" spans="1:11">
      <c r="A6226" s="1157">
        <v>5515010004</v>
      </c>
      <c r="B6226" s="1219" t="s">
        <v>565</v>
      </c>
      <c r="C6226" s="1220"/>
      <c r="D6226" s="1221"/>
      <c r="E6226" s="1219" t="s">
        <v>2146</v>
      </c>
      <c r="F6226" s="1221"/>
      <c r="G6226" s="740">
        <v>57861.75</v>
      </c>
      <c r="H6226" s="740">
        <v>5847.03</v>
      </c>
      <c r="I6226" s="1158">
        <v>0</v>
      </c>
      <c r="J6226" s="740">
        <v>63708.78</v>
      </c>
      <c r="K6226" s="276" t="str">
        <f t="shared" si="97"/>
        <v>110122</v>
      </c>
    </row>
    <row r="6227" spans="1:11">
      <c r="A6227" s="1157">
        <v>5515010005</v>
      </c>
      <c r="B6227" s="1219" t="s">
        <v>1478</v>
      </c>
      <c r="C6227" s="1220"/>
      <c r="D6227" s="1221"/>
      <c r="E6227" s="1219" t="s">
        <v>2147</v>
      </c>
      <c r="F6227" s="1221"/>
      <c r="G6227" s="740">
        <v>268613.42</v>
      </c>
      <c r="H6227" s="740">
        <v>23212.76</v>
      </c>
      <c r="I6227" s="1158">
        <v>0</v>
      </c>
      <c r="J6227" s="740">
        <v>291826.18</v>
      </c>
      <c r="K6227" s="276" t="str">
        <f t="shared" si="97"/>
        <v>110122</v>
      </c>
    </row>
    <row r="6228" spans="1:11">
      <c r="A6228" s="1157">
        <v>5515020001</v>
      </c>
      <c r="B6228" s="1219" t="s">
        <v>566</v>
      </c>
      <c r="C6228" s="1220"/>
      <c r="D6228" s="1221"/>
      <c r="E6228" s="1219" t="s">
        <v>2148</v>
      </c>
      <c r="F6228" s="1221"/>
      <c r="G6228" s="740">
        <v>29205.58</v>
      </c>
      <c r="H6228" s="740">
        <v>3155.41</v>
      </c>
      <c r="I6228" s="1158">
        <v>0</v>
      </c>
      <c r="J6228" s="740">
        <v>32360.99</v>
      </c>
      <c r="K6228" s="276" t="str">
        <f t="shared" si="97"/>
        <v>110122</v>
      </c>
    </row>
    <row r="6229" spans="1:11">
      <c r="A6229" s="1157">
        <v>5515020002</v>
      </c>
      <c r="B6229" s="1219" t="s">
        <v>567</v>
      </c>
      <c r="C6229" s="1220"/>
      <c r="D6229" s="1221"/>
      <c r="E6229" s="1219" t="s">
        <v>2149</v>
      </c>
      <c r="F6229" s="1221"/>
      <c r="G6229" s="740">
        <v>32212.95</v>
      </c>
      <c r="H6229" s="740">
        <v>2928.55</v>
      </c>
      <c r="I6229" s="1158">
        <v>0</v>
      </c>
      <c r="J6229" s="740">
        <v>35141.5</v>
      </c>
      <c r="K6229" s="276" t="str">
        <f t="shared" si="97"/>
        <v>110122</v>
      </c>
    </row>
    <row r="6230" spans="1:11">
      <c r="A6230" s="1157">
        <v>5515020003</v>
      </c>
      <c r="B6230" s="1219" t="s">
        <v>568</v>
      </c>
      <c r="C6230" s="1220"/>
      <c r="D6230" s="1221"/>
      <c r="E6230" s="1219" t="s">
        <v>2150</v>
      </c>
      <c r="F6230" s="1221"/>
      <c r="G6230" s="740">
        <v>333475.86</v>
      </c>
      <c r="H6230" s="740">
        <v>30841.39</v>
      </c>
      <c r="I6230" s="1158">
        <v>0</v>
      </c>
      <c r="J6230" s="740">
        <v>364317.25</v>
      </c>
      <c r="K6230" s="276" t="str">
        <f t="shared" si="97"/>
        <v>110122</v>
      </c>
    </row>
    <row r="6231" spans="1:11">
      <c r="A6231" s="1157">
        <v>5515020004</v>
      </c>
      <c r="B6231" s="1219" t="s">
        <v>728</v>
      </c>
      <c r="C6231" s="1220"/>
      <c r="D6231" s="1221"/>
      <c r="E6231" s="1219" t="s">
        <v>2151</v>
      </c>
      <c r="F6231" s="1221"/>
      <c r="G6231" s="740">
        <v>128442.82</v>
      </c>
      <c r="H6231" s="740">
        <v>11674.63</v>
      </c>
      <c r="I6231" s="1158">
        <v>0</v>
      </c>
      <c r="J6231" s="740">
        <v>140117.45000000001</v>
      </c>
      <c r="K6231" s="276" t="str">
        <f t="shared" si="97"/>
        <v>110122</v>
      </c>
    </row>
    <row r="6232" spans="1:11">
      <c r="A6232" s="1157">
        <v>5515030001</v>
      </c>
      <c r="B6232" s="1219" t="s">
        <v>570</v>
      </c>
      <c r="C6232" s="1220"/>
      <c r="D6232" s="1221"/>
      <c r="E6232" s="1219" t="s">
        <v>2152</v>
      </c>
      <c r="F6232" s="1221"/>
      <c r="G6232" s="740">
        <v>516976.32</v>
      </c>
      <c r="H6232" s="740">
        <v>47657.83</v>
      </c>
      <c r="I6232" s="1158">
        <v>0</v>
      </c>
      <c r="J6232" s="740">
        <v>564634.15</v>
      </c>
      <c r="K6232" s="276" t="str">
        <f t="shared" si="97"/>
        <v>110122</v>
      </c>
    </row>
    <row r="6233" spans="1:11">
      <c r="A6233" s="1157">
        <v>5515030002</v>
      </c>
      <c r="B6233" s="1219" t="s">
        <v>571</v>
      </c>
      <c r="C6233" s="1220"/>
      <c r="D6233" s="1221"/>
      <c r="E6233" s="1219" t="s">
        <v>2153</v>
      </c>
      <c r="F6233" s="1221"/>
      <c r="G6233" s="740">
        <v>50238.17</v>
      </c>
      <c r="H6233" s="740">
        <v>4934.91</v>
      </c>
      <c r="I6233" s="1158">
        <v>0</v>
      </c>
      <c r="J6233" s="740">
        <v>55173.08</v>
      </c>
      <c r="K6233" s="276" t="str">
        <f t="shared" si="97"/>
        <v>110122</v>
      </c>
    </row>
    <row r="6234" spans="1:11">
      <c r="A6234" s="1157">
        <v>5515040001</v>
      </c>
      <c r="B6234" s="1219" t="s">
        <v>572</v>
      </c>
      <c r="C6234" s="1220"/>
      <c r="D6234" s="1221"/>
      <c r="E6234" s="1219" t="s">
        <v>2154</v>
      </c>
      <c r="F6234" s="1221"/>
      <c r="G6234" s="740">
        <v>12851220.880000001</v>
      </c>
      <c r="H6234" s="740">
        <v>1193997.92</v>
      </c>
      <c r="I6234" s="1158">
        <v>0</v>
      </c>
      <c r="J6234" s="740">
        <v>14045218.800000001</v>
      </c>
      <c r="K6234" s="276" t="str">
        <f t="shared" si="97"/>
        <v>110122</v>
      </c>
    </row>
    <row r="6235" spans="1:11">
      <c r="A6235" s="1157">
        <v>5515040002</v>
      </c>
      <c r="B6235" s="1219" t="s">
        <v>573</v>
      </c>
      <c r="C6235" s="1220"/>
      <c r="D6235" s="1221"/>
      <c r="E6235" s="1219" t="s">
        <v>2155</v>
      </c>
      <c r="F6235" s="1221"/>
      <c r="G6235" s="740">
        <v>829913.07</v>
      </c>
      <c r="H6235" s="740">
        <v>66923.03</v>
      </c>
      <c r="I6235" s="1158">
        <v>0</v>
      </c>
      <c r="J6235" s="740">
        <v>896836.1</v>
      </c>
      <c r="K6235" s="276" t="str">
        <f t="shared" si="97"/>
        <v>110122</v>
      </c>
    </row>
    <row r="6236" spans="1:11">
      <c r="A6236" s="1157">
        <v>5515040004</v>
      </c>
      <c r="B6236" s="1219" t="s">
        <v>574</v>
      </c>
      <c r="C6236" s="1220"/>
      <c r="D6236" s="1221"/>
      <c r="E6236" s="1219" t="s">
        <v>2156</v>
      </c>
      <c r="F6236" s="1221"/>
      <c r="G6236" s="740">
        <v>86396.31</v>
      </c>
      <c r="H6236" s="740">
        <v>7853.69</v>
      </c>
      <c r="I6236" s="1158">
        <v>0</v>
      </c>
      <c r="J6236" s="740">
        <v>94250</v>
      </c>
      <c r="K6236" s="276" t="str">
        <f t="shared" si="97"/>
        <v>110122</v>
      </c>
    </row>
    <row r="6237" spans="1:11">
      <c r="A6237" s="1157">
        <v>5515050001</v>
      </c>
      <c r="B6237" s="1219" t="s">
        <v>575</v>
      </c>
      <c r="C6237" s="1220"/>
      <c r="D6237" s="1221"/>
      <c r="E6237" s="1219" t="s">
        <v>2157</v>
      </c>
      <c r="F6237" s="1221"/>
      <c r="G6237" s="740">
        <v>357999.34</v>
      </c>
      <c r="H6237" s="740">
        <v>21697.200000000001</v>
      </c>
      <c r="I6237" s="1158">
        <v>0</v>
      </c>
      <c r="J6237" s="740">
        <v>379696.54</v>
      </c>
      <c r="K6237" s="276" t="str">
        <f t="shared" si="97"/>
        <v>110122</v>
      </c>
    </row>
    <row r="6238" spans="1:11">
      <c r="A6238" s="1157">
        <v>5515060002</v>
      </c>
      <c r="B6238" s="1219" t="s">
        <v>577</v>
      </c>
      <c r="C6238" s="1220"/>
      <c r="D6238" s="1221"/>
      <c r="E6238" s="1219" t="s">
        <v>2158</v>
      </c>
      <c r="F6238" s="1221"/>
      <c r="G6238" s="740">
        <v>116599.34</v>
      </c>
      <c r="H6238" s="740">
        <v>10600.05</v>
      </c>
      <c r="I6238" s="1158">
        <v>0</v>
      </c>
      <c r="J6238" s="740">
        <v>127199.39</v>
      </c>
      <c r="K6238" s="276" t="str">
        <f t="shared" si="97"/>
        <v>110122</v>
      </c>
    </row>
    <row r="6239" spans="1:11">
      <c r="A6239" s="1157">
        <v>5515060003</v>
      </c>
      <c r="B6239" s="1219" t="s">
        <v>578</v>
      </c>
      <c r="C6239" s="1220"/>
      <c r="D6239" s="1221"/>
      <c r="E6239" s="1219" t="s">
        <v>2159</v>
      </c>
      <c r="F6239" s="1221"/>
      <c r="G6239" s="740">
        <v>4615421.34</v>
      </c>
      <c r="H6239" s="740">
        <v>420060.43</v>
      </c>
      <c r="I6239" s="1158">
        <v>0</v>
      </c>
      <c r="J6239" s="740">
        <v>5035481.7699999996</v>
      </c>
      <c r="K6239" s="276" t="str">
        <f t="shared" si="97"/>
        <v>110122</v>
      </c>
    </row>
    <row r="6240" spans="1:11">
      <c r="A6240" s="1157">
        <v>5515060004</v>
      </c>
      <c r="B6240" s="1219" t="s">
        <v>579</v>
      </c>
      <c r="C6240" s="1220"/>
      <c r="D6240" s="1221"/>
      <c r="E6240" s="1219" t="s">
        <v>2160</v>
      </c>
      <c r="F6240" s="1221"/>
      <c r="G6240" s="740">
        <v>91658.41</v>
      </c>
      <c r="H6240" s="740">
        <v>8283.89</v>
      </c>
      <c r="I6240" s="1158">
        <v>0</v>
      </c>
      <c r="J6240" s="740">
        <v>99942.3</v>
      </c>
      <c r="K6240" s="276" t="str">
        <f t="shared" si="97"/>
        <v>110122</v>
      </c>
    </row>
    <row r="6241" spans="1:11">
      <c r="A6241" s="1157">
        <v>5515060005</v>
      </c>
      <c r="B6241" s="1219" t="s">
        <v>580</v>
      </c>
      <c r="C6241" s="1220"/>
      <c r="D6241" s="1221"/>
      <c r="E6241" s="1219" t="s">
        <v>2161</v>
      </c>
      <c r="F6241" s="1221"/>
      <c r="G6241" s="740">
        <v>1406339.25</v>
      </c>
      <c r="H6241" s="740">
        <v>131544.07</v>
      </c>
      <c r="I6241" s="1158">
        <v>0</v>
      </c>
      <c r="J6241" s="740">
        <v>1537883.32</v>
      </c>
      <c r="K6241" s="276" t="str">
        <f t="shared" si="97"/>
        <v>110122</v>
      </c>
    </row>
    <row r="6242" spans="1:11">
      <c r="A6242" s="1157">
        <v>5515060006</v>
      </c>
      <c r="B6242" s="1219" t="s">
        <v>581</v>
      </c>
      <c r="C6242" s="1220"/>
      <c r="D6242" s="1221"/>
      <c r="E6242" s="1219" t="s">
        <v>2162</v>
      </c>
      <c r="F6242" s="1221"/>
      <c r="G6242" s="740">
        <v>52328.43</v>
      </c>
      <c r="H6242" s="740">
        <v>4429.3999999999996</v>
      </c>
      <c r="I6242" s="1158">
        <v>0</v>
      </c>
      <c r="J6242" s="740">
        <v>56757.83</v>
      </c>
      <c r="K6242" s="276" t="str">
        <f t="shared" si="97"/>
        <v>110122</v>
      </c>
    </row>
    <row r="6243" spans="1:11">
      <c r="A6243" s="1157">
        <v>5515060007</v>
      </c>
      <c r="B6243" s="1219" t="s">
        <v>582</v>
      </c>
      <c r="C6243" s="1220"/>
      <c r="D6243" s="1221"/>
      <c r="E6243" s="1219" t="s">
        <v>2163</v>
      </c>
      <c r="F6243" s="1221"/>
      <c r="G6243" s="740">
        <v>624037.18000000005</v>
      </c>
      <c r="H6243" s="740">
        <v>44065.42</v>
      </c>
      <c r="I6243" s="1158">
        <v>0</v>
      </c>
      <c r="J6243" s="740">
        <v>668102.6</v>
      </c>
      <c r="K6243" s="276" t="str">
        <f t="shared" si="97"/>
        <v>110122</v>
      </c>
    </row>
    <row r="6244" spans="1:11">
      <c r="A6244" s="1157">
        <v>5515060008</v>
      </c>
      <c r="B6244" s="1219" t="s">
        <v>583</v>
      </c>
      <c r="C6244" s="1220"/>
      <c r="D6244" s="1221"/>
      <c r="E6244" s="1219" t="s">
        <v>2164</v>
      </c>
      <c r="F6244" s="1221"/>
      <c r="G6244" s="740">
        <v>5636161.9299999997</v>
      </c>
      <c r="H6244" s="740">
        <v>512556.47</v>
      </c>
      <c r="I6244" s="1158">
        <v>0</v>
      </c>
      <c r="J6244" s="740">
        <v>6148718.4000000004</v>
      </c>
      <c r="K6244" s="276" t="str">
        <f t="shared" si="97"/>
        <v>110122</v>
      </c>
    </row>
    <row r="6245" spans="1:11">
      <c r="A6245" s="1157">
        <v>5515070001</v>
      </c>
      <c r="B6245" s="1219" t="s">
        <v>584</v>
      </c>
      <c r="C6245" s="1220"/>
      <c r="D6245" s="1221"/>
      <c r="E6245" s="1219" t="s">
        <v>2165</v>
      </c>
      <c r="F6245" s="1221"/>
      <c r="G6245" s="740">
        <v>38792.47</v>
      </c>
      <c r="H6245" s="740">
        <v>3662.44</v>
      </c>
      <c r="I6245" s="1158">
        <v>0</v>
      </c>
      <c r="J6245" s="740">
        <v>42454.91</v>
      </c>
      <c r="K6245" s="276" t="str">
        <f t="shared" si="97"/>
        <v>110122</v>
      </c>
    </row>
    <row r="6246" spans="1:11">
      <c r="A6246" s="1157">
        <v>5516060001</v>
      </c>
      <c r="B6246" s="1219" t="s">
        <v>585</v>
      </c>
      <c r="C6246" s="1220"/>
      <c r="D6246" s="1221"/>
      <c r="E6246" s="1219" t="s">
        <v>2166</v>
      </c>
      <c r="F6246" s="1221"/>
      <c r="G6246" s="740">
        <v>83416.91</v>
      </c>
      <c r="H6246" s="740">
        <v>8249.75</v>
      </c>
      <c r="I6246" s="1158">
        <v>0</v>
      </c>
      <c r="J6246" s="740">
        <v>91666.66</v>
      </c>
      <c r="K6246" s="276" t="str">
        <f t="shared" si="97"/>
        <v>110122</v>
      </c>
    </row>
    <row r="6247" spans="1:11">
      <c r="A6247" s="1157">
        <v>5517010001</v>
      </c>
      <c r="B6247" s="1219" t="s">
        <v>729</v>
      </c>
      <c r="C6247" s="1220"/>
      <c r="D6247" s="1221"/>
      <c r="E6247" s="1219" t="s">
        <v>2167</v>
      </c>
      <c r="F6247" s="1221"/>
      <c r="G6247" s="740">
        <v>3976361.74</v>
      </c>
      <c r="H6247" s="740">
        <v>346434.71</v>
      </c>
      <c r="I6247" s="1158">
        <v>0</v>
      </c>
      <c r="J6247" s="740">
        <v>4322796.45</v>
      </c>
      <c r="K6247" s="276" t="str">
        <f t="shared" si="97"/>
        <v>110122</v>
      </c>
    </row>
    <row r="6248" spans="1:11">
      <c r="A6248" s="1157">
        <v>5517020002</v>
      </c>
      <c r="B6248" s="1219" t="s">
        <v>1564</v>
      </c>
      <c r="C6248" s="1220"/>
      <c r="D6248" s="1221"/>
      <c r="E6248" s="1219" t="s">
        <v>2168</v>
      </c>
      <c r="F6248" s="1221"/>
      <c r="G6248" s="740">
        <v>7151.3</v>
      </c>
      <c r="H6248" s="1158">
        <v>0</v>
      </c>
      <c r="I6248" s="1158">
        <v>0</v>
      </c>
      <c r="J6248" s="740">
        <v>7151.3</v>
      </c>
      <c r="K6248" s="276" t="str">
        <f t="shared" si="97"/>
        <v>110122</v>
      </c>
    </row>
    <row r="6249" spans="1:11">
      <c r="A6249" s="1157">
        <v>5518010001</v>
      </c>
      <c r="B6249" s="1219" t="s">
        <v>2783</v>
      </c>
      <c r="C6249" s="1220"/>
      <c r="D6249" s="1221"/>
      <c r="E6249" s="1219" t="s">
        <v>3632</v>
      </c>
      <c r="F6249" s="1221"/>
      <c r="G6249" s="740">
        <v>242399.21</v>
      </c>
      <c r="H6249" s="1158">
        <v>0</v>
      </c>
      <c r="I6249" s="1158">
        <v>0</v>
      </c>
      <c r="J6249" s="740">
        <v>242399.21</v>
      </c>
      <c r="K6249" s="276" t="str">
        <f t="shared" si="97"/>
        <v>110122</v>
      </c>
    </row>
    <row r="6250" spans="1:11">
      <c r="A6250" s="1157">
        <v>5594000001</v>
      </c>
      <c r="B6250" s="1219" t="s">
        <v>2430</v>
      </c>
      <c r="C6250" s="1220"/>
      <c r="D6250" s="1221"/>
      <c r="E6250" s="1219" t="s">
        <v>2431</v>
      </c>
      <c r="F6250" s="1221"/>
      <c r="G6250" s="740">
        <v>164663.32999999999</v>
      </c>
      <c r="H6250" s="1158">
        <v>0</v>
      </c>
      <c r="I6250" s="1158">
        <v>0</v>
      </c>
      <c r="J6250" s="740">
        <v>164663.32999999999</v>
      </c>
      <c r="K6250" s="276" t="str">
        <f t="shared" si="97"/>
        <v>151221</v>
      </c>
    </row>
    <row r="6251" spans="1:11">
      <c r="A6251" s="867"/>
      <c r="B6251" s="867"/>
      <c r="C6251" s="867"/>
      <c r="D6251" s="867"/>
      <c r="E6251" s="867"/>
      <c r="F6251" s="867"/>
      <c r="G6251" s="867"/>
      <c r="H6251" s="867"/>
      <c r="I6251" s="867"/>
      <c r="J6251" s="867"/>
    </row>
    <row r="6252" spans="1:11">
      <c r="A6252" s="1159" t="s">
        <v>122</v>
      </c>
      <c r="B6252" s="1160" t="s">
        <v>1532</v>
      </c>
      <c r="C6252" s="1161">
        <v>0</v>
      </c>
      <c r="D6252" s="654"/>
      <c r="E6252" s="654"/>
      <c r="F6252" s="1161">
        <v>0</v>
      </c>
      <c r="G6252" s="867"/>
      <c r="H6252" s="867"/>
      <c r="I6252" s="867"/>
      <c r="J6252" s="867"/>
    </row>
    <row r="6253" spans="1:11">
      <c r="A6253" s="867"/>
      <c r="B6253" s="867"/>
      <c r="C6253" s="867"/>
      <c r="D6253" s="867"/>
      <c r="E6253" s="867"/>
      <c r="F6253" s="867"/>
      <c r="G6253" s="867"/>
      <c r="H6253" s="867"/>
      <c r="I6253" s="867"/>
      <c r="J6253" s="867"/>
    </row>
    <row r="6254" spans="1:11">
      <c r="A6254" s="867"/>
      <c r="B6254" s="867"/>
      <c r="C6254" s="867"/>
      <c r="D6254" s="867"/>
      <c r="E6254" s="867"/>
      <c r="F6254" s="867"/>
      <c r="G6254" s="867"/>
      <c r="H6254" s="867"/>
      <c r="I6254" s="867"/>
      <c r="J6254" s="867"/>
    </row>
    <row r="6255" spans="1:11">
      <c r="A6255" s="1217" t="s">
        <v>1578</v>
      </c>
      <c r="B6255" s="1218"/>
      <c r="C6255" s="1218"/>
      <c r="D6255" s="1218"/>
      <c r="E6255" s="1218"/>
      <c r="F6255" s="1218"/>
      <c r="G6255" s="1218"/>
      <c r="H6255" s="1218"/>
      <c r="I6255" s="1218"/>
      <c r="J6255" s="1218"/>
    </row>
    <row r="6256" spans="1:11" ht="15.75">
      <c r="A6256" s="1162" t="s">
        <v>1533</v>
      </c>
      <c r="B6256" s="867"/>
      <c r="C6256" s="867"/>
      <c r="D6256" s="867"/>
      <c r="E6256" s="867"/>
      <c r="F6256" s="867"/>
      <c r="G6256" s="867"/>
      <c r="H6256" s="867"/>
      <c r="I6256" s="867"/>
      <c r="J6256" s="867"/>
    </row>
    <row r="6257" spans="1:10">
      <c r="A6257" s="867"/>
      <c r="B6257" s="867"/>
      <c r="C6257" s="867"/>
      <c r="D6257" s="867"/>
      <c r="E6257" s="867"/>
      <c r="F6257" s="867"/>
      <c r="G6257" s="867"/>
      <c r="H6257" s="867"/>
      <c r="I6257" s="867"/>
      <c r="J6257" s="867"/>
    </row>
    <row r="6258" spans="1:10">
      <c r="A6258" s="867"/>
      <c r="B6258" s="867"/>
      <c r="C6258" s="867"/>
      <c r="D6258" s="867"/>
      <c r="E6258" s="867"/>
      <c r="F6258" s="867"/>
      <c r="G6258" s="867"/>
      <c r="H6258" s="867"/>
      <c r="I6258" s="867"/>
      <c r="J6258" s="867"/>
    </row>
    <row r="6259" spans="1:10">
      <c r="A6259" s="867"/>
      <c r="B6259" s="867"/>
      <c r="C6259" s="867"/>
      <c r="D6259" s="867"/>
      <c r="E6259" s="867"/>
      <c r="F6259" s="867"/>
      <c r="G6259" s="867"/>
      <c r="H6259" s="867"/>
      <c r="I6259" s="867"/>
      <c r="J6259" s="867"/>
    </row>
    <row r="6260" spans="1:10">
      <c r="A6260" s="867"/>
      <c r="B6260" s="867"/>
      <c r="C6260" s="867"/>
      <c r="D6260" s="867"/>
      <c r="E6260" s="867"/>
      <c r="F6260" s="867"/>
      <c r="G6260" s="867"/>
      <c r="H6260" s="867"/>
      <c r="I6260" s="867"/>
      <c r="J6260" s="867"/>
    </row>
    <row r="6261" spans="1:10">
      <c r="A6261" s="867"/>
      <c r="B6261" s="867"/>
      <c r="C6261" s="867"/>
      <c r="D6261" s="867"/>
      <c r="E6261" s="867"/>
      <c r="F6261" s="867"/>
      <c r="G6261" s="867"/>
      <c r="H6261" s="867"/>
      <c r="I6261" s="867"/>
      <c r="J6261" s="867"/>
    </row>
  </sheetData>
  <mergeCells count="12480">
    <mergeCell ref="B20:D20"/>
    <mergeCell ref="E20:F20"/>
    <mergeCell ref="B21:D21"/>
    <mergeCell ref="E21:F21"/>
    <mergeCell ref="B22:D22"/>
    <mergeCell ref="E22:F22"/>
    <mergeCell ref="B17:D17"/>
    <mergeCell ref="E17:F17"/>
    <mergeCell ref="B18:D18"/>
    <mergeCell ref="E18:F18"/>
    <mergeCell ref="B19:D19"/>
    <mergeCell ref="E19:F19"/>
    <mergeCell ref="B14:D14"/>
    <mergeCell ref="E14:F14"/>
    <mergeCell ref="B15:D15"/>
    <mergeCell ref="E15:F15"/>
    <mergeCell ref="B16:D16"/>
    <mergeCell ref="E16:F16"/>
    <mergeCell ref="B11:D11"/>
    <mergeCell ref="E11:F11"/>
    <mergeCell ref="B12:D12"/>
    <mergeCell ref="E12:F12"/>
    <mergeCell ref="B13:D13"/>
    <mergeCell ref="E13:F13"/>
    <mergeCell ref="A4:B4"/>
    <mergeCell ref="A5:B5"/>
    <mergeCell ref="A9:B9"/>
    <mergeCell ref="D9:E9"/>
    <mergeCell ref="F9:J9"/>
    <mergeCell ref="A10:B10"/>
    <mergeCell ref="D10:E10"/>
    <mergeCell ref="F10:J10"/>
    <mergeCell ref="B38:D38"/>
    <mergeCell ref="E38:F38"/>
    <mergeCell ref="B39:D39"/>
    <mergeCell ref="E39:F39"/>
    <mergeCell ref="B40:D40"/>
    <mergeCell ref="E40:F40"/>
    <mergeCell ref="B35:D35"/>
    <mergeCell ref="E35:F35"/>
    <mergeCell ref="B36:D36"/>
    <mergeCell ref="E36:F36"/>
    <mergeCell ref="B37:D37"/>
    <mergeCell ref="E37:F37"/>
    <mergeCell ref="B32:D32"/>
    <mergeCell ref="E32:F32"/>
    <mergeCell ref="B33:D33"/>
    <mergeCell ref="E33:F33"/>
    <mergeCell ref="B34:D34"/>
    <mergeCell ref="E34:F34"/>
    <mergeCell ref="B29:D29"/>
    <mergeCell ref="E29:F29"/>
    <mergeCell ref="B30:D30"/>
    <mergeCell ref="E30:F30"/>
    <mergeCell ref="B31:D31"/>
    <mergeCell ref="E31:F31"/>
    <mergeCell ref="B26:D26"/>
    <mergeCell ref="E26:F26"/>
    <mergeCell ref="B27:D27"/>
    <mergeCell ref="E27:F27"/>
    <mergeCell ref="B28:D28"/>
    <mergeCell ref="E28:F28"/>
    <mergeCell ref="B23:D23"/>
    <mergeCell ref="E23:F23"/>
    <mergeCell ref="B24:D24"/>
    <mergeCell ref="E24:F24"/>
    <mergeCell ref="B25:D25"/>
    <mergeCell ref="E25:F25"/>
    <mergeCell ref="B56:D56"/>
    <mergeCell ref="E56:F56"/>
    <mergeCell ref="B57:D57"/>
    <mergeCell ref="E57:F57"/>
    <mergeCell ref="B58:D58"/>
    <mergeCell ref="E58:F58"/>
    <mergeCell ref="B53:D53"/>
    <mergeCell ref="E53:F53"/>
    <mergeCell ref="B54:D54"/>
    <mergeCell ref="E54:F54"/>
    <mergeCell ref="B55:D55"/>
    <mergeCell ref="E55:F55"/>
    <mergeCell ref="B50:D50"/>
    <mergeCell ref="E50:F50"/>
    <mergeCell ref="B51:D51"/>
    <mergeCell ref="E51:F51"/>
    <mergeCell ref="B52:D52"/>
    <mergeCell ref="E52:F52"/>
    <mergeCell ref="B47:D47"/>
    <mergeCell ref="E47:F47"/>
    <mergeCell ref="B48:D48"/>
    <mergeCell ref="E48:F48"/>
    <mergeCell ref="B49:D49"/>
    <mergeCell ref="E49:F49"/>
    <mergeCell ref="B44:D44"/>
    <mergeCell ref="E44:F44"/>
    <mergeCell ref="B45:D45"/>
    <mergeCell ref="E45:F45"/>
    <mergeCell ref="B46:D46"/>
    <mergeCell ref="E46:F46"/>
    <mergeCell ref="B41:D41"/>
    <mergeCell ref="E41:F41"/>
    <mergeCell ref="B42:D42"/>
    <mergeCell ref="E42:F42"/>
    <mergeCell ref="B43:D43"/>
    <mergeCell ref="E43:F43"/>
    <mergeCell ref="B74:D74"/>
    <mergeCell ref="E74:F74"/>
    <mergeCell ref="B75:D75"/>
    <mergeCell ref="E75:F75"/>
    <mergeCell ref="B76:D76"/>
    <mergeCell ref="E76:F76"/>
    <mergeCell ref="B71:D71"/>
    <mergeCell ref="E71:F71"/>
    <mergeCell ref="B72:D72"/>
    <mergeCell ref="E72:F72"/>
    <mergeCell ref="B73:D73"/>
    <mergeCell ref="E73:F73"/>
    <mergeCell ref="B68:D68"/>
    <mergeCell ref="E68:F68"/>
    <mergeCell ref="B69:D69"/>
    <mergeCell ref="E69:F69"/>
    <mergeCell ref="B70:D70"/>
    <mergeCell ref="E70:F70"/>
    <mergeCell ref="B65:D65"/>
    <mergeCell ref="E65:F65"/>
    <mergeCell ref="B66:D66"/>
    <mergeCell ref="E66:F66"/>
    <mergeCell ref="B67:D67"/>
    <mergeCell ref="E67:F67"/>
    <mergeCell ref="B62:D62"/>
    <mergeCell ref="E62:F62"/>
    <mergeCell ref="B63:D63"/>
    <mergeCell ref="E63:F63"/>
    <mergeCell ref="B64:D64"/>
    <mergeCell ref="E64:F64"/>
    <mergeCell ref="B59:D59"/>
    <mergeCell ref="E59:F59"/>
    <mergeCell ref="B60:D60"/>
    <mergeCell ref="E60:F60"/>
    <mergeCell ref="B61:D61"/>
    <mergeCell ref="E61:F61"/>
    <mergeCell ref="B92:D92"/>
    <mergeCell ref="E92:F92"/>
    <mergeCell ref="B93:D93"/>
    <mergeCell ref="E93:F93"/>
    <mergeCell ref="B94:D94"/>
    <mergeCell ref="E94:F94"/>
    <mergeCell ref="B89:D89"/>
    <mergeCell ref="E89:F89"/>
    <mergeCell ref="B90:D90"/>
    <mergeCell ref="E90:F90"/>
    <mergeCell ref="B91:D91"/>
    <mergeCell ref="E91:F91"/>
    <mergeCell ref="B86:D86"/>
    <mergeCell ref="E86:F86"/>
    <mergeCell ref="B87:D87"/>
    <mergeCell ref="E87:F87"/>
    <mergeCell ref="B88:D88"/>
    <mergeCell ref="E88:F88"/>
    <mergeCell ref="B83:D83"/>
    <mergeCell ref="E83:F83"/>
    <mergeCell ref="B84:D84"/>
    <mergeCell ref="E84:F84"/>
    <mergeCell ref="B85:D85"/>
    <mergeCell ref="E85:F85"/>
    <mergeCell ref="B80:D80"/>
    <mergeCell ref="E80:F80"/>
    <mergeCell ref="B81:D81"/>
    <mergeCell ref="E81:F81"/>
    <mergeCell ref="B82:D82"/>
    <mergeCell ref="E82:F82"/>
    <mergeCell ref="B77:D77"/>
    <mergeCell ref="E77:F77"/>
    <mergeCell ref="B78:D78"/>
    <mergeCell ref="E78:F78"/>
    <mergeCell ref="B79:D79"/>
    <mergeCell ref="E79:F79"/>
    <mergeCell ref="B110:D110"/>
    <mergeCell ref="E110:F110"/>
    <mergeCell ref="B111:D111"/>
    <mergeCell ref="E111:F111"/>
    <mergeCell ref="B112:D112"/>
    <mergeCell ref="E112:F112"/>
    <mergeCell ref="B107:D107"/>
    <mergeCell ref="E107:F107"/>
    <mergeCell ref="B108:D108"/>
    <mergeCell ref="E108:F108"/>
    <mergeCell ref="B109:D109"/>
    <mergeCell ref="E109:F109"/>
    <mergeCell ref="B104:D104"/>
    <mergeCell ref="E104:F104"/>
    <mergeCell ref="B105:D105"/>
    <mergeCell ref="E105:F105"/>
    <mergeCell ref="B106:D106"/>
    <mergeCell ref="E106:F106"/>
    <mergeCell ref="B101:D101"/>
    <mergeCell ref="E101:F101"/>
    <mergeCell ref="B102:D102"/>
    <mergeCell ref="E102:F102"/>
    <mergeCell ref="B103:D103"/>
    <mergeCell ref="E103:F103"/>
    <mergeCell ref="B98:D98"/>
    <mergeCell ref="E98:F98"/>
    <mergeCell ref="B99:D99"/>
    <mergeCell ref="E99:F99"/>
    <mergeCell ref="B100:D100"/>
    <mergeCell ref="E100:F100"/>
    <mergeCell ref="B95:D95"/>
    <mergeCell ref="E95:F95"/>
    <mergeCell ref="B96:D96"/>
    <mergeCell ref="E96:F96"/>
    <mergeCell ref="B97:D97"/>
    <mergeCell ref="E97:F97"/>
    <mergeCell ref="B128:D128"/>
    <mergeCell ref="E128:F128"/>
    <mergeCell ref="B129:D129"/>
    <mergeCell ref="E129:F129"/>
    <mergeCell ref="B130:D130"/>
    <mergeCell ref="E130:F130"/>
    <mergeCell ref="B125:D125"/>
    <mergeCell ref="E125:F125"/>
    <mergeCell ref="B126:D126"/>
    <mergeCell ref="E126:F126"/>
    <mergeCell ref="B127:D127"/>
    <mergeCell ref="E127:F127"/>
    <mergeCell ref="B122:D122"/>
    <mergeCell ref="E122:F122"/>
    <mergeCell ref="B123:D123"/>
    <mergeCell ref="E123:F123"/>
    <mergeCell ref="B124:D124"/>
    <mergeCell ref="E124:F124"/>
    <mergeCell ref="B119:D119"/>
    <mergeCell ref="E119:F119"/>
    <mergeCell ref="B120:D120"/>
    <mergeCell ref="E120:F120"/>
    <mergeCell ref="B121:D121"/>
    <mergeCell ref="E121:F121"/>
    <mergeCell ref="B116:D116"/>
    <mergeCell ref="E116:F116"/>
    <mergeCell ref="B117:D117"/>
    <mergeCell ref="E117:F117"/>
    <mergeCell ref="B118:D118"/>
    <mergeCell ref="E118:F118"/>
    <mergeCell ref="B113:D113"/>
    <mergeCell ref="E113:F113"/>
    <mergeCell ref="B114:D114"/>
    <mergeCell ref="E114:F114"/>
    <mergeCell ref="B115:D115"/>
    <mergeCell ref="E115:F115"/>
    <mergeCell ref="B146:D146"/>
    <mergeCell ref="E146:F146"/>
    <mergeCell ref="B147:D147"/>
    <mergeCell ref="E147:F147"/>
    <mergeCell ref="B148:D148"/>
    <mergeCell ref="E148:F148"/>
    <mergeCell ref="B143:D143"/>
    <mergeCell ref="E143:F143"/>
    <mergeCell ref="B144:D144"/>
    <mergeCell ref="E144:F144"/>
    <mergeCell ref="B145:D145"/>
    <mergeCell ref="E145:F145"/>
    <mergeCell ref="B140:D140"/>
    <mergeCell ref="E140:F140"/>
    <mergeCell ref="B141:D141"/>
    <mergeCell ref="E141:F141"/>
    <mergeCell ref="B142:D142"/>
    <mergeCell ref="E142:F142"/>
    <mergeCell ref="B137:D137"/>
    <mergeCell ref="E137:F137"/>
    <mergeCell ref="B138:D138"/>
    <mergeCell ref="E138:F138"/>
    <mergeCell ref="B139:D139"/>
    <mergeCell ref="E139:F139"/>
    <mergeCell ref="B134:D134"/>
    <mergeCell ref="E134:F134"/>
    <mergeCell ref="B135:D135"/>
    <mergeCell ref="E135:F135"/>
    <mergeCell ref="B136:D136"/>
    <mergeCell ref="E136:F136"/>
    <mergeCell ref="B131:D131"/>
    <mergeCell ref="E131:F131"/>
    <mergeCell ref="B132:D132"/>
    <mergeCell ref="E132:F132"/>
    <mergeCell ref="B133:D133"/>
    <mergeCell ref="E133:F133"/>
    <mergeCell ref="B164:D164"/>
    <mergeCell ref="E164:F164"/>
    <mergeCell ref="B165:D165"/>
    <mergeCell ref="E165:F165"/>
    <mergeCell ref="B166:D166"/>
    <mergeCell ref="E166:F166"/>
    <mergeCell ref="B161:D161"/>
    <mergeCell ref="E161:F161"/>
    <mergeCell ref="B162:D162"/>
    <mergeCell ref="E162:F162"/>
    <mergeCell ref="B163:D163"/>
    <mergeCell ref="E163:F163"/>
    <mergeCell ref="B158:D158"/>
    <mergeCell ref="E158:F158"/>
    <mergeCell ref="B159:D159"/>
    <mergeCell ref="E159:F159"/>
    <mergeCell ref="B160:D160"/>
    <mergeCell ref="E160:F160"/>
    <mergeCell ref="B155:D155"/>
    <mergeCell ref="E155:F155"/>
    <mergeCell ref="B156:D156"/>
    <mergeCell ref="E156:F156"/>
    <mergeCell ref="B157:D157"/>
    <mergeCell ref="E157:F157"/>
    <mergeCell ref="B152:D152"/>
    <mergeCell ref="E152:F152"/>
    <mergeCell ref="B153:D153"/>
    <mergeCell ref="E153:F153"/>
    <mergeCell ref="B154:D154"/>
    <mergeCell ref="E154:F154"/>
    <mergeCell ref="B149:D149"/>
    <mergeCell ref="E149:F149"/>
    <mergeCell ref="B150:D150"/>
    <mergeCell ref="E150:F150"/>
    <mergeCell ref="B151:D151"/>
    <mergeCell ref="E151:F151"/>
    <mergeCell ref="B182:D182"/>
    <mergeCell ref="E182:F182"/>
    <mergeCell ref="B183:D183"/>
    <mergeCell ref="E183:F183"/>
    <mergeCell ref="B184:D184"/>
    <mergeCell ref="E184:F184"/>
    <mergeCell ref="B179:D179"/>
    <mergeCell ref="E179:F179"/>
    <mergeCell ref="B180:D180"/>
    <mergeCell ref="E180:F180"/>
    <mergeCell ref="B181:D181"/>
    <mergeCell ref="E181:F181"/>
    <mergeCell ref="B176:D176"/>
    <mergeCell ref="E176:F176"/>
    <mergeCell ref="B177:D177"/>
    <mergeCell ref="E177:F177"/>
    <mergeCell ref="B178:D178"/>
    <mergeCell ref="E178:F178"/>
    <mergeCell ref="B173:D173"/>
    <mergeCell ref="E173:F173"/>
    <mergeCell ref="B174:D174"/>
    <mergeCell ref="E174:F174"/>
    <mergeCell ref="B175:D175"/>
    <mergeCell ref="E175:F175"/>
    <mergeCell ref="B170:D170"/>
    <mergeCell ref="E170:F170"/>
    <mergeCell ref="B171:D171"/>
    <mergeCell ref="E171:F171"/>
    <mergeCell ref="B172:D172"/>
    <mergeCell ref="E172:F172"/>
    <mergeCell ref="B167:D167"/>
    <mergeCell ref="E167:F167"/>
    <mergeCell ref="B168:D168"/>
    <mergeCell ref="E168:F168"/>
    <mergeCell ref="B169:D169"/>
    <mergeCell ref="E169:F169"/>
    <mergeCell ref="B200:D200"/>
    <mergeCell ref="E200:F200"/>
    <mergeCell ref="B201:D201"/>
    <mergeCell ref="E201:F201"/>
    <mergeCell ref="B202:D202"/>
    <mergeCell ref="E202:F202"/>
    <mergeCell ref="B197:D197"/>
    <mergeCell ref="E197:F197"/>
    <mergeCell ref="B198:D198"/>
    <mergeCell ref="E198:F198"/>
    <mergeCell ref="B199:D199"/>
    <mergeCell ref="E199:F199"/>
    <mergeCell ref="B194:D194"/>
    <mergeCell ref="E194:F194"/>
    <mergeCell ref="B195:D195"/>
    <mergeCell ref="E195:F195"/>
    <mergeCell ref="B196:D196"/>
    <mergeCell ref="E196:F196"/>
    <mergeCell ref="B191:D191"/>
    <mergeCell ref="E191:F191"/>
    <mergeCell ref="B192:D192"/>
    <mergeCell ref="E192:F192"/>
    <mergeCell ref="B193:D193"/>
    <mergeCell ref="E193:F193"/>
    <mergeCell ref="B188:D188"/>
    <mergeCell ref="E188:F188"/>
    <mergeCell ref="B189:D189"/>
    <mergeCell ref="E189:F189"/>
    <mergeCell ref="B190:D190"/>
    <mergeCell ref="E190:F190"/>
    <mergeCell ref="B185:D185"/>
    <mergeCell ref="E185:F185"/>
    <mergeCell ref="B186:D186"/>
    <mergeCell ref="E186:F186"/>
    <mergeCell ref="B187:D187"/>
    <mergeCell ref="E187:F187"/>
    <mergeCell ref="B218:D218"/>
    <mergeCell ref="E218:F218"/>
    <mergeCell ref="B219:D219"/>
    <mergeCell ref="E219:F219"/>
    <mergeCell ref="B220:D220"/>
    <mergeCell ref="E220:F220"/>
    <mergeCell ref="B215:D215"/>
    <mergeCell ref="E215:F215"/>
    <mergeCell ref="B216:D216"/>
    <mergeCell ref="E216:F216"/>
    <mergeCell ref="B217:D217"/>
    <mergeCell ref="E217:F217"/>
    <mergeCell ref="B212:D212"/>
    <mergeCell ref="E212:F212"/>
    <mergeCell ref="B213:D213"/>
    <mergeCell ref="E213:F213"/>
    <mergeCell ref="B214:D214"/>
    <mergeCell ref="E214:F214"/>
    <mergeCell ref="B209:D209"/>
    <mergeCell ref="E209:F209"/>
    <mergeCell ref="B210:D210"/>
    <mergeCell ref="E210:F210"/>
    <mergeCell ref="B211:D211"/>
    <mergeCell ref="E211:F211"/>
    <mergeCell ref="B206:D206"/>
    <mergeCell ref="E206:F206"/>
    <mergeCell ref="B207:D207"/>
    <mergeCell ref="E207:F207"/>
    <mergeCell ref="B208:D208"/>
    <mergeCell ref="E208:F208"/>
    <mergeCell ref="B203:D203"/>
    <mergeCell ref="E203:F203"/>
    <mergeCell ref="B204:D204"/>
    <mergeCell ref="E204:F204"/>
    <mergeCell ref="B205:D205"/>
    <mergeCell ref="E205:F205"/>
    <mergeCell ref="B236:D236"/>
    <mergeCell ref="E236:F236"/>
    <mergeCell ref="B237:D237"/>
    <mergeCell ref="E237:F237"/>
    <mergeCell ref="B238:D238"/>
    <mergeCell ref="E238:F238"/>
    <mergeCell ref="B233:D233"/>
    <mergeCell ref="E233:F233"/>
    <mergeCell ref="B234:D234"/>
    <mergeCell ref="E234:F234"/>
    <mergeCell ref="B235:D235"/>
    <mergeCell ref="E235:F235"/>
    <mergeCell ref="B230:D230"/>
    <mergeCell ref="E230:F230"/>
    <mergeCell ref="B231:D231"/>
    <mergeCell ref="E231:F231"/>
    <mergeCell ref="B232:D232"/>
    <mergeCell ref="E232:F232"/>
    <mergeCell ref="B227:D227"/>
    <mergeCell ref="E227:F227"/>
    <mergeCell ref="B228:D228"/>
    <mergeCell ref="E228:F228"/>
    <mergeCell ref="B229:D229"/>
    <mergeCell ref="E229:F229"/>
    <mergeCell ref="B224:D224"/>
    <mergeCell ref="E224:F224"/>
    <mergeCell ref="B225:D225"/>
    <mergeCell ref="E225:F225"/>
    <mergeCell ref="B226:D226"/>
    <mergeCell ref="E226:F226"/>
    <mergeCell ref="B221:D221"/>
    <mergeCell ref="E221:F221"/>
    <mergeCell ref="B222:D222"/>
    <mergeCell ref="E222:F222"/>
    <mergeCell ref="B223:D223"/>
    <mergeCell ref="E223:F223"/>
    <mergeCell ref="B254:D254"/>
    <mergeCell ref="E254:F254"/>
    <mergeCell ref="B255:D255"/>
    <mergeCell ref="E255:F255"/>
    <mergeCell ref="B256:D256"/>
    <mergeCell ref="E256:F256"/>
    <mergeCell ref="B251:D251"/>
    <mergeCell ref="E251:F251"/>
    <mergeCell ref="B252:D252"/>
    <mergeCell ref="E252:F252"/>
    <mergeCell ref="B253:D253"/>
    <mergeCell ref="E253:F253"/>
    <mergeCell ref="B248:D248"/>
    <mergeCell ref="E248:F248"/>
    <mergeCell ref="B249:D249"/>
    <mergeCell ref="E249:F249"/>
    <mergeCell ref="B250:D250"/>
    <mergeCell ref="E250:F250"/>
    <mergeCell ref="B245:D245"/>
    <mergeCell ref="E245:F245"/>
    <mergeCell ref="B246:D246"/>
    <mergeCell ref="E246:F246"/>
    <mergeCell ref="B247:D247"/>
    <mergeCell ref="E247:F247"/>
    <mergeCell ref="B242:D242"/>
    <mergeCell ref="E242:F242"/>
    <mergeCell ref="B243:D243"/>
    <mergeCell ref="E243:F243"/>
    <mergeCell ref="B244:D244"/>
    <mergeCell ref="E244:F244"/>
    <mergeCell ref="B239:D239"/>
    <mergeCell ref="E239:F239"/>
    <mergeCell ref="B240:D240"/>
    <mergeCell ref="E240:F240"/>
    <mergeCell ref="B241:D241"/>
    <mergeCell ref="E241:F241"/>
    <mergeCell ref="B272:D272"/>
    <mergeCell ref="E272:F272"/>
    <mergeCell ref="B273:D273"/>
    <mergeCell ref="E273:F273"/>
    <mergeCell ref="B274:D274"/>
    <mergeCell ref="E274:F274"/>
    <mergeCell ref="B269:D269"/>
    <mergeCell ref="E269:F269"/>
    <mergeCell ref="B270:D270"/>
    <mergeCell ref="E270:F270"/>
    <mergeCell ref="B271:D271"/>
    <mergeCell ref="E271:F271"/>
    <mergeCell ref="B266:D266"/>
    <mergeCell ref="E266:F266"/>
    <mergeCell ref="B267:D267"/>
    <mergeCell ref="E267:F267"/>
    <mergeCell ref="B268:D268"/>
    <mergeCell ref="E268:F268"/>
    <mergeCell ref="B263:D263"/>
    <mergeCell ref="E263:F263"/>
    <mergeCell ref="B264:D264"/>
    <mergeCell ref="E264:F264"/>
    <mergeCell ref="B265:D265"/>
    <mergeCell ref="E265:F265"/>
    <mergeCell ref="B260:D260"/>
    <mergeCell ref="E260:F260"/>
    <mergeCell ref="B261:D261"/>
    <mergeCell ref="E261:F261"/>
    <mergeCell ref="B262:D262"/>
    <mergeCell ref="E262:F262"/>
    <mergeCell ref="B257:D257"/>
    <mergeCell ref="E257:F257"/>
    <mergeCell ref="B258:D258"/>
    <mergeCell ref="E258:F258"/>
    <mergeCell ref="B259:D259"/>
    <mergeCell ref="E259:F259"/>
    <mergeCell ref="B290:D290"/>
    <mergeCell ref="E290:F290"/>
    <mergeCell ref="B291:D291"/>
    <mergeCell ref="E291:F291"/>
    <mergeCell ref="B292:D292"/>
    <mergeCell ref="E292:F292"/>
    <mergeCell ref="B287:D287"/>
    <mergeCell ref="E287:F287"/>
    <mergeCell ref="B288:D288"/>
    <mergeCell ref="E288:F288"/>
    <mergeCell ref="B289:D289"/>
    <mergeCell ref="E289:F289"/>
    <mergeCell ref="B284:D284"/>
    <mergeCell ref="E284:F284"/>
    <mergeCell ref="B285:D285"/>
    <mergeCell ref="E285:F285"/>
    <mergeCell ref="B286:D286"/>
    <mergeCell ref="E286:F286"/>
    <mergeCell ref="B281:D281"/>
    <mergeCell ref="E281:F281"/>
    <mergeCell ref="B282:D282"/>
    <mergeCell ref="E282:F282"/>
    <mergeCell ref="B283:D283"/>
    <mergeCell ref="E283:F283"/>
    <mergeCell ref="B278:D278"/>
    <mergeCell ref="E278:F278"/>
    <mergeCell ref="B279:D279"/>
    <mergeCell ref="E279:F279"/>
    <mergeCell ref="B280:D280"/>
    <mergeCell ref="E280:F280"/>
    <mergeCell ref="B275:D275"/>
    <mergeCell ref="E275:F275"/>
    <mergeCell ref="B276:D276"/>
    <mergeCell ref="E276:F276"/>
    <mergeCell ref="B277:D277"/>
    <mergeCell ref="E277:F277"/>
    <mergeCell ref="B308:D308"/>
    <mergeCell ref="E308:F308"/>
    <mergeCell ref="B309:D309"/>
    <mergeCell ref="E309:F309"/>
    <mergeCell ref="B310:D310"/>
    <mergeCell ref="E310:F310"/>
    <mergeCell ref="B305:D305"/>
    <mergeCell ref="E305:F305"/>
    <mergeCell ref="B306:D306"/>
    <mergeCell ref="E306:F306"/>
    <mergeCell ref="B307:D307"/>
    <mergeCell ref="E307:F307"/>
    <mergeCell ref="B302:D302"/>
    <mergeCell ref="E302:F302"/>
    <mergeCell ref="B303:D303"/>
    <mergeCell ref="E303:F303"/>
    <mergeCell ref="B304:D304"/>
    <mergeCell ref="E304:F304"/>
    <mergeCell ref="B299:D299"/>
    <mergeCell ref="E299:F299"/>
    <mergeCell ref="B300:D300"/>
    <mergeCell ref="E300:F300"/>
    <mergeCell ref="B301:D301"/>
    <mergeCell ref="E301:F301"/>
    <mergeCell ref="B296:D296"/>
    <mergeCell ref="E296:F296"/>
    <mergeCell ref="B297:D297"/>
    <mergeCell ref="E297:F297"/>
    <mergeCell ref="B298:D298"/>
    <mergeCell ref="E298:F298"/>
    <mergeCell ref="B293:D293"/>
    <mergeCell ref="E293:F293"/>
    <mergeCell ref="B294:D294"/>
    <mergeCell ref="E294:F294"/>
    <mergeCell ref="B295:D295"/>
    <mergeCell ref="E295:F295"/>
    <mergeCell ref="B326:D326"/>
    <mergeCell ref="E326:F326"/>
    <mergeCell ref="B327:D327"/>
    <mergeCell ref="E327:F327"/>
    <mergeCell ref="B328:D328"/>
    <mergeCell ref="E328:F328"/>
    <mergeCell ref="B323:D323"/>
    <mergeCell ref="E323:F323"/>
    <mergeCell ref="B324:D324"/>
    <mergeCell ref="E324:F324"/>
    <mergeCell ref="B325:D325"/>
    <mergeCell ref="E325:F325"/>
    <mergeCell ref="B320:D320"/>
    <mergeCell ref="E320:F320"/>
    <mergeCell ref="B321:D321"/>
    <mergeCell ref="E321:F321"/>
    <mergeCell ref="B322:D322"/>
    <mergeCell ref="E322:F322"/>
    <mergeCell ref="B317:D317"/>
    <mergeCell ref="E317:F317"/>
    <mergeCell ref="B318:D318"/>
    <mergeCell ref="E318:F318"/>
    <mergeCell ref="B319:D319"/>
    <mergeCell ref="E319:F319"/>
    <mergeCell ref="B314:D314"/>
    <mergeCell ref="E314:F314"/>
    <mergeCell ref="B315:D315"/>
    <mergeCell ref="E315:F315"/>
    <mergeCell ref="B316:D316"/>
    <mergeCell ref="E316:F316"/>
    <mergeCell ref="B311:D311"/>
    <mergeCell ref="E311:F311"/>
    <mergeCell ref="B312:D312"/>
    <mergeCell ref="E312:F312"/>
    <mergeCell ref="B313:D313"/>
    <mergeCell ref="E313:F313"/>
    <mergeCell ref="B344:D344"/>
    <mergeCell ref="E344:F344"/>
    <mergeCell ref="B345:D345"/>
    <mergeCell ref="E345:F345"/>
    <mergeCell ref="B346:D346"/>
    <mergeCell ref="E346:F346"/>
    <mergeCell ref="B341:D341"/>
    <mergeCell ref="E341:F341"/>
    <mergeCell ref="B342:D342"/>
    <mergeCell ref="E342:F342"/>
    <mergeCell ref="B343:D343"/>
    <mergeCell ref="E343:F343"/>
    <mergeCell ref="B338:D338"/>
    <mergeCell ref="E338:F338"/>
    <mergeCell ref="B339:D339"/>
    <mergeCell ref="E339:F339"/>
    <mergeCell ref="B340:D340"/>
    <mergeCell ref="E340:F340"/>
    <mergeCell ref="B335:D335"/>
    <mergeCell ref="E335:F335"/>
    <mergeCell ref="B336:D336"/>
    <mergeCell ref="E336:F336"/>
    <mergeCell ref="B337:D337"/>
    <mergeCell ref="E337:F337"/>
    <mergeCell ref="B332:D332"/>
    <mergeCell ref="E332:F332"/>
    <mergeCell ref="B333:D333"/>
    <mergeCell ref="E333:F333"/>
    <mergeCell ref="B334:D334"/>
    <mergeCell ref="E334:F334"/>
    <mergeCell ref="B329:D329"/>
    <mergeCell ref="E329:F329"/>
    <mergeCell ref="B330:D330"/>
    <mergeCell ref="E330:F330"/>
    <mergeCell ref="B331:D331"/>
    <mergeCell ref="E331:F331"/>
    <mergeCell ref="B362:D362"/>
    <mergeCell ref="E362:F362"/>
    <mergeCell ref="B363:D363"/>
    <mergeCell ref="E363:F363"/>
    <mergeCell ref="B364:D364"/>
    <mergeCell ref="E364:F364"/>
    <mergeCell ref="B359:D359"/>
    <mergeCell ref="E359:F359"/>
    <mergeCell ref="B360:D360"/>
    <mergeCell ref="E360:F360"/>
    <mergeCell ref="B361:D361"/>
    <mergeCell ref="E361:F361"/>
    <mergeCell ref="B356:D356"/>
    <mergeCell ref="E356:F356"/>
    <mergeCell ref="B357:D357"/>
    <mergeCell ref="E357:F357"/>
    <mergeCell ref="B358:D358"/>
    <mergeCell ref="E358:F358"/>
    <mergeCell ref="B353:D353"/>
    <mergeCell ref="E353:F353"/>
    <mergeCell ref="B354:D354"/>
    <mergeCell ref="E354:F354"/>
    <mergeCell ref="B355:D355"/>
    <mergeCell ref="E355:F355"/>
    <mergeCell ref="B350:D350"/>
    <mergeCell ref="E350:F350"/>
    <mergeCell ref="B351:D351"/>
    <mergeCell ref="E351:F351"/>
    <mergeCell ref="B352:D352"/>
    <mergeCell ref="E352:F352"/>
    <mergeCell ref="B347:D347"/>
    <mergeCell ref="E347:F347"/>
    <mergeCell ref="B348:D348"/>
    <mergeCell ref="E348:F348"/>
    <mergeCell ref="B349:D349"/>
    <mergeCell ref="E349:F349"/>
    <mergeCell ref="B380:D380"/>
    <mergeCell ref="E380:F380"/>
    <mergeCell ref="B381:D381"/>
    <mergeCell ref="E381:F381"/>
    <mergeCell ref="B382:D382"/>
    <mergeCell ref="E382:F382"/>
    <mergeCell ref="B377:D377"/>
    <mergeCell ref="E377:F377"/>
    <mergeCell ref="B378:D378"/>
    <mergeCell ref="E378:F378"/>
    <mergeCell ref="B379:D379"/>
    <mergeCell ref="E379:F379"/>
    <mergeCell ref="B374:D374"/>
    <mergeCell ref="E374:F374"/>
    <mergeCell ref="B375:D375"/>
    <mergeCell ref="E375:F375"/>
    <mergeCell ref="B376:D376"/>
    <mergeCell ref="E376:F376"/>
    <mergeCell ref="B371:D371"/>
    <mergeCell ref="E371:F371"/>
    <mergeCell ref="B372:D372"/>
    <mergeCell ref="E372:F372"/>
    <mergeCell ref="B373:D373"/>
    <mergeCell ref="E373:F373"/>
    <mergeCell ref="B368:D368"/>
    <mergeCell ref="E368:F368"/>
    <mergeCell ref="B369:D369"/>
    <mergeCell ref="E369:F369"/>
    <mergeCell ref="B370:D370"/>
    <mergeCell ref="E370:F370"/>
    <mergeCell ref="B365:D365"/>
    <mergeCell ref="E365:F365"/>
    <mergeCell ref="B366:D366"/>
    <mergeCell ref="E366:F366"/>
    <mergeCell ref="B367:D367"/>
    <mergeCell ref="E367:F367"/>
    <mergeCell ref="B398:D398"/>
    <mergeCell ref="E398:F398"/>
    <mergeCell ref="B399:D399"/>
    <mergeCell ref="E399:F399"/>
    <mergeCell ref="B400:D400"/>
    <mergeCell ref="E400:F400"/>
    <mergeCell ref="B395:D395"/>
    <mergeCell ref="E395:F395"/>
    <mergeCell ref="B396:D396"/>
    <mergeCell ref="E396:F396"/>
    <mergeCell ref="B397:D397"/>
    <mergeCell ref="E397:F397"/>
    <mergeCell ref="B392:D392"/>
    <mergeCell ref="E392:F392"/>
    <mergeCell ref="B393:D393"/>
    <mergeCell ref="E393:F393"/>
    <mergeCell ref="B394:D394"/>
    <mergeCell ref="E394:F394"/>
    <mergeCell ref="B389:D389"/>
    <mergeCell ref="E389:F389"/>
    <mergeCell ref="B390:D390"/>
    <mergeCell ref="E390:F390"/>
    <mergeCell ref="B391:D391"/>
    <mergeCell ref="E391:F391"/>
    <mergeCell ref="B386:D386"/>
    <mergeCell ref="E386:F386"/>
    <mergeCell ref="B387:D387"/>
    <mergeCell ref="E387:F387"/>
    <mergeCell ref="B388:D388"/>
    <mergeCell ref="E388:F388"/>
    <mergeCell ref="B383:D383"/>
    <mergeCell ref="E383:F383"/>
    <mergeCell ref="B384:D384"/>
    <mergeCell ref="E384:F384"/>
    <mergeCell ref="B385:D385"/>
    <mergeCell ref="E385:F385"/>
    <mergeCell ref="B416:D416"/>
    <mergeCell ref="E416:F416"/>
    <mergeCell ref="B417:D417"/>
    <mergeCell ref="E417:F417"/>
    <mergeCell ref="B418:D418"/>
    <mergeCell ref="E418:F418"/>
    <mergeCell ref="B413:D413"/>
    <mergeCell ref="E413:F413"/>
    <mergeCell ref="B414:D414"/>
    <mergeCell ref="E414:F414"/>
    <mergeCell ref="B415:D415"/>
    <mergeCell ref="E415:F415"/>
    <mergeCell ref="B410:D410"/>
    <mergeCell ref="E410:F410"/>
    <mergeCell ref="B411:D411"/>
    <mergeCell ref="E411:F411"/>
    <mergeCell ref="B412:D412"/>
    <mergeCell ref="E412:F412"/>
    <mergeCell ref="B407:D407"/>
    <mergeCell ref="E407:F407"/>
    <mergeCell ref="B408:D408"/>
    <mergeCell ref="E408:F408"/>
    <mergeCell ref="B409:D409"/>
    <mergeCell ref="E409:F409"/>
    <mergeCell ref="B404:D404"/>
    <mergeCell ref="E404:F404"/>
    <mergeCell ref="B405:D405"/>
    <mergeCell ref="E405:F405"/>
    <mergeCell ref="B406:D406"/>
    <mergeCell ref="E406:F406"/>
    <mergeCell ref="B401:D401"/>
    <mergeCell ref="E401:F401"/>
    <mergeCell ref="B402:D402"/>
    <mergeCell ref="E402:F402"/>
    <mergeCell ref="B403:D403"/>
    <mergeCell ref="E403:F403"/>
    <mergeCell ref="B434:D434"/>
    <mergeCell ref="E434:F434"/>
    <mergeCell ref="B435:D435"/>
    <mergeCell ref="E435:F435"/>
    <mergeCell ref="B436:D436"/>
    <mergeCell ref="E436:F436"/>
    <mergeCell ref="B431:D431"/>
    <mergeCell ref="E431:F431"/>
    <mergeCell ref="B432:D432"/>
    <mergeCell ref="E432:F432"/>
    <mergeCell ref="B433:D433"/>
    <mergeCell ref="E433:F433"/>
    <mergeCell ref="B428:D428"/>
    <mergeCell ref="E428:F428"/>
    <mergeCell ref="B429:D429"/>
    <mergeCell ref="E429:F429"/>
    <mergeCell ref="B430:D430"/>
    <mergeCell ref="E430:F430"/>
    <mergeCell ref="B425:D425"/>
    <mergeCell ref="E425:F425"/>
    <mergeCell ref="B426:D426"/>
    <mergeCell ref="E426:F426"/>
    <mergeCell ref="B427:D427"/>
    <mergeCell ref="E427:F427"/>
    <mergeCell ref="B422:D422"/>
    <mergeCell ref="E422:F422"/>
    <mergeCell ref="B423:D423"/>
    <mergeCell ref="E423:F423"/>
    <mergeCell ref="B424:D424"/>
    <mergeCell ref="E424:F424"/>
    <mergeCell ref="B419:D419"/>
    <mergeCell ref="E419:F419"/>
    <mergeCell ref="B420:D420"/>
    <mergeCell ref="E420:F420"/>
    <mergeCell ref="B421:D421"/>
    <mergeCell ref="E421:F421"/>
    <mergeCell ref="B452:D452"/>
    <mergeCell ref="E452:F452"/>
    <mergeCell ref="B453:D453"/>
    <mergeCell ref="E453:F453"/>
    <mergeCell ref="B454:D454"/>
    <mergeCell ref="E454:F454"/>
    <mergeCell ref="B449:D449"/>
    <mergeCell ref="E449:F449"/>
    <mergeCell ref="B450:D450"/>
    <mergeCell ref="E450:F450"/>
    <mergeCell ref="B451:D451"/>
    <mergeCell ref="E451:F451"/>
    <mergeCell ref="B446:D446"/>
    <mergeCell ref="E446:F446"/>
    <mergeCell ref="B447:D447"/>
    <mergeCell ref="E447:F447"/>
    <mergeCell ref="B448:D448"/>
    <mergeCell ref="E448:F448"/>
    <mergeCell ref="B443:D443"/>
    <mergeCell ref="E443:F443"/>
    <mergeCell ref="B444:D444"/>
    <mergeCell ref="E444:F444"/>
    <mergeCell ref="B445:D445"/>
    <mergeCell ref="E445:F445"/>
    <mergeCell ref="B440:D440"/>
    <mergeCell ref="E440:F440"/>
    <mergeCell ref="B441:D441"/>
    <mergeCell ref="E441:F441"/>
    <mergeCell ref="B442:D442"/>
    <mergeCell ref="E442:F442"/>
    <mergeCell ref="B437:D437"/>
    <mergeCell ref="E437:F437"/>
    <mergeCell ref="B438:D438"/>
    <mergeCell ref="E438:F438"/>
    <mergeCell ref="B439:D439"/>
    <mergeCell ref="E439:F439"/>
    <mergeCell ref="B470:D470"/>
    <mergeCell ref="E470:F470"/>
    <mergeCell ref="B471:D471"/>
    <mergeCell ref="E471:F471"/>
    <mergeCell ref="B472:D472"/>
    <mergeCell ref="E472:F472"/>
    <mergeCell ref="B467:D467"/>
    <mergeCell ref="E467:F467"/>
    <mergeCell ref="B468:D468"/>
    <mergeCell ref="E468:F468"/>
    <mergeCell ref="B469:D469"/>
    <mergeCell ref="E469:F469"/>
    <mergeCell ref="B464:D464"/>
    <mergeCell ref="E464:F464"/>
    <mergeCell ref="B465:D465"/>
    <mergeCell ref="E465:F465"/>
    <mergeCell ref="B466:D466"/>
    <mergeCell ref="E466:F466"/>
    <mergeCell ref="B461:D461"/>
    <mergeCell ref="E461:F461"/>
    <mergeCell ref="B462:D462"/>
    <mergeCell ref="E462:F462"/>
    <mergeCell ref="B463:D463"/>
    <mergeCell ref="E463:F463"/>
    <mergeCell ref="B458:D458"/>
    <mergeCell ref="E458:F458"/>
    <mergeCell ref="B459:D459"/>
    <mergeCell ref="E459:F459"/>
    <mergeCell ref="B460:D460"/>
    <mergeCell ref="E460:F460"/>
    <mergeCell ref="B455:D455"/>
    <mergeCell ref="E455:F455"/>
    <mergeCell ref="B456:D456"/>
    <mergeCell ref="E456:F456"/>
    <mergeCell ref="B457:D457"/>
    <mergeCell ref="E457:F457"/>
    <mergeCell ref="B488:D488"/>
    <mergeCell ref="E488:F488"/>
    <mergeCell ref="B489:D489"/>
    <mergeCell ref="E489:F489"/>
    <mergeCell ref="B490:D490"/>
    <mergeCell ref="E490:F490"/>
    <mergeCell ref="B485:D485"/>
    <mergeCell ref="E485:F485"/>
    <mergeCell ref="B486:D486"/>
    <mergeCell ref="E486:F486"/>
    <mergeCell ref="B487:D487"/>
    <mergeCell ref="E487:F487"/>
    <mergeCell ref="B482:D482"/>
    <mergeCell ref="E482:F482"/>
    <mergeCell ref="B483:D483"/>
    <mergeCell ref="E483:F483"/>
    <mergeCell ref="B484:D484"/>
    <mergeCell ref="E484:F484"/>
    <mergeCell ref="B479:D479"/>
    <mergeCell ref="E479:F479"/>
    <mergeCell ref="B480:D480"/>
    <mergeCell ref="E480:F480"/>
    <mergeCell ref="B481:D481"/>
    <mergeCell ref="E481:F481"/>
    <mergeCell ref="B476:D476"/>
    <mergeCell ref="E476:F476"/>
    <mergeCell ref="B477:D477"/>
    <mergeCell ref="E477:F477"/>
    <mergeCell ref="B478:D478"/>
    <mergeCell ref="E478:F478"/>
    <mergeCell ref="B473:D473"/>
    <mergeCell ref="E473:F473"/>
    <mergeCell ref="B474:D474"/>
    <mergeCell ref="E474:F474"/>
    <mergeCell ref="B475:D475"/>
    <mergeCell ref="E475:F475"/>
    <mergeCell ref="B506:D506"/>
    <mergeCell ref="E506:F506"/>
    <mergeCell ref="B507:D507"/>
    <mergeCell ref="E507:F507"/>
    <mergeCell ref="B508:D508"/>
    <mergeCell ref="E508:F508"/>
    <mergeCell ref="B503:D503"/>
    <mergeCell ref="E503:F503"/>
    <mergeCell ref="B504:D504"/>
    <mergeCell ref="E504:F504"/>
    <mergeCell ref="B505:D505"/>
    <mergeCell ref="E505:F505"/>
    <mergeCell ref="B500:D500"/>
    <mergeCell ref="E500:F500"/>
    <mergeCell ref="B501:D501"/>
    <mergeCell ref="E501:F501"/>
    <mergeCell ref="B502:D502"/>
    <mergeCell ref="E502:F502"/>
    <mergeCell ref="B497:D497"/>
    <mergeCell ref="E497:F497"/>
    <mergeCell ref="B498:D498"/>
    <mergeCell ref="E498:F498"/>
    <mergeCell ref="B499:D499"/>
    <mergeCell ref="E499:F499"/>
    <mergeCell ref="B494:D494"/>
    <mergeCell ref="E494:F494"/>
    <mergeCell ref="B495:D495"/>
    <mergeCell ref="E495:F495"/>
    <mergeCell ref="B496:D496"/>
    <mergeCell ref="E496:F496"/>
    <mergeCell ref="B491:D491"/>
    <mergeCell ref="E491:F491"/>
    <mergeCell ref="B492:D492"/>
    <mergeCell ref="E492:F492"/>
    <mergeCell ref="B493:D493"/>
    <mergeCell ref="E493:F493"/>
    <mergeCell ref="B524:D524"/>
    <mergeCell ref="E524:F524"/>
    <mergeCell ref="B525:D525"/>
    <mergeCell ref="E525:F525"/>
    <mergeCell ref="B526:D526"/>
    <mergeCell ref="E526:F526"/>
    <mergeCell ref="B521:D521"/>
    <mergeCell ref="E521:F521"/>
    <mergeCell ref="B522:D522"/>
    <mergeCell ref="E522:F522"/>
    <mergeCell ref="B523:D523"/>
    <mergeCell ref="E523:F523"/>
    <mergeCell ref="B518:D518"/>
    <mergeCell ref="E518:F518"/>
    <mergeCell ref="B519:D519"/>
    <mergeCell ref="E519:F519"/>
    <mergeCell ref="B520:D520"/>
    <mergeCell ref="E520:F520"/>
    <mergeCell ref="B515:D515"/>
    <mergeCell ref="E515:F515"/>
    <mergeCell ref="B516:D516"/>
    <mergeCell ref="E516:F516"/>
    <mergeCell ref="B517:D517"/>
    <mergeCell ref="E517:F517"/>
    <mergeCell ref="B512:D512"/>
    <mergeCell ref="E512:F512"/>
    <mergeCell ref="B513:D513"/>
    <mergeCell ref="E513:F513"/>
    <mergeCell ref="B514:D514"/>
    <mergeCell ref="E514:F514"/>
    <mergeCell ref="B509:D509"/>
    <mergeCell ref="E509:F509"/>
    <mergeCell ref="B510:D510"/>
    <mergeCell ref="E510:F510"/>
    <mergeCell ref="B511:D511"/>
    <mergeCell ref="E511:F511"/>
    <mergeCell ref="B542:D542"/>
    <mergeCell ref="E542:F542"/>
    <mergeCell ref="B543:D543"/>
    <mergeCell ref="E543:F543"/>
    <mergeCell ref="B544:D544"/>
    <mergeCell ref="E544:F544"/>
    <mergeCell ref="B539:D539"/>
    <mergeCell ref="E539:F539"/>
    <mergeCell ref="B540:D540"/>
    <mergeCell ref="E540:F540"/>
    <mergeCell ref="B541:D541"/>
    <mergeCell ref="E541:F541"/>
    <mergeCell ref="B536:D536"/>
    <mergeCell ref="E536:F536"/>
    <mergeCell ref="B537:D537"/>
    <mergeCell ref="E537:F537"/>
    <mergeCell ref="B538:D538"/>
    <mergeCell ref="E538:F538"/>
    <mergeCell ref="B533:D533"/>
    <mergeCell ref="E533:F533"/>
    <mergeCell ref="B534:D534"/>
    <mergeCell ref="E534:F534"/>
    <mergeCell ref="B535:D535"/>
    <mergeCell ref="E535:F535"/>
    <mergeCell ref="B530:D530"/>
    <mergeCell ref="E530:F530"/>
    <mergeCell ref="B531:D531"/>
    <mergeCell ref="E531:F531"/>
    <mergeCell ref="B532:D532"/>
    <mergeCell ref="E532:F532"/>
    <mergeCell ref="B527:D527"/>
    <mergeCell ref="E527:F527"/>
    <mergeCell ref="B528:D528"/>
    <mergeCell ref="E528:F528"/>
    <mergeCell ref="B529:D529"/>
    <mergeCell ref="E529:F529"/>
    <mergeCell ref="B560:D560"/>
    <mergeCell ref="E560:F560"/>
    <mergeCell ref="B561:D561"/>
    <mergeCell ref="E561:F561"/>
    <mergeCell ref="B562:D562"/>
    <mergeCell ref="E562:F562"/>
    <mergeCell ref="B557:D557"/>
    <mergeCell ref="E557:F557"/>
    <mergeCell ref="B558:D558"/>
    <mergeCell ref="E558:F558"/>
    <mergeCell ref="B559:D559"/>
    <mergeCell ref="E559:F559"/>
    <mergeCell ref="B554:D554"/>
    <mergeCell ref="E554:F554"/>
    <mergeCell ref="B555:D555"/>
    <mergeCell ref="E555:F555"/>
    <mergeCell ref="B556:D556"/>
    <mergeCell ref="E556:F556"/>
    <mergeCell ref="B551:D551"/>
    <mergeCell ref="E551:F551"/>
    <mergeCell ref="B552:D552"/>
    <mergeCell ref="E552:F552"/>
    <mergeCell ref="B553:D553"/>
    <mergeCell ref="E553:F553"/>
    <mergeCell ref="B548:D548"/>
    <mergeCell ref="E548:F548"/>
    <mergeCell ref="B549:D549"/>
    <mergeCell ref="E549:F549"/>
    <mergeCell ref="B550:D550"/>
    <mergeCell ref="E550:F550"/>
    <mergeCell ref="B545:D545"/>
    <mergeCell ref="E545:F545"/>
    <mergeCell ref="B546:D546"/>
    <mergeCell ref="E546:F546"/>
    <mergeCell ref="B547:D547"/>
    <mergeCell ref="E547:F547"/>
    <mergeCell ref="B578:D578"/>
    <mergeCell ref="E578:F578"/>
    <mergeCell ref="B579:D579"/>
    <mergeCell ref="E579:F579"/>
    <mergeCell ref="B580:D580"/>
    <mergeCell ref="E580:F580"/>
    <mergeCell ref="B575:D575"/>
    <mergeCell ref="E575:F575"/>
    <mergeCell ref="B576:D576"/>
    <mergeCell ref="E576:F576"/>
    <mergeCell ref="B577:D577"/>
    <mergeCell ref="E577:F577"/>
    <mergeCell ref="B572:D572"/>
    <mergeCell ref="E572:F572"/>
    <mergeCell ref="B573:D573"/>
    <mergeCell ref="E573:F573"/>
    <mergeCell ref="B574:D574"/>
    <mergeCell ref="E574:F574"/>
    <mergeCell ref="B569:D569"/>
    <mergeCell ref="E569:F569"/>
    <mergeCell ref="B570:D570"/>
    <mergeCell ref="E570:F570"/>
    <mergeCell ref="B571:D571"/>
    <mergeCell ref="E571:F571"/>
    <mergeCell ref="B566:D566"/>
    <mergeCell ref="E566:F566"/>
    <mergeCell ref="B567:D567"/>
    <mergeCell ref="E567:F567"/>
    <mergeCell ref="B568:D568"/>
    <mergeCell ref="E568:F568"/>
    <mergeCell ref="B563:D563"/>
    <mergeCell ref="E563:F563"/>
    <mergeCell ref="B564:D564"/>
    <mergeCell ref="E564:F564"/>
    <mergeCell ref="B565:D565"/>
    <mergeCell ref="E565:F565"/>
    <mergeCell ref="B596:D596"/>
    <mergeCell ref="E596:F596"/>
    <mergeCell ref="B597:D597"/>
    <mergeCell ref="E597:F597"/>
    <mergeCell ref="B598:D598"/>
    <mergeCell ref="E598:F598"/>
    <mergeCell ref="B593:D593"/>
    <mergeCell ref="E593:F593"/>
    <mergeCell ref="B594:D594"/>
    <mergeCell ref="E594:F594"/>
    <mergeCell ref="B595:D595"/>
    <mergeCell ref="E595:F595"/>
    <mergeCell ref="B590:D590"/>
    <mergeCell ref="E590:F590"/>
    <mergeCell ref="B591:D591"/>
    <mergeCell ref="E591:F591"/>
    <mergeCell ref="B592:D592"/>
    <mergeCell ref="E592:F592"/>
    <mergeCell ref="B587:D587"/>
    <mergeCell ref="E587:F587"/>
    <mergeCell ref="B588:D588"/>
    <mergeCell ref="E588:F588"/>
    <mergeCell ref="B589:D589"/>
    <mergeCell ref="E589:F589"/>
    <mergeCell ref="B584:D584"/>
    <mergeCell ref="E584:F584"/>
    <mergeCell ref="B585:D585"/>
    <mergeCell ref="E585:F585"/>
    <mergeCell ref="B586:D586"/>
    <mergeCell ref="E586:F586"/>
    <mergeCell ref="B581:D581"/>
    <mergeCell ref="E581:F581"/>
    <mergeCell ref="B582:D582"/>
    <mergeCell ref="E582:F582"/>
    <mergeCell ref="B583:D583"/>
    <mergeCell ref="E583:F583"/>
    <mergeCell ref="B614:D614"/>
    <mergeCell ref="E614:F614"/>
    <mergeCell ref="B615:D615"/>
    <mergeCell ref="E615:F615"/>
    <mergeCell ref="B616:D616"/>
    <mergeCell ref="E616:F616"/>
    <mergeCell ref="B611:D611"/>
    <mergeCell ref="E611:F611"/>
    <mergeCell ref="B612:D612"/>
    <mergeCell ref="E612:F612"/>
    <mergeCell ref="B613:D613"/>
    <mergeCell ref="E613:F613"/>
    <mergeCell ref="B608:D608"/>
    <mergeCell ref="E608:F608"/>
    <mergeCell ref="B609:D609"/>
    <mergeCell ref="E609:F609"/>
    <mergeCell ref="B610:D610"/>
    <mergeCell ref="E610:F610"/>
    <mergeCell ref="B605:D605"/>
    <mergeCell ref="E605:F605"/>
    <mergeCell ref="B606:D606"/>
    <mergeCell ref="E606:F606"/>
    <mergeCell ref="B607:D607"/>
    <mergeCell ref="E607:F607"/>
    <mergeCell ref="B602:D602"/>
    <mergeCell ref="E602:F602"/>
    <mergeCell ref="B603:D603"/>
    <mergeCell ref="E603:F603"/>
    <mergeCell ref="B604:D604"/>
    <mergeCell ref="E604:F604"/>
    <mergeCell ref="B599:D599"/>
    <mergeCell ref="E599:F599"/>
    <mergeCell ref="B600:D600"/>
    <mergeCell ref="E600:F600"/>
    <mergeCell ref="B601:D601"/>
    <mergeCell ref="E601:F601"/>
    <mergeCell ref="B632:D632"/>
    <mergeCell ref="E632:F632"/>
    <mergeCell ref="B633:D633"/>
    <mergeCell ref="E633:F633"/>
    <mergeCell ref="B634:D634"/>
    <mergeCell ref="E634:F634"/>
    <mergeCell ref="B629:D629"/>
    <mergeCell ref="E629:F629"/>
    <mergeCell ref="B630:D630"/>
    <mergeCell ref="E630:F630"/>
    <mergeCell ref="B631:D631"/>
    <mergeCell ref="E631:F631"/>
    <mergeCell ref="B626:D626"/>
    <mergeCell ref="E626:F626"/>
    <mergeCell ref="B627:D627"/>
    <mergeCell ref="E627:F627"/>
    <mergeCell ref="B628:D628"/>
    <mergeCell ref="E628:F628"/>
    <mergeCell ref="B623:D623"/>
    <mergeCell ref="E623:F623"/>
    <mergeCell ref="B624:D624"/>
    <mergeCell ref="E624:F624"/>
    <mergeCell ref="B625:D625"/>
    <mergeCell ref="E625:F625"/>
    <mergeCell ref="B620:D620"/>
    <mergeCell ref="E620:F620"/>
    <mergeCell ref="B621:D621"/>
    <mergeCell ref="E621:F621"/>
    <mergeCell ref="B622:D622"/>
    <mergeCell ref="E622:F622"/>
    <mergeCell ref="B617:D617"/>
    <mergeCell ref="E617:F617"/>
    <mergeCell ref="B618:D618"/>
    <mergeCell ref="E618:F618"/>
    <mergeCell ref="B619:D619"/>
    <mergeCell ref="E619:F619"/>
    <mergeCell ref="B650:D650"/>
    <mergeCell ref="E650:F650"/>
    <mergeCell ref="B651:D651"/>
    <mergeCell ref="E651:F651"/>
    <mergeCell ref="B652:D652"/>
    <mergeCell ref="E652:F652"/>
    <mergeCell ref="B647:D647"/>
    <mergeCell ref="E647:F647"/>
    <mergeCell ref="B648:D648"/>
    <mergeCell ref="E648:F648"/>
    <mergeCell ref="B649:D649"/>
    <mergeCell ref="E649:F649"/>
    <mergeCell ref="B644:D644"/>
    <mergeCell ref="E644:F644"/>
    <mergeCell ref="B645:D645"/>
    <mergeCell ref="E645:F645"/>
    <mergeCell ref="B646:D646"/>
    <mergeCell ref="E646:F646"/>
    <mergeCell ref="B641:D641"/>
    <mergeCell ref="E641:F641"/>
    <mergeCell ref="B642:D642"/>
    <mergeCell ref="E642:F642"/>
    <mergeCell ref="B643:D643"/>
    <mergeCell ref="E643:F643"/>
    <mergeCell ref="B638:D638"/>
    <mergeCell ref="E638:F638"/>
    <mergeCell ref="B639:D639"/>
    <mergeCell ref="E639:F639"/>
    <mergeCell ref="B640:D640"/>
    <mergeCell ref="E640:F640"/>
    <mergeCell ref="B635:D635"/>
    <mergeCell ref="E635:F635"/>
    <mergeCell ref="B636:D636"/>
    <mergeCell ref="E636:F636"/>
    <mergeCell ref="B637:D637"/>
    <mergeCell ref="E637:F637"/>
    <mergeCell ref="B668:D668"/>
    <mergeCell ref="E668:F668"/>
    <mergeCell ref="B669:D669"/>
    <mergeCell ref="E669:F669"/>
    <mergeCell ref="B670:D670"/>
    <mergeCell ref="E670:F670"/>
    <mergeCell ref="B665:D665"/>
    <mergeCell ref="E665:F665"/>
    <mergeCell ref="B666:D666"/>
    <mergeCell ref="E666:F666"/>
    <mergeCell ref="B667:D667"/>
    <mergeCell ref="E667:F667"/>
    <mergeCell ref="B662:D662"/>
    <mergeCell ref="E662:F662"/>
    <mergeCell ref="B663:D663"/>
    <mergeCell ref="E663:F663"/>
    <mergeCell ref="B664:D664"/>
    <mergeCell ref="E664:F664"/>
    <mergeCell ref="B659:D659"/>
    <mergeCell ref="E659:F659"/>
    <mergeCell ref="B660:D660"/>
    <mergeCell ref="E660:F660"/>
    <mergeCell ref="B661:D661"/>
    <mergeCell ref="E661:F661"/>
    <mergeCell ref="B656:D656"/>
    <mergeCell ref="E656:F656"/>
    <mergeCell ref="B657:D657"/>
    <mergeCell ref="E657:F657"/>
    <mergeCell ref="B658:D658"/>
    <mergeCell ref="E658:F658"/>
    <mergeCell ref="B653:D653"/>
    <mergeCell ref="E653:F653"/>
    <mergeCell ref="B654:D654"/>
    <mergeCell ref="E654:F654"/>
    <mergeCell ref="B655:D655"/>
    <mergeCell ref="E655:F655"/>
    <mergeCell ref="B686:D686"/>
    <mergeCell ref="E686:F686"/>
    <mergeCell ref="B687:D687"/>
    <mergeCell ref="E687:F687"/>
    <mergeCell ref="B688:D688"/>
    <mergeCell ref="E688:F688"/>
    <mergeCell ref="B683:D683"/>
    <mergeCell ref="E683:F683"/>
    <mergeCell ref="B684:D684"/>
    <mergeCell ref="E684:F684"/>
    <mergeCell ref="B685:D685"/>
    <mergeCell ref="E685:F685"/>
    <mergeCell ref="B680:D680"/>
    <mergeCell ref="E680:F680"/>
    <mergeCell ref="B681:D681"/>
    <mergeCell ref="E681:F681"/>
    <mergeCell ref="B682:D682"/>
    <mergeCell ref="E682:F682"/>
    <mergeCell ref="B677:D677"/>
    <mergeCell ref="E677:F677"/>
    <mergeCell ref="B678:D678"/>
    <mergeCell ref="E678:F678"/>
    <mergeCell ref="B679:D679"/>
    <mergeCell ref="E679:F679"/>
    <mergeCell ref="B674:D674"/>
    <mergeCell ref="E674:F674"/>
    <mergeCell ref="B675:D675"/>
    <mergeCell ref="E675:F675"/>
    <mergeCell ref="B676:D676"/>
    <mergeCell ref="E676:F676"/>
    <mergeCell ref="B671:D671"/>
    <mergeCell ref="E671:F671"/>
    <mergeCell ref="B672:D672"/>
    <mergeCell ref="E672:F672"/>
    <mergeCell ref="B673:D673"/>
    <mergeCell ref="E673:F673"/>
    <mergeCell ref="B704:D704"/>
    <mergeCell ref="E704:F704"/>
    <mergeCell ref="B705:D705"/>
    <mergeCell ref="E705:F705"/>
    <mergeCell ref="B706:D706"/>
    <mergeCell ref="E706:F706"/>
    <mergeCell ref="B701:D701"/>
    <mergeCell ref="E701:F701"/>
    <mergeCell ref="B702:D702"/>
    <mergeCell ref="E702:F702"/>
    <mergeCell ref="B703:D703"/>
    <mergeCell ref="E703:F703"/>
    <mergeCell ref="B698:D698"/>
    <mergeCell ref="E698:F698"/>
    <mergeCell ref="B699:D699"/>
    <mergeCell ref="E699:F699"/>
    <mergeCell ref="B700:D700"/>
    <mergeCell ref="E700:F700"/>
    <mergeCell ref="B695:D695"/>
    <mergeCell ref="E695:F695"/>
    <mergeCell ref="B696:D696"/>
    <mergeCell ref="E696:F696"/>
    <mergeCell ref="B697:D697"/>
    <mergeCell ref="E697:F697"/>
    <mergeCell ref="B692:D692"/>
    <mergeCell ref="E692:F692"/>
    <mergeCell ref="B693:D693"/>
    <mergeCell ref="E693:F693"/>
    <mergeCell ref="B694:D694"/>
    <mergeCell ref="E694:F694"/>
    <mergeCell ref="B689:D689"/>
    <mergeCell ref="E689:F689"/>
    <mergeCell ref="B690:D690"/>
    <mergeCell ref="E690:F690"/>
    <mergeCell ref="B691:D691"/>
    <mergeCell ref="E691:F691"/>
    <mergeCell ref="B722:D722"/>
    <mergeCell ref="E722:F722"/>
    <mergeCell ref="B723:D723"/>
    <mergeCell ref="E723:F723"/>
    <mergeCell ref="B724:D724"/>
    <mergeCell ref="E724:F724"/>
    <mergeCell ref="B719:D719"/>
    <mergeCell ref="E719:F719"/>
    <mergeCell ref="B720:D720"/>
    <mergeCell ref="E720:F720"/>
    <mergeCell ref="B721:D721"/>
    <mergeCell ref="E721:F721"/>
    <mergeCell ref="B716:D716"/>
    <mergeCell ref="E716:F716"/>
    <mergeCell ref="B717:D717"/>
    <mergeCell ref="E717:F717"/>
    <mergeCell ref="B718:D718"/>
    <mergeCell ref="E718:F718"/>
    <mergeCell ref="B713:D713"/>
    <mergeCell ref="E713:F713"/>
    <mergeCell ref="B714:D714"/>
    <mergeCell ref="E714:F714"/>
    <mergeCell ref="B715:D715"/>
    <mergeCell ref="E715:F715"/>
    <mergeCell ref="B710:D710"/>
    <mergeCell ref="E710:F710"/>
    <mergeCell ref="B711:D711"/>
    <mergeCell ref="E711:F711"/>
    <mergeCell ref="B712:D712"/>
    <mergeCell ref="E712:F712"/>
    <mergeCell ref="B707:D707"/>
    <mergeCell ref="E707:F707"/>
    <mergeCell ref="B708:D708"/>
    <mergeCell ref="E708:F708"/>
    <mergeCell ref="B709:D709"/>
    <mergeCell ref="E709:F709"/>
    <mergeCell ref="B740:D740"/>
    <mergeCell ref="E740:F740"/>
    <mergeCell ref="B741:D741"/>
    <mergeCell ref="E741:F741"/>
    <mergeCell ref="B742:D742"/>
    <mergeCell ref="E742:F742"/>
    <mergeCell ref="B737:D737"/>
    <mergeCell ref="E737:F737"/>
    <mergeCell ref="B738:D738"/>
    <mergeCell ref="E738:F738"/>
    <mergeCell ref="B739:D739"/>
    <mergeCell ref="E739:F739"/>
    <mergeCell ref="B734:D734"/>
    <mergeCell ref="E734:F734"/>
    <mergeCell ref="B735:D735"/>
    <mergeCell ref="E735:F735"/>
    <mergeCell ref="B736:D736"/>
    <mergeCell ref="E736:F736"/>
    <mergeCell ref="B731:D731"/>
    <mergeCell ref="E731:F731"/>
    <mergeCell ref="B732:D732"/>
    <mergeCell ref="E732:F732"/>
    <mergeCell ref="B733:D733"/>
    <mergeCell ref="E733:F733"/>
    <mergeCell ref="B728:D728"/>
    <mergeCell ref="E728:F728"/>
    <mergeCell ref="B729:D729"/>
    <mergeCell ref="E729:F729"/>
    <mergeCell ref="B730:D730"/>
    <mergeCell ref="E730:F730"/>
    <mergeCell ref="B725:D725"/>
    <mergeCell ref="E725:F725"/>
    <mergeCell ref="B726:D726"/>
    <mergeCell ref="E726:F726"/>
    <mergeCell ref="B727:D727"/>
    <mergeCell ref="E727:F727"/>
    <mergeCell ref="B758:D758"/>
    <mergeCell ref="E758:F758"/>
    <mergeCell ref="B759:D759"/>
    <mergeCell ref="E759:F759"/>
    <mergeCell ref="B760:D760"/>
    <mergeCell ref="E760:F760"/>
    <mergeCell ref="B755:D755"/>
    <mergeCell ref="E755:F755"/>
    <mergeCell ref="B756:D756"/>
    <mergeCell ref="E756:F756"/>
    <mergeCell ref="B757:D757"/>
    <mergeCell ref="E757:F757"/>
    <mergeCell ref="B752:D752"/>
    <mergeCell ref="E752:F752"/>
    <mergeCell ref="B753:D753"/>
    <mergeCell ref="E753:F753"/>
    <mergeCell ref="B754:D754"/>
    <mergeCell ref="E754:F754"/>
    <mergeCell ref="B749:D749"/>
    <mergeCell ref="E749:F749"/>
    <mergeCell ref="B750:D750"/>
    <mergeCell ref="E750:F750"/>
    <mergeCell ref="B751:D751"/>
    <mergeCell ref="E751:F751"/>
    <mergeCell ref="B746:D746"/>
    <mergeCell ref="E746:F746"/>
    <mergeCell ref="B747:D747"/>
    <mergeCell ref="E747:F747"/>
    <mergeCell ref="B748:D748"/>
    <mergeCell ref="E748:F748"/>
    <mergeCell ref="B743:D743"/>
    <mergeCell ref="E743:F743"/>
    <mergeCell ref="B744:D744"/>
    <mergeCell ref="E744:F744"/>
    <mergeCell ref="B745:D745"/>
    <mergeCell ref="E745:F745"/>
    <mergeCell ref="B776:D776"/>
    <mergeCell ref="E776:F776"/>
    <mergeCell ref="B777:D777"/>
    <mergeCell ref="E777:F777"/>
    <mergeCell ref="B778:D778"/>
    <mergeCell ref="E778:F778"/>
    <mergeCell ref="B773:D773"/>
    <mergeCell ref="E773:F773"/>
    <mergeCell ref="B774:D774"/>
    <mergeCell ref="E774:F774"/>
    <mergeCell ref="B775:D775"/>
    <mergeCell ref="E775:F775"/>
    <mergeCell ref="B770:D770"/>
    <mergeCell ref="E770:F770"/>
    <mergeCell ref="B771:D771"/>
    <mergeCell ref="E771:F771"/>
    <mergeCell ref="B772:D772"/>
    <mergeCell ref="E772:F772"/>
    <mergeCell ref="B767:D767"/>
    <mergeCell ref="E767:F767"/>
    <mergeCell ref="B768:D768"/>
    <mergeCell ref="E768:F768"/>
    <mergeCell ref="B769:D769"/>
    <mergeCell ref="E769:F769"/>
    <mergeCell ref="B764:D764"/>
    <mergeCell ref="E764:F764"/>
    <mergeCell ref="B765:D765"/>
    <mergeCell ref="E765:F765"/>
    <mergeCell ref="B766:D766"/>
    <mergeCell ref="E766:F766"/>
    <mergeCell ref="B761:D761"/>
    <mergeCell ref="E761:F761"/>
    <mergeCell ref="B762:D762"/>
    <mergeCell ref="E762:F762"/>
    <mergeCell ref="B763:D763"/>
    <mergeCell ref="E763:F763"/>
    <mergeCell ref="B794:D794"/>
    <mergeCell ref="E794:F794"/>
    <mergeCell ref="B795:D795"/>
    <mergeCell ref="E795:F795"/>
    <mergeCell ref="B796:D796"/>
    <mergeCell ref="E796:F796"/>
    <mergeCell ref="B791:D791"/>
    <mergeCell ref="E791:F791"/>
    <mergeCell ref="B792:D792"/>
    <mergeCell ref="E792:F792"/>
    <mergeCell ref="B793:D793"/>
    <mergeCell ref="E793:F793"/>
    <mergeCell ref="B788:D788"/>
    <mergeCell ref="E788:F788"/>
    <mergeCell ref="B789:D789"/>
    <mergeCell ref="E789:F789"/>
    <mergeCell ref="B790:D790"/>
    <mergeCell ref="E790:F790"/>
    <mergeCell ref="B785:D785"/>
    <mergeCell ref="E785:F785"/>
    <mergeCell ref="B786:D786"/>
    <mergeCell ref="E786:F786"/>
    <mergeCell ref="B787:D787"/>
    <mergeCell ref="E787:F787"/>
    <mergeCell ref="B782:D782"/>
    <mergeCell ref="E782:F782"/>
    <mergeCell ref="B783:D783"/>
    <mergeCell ref="E783:F783"/>
    <mergeCell ref="B784:D784"/>
    <mergeCell ref="E784:F784"/>
    <mergeCell ref="B779:D779"/>
    <mergeCell ref="E779:F779"/>
    <mergeCell ref="B780:D780"/>
    <mergeCell ref="E780:F780"/>
    <mergeCell ref="B781:D781"/>
    <mergeCell ref="E781:F781"/>
    <mergeCell ref="B812:D812"/>
    <mergeCell ref="E812:F812"/>
    <mergeCell ref="B813:D813"/>
    <mergeCell ref="E813:F813"/>
    <mergeCell ref="B814:D814"/>
    <mergeCell ref="E814:F814"/>
    <mergeCell ref="B809:D809"/>
    <mergeCell ref="E809:F809"/>
    <mergeCell ref="B810:D810"/>
    <mergeCell ref="E810:F810"/>
    <mergeCell ref="B811:D811"/>
    <mergeCell ref="E811:F811"/>
    <mergeCell ref="B806:D806"/>
    <mergeCell ref="E806:F806"/>
    <mergeCell ref="B807:D807"/>
    <mergeCell ref="E807:F807"/>
    <mergeCell ref="B808:D808"/>
    <mergeCell ref="E808:F808"/>
    <mergeCell ref="B803:D803"/>
    <mergeCell ref="E803:F803"/>
    <mergeCell ref="B804:D804"/>
    <mergeCell ref="E804:F804"/>
    <mergeCell ref="B805:D805"/>
    <mergeCell ref="E805:F805"/>
    <mergeCell ref="B800:D800"/>
    <mergeCell ref="E800:F800"/>
    <mergeCell ref="B801:D801"/>
    <mergeCell ref="E801:F801"/>
    <mergeCell ref="B802:D802"/>
    <mergeCell ref="E802:F802"/>
    <mergeCell ref="B797:D797"/>
    <mergeCell ref="E797:F797"/>
    <mergeCell ref="B798:D798"/>
    <mergeCell ref="E798:F798"/>
    <mergeCell ref="B799:D799"/>
    <mergeCell ref="E799:F799"/>
    <mergeCell ref="B830:D830"/>
    <mergeCell ref="E830:F830"/>
    <mergeCell ref="B831:D831"/>
    <mergeCell ref="E831:F831"/>
    <mergeCell ref="B832:D832"/>
    <mergeCell ref="E832:F832"/>
    <mergeCell ref="B827:D827"/>
    <mergeCell ref="E827:F827"/>
    <mergeCell ref="B828:D828"/>
    <mergeCell ref="E828:F828"/>
    <mergeCell ref="B829:D829"/>
    <mergeCell ref="E829:F829"/>
    <mergeCell ref="B824:D824"/>
    <mergeCell ref="E824:F824"/>
    <mergeCell ref="B825:D825"/>
    <mergeCell ref="E825:F825"/>
    <mergeCell ref="B826:D826"/>
    <mergeCell ref="E826:F826"/>
    <mergeCell ref="B821:D821"/>
    <mergeCell ref="E821:F821"/>
    <mergeCell ref="B822:D822"/>
    <mergeCell ref="E822:F822"/>
    <mergeCell ref="B823:D823"/>
    <mergeCell ref="E823:F823"/>
    <mergeCell ref="B818:D818"/>
    <mergeCell ref="E818:F818"/>
    <mergeCell ref="B819:D819"/>
    <mergeCell ref="E819:F819"/>
    <mergeCell ref="B820:D820"/>
    <mergeCell ref="E820:F820"/>
    <mergeCell ref="B815:D815"/>
    <mergeCell ref="E815:F815"/>
    <mergeCell ref="B816:D816"/>
    <mergeCell ref="E816:F816"/>
    <mergeCell ref="B817:D817"/>
    <mergeCell ref="E817:F817"/>
    <mergeCell ref="B848:D848"/>
    <mergeCell ref="E848:F848"/>
    <mergeCell ref="B849:D849"/>
    <mergeCell ref="E849:F849"/>
    <mergeCell ref="B850:D850"/>
    <mergeCell ref="E850:F850"/>
    <mergeCell ref="B845:D845"/>
    <mergeCell ref="E845:F845"/>
    <mergeCell ref="B846:D846"/>
    <mergeCell ref="E846:F846"/>
    <mergeCell ref="B847:D847"/>
    <mergeCell ref="E847:F847"/>
    <mergeCell ref="B842:D842"/>
    <mergeCell ref="E842:F842"/>
    <mergeCell ref="B843:D843"/>
    <mergeCell ref="E843:F843"/>
    <mergeCell ref="B844:D844"/>
    <mergeCell ref="E844:F844"/>
    <mergeCell ref="B839:D839"/>
    <mergeCell ref="E839:F839"/>
    <mergeCell ref="B840:D840"/>
    <mergeCell ref="E840:F840"/>
    <mergeCell ref="B841:D841"/>
    <mergeCell ref="E841:F841"/>
    <mergeCell ref="B836:D836"/>
    <mergeCell ref="E836:F836"/>
    <mergeCell ref="B837:D837"/>
    <mergeCell ref="E837:F837"/>
    <mergeCell ref="B838:D838"/>
    <mergeCell ref="E838:F838"/>
    <mergeCell ref="B833:D833"/>
    <mergeCell ref="E833:F833"/>
    <mergeCell ref="B834:D834"/>
    <mergeCell ref="E834:F834"/>
    <mergeCell ref="B835:D835"/>
    <mergeCell ref="E835:F835"/>
    <mergeCell ref="B866:D866"/>
    <mergeCell ref="E866:F866"/>
    <mergeCell ref="B867:D867"/>
    <mergeCell ref="E867:F867"/>
    <mergeCell ref="B868:D868"/>
    <mergeCell ref="E868:F868"/>
    <mergeCell ref="B863:D863"/>
    <mergeCell ref="E863:F863"/>
    <mergeCell ref="B864:D864"/>
    <mergeCell ref="E864:F864"/>
    <mergeCell ref="B865:D865"/>
    <mergeCell ref="E865:F865"/>
    <mergeCell ref="B860:D860"/>
    <mergeCell ref="E860:F860"/>
    <mergeCell ref="B861:D861"/>
    <mergeCell ref="E861:F861"/>
    <mergeCell ref="B862:D862"/>
    <mergeCell ref="E862:F862"/>
    <mergeCell ref="B857:D857"/>
    <mergeCell ref="E857:F857"/>
    <mergeCell ref="B858:D858"/>
    <mergeCell ref="E858:F858"/>
    <mergeCell ref="B859:D859"/>
    <mergeCell ref="E859:F859"/>
    <mergeCell ref="B854:D854"/>
    <mergeCell ref="E854:F854"/>
    <mergeCell ref="B855:D855"/>
    <mergeCell ref="E855:F855"/>
    <mergeCell ref="B856:D856"/>
    <mergeCell ref="E856:F856"/>
    <mergeCell ref="B851:D851"/>
    <mergeCell ref="E851:F851"/>
    <mergeCell ref="B852:D852"/>
    <mergeCell ref="E852:F852"/>
    <mergeCell ref="B853:D853"/>
    <mergeCell ref="E853:F853"/>
    <mergeCell ref="B884:D884"/>
    <mergeCell ref="E884:F884"/>
    <mergeCell ref="B885:D885"/>
    <mergeCell ref="E885:F885"/>
    <mergeCell ref="B886:D886"/>
    <mergeCell ref="E886:F886"/>
    <mergeCell ref="B881:D881"/>
    <mergeCell ref="E881:F881"/>
    <mergeCell ref="B882:D882"/>
    <mergeCell ref="E882:F882"/>
    <mergeCell ref="B883:D883"/>
    <mergeCell ref="E883:F883"/>
    <mergeCell ref="B878:D878"/>
    <mergeCell ref="E878:F878"/>
    <mergeCell ref="B879:D879"/>
    <mergeCell ref="E879:F879"/>
    <mergeCell ref="B880:D880"/>
    <mergeCell ref="E880:F880"/>
    <mergeCell ref="B875:D875"/>
    <mergeCell ref="E875:F875"/>
    <mergeCell ref="B876:D876"/>
    <mergeCell ref="E876:F876"/>
    <mergeCell ref="B877:D877"/>
    <mergeCell ref="E877:F877"/>
    <mergeCell ref="B872:D872"/>
    <mergeCell ref="E872:F872"/>
    <mergeCell ref="B873:D873"/>
    <mergeCell ref="E873:F873"/>
    <mergeCell ref="B874:D874"/>
    <mergeCell ref="E874:F874"/>
    <mergeCell ref="B869:D869"/>
    <mergeCell ref="E869:F869"/>
    <mergeCell ref="B870:D870"/>
    <mergeCell ref="E870:F870"/>
    <mergeCell ref="B871:D871"/>
    <mergeCell ref="E871:F871"/>
    <mergeCell ref="B902:D902"/>
    <mergeCell ref="E902:F902"/>
    <mergeCell ref="B903:D903"/>
    <mergeCell ref="E903:F903"/>
    <mergeCell ref="B904:D904"/>
    <mergeCell ref="E904:F904"/>
    <mergeCell ref="B899:D899"/>
    <mergeCell ref="E899:F899"/>
    <mergeCell ref="B900:D900"/>
    <mergeCell ref="E900:F900"/>
    <mergeCell ref="B901:D901"/>
    <mergeCell ref="E901:F901"/>
    <mergeCell ref="B896:D896"/>
    <mergeCell ref="E896:F896"/>
    <mergeCell ref="B897:D897"/>
    <mergeCell ref="E897:F897"/>
    <mergeCell ref="B898:D898"/>
    <mergeCell ref="E898:F898"/>
    <mergeCell ref="B893:D893"/>
    <mergeCell ref="E893:F893"/>
    <mergeCell ref="B894:D894"/>
    <mergeCell ref="E894:F894"/>
    <mergeCell ref="B895:D895"/>
    <mergeCell ref="E895:F895"/>
    <mergeCell ref="B890:D890"/>
    <mergeCell ref="E890:F890"/>
    <mergeCell ref="B891:D891"/>
    <mergeCell ref="E891:F891"/>
    <mergeCell ref="B892:D892"/>
    <mergeCell ref="E892:F892"/>
    <mergeCell ref="B887:D887"/>
    <mergeCell ref="E887:F887"/>
    <mergeCell ref="B888:D888"/>
    <mergeCell ref="E888:F888"/>
    <mergeCell ref="B889:D889"/>
    <mergeCell ref="E889:F889"/>
    <mergeCell ref="B920:D920"/>
    <mergeCell ref="E920:F920"/>
    <mergeCell ref="B921:D921"/>
    <mergeCell ref="E921:F921"/>
    <mergeCell ref="B922:D922"/>
    <mergeCell ref="E922:F922"/>
    <mergeCell ref="B917:D917"/>
    <mergeCell ref="E917:F917"/>
    <mergeCell ref="B918:D918"/>
    <mergeCell ref="E918:F918"/>
    <mergeCell ref="B919:D919"/>
    <mergeCell ref="E919:F919"/>
    <mergeCell ref="B914:D914"/>
    <mergeCell ref="E914:F914"/>
    <mergeCell ref="B915:D915"/>
    <mergeCell ref="E915:F915"/>
    <mergeCell ref="B916:D916"/>
    <mergeCell ref="E916:F916"/>
    <mergeCell ref="B911:D911"/>
    <mergeCell ref="E911:F911"/>
    <mergeCell ref="B912:D912"/>
    <mergeCell ref="E912:F912"/>
    <mergeCell ref="B913:D913"/>
    <mergeCell ref="E913:F913"/>
    <mergeCell ref="B908:D908"/>
    <mergeCell ref="E908:F908"/>
    <mergeCell ref="B909:D909"/>
    <mergeCell ref="E909:F909"/>
    <mergeCell ref="B910:D910"/>
    <mergeCell ref="E910:F910"/>
    <mergeCell ref="B905:D905"/>
    <mergeCell ref="E905:F905"/>
    <mergeCell ref="B906:D906"/>
    <mergeCell ref="E906:F906"/>
    <mergeCell ref="B907:D907"/>
    <mergeCell ref="E907:F907"/>
    <mergeCell ref="B938:D938"/>
    <mergeCell ref="E938:F938"/>
    <mergeCell ref="B939:D939"/>
    <mergeCell ref="E939:F939"/>
    <mergeCell ref="B940:D940"/>
    <mergeCell ref="E940:F940"/>
    <mergeCell ref="B935:D935"/>
    <mergeCell ref="E935:F935"/>
    <mergeCell ref="B936:D936"/>
    <mergeCell ref="E936:F936"/>
    <mergeCell ref="B937:D937"/>
    <mergeCell ref="E937:F937"/>
    <mergeCell ref="B932:D932"/>
    <mergeCell ref="E932:F932"/>
    <mergeCell ref="B933:D933"/>
    <mergeCell ref="E933:F933"/>
    <mergeCell ref="B934:D934"/>
    <mergeCell ref="E934:F934"/>
    <mergeCell ref="B929:D929"/>
    <mergeCell ref="E929:F929"/>
    <mergeCell ref="B930:D930"/>
    <mergeCell ref="E930:F930"/>
    <mergeCell ref="B931:D931"/>
    <mergeCell ref="E931:F931"/>
    <mergeCell ref="B926:D926"/>
    <mergeCell ref="E926:F926"/>
    <mergeCell ref="B927:D927"/>
    <mergeCell ref="E927:F927"/>
    <mergeCell ref="B928:D928"/>
    <mergeCell ref="E928:F928"/>
    <mergeCell ref="B923:D923"/>
    <mergeCell ref="E923:F923"/>
    <mergeCell ref="B924:D924"/>
    <mergeCell ref="E924:F924"/>
    <mergeCell ref="B925:D925"/>
    <mergeCell ref="E925:F925"/>
    <mergeCell ref="B956:D956"/>
    <mergeCell ref="E956:F956"/>
    <mergeCell ref="B957:D957"/>
    <mergeCell ref="E957:F957"/>
    <mergeCell ref="B958:D958"/>
    <mergeCell ref="E958:F958"/>
    <mergeCell ref="B953:D953"/>
    <mergeCell ref="E953:F953"/>
    <mergeCell ref="B954:D954"/>
    <mergeCell ref="E954:F954"/>
    <mergeCell ref="B955:D955"/>
    <mergeCell ref="E955:F955"/>
    <mergeCell ref="B950:D950"/>
    <mergeCell ref="E950:F950"/>
    <mergeCell ref="B951:D951"/>
    <mergeCell ref="E951:F951"/>
    <mergeCell ref="B952:D952"/>
    <mergeCell ref="E952:F952"/>
    <mergeCell ref="B947:D947"/>
    <mergeCell ref="E947:F947"/>
    <mergeCell ref="B948:D948"/>
    <mergeCell ref="E948:F948"/>
    <mergeCell ref="B949:D949"/>
    <mergeCell ref="E949:F949"/>
    <mergeCell ref="B944:D944"/>
    <mergeCell ref="E944:F944"/>
    <mergeCell ref="B945:D945"/>
    <mergeCell ref="E945:F945"/>
    <mergeCell ref="B946:D946"/>
    <mergeCell ref="E946:F946"/>
    <mergeCell ref="B941:D941"/>
    <mergeCell ref="E941:F941"/>
    <mergeCell ref="B942:D942"/>
    <mergeCell ref="E942:F942"/>
    <mergeCell ref="B943:D943"/>
    <mergeCell ref="E943:F943"/>
    <mergeCell ref="B974:D974"/>
    <mergeCell ref="E974:F974"/>
    <mergeCell ref="B975:D975"/>
    <mergeCell ref="E975:F975"/>
    <mergeCell ref="B976:D976"/>
    <mergeCell ref="E976:F976"/>
    <mergeCell ref="B971:D971"/>
    <mergeCell ref="E971:F971"/>
    <mergeCell ref="B972:D972"/>
    <mergeCell ref="E972:F972"/>
    <mergeCell ref="B973:D973"/>
    <mergeCell ref="E973:F973"/>
    <mergeCell ref="B968:D968"/>
    <mergeCell ref="E968:F968"/>
    <mergeCell ref="B969:D969"/>
    <mergeCell ref="E969:F969"/>
    <mergeCell ref="B970:D970"/>
    <mergeCell ref="E970:F970"/>
    <mergeCell ref="B965:D965"/>
    <mergeCell ref="E965:F965"/>
    <mergeCell ref="B966:D966"/>
    <mergeCell ref="E966:F966"/>
    <mergeCell ref="B967:D967"/>
    <mergeCell ref="E967:F967"/>
    <mergeCell ref="B962:D962"/>
    <mergeCell ref="E962:F962"/>
    <mergeCell ref="B963:D963"/>
    <mergeCell ref="E963:F963"/>
    <mergeCell ref="B964:D964"/>
    <mergeCell ref="E964:F964"/>
    <mergeCell ref="B959:D959"/>
    <mergeCell ref="E959:F959"/>
    <mergeCell ref="B960:D960"/>
    <mergeCell ref="E960:F960"/>
    <mergeCell ref="B961:D961"/>
    <mergeCell ref="E961:F961"/>
    <mergeCell ref="B992:D992"/>
    <mergeCell ref="E992:F992"/>
    <mergeCell ref="B993:D993"/>
    <mergeCell ref="E993:F993"/>
    <mergeCell ref="B994:D994"/>
    <mergeCell ref="E994:F994"/>
    <mergeCell ref="B989:D989"/>
    <mergeCell ref="E989:F989"/>
    <mergeCell ref="B990:D990"/>
    <mergeCell ref="E990:F990"/>
    <mergeCell ref="B991:D991"/>
    <mergeCell ref="E991:F991"/>
    <mergeCell ref="B986:D986"/>
    <mergeCell ref="E986:F986"/>
    <mergeCell ref="B987:D987"/>
    <mergeCell ref="E987:F987"/>
    <mergeCell ref="B988:D988"/>
    <mergeCell ref="E988:F988"/>
    <mergeCell ref="B983:D983"/>
    <mergeCell ref="E983:F983"/>
    <mergeCell ref="B984:D984"/>
    <mergeCell ref="E984:F984"/>
    <mergeCell ref="B985:D985"/>
    <mergeCell ref="E985:F985"/>
    <mergeCell ref="B980:D980"/>
    <mergeCell ref="E980:F980"/>
    <mergeCell ref="B981:D981"/>
    <mergeCell ref="E981:F981"/>
    <mergeCell ref="B982:D982"/>
    <mergeCell ref="E982:F982"/>
    <mergeCell ref="B977:D977"/>
    <mergeCell ref="E977:F977"/>
    <mergeCell ref="B978:D978"/>
    <mergeCell ref="E978:F978"/>
    <mergeCell ref="B979:D979"/>
    <mergeCell ref="E979:F979"/>
    <mergeCell ref="B1010:D1010"/>
    <mergeCell ref="E1010:F1010"/>
    <mergeCell ref="B1011:D1011"/>
    <mergeCell ref="E1011:F1011"/>
    <mergeCell ref="B1012:D1012"/>
    <mergeCell ref="E1012:F1012"/>
    <mergeCell ref="B1007:D1007"/>
    <mergeCell ref="E1007:F1007"/>
    <mergeCell ref="B1008:D1008"/>
    <mergeCell ref="E1008:F1008"/>
    <mergeCell ref="B1009:D1009"/>
    <mergeCell ref="E1009:F1009"/>
    <mergeCell ref="B1004:D1004"/>
    <mergeCell ref="E1004:F1004"/>
    <mergeCell ref="B1005:D1005"/>
    <mergeCell ref="E1005:F1005"/>
    <mergeCell ref="B1006:D1006"/>
    <mergeCell ref="E1006:F1006"/>
    <mergeCell ref="B1001:D1001"/>
    <mergeCell ref="E1001:F1001"/>
    <mergeCell ref="B1002:D1002"/>
    <mergeCell ref="E1002:F1002"/>
    <mergeCell ref="B1003:D1003"/>
    <mergeCell ref="E1003:F1003"/>
    <mergeCell ref="B998:D998"/>
    <mergeCell ref="E998:F998"/>
    <mergeCell ref="B999:D999"/>
    <mergeCell ref="E999:F999"/>
    <mergeCell ref="B1000:D1000"/>
    <mergeCell ref="E1000:F1000"/>
    <mergeCell ref="B995:D995"/>
    <mergeCell ref="E995:F995"/>
    <mergeCell ref="B996:D996"/>
    <mergeCell ref="E996:F996"/>
    <mergeCell ref="B997:D997"/>
    <mergeCell ref="E997:F997"/>
    <mergeCell ref="B1028:D1028"/>
    <mergeCell ref="E1028:F1028"/>
    <mergeCell ref="B1029:D1029"/>
    <mergeCell ref="E1029:F1029"/>
    <mergeCell ref="B1030:D1030"/>
    <mergeCell ref="E1030:F1030"/>
    <mergeCell ref="B1025:D1025"/>
    <mergeCell ref="E1025:F1025"/>
    <mergeCell ref="B1026:D1026"/>
    <mergeCell ref="E1026:F1026"/>
    <mergeCell ref="B1027:D1027"/>
    <mergeCell ref="E1027:F1027"/>
    <mergeCell ref="B1022:D1022"/>
    <mergeCell ref="E1022:F1022"/>
    <mergeCell ref="B1023:D1023"/>
    <mergeCell ref="E1023:F1023"/>
    <mergeCell ref="B1024:D1024"/>
    <mergeCell ref="E1024:F1024"/>
    <mergeCell ref="B1019:D1019"/>
    <mergeCell ref="E1019:F1019"/>
    <mergeCell ref="B1020:D1020"/>
    <mergeCell ref="E1020:F1020"/>
    <mergeCell ref="B1021:D1021"/>
    <mergeCell ref="E1021:F1021"/>
    <mergeCell ref="B1016:D1016"/>
    <mergeCell ref="E1016:F1016"/>
    <mergeCell ref="B1017:D1017"/>
    <mergeCell ref="E1017:F1017"/>
    <mergeCell ref="B1018:D1018"/>
    <mergeCell ref="E1018:F1018"/>
    <mergeCell ref="B1013:D1013"/>
    <mergeCell ref="E1013:F1013"/>
    <mergeCell ref="B1014:D1014"/>
    <mergeCell ref="E1014:F1014"/>
    <mergeCell ref="B1015:D1015"/>
    <mergeCell ref="E1015:F1015"/>
    <mergeCell ref="B1046:D1046"/>
    <mergeCell ref="E1046:F1046"/>
    <mergeCell ref="B1047:D1047"/>
    <mergeCell ref="E1047:F1047"/>
    <mergeCell ref="B1048:D1048"/>
    <mergeCell ref="E1048:F1048"/>
    <mergeCell ref="B1043:D1043"/>
    <mergeCell ref="E1043:F1043"/>
    <mergeCell ref="B1044:D1044"/>
    <mergeCell ref="E1044:F1044"/>
    <mergeCell ref="B1045:D1045"/>
    <mergeCell ref="E1045:F1045"/>
    <mergeCell ref="B1040:D1040"/>
    <mergeCell ref="E1040:F1040"/>
    <mergeCell ref="B1041:D1041"/>
    <mergeCell ref="E1041:F1041"/>
    <mergeCell ref="B1042:D1042"/>
    <mergeCell ref="E1042:F1042"/>
    <mergeCell ref="B1037:D1037"/>
    <mergeCell ref="E1037:F1037"/>
    <mergeCell ref="B1038:D1038"/>
    <mergeCell ref="E1038:F1038"/>
    <mergeCell ref="B1039:D1039"/>
    <mergeCell ref="E1039:F1039"/>
    <mergeCell ref="B1034:D1034"/>
    <mergeCell ref="E1034:F1034"/>
    <mergeCell ref="B1035:D1035"/>
    <mergeCell ref="E1035:F1035"/>
    <mergeCell ref="B1036:D1036"/>
    <mergeCell ref="E1036:F1036"/>
    <mergeCell ref="B1031:D1031"/>
    <mergeCell ref="E1031:F1031"/>
    <mergeCell ref="B1032:D1032"/>
    <mergeCell ref="E1032:F1032"/>
    <mergeCell ref="B1033:D1033"/>
    <mergeCell ref="E1033:F1033"/>
    <mergeCell ref="B1064:D1064"/>
    <mergeCell ref="E1064:F1064"/>
    <mergeCell ref="B1065:D1065"/>
    <mergeCell ref="E1065:F1065"/>
    <mergeCell ref="B1066:D1066"/>
    <mergeCell ref="E1066:F1066"/>
    <mergeCell ref="B1061:D1061"/>
    <mergeCell ref="E1061:F1061"/>
    <mergeCell ref="B1062:D1062"/>
    <mergeCell ref="E1062:F1062"/>
    <mergeCell ref="B1063:D1063"/>
    <mergeCell ref="E1063:F1063"/>
    <mergeCell ref="B1058:D1058"/>
    <mergeCell ref="E1058:F1058"/>
    <mergeCell ref="B1059:D1059"/>
    <mergeCell ref="E1059:F1059"/>
    <mergeCell ref="B1060:D1060"/>
    <mergeCell ref="E1060:F1060"/>
    <mergeCell ref="B1055:D1055"/>
    <mergeCell ref="E1055:F1055"/>
    <mergeCell ref="B1056:D1056"/>
    <mergeCell ref="E1056:F1056"/>
    <mergeCell ref="B1057:D1057"/>
    <mergeCell ref="E1057:F1057"/>
    <mergeCell ref="B1052:D1052"/>
    <mergeCell ref="E1052:F1052"/>
    <mergeCell ref="B1053:D1053"/>
    <mergeCell ref="E1053:F1053"/>
    <mergeCell ref="B1054:D1054"/>
    <mergeCell ref="E1054:F1054"/>
    <mergeCell ref="B1049:D1049"/>
    <mergeCell ref="E1049:F1049"/>
    <mergeCell ref="B1050:D1050"/>
    <mergeCell ref="E1050:F1050"/>
    <mergeCell ref="B1051:D1051"/>
    <mergeCell ref="E1051:F1051"/>
    <mergeCell ref="B1082:D1082"/>
    <mergeCell ref="E1082:F1082"/>
    <mergeCell ref="B1083:D1083"/>
    <mergeCell ref="E1083:F1083"/>
    <mergeCell ref="B1084:D1084"/>
    <mergeCell ref="E1084:F1084"/>
    <mergeCell ref="B1079:D1079"/>
    <mergeCell ref="E1079:F1079"/>
    <mergeCell ref="B1080:D1080"/>
    <mergeCell ref="E1080:F1080"/>
    <mergeCell ref="B1081:D1081"/>
    <mergeCell ref="E1081:F1081"/>
    <mergeCell ref="B1076:D1076"/>
    <mergeCell ref="E1076:F1076"/>
    <mergeCell ref="B1077:D1077"/>
    <mergeCell ref="E1077:F1077"/>
    <mergeCell ref="B1078:D1078"/>
    <mergeCell ref="E1078:F1078"/>
    <mergeCell ref="B1073:D1073"/>
    <mergeCell ref="E1073:F1073"/>
    <mergeCell ref="B1074:D1074"/>
    <mergeCell ref="E1074:F1074"/>
    <mergeCell ref="B1075:D1075"/>
    <mergeCell ref="E1075:F1075"/>
    <mergeCell ref="B1070:D1070"/>
    <mergeCell ref="E1070:F1070"/>
    <mergeCell ref="B1071:D1071"/>
    <mergeCell ref="E1071:F1071"/>
    <mergeCell ref="B1072:D1072"/>
    <mergeCell ref="E1072:F1072"/>
    <mergeCell ref="B1067:D1067"/>
    <mergeCell ref="E1067:F1067"/>
    <mergeCell ref="B1068:D1068"/>
    <mergeCell ref="E1068:F1068"/>
    <mergeCell ref="B1069:D1069"/>
    <mergeCell ref="E1069:F1069"/>
    <mergeCell ref="B1100:D1100"/>
    <mergeCell ref="E1100:F1100"/>
    <mergeCell ref="B1101:D1101"/>
    <mergeCell ref="E1101:F1101"/>
    <mergeCell ref="B1102:D1102"/>
    <mergeCell ref="E1102:F1102"/>
    <mergeCell ref="B1097:D1097"/>
    <mergeCell ref="E1097:F1097"/>
    <mergeCell ref="B1098:D1098"/>
    <mergeCell ref="E1098:F1098"/>
    <mergeCell ref="B1099:D1099"/>
    <mergeCell ref="E1099:F1099"/>
    <mergeCell ref="B1094:D1094"/>
    <mergeCell ref="E1094:F1094"/>
    <mergeCell ref="B1095:D1095"/>
    <mergeCell ref="E1095:F1095"/>
    <mergeCell ref="B1096:D1096"/>
    <mergeCell ref="E1096:F1096"/>
    <mergeCell ref="B1091:D1091"/>
    <mergeCell ref="E1091:F1091"/>
    <mergeCell ref="B1092:D1092"/>
    <mergeCell ref="E1092:F1092"/>
    <mergeCell ref="B1093:D1093"/>
    <mergeCell ref="E1093:F1093"/>
    <mergeCell ref="B1088:D1088"/>
    <mergeCell ref="E1088:F1088"/>
    <mergeCell ref="B1089:D1089"/>
    <mergeCell ref="E1089:F1089"/>
    <mergeCell ref="B1090:D1090"/>
    <mergeCell ref="E1090:F1090"/>
    <mergeCell ref="B1085:D1085"/>
    <mergeCell ref="E1085:F1085"/>
    <mergeCell ref="B1086:D1086"/>
    <mergeCell ref="E1086:F1086"/>
    <mergeCell ref="B1087:D1087"/>
    <mergeCell ref="E1087:F1087"/>
    <mergeCell ref="B1118:D1118"/>
    <mergeCell ref="E1118:F1118"/>
    <mergeCell ref="B1119:D1119"/>
    <mergeCell ref="E1119:F1119"/>
    <mergeCell ref="B1120:D1120"/>
    <mergeCell ref="E1120:F1120"/>
    <mergeCell ref="B1115:D1115"/>
    <mergeCell ref="E1115:F1115"/>
    <mergeCell ref="B1116:D1116"/>
    <mergeCell ref="E1116:F1116"/>
    <mergeCell ref="B1117:D1117"/>
    <mergeCell ref="E1117:F1117"/>
    <mergeCell ref="B1112:D1112"/>
    <mergeCell ref="E1112:F1112"/>
    <mergeCell ref="B1113:D1113"/>
    <mergeCell ref="E1113:F1113"/>
    <mergeCell ref="B1114:D1114"/>
    <mergeCell ref="E1114:F1114"/>
    <mergeCell ref="B1109:D1109"/>
    <mergeCell ref="E1109:F1109"/>
    <mergeCell ref="B1110:D1110"/>
    <mergeCell ref="E1110:F1110"/>
    <mergeCell ref="B1111:D1111"/>
    <mergeCell ref="E1111:F1111"/>
    <mergeCell ref="B1106:D1106"/>
    <mergeCell ref="E1106:F1106"/>
    <mergeCell ref="B1107:D1107"/>
    <mergeCell ref="E1107:F1107"/>
    <mergeCell ref="B1108:D1108"/>
    <mergeCell ref="E1108:F1108"/>
    <mergeCell ref="B1103:D1103"/>
    <mergeCell ref="E1103:F1103"/>
    <mergeCell ref="B1104:D1104"/>
    <mergeCell ref="E1104:F1104"/>
    <mergeCell ref="B1105:D1105"/>
    <mergeCell ref="E1105:F1105"/>
    <mergeCell ref="B1136:D1136"/>
    <mergeCell ref="E1136:F1136"/>
    <mergeCell ref="B1137:D1137"/>
    <mergeCell ref="E1137:F1137"/>
    <mergeCell ref="B1138:D1138"/>
    <mergeCell ref="E1138:F1138"/>
    <mergeCell ref="B1133:D1133"/>
    <mergeCell ref="E1133:F1133"/>
    <mergeCell ref="B1134:D1134"/>
    <mergeCell ref="E1134:F1134"/>
    <mergeCell ref="B1135:D1135"/>
    <mergeCell ref="E1135:F1135"/>
    <mergeCell ref="B1130:D1130"/>
    <mergeCell ref="E1130:F1130"/>
    <mergeCell ref="B1131:D1131"/>
    <mergeCell ref="E1131:F1131"/>
    <mergeCell ref="B1132:D1132"/>
    <mergeCell ref="E1132:F1132"/>
    <mergeCell ref="B1127:D1127"/>
    <mergeCell ref="E1127:F1127"/>
    <mergeCell ref="B1128:D1128"/>
    <mergeCell ref="E1128:F1128"/>
    <mergeCell ref="B1129:D1129"/>
    <mergeCell ref="E1129:F1129"/>
    <mergeCell ref="B1124:D1124"/>
    <mergeCell ref="E1124:F1124"/>
    <mergeCell ref="B1125:D1125"/>
    <mergeCell ref="E1125:F1125"/>
    <mergeCell ref="B1126:D1126"/>
    <mergeCell ref="E1126:F1126"/>
    <mergeCell ref="B1121:D1121"/>
    <mergeCell ref="E1121:F1121"/>
    <mergeCell ref="B1122:D1122"/>
    <mergeCell ref="E1122:F1122"/>
    <mergeCell ref="B1123:D1123"/>
    <mergeCell ref="E1123:F1123"/>
    <mergeCell ref="B1154:D1154"/>
    <mergeCell ref="E1154:F1154"/>
    <mergeCell ref="B1155:D1155"/>
    <mergeCell ref="E1155:F1155"/>
    <mergeCell ref="B1156:D1156"/>
    <mergeCell ref="E1156:F1156"/>
    <mergeCell ref="B1151:D1151"/>
    <mergeCell ref="E1151:F1151"/>
    <mergeCell ref="B1152:D1152"/>
    <mergeCell ref="E1152:F1152"/>
    <mergeCell ref="B1153:D1153"/>
    <mergeCell ref="E1153:F1153"/>
    <mergeCell ref="B1148:D1148"/>
    <mergeCell ref="E1148:F1148"/>
    <mergeCell ref="B1149:D1149"/>
    <mergeCell ref="E1149:F1149"/>
    <mergeCell ref="B1150:D1150"/>
    <mergeCell ref="E1150:F1150"/>
    <mergeCell ref="B1145:D1145"/>
    <mergeCell ref="E1145:F1145"/>
    <mergeCell ref="B1146:D1146"/>
    <mergeCell ref="E1146:F1146"/>
    <mergeCell ref="B1147:D1147"/>
    <mergeCell ref="E1147:F1147"/>
    <mergeCell ref="B1142:D1142"/>
    <mergeCell ref="E1142:F1142"/>
    <mergeCell ref="B1143:D1143"/>
    <mergeCell ref="E1143:F1143"/>
    <mergeCell ref="B1144:D1144"/>
    <mergeCell ref="E1144:F1144"/>
    <mergeCell ref="B1139:D1139"/>
    <mergeCell ref="E1139:F1139"/>
    <mergeCell ref="B1140:D1140"/>
    <mergeCell ref="E1140:F1140"/>
    <mergeCell ref="B1141:D1141"/>
    <mergeCell ref="E1141:F1141"/>
    <mergeCell ref="B1172:D1172"/>
    <mergeCell ref="E1172:F1172"/>
    <mergeCell ref="B1173:D1173"/>
    <mergeCell ref="E1173:F1173"/>
    <mergeCell ref="B1174:D1174"/>
    <mergeCell ref="E1174:F1174"/>
    <mergeCell ref="B1169:D1169"/>
    <mergeCell ref="E1169:F1169"/>
    <mergeCell ref="B1170:D1170"/>
    <mergeCell ref="E1170:F1170"/>
    <mergeCell ref="B1171:D1171"/>
    <mergeCell ref="E1171:F1171"/>
    <mergeCell ref="B1166:D1166"/>
    <mergeCell ref="E1166:F1166"/>
    <mergeCell ref="B1167:D1167"/>
    <mergeCell ref="E1167:F1167"/>
    <mergeCell ref="B1168:D1168"/>
    <mergeCell ref="E1168:F1168"/>
    <mergeCell ref="B1163:D1163"/>
    <mergeCell ref="E1163:F1163"/>
    <mergeCell ref="B1164:D1164"/>
    <mergeCell ref="E1164:F1164"/>
    <mergeCell ref="B1165:D1165"/>
    <mergeCell ref="E1165:F1165"/>
    <mergeCell ref="B1160:D1160"/>
    <mergeCell ref="E1160:F1160"/>
    <mergeCell ref="B1161:D1161"/>
    <mergeCell ref="E1161:F1161"/>
    <mergeCell ref="B1162:D1162"/>
    <mergeCell ref="E1162:F1162"/>
    <mergeCell ref="B1157:D1157"/>
    <mergeCell ref="E1157:F1157"/>
    <mergeCell ref="B1158:D1158"/>
    <mergeCell ref="E1158:F1158"/>
    <mergeCell ref="B1159:D1159"/>
    <mergeCell ref="E1159:F1159"/>
    <mergeCell ref="B1190:D1190"/>
    <mergeCell ref="E1190:F1190"/>
    <mergeCell ref="B1191:D1191"/>
    <mergeCell ref="E1191:F1191"/>
    <mergeCell ref="B1192:D1192"/>
    <mergeCell ref="E1192:F1192"/>
    <mergeCell ref="B1187:D1187"/>
    <mergeCell ref="E1187:F1187"/>
    <mergeCell ref="B1188:D1188"/>
    <mergeCell ref="E1188:F1188"/>
    <mergeCell ref="B1189:D1189"/>
    <mergeCell ref="E1189:F1189"/>
    <mergeCell ref="B1184:D1184"/>
    <mergeCell ref="E1184:F1184"/>
    <mergeCell ref="B1185:D1185"/>
    <mergeCell ref="E1185:F1185"/>
    <mergeCell ref="B1186:D1186"/>
    <mergeCell ref="E1186:F1186"/>
    <mergeCell ref="B1181:D1181"/>
    <mergeCell ref="E1181:F1181"/>
    <mergeCell ref="B1182:D1182"/>
    <mergeCell ref="E1182:F1182"/>
    <mergeCell ref="B1183:D1183"/>
    <mergeCell ref="E1183:F1183"/>
    <mergeCell ref="B1178:D1178"/>
    <mergeCell ref="E1178:F1178"/>
    <mergeCell ref="B1179:D1179"/>
    <mergeCell ref="E1179:F1179"/>
    <mergeCell ref="B1180:D1180"/>
    <mergeCell ref="E1180:F1180"/>
    <mergeCell ref="B1175:D1175"/>
    <mergeCell ref="E1175:F1175"/>
    <mergeCell ref="B1176:D1176"/>
    <mergeCell ref="E1176:F1176"/>
    <mergeCell ref="B1177:D1177"/>
    <mergeCell ref="E1177:F1177"/>
    <mergeCell ref="B1208:D1208"/>
    <mergeCell ref="E1208:F1208"/>
    <mergeCell ref="B1209:D1209"/>
    <mergeCell ref="E1209:F1209"/>
    <mergeCell ref="B1210:D1210"/>
    <mergeCell ref="E1210:F1210"/>
    <mergeCell ref="B1205:D1205"/>
    <mergeCell ref="E1205:F1205"/>
    <mergeCell ref="B1206:D1206"/>
    <mergeCell ref="E1206:F1206"/>
    <mergeCell ref="B1207:D1207"/>
    <mergeCell ref="E1207:F1207"/>
    <mergeCell ref="B1202:D1202"/>
    <mergeCell ref="E1202:F1202"/>
    <mergeCell ref="B1203:D1203"/>
    <mergeCell ref="E1203:F1203"/>
    <mergeCell ref="B1204:D1204"/>
    <mergeCell ref="E1204:F1204"/>
    <mergeCell ref="B1199:D1199"/>
    <mergeCell ref="E1199:F1199"/>
    <mergeCell ref="B1200:D1200"/>
    <mergeCell ref="E1200:F1200"/>
    <mergeCell ref="B1201:D1201"/>
    <mergeCell ref="E1201:F1201"/>
    <mergeCell ref="B1196:D1196"/>
    <mergeCell ref="E1196:F1196"/>
    <mergeCell ref="B1197:D1197"/>
    <mergeCell ref="E1197:F1197"/>
    <mergeCell ref="B1198:D1198"/>
    <mergeCell ref="E1198:F1198"/>
    <mergeCell ref="B1193:D1193"/>
    <mergeCell ref="E1193:F1193"/>
    <mergeCell ref="B1194:D1194"/>
    <mergeCell ref="E1194:F1194"/>
    <mergeCell ref="B1195:D1195"/>
    <mergeCell ref="E1195:F1195"/>
    <mergeCell ref="B1226:D1226"/>
    <mergeCell ref="E1226:F1226"/>
    <mergeCell ref="B1227:D1227"/>
    <mergeCell ref="E1227:F1227"/>
    <mergeCell ref="B1228:D1228"/>
    <mergeCell ref="E1228:F1228"/>
    <mergeCell ref="B1223:D1223"/>
    <mergeCell ref="E1223:F1223"/>
    <mergeCell ref="B1224:D1224"/>
    <mergeCell ref="E1224:F1224"/>
    <mergeCell ref="B1225:D1225"/>
    <mergeCell ref="E1225:F1225"/>
    <mergeCell ref="B1220:D1220"/>
    <mergeCell ref="E1220:F1220"/>
    <mergeCell ref="B1221:D1221"/>
    <mergeCell ref="E1221:F1221"/>
    <mergeCell ref="B1222:D1222"/>
    <mergeCell ref="E1222:F1222"/>
    <mergeCell ref="B1217:D1217"/>
    <mergeCell ref="E1217:F1217"/>
    <mergeCell ref="B1218:D1218"/>
    <mergeCell ref="E1218:F1218"/>
    <mergeCell ref="B1219:D1219"/>
    <mergeCell ref="E1219:F1219"/>
    <mergeCell ref="B1214:D1214"/>
    <mergeCell ref="E1214:F1214"/>
    <mergeCell ref="B1215:D1215"/>
    <mergeCell ref="E1215:F1215"/>
    <mergeCell ref="B1216:D1216"/>
    <mergeCell ref="E1216:F1216"/>
    <mergeCell ref="B1211:D1211"/>
    <mergeCell ref="E1211:F1211"/>
    <mergeCell ref="B1212:D1212"/>
    <mergeCell ref="E1212:F1212"/>
    <mergeCell ref="B1213:D1213"/>
    <mergeCell ref="E1213:F1213"/>
    <mergeCell ref="B1244:D1244"/>
    <mergeCell ref="E1244:F1244"/>
    <mergeCell ref="B1245:D1245"/>
    <mergeCell ref="E1245:F1245"/>
    <mergeCell ref="B1246:D1246"/>
    <mergeCell ref="E1246:F1246"/>
    <mergeCell ref="B1241:D1241"/>
    <mergeCell ref="E1241:F1241"/>
    <mergeCell ref="B1242:D1242"/>
    <mergeCell ref="E1242:F1242"/>
    <mergeCell ref="B1243:D1243"/>
    <mergeCell ref="E1243:F1243"/>
    <mergeCell ref="B1238:D1238"/>
    <mergeCell ref="E1238:F1238"/>
    <mergeCell ref="B1239:D1239"/>
    <mergeCell ref="E1239:F1239"/>
    <mergeCell ref="B1240:D1240"/>
    <mergeCell ref="E1240:F1240"/>
    <mergeCell ref="B1235:D1235"/>
    <mergeCell ref="E1235:F1235"/>
    <mergeCell ref="B1236:D1236"/>
    <mergeCell ref="E1236:F1236"/>
    <mergeCell ref="B1237:D1237"/>
    <mergeCell ref="E1237:F1237"/>
    <mergeCell ref="B1232:D1232"/>
    <mergeCell ref="E1232:F1232"/>
    <mergeCell ref="B1233:D1233"/>
    <mergeCell ref="E1233:F1233"/>
    <mergeCell ref="B1234:D1234"/>
    <mergeCell ref="E1234:F1234"/>
    <mergeCell ref="B1229:D1229"/>
    <mergeCell ref="E1229:F1229"/>
    <mergeCell ref="B1230:D1230"/>
    <mergeCell ref="E1230:F1230"/>
    <mergeCell ref="B1231:D1231"/>
    <mergeCell ref="E1231:F1231"/>
    <mergeCell ref="B1262:D1262"/>
    <mergeCell ref="E1262:F1262"/>
    <mergeCell ref="B1263:D1263"/>
    <mergeCell ref="E1263:F1263"/>
    <mergeCell ref="B1264:D1264"/>
    <mergeCell ref="E1264:F1264"/>
    <mergeCell ref="B1259:D1259"/>
    <mergeCell ref="E1259:F1259"/>
    <mergeCell ref="B1260:D1260"/>
    <mergeCell ref="E1260:F1260"/>
    <mergeCell ref="B1261:D1261"/>
    <mergeCell ref="E1261:F1261"/>
    <mergeCell ref="B1256:D1256"/>
    <mergeCell ref="E1256:F1256"/>
    <mergeCell ref="B1257:D1257"/>
    <mergeCell ref="E1257:F1257"/>
    <mergeCell ref="B1258:D1258"/>
    <mergeCell ref="E1258:F1258"/>
    <mergeCell ref="B1253:D1253"/>
    <mergeCell ref="E1253:F1253"/>
    <mergeCell ref="B1254:D1254"/>
    <mergeCell ref="E1254:F1254"/>
    <mergeCell ref="B1255:D1255"/>
    <mergeCell ref="E1255:F1255"/>
    <mergeCell ref="B1250:D1250"/>
    <mergeCell ref="E1250:F1250"/>
    <mergeCell ref="B1251:D1251"/>
    <mergeCell ref="E1251:F1251"/>
    <mergeCell ref="B1252:D1252"/>
    <mergeCell ref="E1252:F1252"/>
    <mergeCell ref="B1247:D1247"/>
    <mergeCell ref="E1247:F1247"/>
    <mergeCell ref="B1248:D1248"/>
    <mergeCell ref="E1248:F1248"/>
    <mergeCell ref="B1249:D1249"/>
    <mergeCell ref="E1249:F1249"/>
    <mergeCell ref="B1280:D1280"/>
    <mergeCell ref="E1280:F1280"/>
    <mergeCell ref="B1281:D1281"/>
    <mergeCell ref="E1281:F1281"/>
    <mergeCell ref="B1282:D1282"/>
    <mergeCell ref="E1282:F1282"/>
    <mergeCell ref="B1277:D1277"/>
    <mergeCell ref="E1277:F1277"/>
    <mergeCell ref="B1278:D1278"/>
    <mergeCell ref="E1278:F1278"/>
    <mergeCell ref="B1279:D1279"/>
    <mergeCell ref="E1279:F1279"/>
    <mergeCell ref="B1274:D1274"/>
    <mergeCell ref="E1274:F1274"/>
    <mergeCell ref="B1275:D1275"/>
    <mergeCell ref="E1275:F1275"/>
    <mergeCell ref="B1276:D1276"/>
    <mergeCell ref="E1276:F1276"/>
    <mergeCell ref="B1271:D1271"/>
    <mergeCell ref="E1271:F1271"/>
    <mergeCell ref="B1272:D1272"/>
    <mergeCell ref="E1272:F1272"/>
    <mergeCell ref="B1273:D1273"/>
    <mergeCell ref="E1273:F1273"/>
    <mergeCell ref="B1268:D1268"/>
    <mergeCell ref="E1268:F1268"/>
    <mergeCell ref="B1269:D1269"/>
    <mergeCell ref="E1269:F1269"/>
    <mergeCell ref="B1270:D1270"/>
    <mergeCell ref="E1270:F1270"/>
    <mergeCell ref="B1265:D1265"/>
    <mergeCell ref="E1265:F1265"/>
    <mergeCell ref="B1266:D1266"/>
    <mergeCell ref="E1266:F1266"/>
    <mergeCell ref="B1267:D1267"/>
    <mergeCell ref="E1267:F1267"/>
    <mergeCell ref="B1298:D1298"/>
    <mergeCell ref="E1298:F1298"/>
    <mergeCell ref="B1299:D1299"/>
    <mergeCell ref="E1299:F1299"/>
    <mergeCell ref="B1300:D1300"/>
    <mergeCell ref="E1300:F1300"/>
    <mergeCell ref="B1295:D1295"/>
    <mergeCell ref="E1295:F1295"/>
    <mergeCell ref="B1296:D1296"/>
    <mergeCell ref="E1296:F1296"/>
    <mergeCell ref="B1297:D1297"/>
    <mergeCell ref="E1297:F1297"/>
    <mergeCell ref="B1292:D1292"/>
    <mergeCell ref="E1292:F1292"/>
    <mergeCell ref="B1293:D1293"/>
    <mergeCell ref="E1293:F1293"/>
    <mergeCell ref="B1294:D1294"/>
    <mergeCell ref="E1294:F1294"/>
    <mergeCell ref="B1289:D1289"/>
    <mergeCell ref="E1289:F1289"/>
    <mergeCell ref="B1290:D1290"/>
    <mergeCell ref="E1290:F1290"/>
    <mergeCell ref="B1291:D1291"/>
    <mergeCell ref="E1291:F1291"/>
    <mergeCell ref="B1286:D1286"/>
    <mergeCell ref="E1286:F1286"/>
    <mergeCell ref="B1287:D1287"/>
    <mergeCell ref="E1287:F1287"/>
    <mergeCell ref="B1288:D1288"/>
    <mergeCell ref="E1288:F1288"/>
    <mergeCell ref="B1283:D1283"/>
    <mergeCell ref="E1283:F1283"/>
    <mergeCell ref="B1284:D1284"/>
    <mergeCell ref="E1284:F1284"/>
    <mergeCell ref="B1285:D1285"/>
    <mergeCell ref="E1285:F1285"/>
    <mergeCell ref="B1316:D1316"/>
    <mergeCell ref="E1316:F1316"/>
    <mergeCell ref="B1317:D1317"/>
    <mergeCell ref="E1317:F1317"/>
    <mergeCell ref="B1318:D1318"/>
    <mergeCell ref="E1318:F1318"/>
    <mergeCell ref="B1313:D1313"/>
    <mergeCell ref="E1313:F1313"/>
    <mergeCell ref="B1314:D1314"/>
    <mergeCell ref="E1314:F1314"/>
    <mergeCell ref="B1315:D1315"/>
    <mergeCell ref="E1315:F1315"/>
    <mergeCell ref="B1310:D1310"/>
    <mergeCell ref="E1310:F1310"/>
    <mergeCell ref="B1311:D1311"/>
    <mergeCell ref="E1311:F1311"/>
    <mergeCell ref="B1312:D1312"/>
    <mergeCell ref="E1312:F1312"/>
    <mergeCell ref="B1307:D1307"/>
    <mergeCell ref="E1307:F1307"/>
    <mergeCell ref="B1308:D1308"/>
    <mergeCell ref="E1308:F1308"/>
    <mergeCell ref="B1309:D1309"/>
    <mergeCell ref="E1309:F1309"/>
    <mergeCell ref="B1304:D1304"/>
    <mergeCell ref="E1304:F1304"/>
    <mergeCell ref="B1305:D1305"/>
    <mergeCell ref="E1305:F1305"/>
    <mergeCell ref="B1306:D1306"/>
    <mergeCell ref="E1306:F1306"/>
    <mergeCell ref="B1301:D1301"/>
    <mergeCell ref="E1301:F1301"/>
    <mergeCell ref="B1302:D1302"/>
    <mergeCell ref="E1302:F1302"/>
    <mergeCell ref="B1303:D1303"/>
    <mergeCell ref="E1303:F1303"/>
    <mergeCell ref="B1334:D1334"/>
    <mergeCell ref="E1334:F1334"/>
    <mergeCell ref="B1335:D1335"/>
    <mergeCell ref="E1335:F1335"/>
    <mergeCell ref="B1336:D1336"/>
    <mergeCell ref="E1336:F1336"/>
    <mergeCell ref="B1331:D1331"/>
    <mergeCell ref="E1331:F1331"/>
    <mergeCell ref="B1332:D1332"/>
    <mergeCell ref="E1332:F1332"/>
    <mergeCell ref="B1333:D1333"/>
    <mergeCell ref="E1333:F1333"/>
    <mergeCell ref="B1328:D1328"/>
    <mergeCell ref="E1328:F1328"/>
    <mergeCell ref="B1329:D1329"/>
    <mergeCell ref="E1329:F1329"/>
    <mergeCell ref="B1330:D1330"/>
    <mergeCell ref="E1330:F1330"/>
    <mergeCell ref="B1325:D1325"/>
    <mergeCell ref="E1325:F1325"/>
    <mergeCell ref="B1326:D1326"/>
    <mergeCell ref="E1326:F1326"/>
    <mergeCell ref="B1327:D1327"/>
    <mergeCell ref="E1327:F1327"/>
    <mergeCell ref="B1322:D1322"/>
    <mergeCell ref="E1322:F1322"/>
    <mergeCell ref="B1323:D1323"/>
    <mergeCell ref="E1323:F1323"/>
    <mergeCell ref="B1324:D1324"/>
    <mergeCell ref="E1324:F1324"/>
    <mergeCell ref="B1319:D1319"/>
    <mergeCell ref="E1319:F1319"/>
    <mergeCell ref="B1320:D1320"/>
    <mergeCell ref="E1320:F1320"/>
    <mergeCell ref="B1321:D1321"/>
    <mergeCell ref="E1321:F1321"/>
    <mergeCell ref="B1352:D1352"/>
    <mergeCell ref="E1352:F1352"/>
    <mergeCell ref="B1353:D1353"/>
    <mergeCell ref="E1353:F1353"/>
    <mergeCell ref="B1354:D1354"/>
    <mergeCell ref="E1354:F1354"/>
    <mergeCell ref="B1349:D1349"/>
    <mergeCell ref="E1349:F1349"/>
    <mergeCell ref="B1350:D1350"/>
    <mergeCell ref="E1350:F1350"/>
    <mergeCell ref="B1351:D1351"/>
    <mergeCell ref="E1351:F1351"/>
    <mergeCell ref="B1346:D1346"/>
    <mergeCell ref="E1346:F1346"/>
    <mergeCell ref="B1347:D1347"/>
    <mergeCell ref="E1347:F1347"/>
    <mergeCell ref="B1348:D1348"/>
    <mergeCell ref="E1348:F1348"/>
    <mergeCell ref="B1343:D1343"/>
    <mergeCell ref="E1343:F1343"/>
    <mergeCell ref="B1344:D1344"/>
    <mergeCell ref="E1344:F1344"/>
    <mergeCell ref="B1345:D1345"/>
    <mergeCell ref="E1345:F1345"/>
    <mergeCell ref="B1340:D1340"/>
    <mergeCell ref="E1340:F1340"/>
    <mergeCell ref="B1341:D1341"/>
    <mergeCell ref="E1341:F1341"/>
    <mergeCell ref="B1342:D1342"/>
    <mergeCell ref="E1342:F1342"/>
    <mergeCell ref="B1337:D1337"/>
    <mergeCell ref="E1337:F1337"/>
    <mergeCell ref="B1338:D1338"/>
    <mergeCell ref="E1338:F1338"/>
    <mergeCell ref="B1339:D1339"/>
    <mergeCell ref="E1339:F1339"/>
    <mergeCell ref="B1370:D1370"/>
    <mergeCell ref="E1370:F1370"/>
    <mergeCell ref="B1371:D1371"/>
    <mergeCell ref="E1371:F1371"/>
    <mergeCell ref="B1372:D1372"/>
    <mergeCell ref="E1372:F1372"/>
    <mergeCell ref="B1367:D1367"/>
    <mergeCell ref="E1367:F1367"/>
    <mergeCell ref="B1368:D1368"/>
    <mergeCell ref="E1368:F1368"/>
    <mergeCell ref="B1369:D1369"/>
    <mergeCell ref="E1369:F1369"/>
    <mergeCell ref="B1364:D1364"/>
    <mergeCell ref="E1364:F1364"/>
    <mergeCell ref="B1365:D1365"/>
    <mergeCell ref="E1365:F1365"/>
    <mergeCell ref="B1366:D1366"/>
    <mergeCell ref="E1366:F1366"/>
    <mergeCell ref="B1361:D1361"/>
    <mergeCell ref="E1361:F1361"/>
    <mergeCell ref="B1362:D1362"/>
    <mergeCell ref="E1362:F1362"/>
    <mergeCell ref="B1363:D1363"/>
    <mergeCell ref="E1363:F1363"/>
    <mergeCell ref="B1358:D1358"/>
    <mergeCell ref="E1358:F1358"/>
    <mergeCell ref="B1359:D1359"/>
    <mergeCell ref="E1359:F1359"/>
    <mergeCell ref="B1360:D1360"/>
    <mergeCell ref="E1360:F1360"/>
    <mergeCell ref="B1355:D1355"/>
    <mergeCell ref="E1355:F1355"/>
    <mergeCell ref="B1356:D1356"/>
    <mergeCell ref="E1356:F1356"/>
    <mergeCell ref="B1357:D1357"/>
    <mergeCell ref="E1357:F1357"/>
    <mergeCell ref="B1388:D1388"/>
    <mergeCell ref="E1388:F1388"/>
    <mergeCell ref="B1389:D1389"/>
    <mergeCell ref="E1389:F1389"/>
    <mergeCell ref="B1390:D1390"/>
    <mergeCell ref="E1390:F1390"/>
    <mergeCell ref="B1385:D1385"/>
    <mergeCell ref="E1385:F1385"/>
    <mergeCell ref="B1386:D1386"/>
    <mergeCell ref="E1386:F1386"/>
    <mergeCell ref="B1387:D1387"/>
    <mergeCell ref="E1387:F1387"/>
    <mergeCell ref="B1382:D1382"/>
    <mergeCell ref="E1382:F1382"/>
    <mergeCell ref="B1383:D1383"/>
    <mergeCell ref="E1383:F1383"/>
    <mergeCell ref="B1384:D1384"/>
    <mergeCell ref="E1384:F1384"/>
    <mergeCell ref="B1379:D1379"/>
    <mergeCell ref="E1379:F1379"/>
    <mergeCell ref="B1380:D1380"/>
    <mergeCell ref="E1380:F1380"/>
    <mergeCell ref="B1381:D1381"/>
    <mergeCell ref="E1381:F1381"/>
    <mergeCell ref="B1376:D1376"/>
    <mergeCell ref="E1376:F1376"/>
    <mergeCell ref="B1377:D1377"/>
    <mergeCell ref="E1377:F1377"/>
    <mergeCell ref="B1378:D1378"/>
    <mergeCell ref="E1378:F1378"/>
    <mergeCell ref="B1373:D1373"/>
    <mergeCell ref="E1373:F1373"/>
    <mergeCell ref="B1374:D1374"/>
    <mergeCell ref="E1374:F1374"/>
    <mergeCell ref="B1375:D1375"/>
    <mergeCell ref="E1375:F1375"/>
    <mergeCell ref="B1406:D1406"/>
    <mergeCell ref="E1406:F1406"/>
    <mergeCell ref="B1407:D1407"/>
    <mergeCell ref="E1407:F1407"/>
    <mergeCell ref="B1408:D1408"/>
    <mergeCell ref="E1408:F1408"/>
    <mergeCell ref="B1403:D1403"/>
    <mergeCell ref="E1403:F1403"/>
    <mergeCell ref="B1404:D1404"/>
    <mergeCell ref="E1404:F1404"/>
    <mergeCell ref="B1405:D1405"/>
    <mergeCell ref="E1405:F1405"/>
    <mergeCell ref="B1400:D1400"/>
    <mergeCell ref="E1400:F1400"/>
    <mergeCell ref="B1401:D1401"/>
    <mergeCell ref="E1401:F1401"/>
    <mergeCell ref="B1402:D1402"/>
    <mergeCell ref="E1402:F1402"/>
    <mergeCell ref="B1397:D1397"/>
    <mergeCell ref="E1397:F1397"/>
    <mergeCell ref="B1398:D1398"/>
    <mergeCell ref="E1398:F1398"/>
    <mergeCell ref="B1399:D1399"/>
    <mergeCell ref="E1399:F1399"/>
    <mergeCell ref="B1394:D1394"/>
    <mergeCell ref="E1394:F1394"/>
    <mergeCell ref="B1395:D1395"/>
    <mergeCell ref="E1395:F1395"/>
    <mergeCell ref="B1396:D1396"/>
    <mergeCell ref="E1396:F1396"/>
    <mergeCell ref="B1391:D1391"/>
    <mergeCell ref="E1391:F1391"/>
    <mergeCell ref="B1392:D1392"/>
    <mergeCell ref="E1392:F1392"/>
    <mergeCell ref="B1393:D1393"/>
    <mergeCell ref="E1393:F1393"/>
    <mergeCell ref="B1424:D1424"/>
    <mergeCell ref="E1424:F1424"/>
    <mergeCell ref="B1425:D1425"/>
    <mergeCell ref="E1425:F1425"/>
    <mergeCell ref="B1426:D1426"/>
    <mergeCell ref="E1426:F1426"/>
    <mergeCell ref="B1421:D1421"/>
    <mergeCell ref="E1421:F1421"/>
    <mergeCell ref="B1422:D1422"/>
    <mergeCell ref="E1422:F1422"/>
    <mergeCell ref="B1423:D1423"/>
    <mergeCell ref="E1423:F1423"/>
    <mergeCell ref="B1418:D1418"/>
    <mergeCell ref="E1418:F1418"/>
    <mergeCell ref="B1419:D1419"/>
    <mergeCell ref="E1419:F1419"/>
    <mergeCell ref="B1420:D1420"/>
    <mergeCell ref="E1420:F1420"/>
    <mergeCell ref="B1415:D1415"/>
    <mergeCell ref="E1415:F1415"/>
    <mergeCell ref="B1416:D1416"/>
    <mergeCell ref="E1416:F1416"/>
    <mergeCell ref="B1417:D1417"/>
    <mergeCell ref="E1417:F1417"/>
    <mergeCell ref="B1412:D1412"/>
    <mergeCell ref="E1412:F1412"/>
    <mergeCell ref="B1413:D1413"/>
    <mergeCell ref="E1413:F1413"/>
    <mergeCell ref="B1414:D1414"/>
    <mergeCell ref="E1414:F1414"/>
    <mergeCell ref="B1409:D1409"/>
    <mergeCell ref="E1409:F1409"/>
    <mergeCell ref="B1410:D1410"/>
    <mergeCell ref="E1410:F1410"/>
    <mergeCell ref="B1411:D1411"/>
    <mergeCell ref="E1411:F1411"/>
    <mergeCell ref="B1442:D1442"/>
    <mergeCell ref="E1442:F1442"/>
    <mergeCell ref="B1443:D1443"/>
    <mergeCell ref="E1443:F1443"/>
    <mergeCell ref="B1444:D1444"/>
    <mergeCell ref="E1444:F1444"/>
    <mergeCell ref="B1439:D1439"/>
    <mergeCell ref="E1439:F1439"/>
    <mergeCell ref="B1440:D1440"/>
    <mergeCell ref="E1440:F1440"/>
    <mergeCell ref="B1441:D1441"/>
    <mergeCell ref="E1441:F1441"/>
    <mergeCell ref="B1436:D1436"/>
    <mergeCell ref="E1436:F1436"/>
    <mergeCell ref="B1437:D1437"/>
    <mergeCell ref="E1437:F1437"/>
    <mergeCell ref="B1438:D1438"/>
    <mergeCell ref="E1438:F1438"/>
    <mergeCell ref="B1433:D1433"/>
    <mergeCell ref="E1433:F1433"/>
    <mergeCell ref="B1434:D1434"/>
    <mergeCell ref="E1434:F1434"/>
    <mergeCell ref="B1435:D1435"/>
    <mergeCell ref="E1435:F1435"/>
    <mergeCell ref="B1430:D1430"/>
    <mergeCell ref="E1430:F1430"/>
    <mergeCell ref="B1431:D1431"/>
    <mergeCell ref="E1431:F1431"/>
    <mergeCell ref="B1432:D1432"/>
    <mergeCell ref="E1432:F1432"/>
    <mergeCell ref="B1427:D1427"/>
    <mergeCell ref="E1427:F1427"/>
    <mergeCell ref="B1428:D1428"/>
    <mergeCell ref="E1428:F1428"/>
    <mergeCell ref="B1429:D1429"/>
    <mergeCell ref="E1429:F1429"/>
    <mergeCell ref="B1460:D1460"/>
    <mergeCell ref="E1460:F1460"/>
    <mergeCell ref="B1461:D1461"/>
    <mergeCell ref="E1461:F1461"/>
    <mergeCell ref="B1462:D1462"/>
    <mergeCell ref="E1462:F1462"/>
    <mergeCell ref="B1457:D1457"/>
    <mergeCell ref="E1457:F1457"/>
    <mergeCell ref="B1458:D1458"/>
    <mergeCell ref="E1458:F1458"/>
    <mergeCell ref="B1459:D1459"/>
    <mergeCell ref="E1459:F1459"/>
    <mergeCell ref="B1454:D1454"/>
    <mergeCell ref="E1454:F1454"/>
    <mergeCell ref="B1455:D1455"/>
    <mergeCell ref="E1455:F1455"/>
    <mergeCell ref="B1456:D1456"/>
    <mergeCell ref="E1456:F1456"/>
    <mergeCell ref="B1451:D1451"/>
    <mergeCell ref="E1451:F1451"/>
    <mergeCell ref="B1452:D1452"/>
    <mergeCell ref="E1452:F1452"/>
    <mergeCell ref="B1453:D1453"/>
    <mergeCell ref="E1453:F1453"/>
    <mergeCell ref="B1448:D1448"/>
    <mergeCell ref="E1448:F1448"/>
    <mergeCell ref="B1449:D1449"/>
    <mergeCell ref="E1449:F1449"/>
    <mergeCell ref="B1450:D1450"/>
    <mergeCell ref="E1450:F1450"/>
    <mergeCell ref="B1445:D1445"/>
    <mergeCell ref="E1445:F1445"/>
    <mergeCell ref="B1446:D1446"/>
    <mergeCell ref="E1446:F1446"/>
    <mergeCell ref="B1447:D1447"/>
    <mergeCell ref="E1447:F1447"/>
    <mergeCell ref="B1478:D1478"/>
    <mergeCell ref="E1478:F1478"/>
    <mergeCell ref="B1479:D1479"/>
    <mergeCell ref="E1479:F1479"/>
    <mergeCell ref="B1480:D1480"/>
    <mergeCell ref="E1480:F1480"/>
    <mergeCell ref="B1475:D1475"/>
    <mergeCell ref="E1475:F1475"/>
    <mergeCell ref="B1476:D1476"/>
    <mergeCell ref="E1476:F1476"/>
    <mergeCell ref="B1477:D1477"/>
    <mergeCell ref="E1477:F1477"/>
    <mergeCell ref="B1472:D1472"/>
    <mergeCell ref="E1472:F1472"/>
    <mergeCell ref="B1473:D1473"/>
    <mergeCell ref="E1473:F1473"/>
    <mergeCell ref="B1474:D1474"/>
    <mergeCell ref="E1474:F1474"/>
    <mergeCell ref="B1469:D1469"/>
    <mergeCell ref="E1469:F1469"/>
    <mergeCell ref="B1470:D1470"/>
    <mergeCell ref="E1470:F1470"/>
    <mergeCell ref="B1471:D1471"/>
    <mergeCell ref="E1471:F1471"/>
    <mergeCell ref="B1466:D1466"/>
    <mergeCell ref="E1466:F1466"/>
    <mergeCell ref="B1467:D1467"/>
    <mergeCell ref="E1467:F1467"/>
    <mergeCell ref="B1468:D1468"/>
    <mergeCell ref="E1468:F1468"/>
    <mergeCell ref="B1463:D1463"/>
    <mergeCell ref="E1463:F1463"/>
    <mergeCell ref="B1464:D1464"/>
    <mergeCell ref="E1464:F1464"/>
    <mergeCell ref="B1465:D1465"/>
    <mergeCell ref="E1465:F1465"/>
    <mergeCell ref="B1496:D1496"/>
    <mergeCell ref="E1496:F1496"/>
    <mergeCell ref="B1497:D1497"/>
    <mergeCell ref="E1497:F1497"/>
    <mergeCell ref="B1498:D1498"/>
    <mergeCell ref="E1498:F1498"/>
    <mergeCell ref="B1493:D1493"/>
    <mergeCell ref="E1493:F1493"/>
    <mergeCell ref="B1494:D1494"/>
    <mergeCell ref="E1494:F1494"/>
    <mergeCell ref="B1495:D1495"/>
    <mergeCell ref="E1495:F1495"/>
    <mergeCell ref="B1490:D1490"/>
    <mergeCell ref="E1490:F1490"/>
    <mergeCell ref="B1491:D1491"/>
    <mergeCell ref="E1491:F1491"/>
    <mergeCell ref="B1492:D1492"/>
    <mergeCell ref="E1492:F1492"/>
    <mergeCell ref="B1487:D1487"/>
    <mergeCell ref="E1487:F1487"/>
    <mergeCell ref="B1488:D1488"/>
    <mergeCell ref="E1488:F1488"/>
    <mergeCell ref="B1489:D1489"/>
    <mergeCell ref="E1489:F1489"/>
    <mergeCell ref="B1484:D1484"/>
    <mergeCell ref="E1484:F1484"/>
    <mergeCell ref="B1485:D1485"/>
    <mergeCell ref="E1485:F1485"/>
    <mergeCell ref="B1486:D1486"/>
    <mergeCell ref="E1486:F1486"/>
    <mergeCell ref="B1481:D1481"/>
    <mergeCell ref="E1481:F1481"/>
    <mergeCell ref="B1482:D1482"/>
    <mergeCell ref="E1482:F1482"/>
    <mergeCell ref="B1483:D1483"/>
    <mergeCell ref="E1483:F1483"/>
    <mergeCell ref="B1514:D1514"/>
    <mergeCell ref="E1514:F1514"/>
    <mergeCell ref="B1515:D1515"/>
    <mergeCell ref="E1515:F1515"/>
    <mergeCell ref="B1516:D1516"/>
    <mergeCell ref="E1516:F1516"/>
    <mergeCell ref="B1511:D1511"/>
    <mergeCell ref="E1511:F1511"/>
    <mergeCell ref="B1512:D1512"/>
    <mergeCell ref="E1512:F1512"/>
    <mergeCell ref="B1513:D1513"/>
    <mergeCell ref="E1513:F1513"/>
    <mergeCell ref="B1508:D1508"/>
    <mergeCell ref="E1508:F1508"/>
    <mergeCell ref="B1509:D1509"/>
    <mergeCell ref="E1509:F1509"/>
    <mergeCell ref="B1510:D1510"/>
    <mergeCell ref="E1510:F1510"/>
    <mergeCell ref="B1505:D1505"/>
    <mergeCell ref="E1505:F1505"/>
    <mergeCell ref="B1506:D1506"/>
    <mergeCell ref="E1506:F1506"/>
    <mergeCell ref="B1507:D1507"/>
    <mergeCell ref="E1507:F1507"/>
    <mergeCell ref="B1502:D1502"/>
    <mergeCell ref="E1502:F1502"/>
    <mergeCell ref="B1503:D1503"/>
    <mergeCell ref="E1503:F1503"/>
    <mergeCell ref="B1504:D1504"/>
    <mergeCell ref="E1504:F1504"/>
    <mergeCell ref="B1499:D1499"/>
    <mergeCell ref="E1499:F1499"/>
    <mergeCell ref="B1500:D1500"/>
    <mergeCell ref="E1500:F1500"/>
    <mergeCell ref="B1501:D1501"/>
    <mergeCell ref="E1501:F1501"/>
    <mergeCell ref="B1532:D1532"/>
    <mergeCell ref="E1532:F1532"/>
    <mergeCell ref="B1533:D1533"/>
    <mergeCell ref="E1533:F1533"/>
    <mergeCell ref="B1534:D1534"/>
    <mergeCell ref="E1534:F1534"/>
    <mergeCell ref="B1529:D1529"/>
    <mergeCell ref="E1529:F1529"/>
    <mergeCell ref="B1530:D1530"/>
    <mergeCell ref="E1530:F1530"/>
    <mergeCell ref="B1531:D1531"/>
    <mergeCell ref="E1531:F1531"/>
    <mergeCell ref="B1526:D1526"/>
    <mergeCell ref="E1526:F1526"/>
    <mergeCell ref="B1527:D1527"/>
    <mergeCell ref="E1527:F1527"/>
    <mergeCell ref="B1528:D1528"/>
    <mergeCell ref="E1528:F1528"/>
    <mergeCell ref="B1523:D1523"/>
    <mergeCell ref="E1523:F1523"/>
    <mergeCell ref="B1524:D1524"/>
    <mergeCell ref="E1524:F1524"/>
    <mergeCell ref="B1525:D1525"/>
    <mergeCell ref="E1525:F1525"/>
    <mergeCell ref="B1520:D1520"/>
    <mergeCell ref="E1520:F1520"/>
    <mergeCell ref="B1521:D1521"/>
    <mergeCell ref="E1521:F1521"/>
    <mergeCell ref="B1522:D1522"/>
    <mergeCell ref="E1522:F1522"/>
    <mergeCell ref="B1517:D1517"/>
    <mergeCell ref="E1517:F1517"/>
    <mergeCell ref="B1518:D1518"/>
    <mergeCell ref="E1518:F1518"/>
    <mergeCell ref="B1519:D1519"/>
    <mergeCell ref="E1519:F1519"/>
    <mergeCell ref="B1550:D1550"/>
    <mergeCell ref="E1550:F1550"/>
    <mergeCell ref="B1551:D1551"/>
    <mergeCell ref="E1551:F1551"/>
    <mergeCell ref="B1552:D1552"/>
    <mergeCell ref="E1552:F1552"/>
    <mergeCell ref="B1547:D1547"/>
    <mergeCell ref="E1547:F1547"/>
    <mergeCell ref="B1548:D1548"/>
    <mergeCell ref="E1548:F1548"/>
    <mergeCell ref="B1549:D1549"/>
    <mergeCell ref="E1549:F1549"/>
    <mergeCell ref="B1544:D1544"/>
    <mergeCell ref="E1544:F1544"/>
    <mergeCell ref="B1545:D1545"/>
    <mergeCell ref="E1545:F1545"/>
    <mergeCell ref="B1546:D1546"/>
    <mergeCell ref="E1546:F1546"/>
    <mergeCell ref="B1541:D1541"/>
    <mergeCell ref="E1541:F1541"/>
    <mergeCell ref="B1542:D1542"/>
    <mergeCell ref="E1542:F1542"/>
    <mergeCell ref="B1543:D1543"/>
    <mergeCell ref="E1543:F1543"/>
    <mergeCell ref="B1538:D1538"/>
    <mergeCell ref="E1538:F1538"/>
    <mergeCell ref="B1539:D1539"/>
    <mergeCell ref="E1539:F1539"/>
    <mergeCell ref="B1540:D1540"/>
    <mergeCell ref="E1540:F1540"/>
    <mergeCell ref="B1535:D1535"/>
    <mergeCell ref="E1535:F1535"/>
    <mergeCell ref="B1536:D1536"/>
    <mergeCell ref="E1536:F1536"/>
    <mergeCell ref="B1537:D1537"/>
    <mergeCell ref="E1537:F1537"/>
    <mergeCell ref="B1568:D1568"/>
    <mergeCell ref="E1568:F1568"/>
    <mergeCell ref="B1569:D1569"/>
    <mergeCell ref="E1569:F1569"/>
    <mergeCell ref="B1570:D1570"/>
    <mergeCell ref="E1570:F1570"/>
    <mergeCell ref="B1565:D1565"/>
    <mergeCell ref="E1565:F1565"/>
    <mergeCell ref="B1566:D1566"/>
    <mergeCell ref="E1566:F1566"/>
    <mergeCell ref="B1567:D1567"/>
    <mergeCell ref="E1567:F1567"/>
    <mergeCell ref="B1562:D1562"/>
    <mergeCell ref="E1562:F1562"/>
    <mergeCell ref="B1563:D1563"/>
    <mergeCell ref="E1563:F1563"/>
    <mergeCell ref="B1564:D1564"/>
    <mergeCell ref="E1564:F1564"/>
    <mergeCell ref="B1559:D1559"/>
    <mergeCell ref="E1559:F1559"/>
    <mergeCell ref="B1560:D1560"/>
    <mergeCell ref="E1560:F1560"/>
    <mergeCell ref="B1561:D1561"/>
    <mergeCell ref="E1561:F1561"/>
    <mergeCell ref="B1556:D1556"/>
    <mergeCell ref="E1556:F1556"/>
    <mergeCell ref="B1557:D1557"/>
    <mergeCell ref="E1557:F1557"/>
    <mergeCell ref="B1558:D1558"/>
    <mergeCell ref="E1558:F1558"/>
    <mergeCell ref="B1553:D1553"/>
    <mergeCell ref="E1553:F1553"/>
    <mergeCell ref="B1554:D1554"/>
    <mergeCell ref="E1554:F1554"/>
    <mergeCell ref="B1555:D1555"/>
    <mergeCell ref="E1555:F1555"/>
    <mergeCell ref="B1586:D1586"/>
    <mergeCell ref="E1586:F1586"/>
    <mergeCell ref="B1587:D1587"/>
    <mergeCell ref="E1587:F1587"/>
    <mergeCell ref="B1588:D1588"/>
    <mergeCell ref="E1588:F1588"/>
    <mergeCell ref="B1583:D1583"/>
    <mergeCell ref="E1583:F1583"/>
    <mergeCell ref="B1584:D1584"/>
    <mergeCell ref="E1584:F1584"/>
    <mergeCell ref="B1585:D1585"/>
    <mergeCell ref="E1585:F1585"/>
    <mergeCell ref="B1580:D1580"/>
    <mergeCell ref="E1580:F1580"/>
    <mergeCell ref="B1581:D1581"/>
    <mergeCell ref="E1581:F1581"/>
    <mergeCell ref="B1582:D1582"/>
    <mergeCell ref="E1582:F1582"/>
    <mergeCell ref="B1577:D1577"/>
    <mergeCell ref="E1577:F1577"/>
    <mergeCell ref="B1578:D1578"/>
    <mergeCell ref="E1578:F1578"/>
    <mergeCell ref="B1579:D1579"/>
    <mergeCell ref="E1579:F1579"/>
    <mergeCell ref="B1574:D1574"/>
    <mergeCell ref="E1574:F1574"/>
    <mergeCell ref="B1575:D1575"/>
    <mergeCell ref="E1575:F1575"/>
    <mergeCell ref="B1576:D1576"/>
    <mergeCell ref="E1576:F1576"/>
    <mergeCell ref="B1571:D1571"/>
    <mergeCell ref="E1571:F1571"/>
    <mergeCell ref="B1572:D1572"/>
    <mergeCell ref="E1572:F1572"/>
    <mergeCell ref="B1573:D1573"/>
    <mergeCell ref="E1573:F1573"/>
    <mergeCell ref="B1604:D1604"/>
    <mergeCell ref="E1604:F1604"/>
    <mergeCell ref="B1605:D1605"/>
    <mergeCell ref="E1605:F1605"/>
    <mergeCell ref="B1606:D1606"/>
    <mergeCell ref="E1606:F1606"/>
    <mergeCell ref="B1601:D1601"/>
    <mergeCell ref="E1601:F1601"/>
    <mergeCell ref="B1602:D1602"/>
    <mergeCell ref="E1602:F1602"/>
    <mergeCell ref="B1603:D1603"/>
    <mergeCell ref="E1603:F1603"/>
    <mergeCell ref="B1598:D1598"/>
    <mergeCell ref="E1598:F1598"/>
    <mergeCell ref="B1599:D1599"/>
    <mergeCell ref="E1599:F1599"/>
    <mergeCell ref="B1600:D1600"/>
    <mergeCell ref="E1600:F1600"/>
    <mergeCell ref="B1595:D1595"/>
    <mergeCell ref="E1595:F1595"/>
    <mergeCell ref="B1596:D1596"/>
    <mergeCell ref="E1596:F1596"/>
    <mergeCell ref="B1597:D1597"/>
    <mergeCell ref="E1597:F1597"/>
    <mergeCell ref="B1592:D1592"/>
    <mergeCell ref="E1592:F1592"/>
    <mergeCell ref="B1593:D1593"/>
    <mergeCell ref="E1593:F1593"/>
    <mergeCell ref="B1594:D1594"/>
    <mergeCell ref="E1594:F1594"/>
    <mergeCell ref="B1589:D1589"/>
    <mergeCell ref="E1589:F1589"/>
    <mergeCell ref="B1590:D1590"/>
    <mergeCell ref="E1590:F1590"/>
    <mergeCell ref="B1591:D1591"/>
    <mergeCell ref="E1591:F1591"/>
    <mergeCell ref="B1622:D1622"/>
    <mergeCell ref="E1622:F1622"/>
    <mergeCell ref="B1623:D1623"/>
    <mergeCell ref="E1623:F1623"/>
    <mergeCell ref="B1624:D1624"/>
    <mergeCell ref="E1624:F1624"/>
    <mergeCell ref="B1619:D1619"/>
    <mergeCell ref="E1619:F1619"/>
    <mergeCell ref="B1620:D1620"/>
    <mergeCell ref="E1620:F1620"/>
    <mergeCell ref="B1621:D1621"/>
    <mergeCell ref="E1621:F1621"/>
    <mergeCell ref="B1616:D1616"/>
    <mergeCell ref="E1616:F1616"/>
    <mergeCell ref="B1617:D1617"/>
    <mergeCell ref="E1617:F1617"/>
    <mergeCell ref="B1618:D1618"/>
    <mergeCell ref="E1618:F1618"/>
    <mergeCell ref="B1613:D1613"/>
    <mergeCell ref="E1613:F1613"/>
    <mergeCell ref="B1614:D1614"/>
    <mergeCell ref="E1614:F1614"/>
    <mergeCell ref="B1615:D1615"/>
    <mergeCell ref="E1615:F1615"/>
    <mergeCell ref="B1610:D1610"/>
    <mergeCell ref="E1610:F1610"/>
    <mergeCell ref="B1611:D1611"/>
    <mergeCell ref="E1611:F1611"/>
    <mergeCell ref="B1612:D1612"/>
    <mergeCell ref="E1612:F1612"/>
    <mergeCell ref="B1607:D1607"/>
    <mergeCell ref="E1607:F1607"/>
    <mergeCell ref="B1608:D1608"/>
    <mergeCell ref="E1608:F1608"/>
    <mergeCell ref="B1609:D1609"/>
    <mergeCell ref="E1609:F1609"/>
    <mergeCell ref="B1640:D1640"/>
    <mergeCell ref="E1640:F1640"/>
    <mergeCell ref="B1641:D1641"/>
    <mergeCell ref="E1641:F1641"/>
    <mergeCell ref="B1642:D1642"/>
    <mergeCell ref="E1642:F1642"/>
    <mergeCell ref="B1637:D1637"/>
    <mergeCell ref="E1637:F1637"/>
    <mergeCell ref="B1638:D1638"/>
    <mergeCell ref="E1638:F1638"/>
    <mergeCell ref="B1639:D1639"/>
    <mergeCell ref="E1639:F1639"/>
    <mergeCell ref="B1634:D1634"/>
    <mergeCell ref="E1634:F1634"/>
    <mergeCell ref="B1635:D1635"/>
    <mergeCell ref="E1635:F1635"/>
    <mergeCell ref="B1636:D1636"/>
    <mergeCell ref="E1636:F1636"/>
    <mergeCell ref="B1631:D1631"/>
    <mergeCell ref="E1631:F1631"/>
    <mergeCell ref="B1632:D1632"/>
    <mergeCell ref="E1632:F1632"/>
    <mergeCell ref="B1633:D1633"/>
    <mergeCell ref="E1633:F1633"/>
    <mergeCell ref="B1628:D1628"/>
    <mergeCell ref="E1628:F1628"/>
    <mergeCell ref="B1629:D1629"/>
    <mergeCell ref="E1629:F1629"/>
    <mergeCell ref="B1630:D1630"/>
    <mergeCell ref="E1630:F1630"/>
    <mergeCell ref="B1625:D1625"/>
    <mergeCell ref="E1625:F1625"/>
    <mergeCell ref="B1626:D1626"/>
    <mergeCell ref="E1626:F1626"/>
    <mergeCell ref="B1627:D1627"/>
    <mergeCell ref="E1627:F1627"/>
    <mergeCell ref="B1658:D1658"/>
    <mergeCell ref="E1658:F1658"/>
    <mergeCell ref="B1659:D1659"/>
    <mergeCell ref="E1659:F1659"/>
    <mergeCell ref="B1660:D1660"/>
    <mergeCell ref="E1660:F1660"/>
    <mergeCell ref="B1655:D1655"/>
    <mergeCell ref="E1655:F1655"/>
    <mergeCell ref="B1656:D1656"/>
    <mergeCell ref="E1656:F1656"/>
    <mergeCell ref="B1657:D1657"/>
    <mergeCell ref="E1657:F1657"/>
    <mergeCell ref="B1652:D1652"/>
    <mergeCell ref="E1652:F1652"/>
    <mergeCell ref="B1653:D1653"/>
    <mergeCell ref="E1653:F1653"/>
    <mergeCell ref="B1654:D1654"/>
    <mergeCell ref="E1654:F1654"/>
    <mergeCell ref="B1649:D1649"/>
    <mergeCell ref="E1649:F1649"/>
    <mergeCell ref="B1650:D1650"/>
    <mergeCell ref="E1650:F1650"/>
    <mergeCell ref="B1651:D1651"/>
    <mergeCell ref="E1651:F1651"/>
    <mergeCell ref="B1646:D1646"/>
    <mergeCell ref="E1646:F1646"/>
    <mergeCell ref="B1647:D1647"/>
    <mergeCell ref="E1647:F1647"/>
    <mergeCell ref="B1648:D1648"/>
    <mergeCell ref="E1648:F1648"/>
    <mergeCell ref="B1643:D1643"/>
    <mergeCell ref="E1643:F1643"/>
    <mergeCell ref="B1644:D1644"/>
    <mergeCell ref="E1644:F1644"/>
    <mergeCell ref="B1645:D1645"/>
    <mergeCell ref="E1645:F1645"/>
    <mergeCell ref="B1676:D1676"/>
    <mergeCell ref="E1676:F1676"/>
    <mergeCell ref="B1677:D1677"/>
    <mergeCell ref="E1677:F1677"/>
    <mergeCell ref="B1678:D1678"/>
    <mergeCell ref="E1678:F1678"/>
    <mergeCell ref="B1673:D1673"/>
    <mergeCell ref="E1673:F1673"/>
    <mergeCell ref="B1674:D1674"/>
    <mergeCell ref="E1674:F1674"/>
    <mergeCell ref="B1675:D1675"/>
    <mergeCell ref="E1675:F1675"/>
    <mergeCell ref="B1670:D1670"/>
    <mergeCell ref="E1670:F1670"/>
    <mergeCell ref="B1671:D1671"/>
    <mergeCell ref="E1671:F1671"/>
    <mergeCell ref="B1672:D1672"/>
    <mergeCell ref="E1672:F1672"/>
    <mergeCell ref="B1667:D1667"/>
    <mergeCell ref="E1667:F1667"/>
    <mergeCell ref="B1668:D1668"/>
    <mergeCell ref="E1668:F1668"/>
    <mergeCell ref="B1669:D1669"/>
    <mergeCell ref="E1669:F1669"/>
    <mergeCell ref="B1664:D1664"/>
    <mergeCell ref="E1664:F1664"/>
    <mergeCell ref="B1665:D1665"/>
    <mergeCell ref="E1665:F1665"/>
    <mergeCell ref="B1666:D1666"/>
    <mergeCell ref="E1666:F1666"/>
    <mergeCell ref="B1661:D1661"/>
    <mergeCell ref="E1661:F1661"/>
    <mergeCell ref="B1662:D1662"/>
    <mergeCell ref="E1662:F1662"/>
    <mergeCell ref="B1663:D1663"/>
    <mergeCell ref="E1663:F1663"/>
    <mergeCell ref="B1694:D1694"/>
    <mergeCell ref="E1694:F1694"/>
    <mergeCell ref="B1695:D1695"/>
    <mergeCell ref="E1695:F1695"/>
    <mergeCell ref="B1696:D1696"/>
    <mergeCell ref="E1696:F1696"/>
    <mergeCell ref="B1691:D1691"/>
    <mergeCell ref="E1691:F1691"/>
    <mergeCell ref="B1692:D1692"/>
    <mergeCell ref="E1692:F1692"/>
    <mergeCell ref="B1693:D1693"/>
    <mergeCell ref="E1693:F1693"/>
    <mergeCell ref="B1688:D1688"/>
    <mergeCell ref="E1688:F1688"/>
    <mergeCell ref="B1689:D1689"/>
    <mergeCell ref="E1689:F1689"/>
    <mergeCell ref="B1690:D1690"/>
    <mergeCell ref="E1690:F1690"/>
    <mergeCell ref="B1685:D1685"/>
    <mergeCell ref="E1685:F1685"/>
    <mergeCell ref="B1686:D1686"/>
    <mergeCell ref="E1686:F1686"/>
    <mergeCell ref="B1687:D1687"/>
    <mergeCell ref="E1687:F1687"/>
    <mergeCell ref="B1682:D1682"/>
    <mergeCell ref="E1682:F1682"/>
    <mergeCell ref="B1683:D1683"/>
    <mergeCell ref="E1683:F1683"/>
    <mergeCell ref="B1684:D1684"/>
    <mergeCell ref="E1684:F1684"/>
    <mergeCell ref="B1679:D1679"/>
    <mergeCell ref="E1679:F1679"/>
    <mergeCell ref="B1680:D1680"/>
    <mergeCell ref="E1680:F1680"/>
    <mergeCell ref="B1681:D1681"/>
    <mergeCell ref="E1681:F1681"/>
    <mergeCell ref="B1712:D1712"/>
    <mergeCell ref="E1712:F1712"/>
    <mergeCell ref="B1713:D1713"/>
    <mergeCell ref="E1713:F1713"/>
    <mergeCell ref="B1714:D1714"/>
    <mergeCell ref="E1714:F1714"/>
    <mergeCell ref="B1709:D1709"/>
    <mergeCell ref="E1709:F1709"/>
    <mergeCell ref="B1710:D1710"/>
    <mergeCell ref="E1710:F1710"/>
    <mergeCell ref="B1711:D1711"/>
    <mergeCell ref="E1711:F1711"/>
    <mergeCell ref="B1706:D1706"/>
    <mergeCell ref="E1706:F1706"/>
    <mergeCell ref="B1707:D1707"/>
    <mergeCell ref="E1707:F1707"/>
    <mergeCell ref="B1708:D1708"/>
    <mergeCell ref="E1708:F1708"/>
    <mergeCell ref="B1703:D1703"/>
    <mergeCell ref="E1703:F1703"/>
    <mergeCell ref="B1704:D1704"/>
    <mergeCell ref="E1704:F1704"/>
    <mergeCell ref="B1705:D1705"/>
    <mergeCell ref="E1705:F1705"/>
    <mergeCell ref="B1700:D1700"/>
    <mergeCell ref="E1700:F1700"/>
    <mergeCell ref="B1701:D1701"/>
    <mergeCell ref="E1701:F1701"/>
    <mergeCell ref="B1702:D1702"/>
    <mergeCell ref="E1702:F1702"/>
    <mergeCell ref="B1697:D1697"/>
    <mergeCell ref="E1697:F1697"/>
    <mergeCell ref="B1698:D1698"/>
    <mergeCell ref="E1698:F1698"/>
    <mergeCell ref="B1699:D1699"/>
    <mergeCell ref="E1699:F1699"/>
    <mergeCell ref="B1730:D1730"/>
    <mergeCell ref="E1730:F1730"/>
    <mergeCell ref="B1731:D1731"/>
    <mergeCell ref="E1731:F1731"/>
    <mergeCell ref="B1732:D1732"/>
    <mergeCell ref="E1732:F1732"/>
    <mergeCell ref="B1727:D1727"/>
    <mergeCell ref="E1727:F1727"/>
    <mergeCell ref="B1728:D1728"/>
    <mergeCell ref="E1728:F1728"/>
    <mergeCell ref="B1729:D1729"/>
    <mergeCell ref="E1729:F1729"/>
    <mergeCell ref="B1724:D1724"/>
    <mergeCell ref="E1724:F1724"/>
    <mergeCell ref="B1725:D1725"/>
    <mergeCell ref="E1725:F1725"/>
    <mergeCell ref="B1726:D1726"/>
    <mergeCell ref="E1726:F1726"/>
    <mergeCell ref="B1721:D1721"/>
    <mergeCell ref="E1721:F1721"/>
    <mergeCell ref="B1722:D1722"/>
    <mergeCell ref="E1722:F1722"/>
    <mergeCell ref="B1723:D1723"/>
    <mergeCell ref="E1723:F1723"/>
    <mergeCell ref="B1718:D1718"/>
    <mergeCell ref="E1718:F1718"/>
    <mergeCell ref="B1719:D1719"/>
    <mergeCell ref="E1719:F1719"/>
    <mergeCell ref="B1720:D1720"/>
    <mergeCell ref="E1720:F1720"/>
    <mergeCell ref="B1715:D1715"/>
    <mergeCell ref="E1715:F1715"/>
    <mergeCell ref="B1716:D1716"/>
    <mergeCell ref="E1716:F1716"/>
    <mergeCell ref="B1717:D1717"/>
    <mergeCell ref="E1717:F1717"/>
    <mergeCell ref="B1748:D1748"/>
    <mergeCell ref="E1748:F1748"/>
    <mergeCell ref="B1749:D1749"/>
    <mergeCell ref="E1749:F1749"/>
    <mergeCell ref="B1750:D1750"/>
    <mergeCell ref="E1750:F1750"/>
    <mergeCell ref="B1745:D1745"/>
    <mergeCell ref="E1745:F1745"/>
    <mergeCell ref="B1746:D1746"/>
    <mergeCell ref="E1746:F1746"/>
    <mergeCell ref="B1747:D1747"/>
    <mergeCell ref="E1747:F1747"/>
    <mergeCell ref="B1742:D1742"/>
    <mergeCell ref="E1742:F1742"/>
    <mergeCell ref="B1743:D1743"/>
    <mergeCell ref="E1743:F1743"/>
    <mergeCell ref="B1744:D1744"/>
    <mergeCell ref="E1744:F1744"/>
    <mergeCell ref="B1739:D1739"/>
    <mergeCell ref="E1739:F1739"/>
    <mergeCell ref="B1740:D1740"/>
    <mergeCell ref="E1740:F1740"/>
    <mergeCell ref="B1741:D1741"/>
    <mergeCell ref="E1741:F1741"/>
    <mergeCell ref="B1736:D1736"/>
    <mergeCell ref="E1736:F1736"/>
    <mergeCell ref="B1737:D1737"/>
    <mergeCell ref="E1737:F1737"/>
    <mergeCell ref="B1738:D1738"/>
    <mergeCell ref="E1738:F1738"/>
    <mergeCell ref="B1733:D1733"/>
    <mergeCell ref="E1733:F1733"/>
    <mergeCell ref="B1734:D1734"/>
    <mergeCell ref="E1734:F1734"/>
    <mergeCell ref="B1735:D1735"/>
    <mergeCell ref="E1735:F1735"/>
    <mergeCell ref="B1766:D1766"/>
    <mergeCell ref="E1766:F1766"/>
    <mergeCell ref="B1767:D1767"/>
    <mergeCell ref="E1767:F1767"/>
    <mergeCell ref="B1768:D1768"/>
    <mergeCell ref="E1768:F1768"/>
    <mergeCell ref="B1763:D1763"/>
    <mergeCell ref="E1763:F1763"/>
    <mergeCell ref="B1764:D1764"/>
    <mergeCell ref="E1764:F1764"/>
    <mergeCell ref="B1765:D1765"/>
    <mergeCell ref="E1765:F1765"/>
    <mergeCell ref="B1760:D1760"/>
    <mergeCell ref="E1760:F1760"/>
    <mergeCell ref="B1761:D1761"/>
    <mergeCell ref="E1761:F1761"/>
    <mergeCell ref="B1762:D1762"/>
    <mergeCell ref="E1762:F1762"/>
    <mergeCell ref="B1757:D1757"/>
    <mergeCell ref="E1757:F1757"/>
    <mergeCell ref="B1758:D1758"/>
    <mergeCell ref="E1758:F1758"/>
    <mergeCell ref="B1759:D1759"/>
    <mergeCell ref="E1759:F1759"/>
    <mergeCell ref="B1754:D1754"/>
    <mergeCell ref="E1754:F1754"/>
    <mergeCell ref="B1755:D1755"/>
    <mergeCell ref="E1755:F1755"/>
    <mergeCell ref="B1756:D1756"/>
    <mergeCell ref="E1756:F1756"/>
    <mergeCell ref="B1751:D1751"/>
    <mergeCell ref="E1751:F1751"/>
    <mergeCell ref="B1752:D1752"/>
    <mergeCell ref="E1752:F1752"/>
    <mergeCell ref="B1753:D1753"/>
    <mergeCell ref="E1753:F1753"/>
    <mergeCell ref="B1784:D1784"/>
    <mergeCell ref="E1784:F1784"/>
    <mergeCell ref="B1785:D1785"/>
    <mergeCell ref="E1785:F1785"/>
    <mergeCell ref="B1786:D1786"/>
    <mergeCell ref="E1786:F1786"/>
    <mergeCell ref="B1781:D1781"/>
    <mergeCell ref="E1781:F1781"/>
    <mergeCell ref="B1782:D1782"/>
    <mergeCell ref="E1782:F1782"/>
    <mergeCell ref="B1783:D1783"/>
    <mergeCell ref="E1783:F1783"/>
    <mergeCell ref="B1778:D1778"/>
    <mergeCell ref="E1778:F1778"/>
    <mergeCell ref="B1779:D1779"/>
    <mergeCell ref="E1779:F1779"/>
    <mergeCell ref="B1780:D1780"/>
    <mergeCell ref="E1780:F1780"/>
    <mergeCell ref="B1775:D1775"/>
    <mergeCell ref="E1775:F1775"/>
    <mergeCell ref="B1776:D1776"/>
    <mergeCell ref="E1776:F1776"/>
    <mergeCell ref="B1777:D1777"/>
    <mergeCell ref="E1777:F1777"/>
    <mergeCell ref="B1772:D1772"/>
    <mergeCell ref="E1772:F1772"/>
    <mergeCell ref="B1773:D1773"/>
    <mergeCell ref="E1773:F1773"/>
    <mergeCell ref="B1774:D1774"/>
    <mergeCell ref="E1774:F1774"/>
    <mergeCell ref="B1769:D1769"/>
    <mergeCell ref="E1769:F1769"/>
    <mergeCell ref="B1770:D1770"/>
    <mergeCell ref="E1770:F1770"/>
    <mergeCell ref="B1771:D1771"/>
    <mergeCell ref="E1771:F1771"/>
    <mergeCell ref="B1802:D1802"/>
    <mergeCell ref="E1802:F1802"/>
    <mergeCell ref="B1803:D1803"/>
    <mergeCell ref="E1803:F1803"/>
    <mergeCell ref="B1804:D1804"/>
    <mergeCell ref="E1804:F1804"/>
    <mergeCell ref="B1799:D1799"/>
    <mergeCell ref="E1799:F1799"/>
    <mergeCell ref="B1800:D1800"/>
    <mergeCell ref="E1800:F1800"/>
    <mergeCell ref="B1801:D1801"/>
    <mergeCell ref="E1801:F1801"/>
    <mergeCell ref="B1796:D1796"/>
    <mergeCell ref="E1796:F1796"/>
    <mergeCell ref="B1797:D1797"/>
    <mergeCell ref="E1797:F1797"/>
    <mergeCell ref="B1798:D1798"/>
    <mergeCell ref="E1798:F1798"/>
    <mergeCell ref="B1793:D1793"/>
    <mergeCell ref="E1793:F1793"/>
    <mergeCell ref="B1794:D1794"/>
    <mergeCell ref="E1794:F1794"/>
    <mergeCell ref="B1795:D1795"/>
    <mergeCell ref="E1795:F1795"/>
    <mergeCell ref="B1790:D1790"/>
    <mergeCell ref="E1790:F1790"/>
    <mergeCell ref="B1791:D1791"/>
    <mergeCell ref="E1791:F1791"/>
    <mergeCell ref="B1792:D1792"/>
    <mergeCell ref="E1792:F1792"/>
    <mergeCell ref="B1787:D1787"/>
    <mergeCell ref="E1787:F1787"/>
    <mergeCell ref="B1788:D1788"/>
    <mergeCell ref="E1788:F1788"/>
    <mergeCell ref="B1789:D1789"/>
    <mergeCell ref="E1789:F1789"/>
    <mergeCell ref="B1820:D1820"/>
    <mergeCell ref="E1820:F1820"/>
    <mergeCell ref="B1821:D1821"/>
    <mergeCell ref="E1821:F1821"/>
    <mergeCell ref="B1822:D1822"/>
    <mergeCell ref="E1822:F1822"/>
    <mergeCell ref="B1817:D1817"/>
    <mergeCell ref="E1817:F1817"/>
    <mergeCell ref="B1818:D1818"/>
    <mergeCell ref="E1818:F1818"/>
    <mergeCell ref="B1819:D1819"/>
    <mergeCell ref="E1819:F1819"/>
    <mergeCell ref="B1814:D1814"/>
    <mergeCell ref="E1814:F1814"/>
    <mergeCell ref="B1815:D1815"/>
    <mergeCell ref="E1815:F1815"/>
    <mergeCell ref="B1816:D1816"/>
    <mergeCell ref="E1816:F1816"/>
    <mergeCell ref="B1811:D1811"/>
    <mergeCell ref="E1811:F1811"/>
    <mergeCell ref="B1812:D1812"/>
    <mergeCell ref="E1812:F1812"/>
    <mergeCell ref="B1813:D1813"/>
    <mergeCell ref="E1813:F1813"/>
    <mergeCell ref="B1808:D1808"/>
    <mergeCell ref="E1808:F1808"/>
    <mergeCell ref="B1809:D1809"/>
    <mergeCell ref="E1809:F1809"/>
    <mergeCell ref="B1810:D1810"/>
    <mergeCell ref="E1810:F1810"/>
    <mergeCell ref="B1805:D1805"/>
    <mergeCell ref="E1805:F1805"/>
    <mergeCell ref="B1806:D1806"/>
    <mergeCell ref="E1806:F1806"/>
    <mergeCell ref="B1807:D1807"/>
    <mergeCell ref="E1807:F1807"/>
    <mergeCell ref="B1838:D1838"/>
    <mergeCell ref="E1838:F1838"/>
    <mergeCell ref="B1839:D1839"/>
    <mergeCell ref="E1839:F1839"/>
    <mergeCell ref="B1840:D1840"/>
    <mergeCell ref="E1840:F1840"/>
    <mergeCell ref="B1835:D1835"/>
    <mergeCell ref="E1835:F1835"/>
    <mergeCell ref="B1836:D1836"/>
    <mergeCell ref="E1836:F1836"/>
    <mergeCell ref="B1837:D1837"/>
    <mergeCell ref="E1837:F1837"/>
    <mergeCell ref="B1832:D1832"/>
    <mergeCell ref="E1832:F1832"/>
    <mergeCell ref="B1833:D1833"/>
    <mergeCell ref="E1833:F1833"/>
    <mergeCell ref="B1834:D1834"/>
    <mergeCell ref="E1834:F1834"/>
    <mergeCell ref="B1829:D1829"/>
    <mergeCell ref="E1829:F1829"/>
    <mergeCell ref="B1830:D1830"/>
    <mergeCell ref="E1830:F1830"/>
    <mergeCell ref="B1831:D1831"/>
    <mergeCell ref="E1831:F1831"/>
    <mergeCell ref="B1826:D1826"/>
    <mergeCell ref="E1826:F1826"/>
    <mergeCell ref="B1827:D1827"/>
    <mergeCell ref="E1827:F1827"/>
    <mergeCell ref="B1828:D1828"/>
    <mergeCell ref="E1828:F1828"/>
    <mergeCell ref="B1823:D1823"/>
    <mergeCell ref="E1823:F1823"/>
    <mergeCell ref="B1824:D1824"/>
    <mergeCell ref="E1824:F1824"/>
    <mergeCell ref="B1825:D1825"/>
    <mergeCell ref="E1825:F1825"/>
    <mergeCell ref="B1856:D1856"/>
    <mergeCell ref="E1856:F1856"/>
    <mergeCell ref="B1857:D1857"/>
    <mergeCell ref="E1857:F1857"/>
    <mergeCell ref="B1858:D1858"/>
    <mergeCell ref="E1858:F1858"/>
    <mergeCell ref="B1853:D1853"/>
    <mergeCell ref="E1853:F1853"/>
    <mergeCell ref="B1854:D1854"/>
    <mergeCell ref="E1854:F1854"/>
    <mergeCell ref="B1855:D1855"/>
    <mergeCell ref="E1855:F1855"/>
    <mergeCell ref="B1850:D1850"/>
    <mergeCell ref="E1850:F1850"/>
    <mergeCell ref="B1851:D1851"/>
    <mergeCell ref="E1851:F1851"/>
    <mergeCell ref="B1852:D1852"/>
    <mergeCell ref="E1852:F1852"/>
    <mergeCell ref="B1847:D1847"/>
    <mergeCell ref="E1847:F1847"/>
    <mergeCell ref="B1848:D1848"/>
    <mergeCell ref="E1848:F1848"/>
    <mergeCell ref="B1849:D1849"/>
    <mergeCell ref="E1849:F1849"/>
    <mergeCell ref="B1844:D1844"/>
    <mergeCell ref="E1844:F1844"/>
    <mergeCell ref="B1845:D1845"/>
    <mergeCell ref="E1845:F1845"/>
    <mergeCell ref="B1846:D1846"/>
    <mergeCell ref="E1846:F1846"/>
    <mergeCell ref="B1841:D1841"/>
    <mergeCell ref="E1841:F1841"/>
    <mergeCell ref="B1842:D1842"/>
    <mergeCell ref="E1842:F1842"/>
    <mergeCell ref="B1843:D1843"/>
    <mergeCell ref="E1843:F1843"/>
    <mergeCell ref="B1874:D1874"/>
    <mergeCell ref="E1874:F1874"/>
    <mergeCell ref="B1875:D1875"/>
    <mergeCell ref="E1875:F1875"/>
    <mergeCell ref="B1876:D1876"/>
    <mergeCell ref="E1876:F1876"/>
    <mergeCell ref="B1871:D1871"/>
    <mergeCell ref="E1871:F1871"/>
    <mergeCell ref="B1872:D1872"/>
    <mergeCell ref="E1872:F1872"/>
    <mergeCell ref="B1873:D1873"/>
    <mergeCell ref="E1873:F1873"/>
    <mergeCell ref="B1868:D1868"/>
    <mergeCell ref="E1868:F1868"/>
    <mergeCell ref="B1869:D1869"/>
    <mergeCell ref="E1869:F1869"/>
    <mergeCell ref="B1870:D1870"/>
    <mergeCell ref="E1870:F1870"/>
    <mergeCell ref="B1865:D1865"/>
    <mergeCell ref="E1865:F1865"/>
    <mergeCell ref="B1866:D1866"/>
    <mergeCell ref="E1866:F1866"/>
    <mergeCell ref="B1867:D1867"/>
    <mergeCell ref="E1867:F1867"/>
    <mergeCell ref="B1862:D1862"/>
    <mergeCell ref="E1862:F1862"/>
    <mergeCell ref="B1863:D1863"/>
    <mergeCell ref="E1863:F1863"/>
    <mergeCell ref="B1864:D1864"/>
    <mergeCell ref="E1864:F1864"/>
    <mergeCell ref="B1859:D1859"/>
    <mergeCell ref="E1859:F1859"/>
    <mergeCell ref="B1860:D1860"/>
    <mergeCell ref="E1860:F1860"/>
    <mergeCell ref="B1861:D1861"/>
    <mergeCell ref="E1861:F1861"/>
    <mergeCell ref="B1892:D1892"/>
    <mergeCell ref="E1892:F1892"/>
    <mergeCell ref="B1893:D1893"/>
    <mergeCell ref="E1893:F1893"/>
    <mergeCell ref="B1894:D1894"/>
    <mergeCell ref="E1894:F1894"/>
    <mergeCell ref="B1889:D1889"/>
    <mergeCell ref="E1889:F1889"/>
    <mergeCell ref="B1890:D1890"/>
    <mergeCell ref="E1890:F1890"/>
    <mergeCell ref="B1891:D1891"/>
    <mergeCell ref="E1891:F1891"/>
    <mergeCell ref="B1886:D1886"/>
    <mergeCell ref="E1886:F1886"/>
    <mergeCell ref="B1887:D1887"/>
    <mergeCell ref="E1887:F1887"/>
    <mergeCell ref="B1888:D1888"/>
    <mergeCell ref="E1888:F1888"/>
    <mergeCell ref="B1883:D1883"/>
    <mergeCell ref="E1883:F1883"/>
    <mergeCell ref="B1884:D1884"/>
    <mergeCell ref="E1884:F1884"/>
    <mergeCell ref="B1885:D1885"/>
    <mergeCell ref="E1885:F1885"/>
    <mergeCell ref="B1880:D1880"/>
    <mergeCell ref="E1880:F1880"/>
    <mergeCell ref="B1881:D1881"/>
    <mergeCell ref="E1881:F1881"/>
    <mergeCell ref="B1882:D1882"/>
    <mergeCell ref="E1882:F1882"/>
    <mergeCell ref="B1877:D1877"/>
    <mergeCell ref="E1877:F1877"/>
    <mergeCell ref="B1878:D1878"/>
    <mergeCell ref="E1878:F1878"/>
    <mergeCell ref="B1879:D1879"/>
    <mergeCell ref="E1879:F1879"/>
    <mergeCell ref="B1910:D1910"/>
    <mergeCell ref="E1910:F1910"/>
    <mergeCell ref="B1911:D1911"/>
    <mergeCell ref="E1911:F1911"/>
    <mergeCell ref="B1912:D1912"/>
    <mergeCell ref="E1912:F1912"/>
    <mergeCell ref="B1907:D1907"/>
    <mergeCell ref="E1907:F1907"/>
    <mergeCell ref="B1908:D1908"/>
    <mergeCell ref="E1908:F1908"/>
    <mergeCell ref="B1909:D1909"/>
    <mergeCell ref="E1909:F1909"/>
    <mergeCell ref="B1904:D1904"/>
    <mergeCell ref="E1904:F1904"/>
    <mergeCell ref="B1905:D1905"/>
    <mergeCell ref="E1905:F1905"/>
    <mergeCell ref="B1906:D1906"/>
    <mergeCell ref="E1906:F1906"/>
    <mergeCell ref="B1901:D1901"/>
    <mergeCell ref="E1901:F1901"/>
    <mergeCell ref="B1902:D1902"/>
    <mergeCell ref="E1902:F1902"/>
    <mergeCell ref="B1903:D1903"/>
    <mergeCell ref="E1903:F1903"/>
    <mergeCell ref="B1898:D1898"/>
    <mergeCell ref="E1898:F1898"/>
    <mergeCell ref="B1899:D1899"/>
    <mergeCell ref="E1899:F1899"/>
    <mergeCell ref="B1900:D1900"/>
    <mergeCell ref="E1900:F1900"/>
    <mergeCell ref="B1895:D1895"/>
    <mergeCell ref="E1895:F1895"/>
    <mergeCell ref="B1896:D1896"/>
    <mergeCell ref="E1896:F1896"/>
    <mergeCell ref="B1897:D1897"/>
    <mergeCell ref="E1897:F1897"/>
    <mergeCell ref="B1928:D1928"/>
    <mergeCell ref="E1928:F1928"/>
    <mergeCell ref="B1929:D1929"/>
    <mergeCell ref="E1929:F1929"/>
    <mergeCell ref="B1930:D1930"/>
    <mergeCell ref="E1930:F1930"/>
    <mergeCell ref="B1925:D1925"/>
    <mergeCell ref="E1925:F1925"/>
    <mergeCell ref="B1926:D1926"/>
    <mergeCell ref="E1926:F1926"/>
    <mergeCell ref="B1927:D1927"/>
    <mergeCell ref="E1927:F1927"/>
    <mergeCell ref="B1922:D1922"/>
    <mergeCell ref="E1922:F1922"/>
    <mergeCell ref="B1923:D1923"/>
    <mergeCell ref="E1923:F1923"/>
    <mergeCell ref="B1924:D1924"/>
    <mergeCell ref="E1924:F1924"/>
    <mergeCell ref="B1919:D1919"/>
    <mergeCell ref="E1919:F1919"/>
    <mergeCell ref="B1920:D1920"/>
    <mergeCell ref="E1920:F1920"/>
    <mergeCell ref="B1921:D1921"/>
    <mergeCell ref="E1921:F1921"/>
    <mergeCell ref="B1916:D1916"/>
    <mergeCell ref="E1916:F1916"/>
    <mergeCell ref="B1917:D1917"/>
    <mergeCell ref="E1917:F1917"/>
    <mergeCell ref="B1918:D1918"/>
    <mergeCell ref="E1918:F1918"/>
    <mergeCell ref="B1913:D1913"/>
    <mergeCell ref="E1913:F1913"/>
    <mergeCell ref="B1914:D1914"/>
    <mergeCell ref="E1914:F1914"/>
    <mergeCell ref="B1915:D1915"/>
    <mergeCell ref="E1915:F1915"/>
    <mergeCell ref="B1946:D1946"/>
    <mergeCell ref="E1946:F1946"/>
    <mergeCell ref="B1947:D1947"/>
    <mergeCell ref="E1947:F1947"/>
    <mergeCell ref="B1948:D1948"/>
    <mergeCell ref="E1948:F1948"/>
    <mergeCell ref="B1943:D1943"/>
    <mergeCell ref="E1943:F1943"/>
    <mergeCell ref="B1944:D1944"/>
    <mergeCell ref="E1944:F1944"/>
    <mergeCell ref="B1945:D1945"/>
    <mergeCell ref="E1945:F1945"/>
    <mergeCell ref="B1940:D1940"/>
    <mergeCell ref="E1940:F1940"/>
    <mergeCell ref="B1941:D1941"/>
    <mergeCell ref="E1941:F1941"/>
    <mergeCell ref="B1942:D1942"/>
    <mergeCell ref="E1942:F1942"/>
    <mergeCell ref="B1937:D1937"/>
    <mergeCell ref="E1937:F1937"/>
    <mergeCell ref="B1938:D1938"/>
    <mergeCell ref="E1938:F1938"/>
    <mergeCell ref="B1939:D1939"/>
    <mergeCell ref="E1939:F1939"/>
    <mergeCell ref="B1934:D1934"/>
    <mergeCell ref="E1934:F1934"/>
    <mergeCell ref="B1935:D1935"/>
    <mergeCell ref="E1935:F1935"/>
    <mergeCell ref="B1936:D1936"/>
    <mergeCell ref="E1936:F1936"/>
    <mergeCell ref="B1931:D1931"/>
    <mergeCell ref="E1931:F1931"/>
    <mergeCell ref="B1932:D1932"/>
    <mergeCell ref="E1932:F1932"/>
    <mergeCell ref="B1933:D1933"/>
    <mergeCell ref="E1933:F1933"/>
    <mergeCell ref="B1964:D1964"/>
    <mergeCell ref="E1964:F1964"/>
    <mergeCell ref="B1965:D1965"/>
    <mergeCell ref="E1965:F1965"/>
    <mergeCell ref="B1966:D1966"/>
    <mergeCell ref="E1966:F1966"/>
    <mergeCell ref="B1961:D1961"/>
    <mergeCell ref="E1961:F1961"/>
    <mergeCell ref="B1962:D1962"/>
    <mergeCell ref="E1962:F1962"/>
    <mergeCell ref="B1963:D1963"/>
    <mergeCell ref="E1963:F1963"/>
    <mergeCell ref="B1958:D1958"/>
    <mergeCell ref="E1958:F1958"/>
    <mergeCell ref="B1959:D1959"/>
    <mergeCell ref="E1959:F1959"/>
    <mergeCell ref="B1960:D1960"/>
    <mergeCell ref="E1960:F1960"/>
    <mergeCell ref="B1955:D1955"/>
    <mergeCell ref="E1955:F1955"/>
    <mergeCell ref="B1956:D1956"/>
    <mergeCell ref="E1956:F1956"/>
    <mergeCell ref="B1957:D1957"/>
    <mergeCell ref="E1957:F1957"/>
    <mergeCell ref="B1952:D1952"/>
    <mergeCell ref="E1952:F1952"/>
    <mergeCell ref="B1953:D1953"/>
    <mergeCell ref="E1953:F1953"/>
    <mergeCell ref="B1954:D1954"/>
    <mergeCell ref="E1954:F1954"/>
    <mergeCell ref="B1949:D1949"/>
    <mergeCell ref="E1949:F1949"/>
    <mergeCell ref="B1950:D1950"/>
    <mergeCell ref="E1950:F1950"/>
    <mergeCell ref="B1951:D1951"/>
    <mergeCell ref="E1951:F1951"/>
    <mergeCell ref="B1982:D1982"/>
    <mergeCell ref="E1982:F1982"/>
    <mergeCell ref="B1983:D1983"/>
    <mergeCell ref="E1983:F1983"/>
    <mergeCell ref="B1984:D1984"/>
    <mergeCell ref="E1984:F1984"/>
    <mergeCell ref="B1979:D1979"/>
    <mergeCell ref="E1979:F1979"/>
    <mergeCell ref="B1980:D1980"/>
    <mergeCell ref="E1980:F1980"/>
    <mergeCell ref="B1981:D1981"/>
    <mergeCell ref="E1981:F1981"/>
    <mergeCell ref="B1976:D1976"/>
    <mergeCell ref="E1976:F1976"/>
    <mergeCell ref="B1977:D1977"/>
    <mergeCell ref="E1977:F1977"/>
    <mergeCell ref="B1978:D1978"/>
    <mergeCell ref="E1978:F1978"/>
    <mergeCell ref="B1973:D1973"/>
    <mergeCell ref="E1973:F1973"/>
    <mergeCell ref="B1974:D1974"/>
    <mergeCell ref="E1974:F1974"/>
    <mergeCell ref="B1975:D1975"/>
    <mergeCell ref="E1975:F1975"/>
    <mergeCell ref="B1970:D1970"/>
    <mergeCell ref="E1970:F1970"/>
    <mergeCell ref="B1971:D1971"/>
    <mergeCell ref="E1971:F1971"/>
    <mergeCell ref="B1972:D1972"/>
    <mergeCell ref="E1972:F1972"/>
    <mergeCell ref="B1967:D1967"/>
    <mergeCell ref="E1967:F1967"/>
    <mergeCell ref="B1968:D1968"/>
    <mergeCell ref="E1968:F1968"/>
    <mergeCell ref="B1969:D1969"/>
    <mergeCell ref="E1969:F1969"/>
    <mergeCell ref="B2000:D2000"/>
    <mergeCell ref="E2000:F2000"/>
    <mergeCell ref="B2001:D2001"/>
    <mergeCell ref="E2001:F2001"/>
    <mergeCell ref="B2002:D2002"/>
    <mergeCell ref="E2002:F2002"/>
    <mergeCell ref="B1997:D1997"/>
    <mergeCell ref="E1997:F1997"/>
    <mergeCell ref="B1998:D1998"/>
    <mergeCell ref="E1998:F1998"/>
    <mergeCell ref="B1999:D1999"/>
    <mergeCell ref="E1999:F1999"/>
    <mergeCell ref="B1994:D1994"/>
    <mergeCell ref="E1994:F1994"/>
    <mergeCell ref="B1995:D1995"/>
    <mergeCell ref="E1995:F1995"/>
    <mergeCell ref="B1996:D1996"/>
    <mergeCell ref="E1996:F1996"/>
    <mergeCell ref="B1991:D1991"/>
    <mergeCell ref="E1991:F1991"/>
    <mergeCell ref="B1992:D1992"/>
    <mergeCell ref="E1992:F1992"/>
    <mergeCell ref="B1993:D1993"/>
    <mergeCell ref="E1993:F1993"/>
    <mergeCell ref="B1988:D1988"/>
    <mergeCell ref="E1988:F1988"/>
    <mergeCell ref="B1989:D1989"/>
    <mergeCell ref="E1989:F1989"/>
    <mergeCell ref="B1990:D1990"/>
    <mergeCell ref="E1990:F1990"/>
    <mergeCell ref="B1985:D1985"/>
    <mergeCell ref="E1985:F1985"/>
    <mergeCell ref="B1986:D1986"/>
    <mergeCell ref="E1986:F1986"/>
    <mergeCell ref="B1987:D1987"/>
    <mergeCell ref="E1987:F1987"/>
    <mergeCell ref="B2018:D2018"/>
    <mergeCell ref="E2018:F2018"/>
    <mergeCell ref="B2019:D2019"/>
    <mergeCell ref="E2019:F2019"/>
    <mergeCell ref="B2020:D2020"/>
    <mergeCell ref="E2020:F2020"/>
    <mergeCell ref="B2015:D2015"/>
    <mergeCell ref="E2015:F2015"/>
    <mergeCell ref="B2016:D2016"/>
    <mergeCell ref="E2016:F2016"/>
    <mergeCell ref="B2017:D2017"/>
    <mergeCell ref="E2017:F2017"/>
    <mergeCell ref="B2012:D2012"/>
    <mergeCell ref="E2012:F2012"/>
    <mergeCell ref="B2013:D2013"/>
    <mergeCell ref="E2013:F2013"/>
    <mergeCell ref="B2014:D2014"/>
    <mergeCell ref="E2014:F2014"/>
    <mergeCell ref="B2009:D2009"/>
    <mergeCell ref="E2009:F2009"/>
    <mergeCell ref="B2010:D2010"/>
    <mergeCell ref="E2010:F2010"/>
    <mergeCell ref="B2011:D2011"/>
    <mergeCell ref="E2011:F2011"/>
    <mergeCell ref="B2006:D2006"/>
    <mergeCell ref="E2006:F2006"/>
    <mergeCell ref="B2007:D2007"/>
    <mergeCell ref="E2007:F2007"/>
    <mergeCell ref="B2008:D2008"/>
    <mergeCell ref="E2008:F2008"/>
    <mergeCell ref="B2003:D2003"/>
    <mergeCell ref="E2003:F2003"/>
    <mergeCell ref="B2004:D2004"/>
    <mergeCell ref="E2004:F2004"/>
    <mergeCell ref="B2005:D2005"/>
    <mergeCell ref="E2005:F2005"/>
    <mergeCell ref="B2036:D2036"/>
    <mergeCell ref="E2036:F2036"/>
    <mergeCell ref="B2037:D2037"/>
    <mergeCell ref="E2037:F2037"/>
    <mergeCell ref="B2038:D2038"/>
    <mergeCell ref="E2038:F2038"/>
    <mergeCell ref="B2033:D2033"/>
    <mergeCell ref="E2033:F2033"/>
    <mergeCell ref="B2034:D2034"/>
    <mergeCell ref="E2034:F2034"/>
    <mergeCell ref="B2035:D2035"/>
    <mergeCell ref="E2035:F2035"/>
    <mergeCell ref="B2030:D2030"/>
    <mergeCell ref="E2030:F2030"/>
    <mergeCell ref="B2031:D2031"/>
    <mergeCell ref="E2031:F2031"/>
    <mergeCell ref="B2032:D2032"/>
    <mergeCell ref="E2032:F2032"/>
    <mergeCell ref="B2027:D2027"/>
    <mergeCell ref="E2027:F2027"/>
    <mergeCell ref="B2028:D2028"/>
    <mergeCell ref="E2028:F2028"/>
    <mergeCell ref="B2029:D2029"/>
    <mergeCell ref="E2029:F2029"/>
    <mergeCell ref="B2024:D2024"/>
    <mergeCell ref="E2024:F2024"/>
    <mergeCell ref="B2025:D2025"/>
    <mergeCell ref="E2025:F2025"/>
    <mergeCell ref="B2026:D2026"/>
    <mergeCell ref="E2026:F2026"/>
    <mergeCell ref="B2021:D2021"/>
    <mergeCell ref="E2021:F2021"/>
    <mergeCell ref="B2022:D2022"/>
    <mergeCell ref="E2022:F2022"/>
    <mergeCell ref="B2023:D2023"/>
    <mergeCell ref="E2023:F2023"/>
    <mergeCell ref="B2054:D2054"/>
    <mergeCell ref="E2054:F2054"/>
    <mergeCell ref="B2055:D2055"/>
    <mergeCell ref="E2055:F2055"/>
    <mergeCell ref="B2056:D2056"/>
    <mergeCell ref="E2056:F2056"/>
    <mergeCell ref="B2051:D2051"/>
    <mergeCell ref="E2051:F2051"/>
    <mergeCell ref="B2052:D2052"/>
    <mergeCell ref="E2052:F2052"/>
    <mergeCell ref="B2053:D2053"/>
    <mergeCell ref="E2053:F2053"/>
    <mergeCell ref="B2048:D2048"/>
    <mergeCell ref="E2048:F2048"/>
    <mergeCell ref="B2049:D2049"/>
    <mergeCell ref="E2049:F2049"/>
    <mergeCell ref="B2050:D2050"/>
    <mergeCell ref="E2050:F2050"/>
    <mergeCell ref="B2045:D2045"/>
    <mergeCell ref="E2045:F2045"/>
    <mergeCell ref="B2046:D2046"/>
    <mergeCell ref="E2046:F2046"/>
    <mergeCell ref="B2047:D2047"/>
    <mergeCell ref="E2047:F2047"/>
    <mergeCell ref="B2042:D2042"/>
    <mergeCell ref="E2042:F2042"/>
    <mergeCell ref="B2043:D2043"/>
    <mergeCell ref="E2043:F2043"/>
    <mergeCell ref="B2044:D2044"/>
    <mergeCell ref="E2044:F2044"/>
    <mergeCell ref="B2039:D2039"/>
    <mergeCell ref="E2039:F2039"/>
    <mergeCell ref="B2040:D2040"/>
    <mergeCell ref="E2040:F2040"/>
    <mergeCell ref="B2041:D2041"/>
    <mergeCell ref="E2041:F2041"/>
    <mergeCell ref="B2072:D2072"/>
    <mergeCell ref="E2072:F2072"/>
    <mergeCell ref="B2073:D2073"/>
    <mergeCell ref="E2073:F2073"/>
    <mergeCell ref="B2074:D2074"/>
    <mergeCell ref="E2074:F2074"/>
    <mergeCell ref="B2069:D2069"/>
    <mergeCell ref="E2069:F2069"/>
    <mergeCell ref="B2070:D2070"/>
    <mergeCell ref="E2070:F2070"/>
    <mergeCell ref="B2071:D2071"/>
    <mergeCell ref="E2071:F2071"/>
    <mergeCell ref="B2066:D2066"/>
    <mergeCell ref="E2066:F2066"/>
    <mergeCell ref="B2067:D2067"/>
    <mergeCell ref="E2067:F2067"/>
    <mergeCell ref="B2068:D2068"/>
    <mergeCell ref="E2068:F2068"/>
    <mergeCell ref="B2063:D2063"/>
    <mergeCell ref="E2063:F2063"/>
    <mergeCell ref="B2064:D2064"/>
    <mergeCell ref="E2064:F2064"/>
    <mergeCell ref="B2065:D2065"/>
    <mergeCell ref="E2065:F2065"/>
    <mergeCell ref="B2060:D2060"/>
    <mergeCell ref="E2060:F2060"/>
    <mergeCell ref="B2061:D2061"/>
    <mergeCell ref="E2061:F2061"/>
    <mergeCell ref="B2062:D2062"/>
    <mergeCell ref="E2062:F2062"/>
    <mergeCell ref="B2057:D2057"/>
    <mergeCell ref="E2057:F2057"/>
    <mergeCell ref="B2058:D2058"/>
    <mergeCell ref="E2058:F2058"/>
    <mergeCell ref="B2059:D2059"/>
    <mergeCell ref="E2059:F2059"/>
    <mergeCell ref="B2090:D2090"/>
    <mergeCell ref="E2090:F2090"/>
    <mergeCell ref="B2091:D2091"/>
    <mergeCell ref="E2091:F2091"/>
    <mergeCell ref="B2092:D2092"/>
    <mergeCell ref="E2092:F2092"/>
    <mergeCell ref="B2087:D2087"/>
    <mergeCell ref="E2087:F2087"/>
    <mergeCell ref="B2088:D2088"/>
    <mergeCell ref="E2088:F2088"/>
    <mergeCell ref="B2089:D2089"/>
    <mergeCell ref="E2089:F2089"/>
    <mergeCell ref="B2084:D2084"/>
    <mergeCell ref="E2084:F2084"/>
    <mergeCell ref="B2085:D2085"/>
    <mergeCell ref="E2085:F2085"/>
    <mergeCell ref="B2086:D2086"/>
    <mergeCell ref="E2086:F2086"/>
    <mergeCell ref="B2081:D2081"/>
    <mergeCell ref="E2081:F2081"/>
    <mergeCell ref="B2082:D2082"/>
    <mergeCell ref="E2082:F2082"/>
    <mergeCell ref="B2083:D2083"/>
    <mergeCell ref="E2083:F2083"/>
    <mergeCell ref="B2078:D2078"/>
    <mergeCell ref="E2078:F2078"/>
    <mergeCell ref="B2079:D2079"/>
    <mergeCell ref="E2079:F2079"/>
    <mergeCell ref="B2080:D2080"/>
    <mergeCell ref="E2080:F2080"/>
    <mergeCell ref="B2075:D2075"/>
    <mergeCell ref="E2075:F2075"/>
    <mergeCell ref="B2076:D2076"/>
    <mergeCell ref="E2076:F2076"/>
    <mergeCell ref="B2077:D2077"/>
    <mergeCell ref="E2077:F2077"/>
    <mergeCell ref="B2108:D2108"/>
    <mergeCell ref="E2108:F2108"/>
    <mergeCell ref="B2109:D2109"/>
    <mergeCell ref="E2109:F2109"/>
    <mergeCell ref="B2110:D2110"/>
    <mergeCell ref="E2110:F2110"/>
    <mergeCell ref="B2105:D2105"/>
    <mergeCell ref="E2105:F2105"/>
    <mergeCell ref="B2106:D2106"/>
    <mergeCell ref="E2106:F2106"/>
    <mergeCell ref="B2107:D2107"/>
    <mergeCell ref="E2107:F2107"/>
    <mergeCell ref="B2102:D2102"/>
    <mergeCell ref="E2102:F2102"/>
    <mergeCell ref="B2103:D2103"/>
    <mergeCell ref="E2103:F2103"/>
    <mergeCell ref="B2104:D2104"/>
    <mergeCell ref="E2104:F2104"/>
    <mergeCell ref="B2099:D2099"/>
    <mergeCell ref="E2099:F2099"/>
    <mergeCell ref="B2100:D2100"/>
    <mergeCell ref="E2100:F2100"/>
    <mergeCell ref="B2101:D2101"/>
    <mergeCell ref="E2101:F2101"/>
    <mergeCell ref="B2096:D2096"/>
    <mergeCell ref="E2096:F2096"/>
    <mergeCell ref="B2097:D2097"/>
    <mergeCell ref="E2097:F2097"/>
    <mergeCell ref="B2098:D2098"/>
    <mergeCell ref="E2098:F2098"/>
    <mergeCell ref="B2093:D2093"/>
    <mergeCell ref="E2093:F2093"/>
    <mergeCell ref="B2094:D2094"/>
    <mergeCell ref="E2094:F2094"/>
    <mergeCell ref="B2095:D2095"/>
    <mergeCell ref="E2095:F2095"/>
    <mergeCell ref="B2126:D2126"/>
    <mergeCell ref="E2126:F2126"/>
    <mergeCell ref="B2127:D2127"/>
    <mergeCell ref="E2127:F2127"/>
    <mergeCell ref="B2128:D2128"/>
    <mergeCell ref="E2128:F2128"/>
    <mergeCell ref="B2123:D2123"/>
    <mergeCell ref="E2123:F2123"/>
    <mergeCell ref="B2124:D2124"/>
    <mergeCell ref="E2124:F2124"/>
    <mergeCell ref="B2125:D2125"/>
    <mergeCell ref="E2125:F2125"/>
    <mergeCell ref="B2120:D2120"/>
    <mergeCell ref="E2120:F2120"/>
    <mergeCell ref="B2121:D2121"/>
    <mergeCell ref="E2121:F2121"/>
    <mergeCell ref="B2122:D2122"/>
    <mergeCell ref="E2122:F2122"/>
    <mergeCell ref="B2117:D2117"/>
    <mergeCell ref="E2117:F2117"/>
    <mergeCell ref="B2118:D2118"/>
    <mergeCell ref="E2118:F2118"/>
    <mergeCell ref="B2119:D2119"/>
    <mergeCell ref="E2119:F2119"/>
    <mergeCell ref="B2114:D2114"/>
    <mergeCell ref="E2114:F2114"/>
    <mergeCell ref="B2115:D2115"/>
    <mergeCell ref="E2115:F2115"/>
    <mergeCell ref="B2116:D2116"/>
    <mergeCell ref="E2116:F2116"/>
    <mergeCell ref="B2111:D2111"/>
    <mergeCell ref="E2111:F2111"/>
    <mergeCell ref="B2112:D2112"/>
    <mergeCell ref="E2112:F2112"/>
    <mergeCell ref="B2113:D2113"/>
    <mergeCell ref="E2113:F2113"/>
    <mergeCell ref="B2144:D2144"/>
    <mergeCell ref="E2144:F2144"/>
    <mergeCell ref="B2145:D2145"/>
    <mergeCell ref="E2145:F2145"/>
    <mergeCell ref="B2146:D2146"/>
    <mergeCell ref="E2146:F2146"/>
    <mergeCell ref="B2141:D2141"/>
    <mergeCell ref="E2141:F2141"/>
    <mergeCell ref="B2142:D2142"/>
    <mergeCell ref="E2142:F2142"/>
    <mergeCell ref="B2143:D2143"/>
    <mergeCell ref="E2143:F2143"/>
    <mergeCell ref="B2138:D2138"/>
    <mergeCell ref="E2138:F2138"/>
    <mergeCell ref="B2139:D2139"/>
    <mergeCell ref="E2139:F2139"/>
    <mergeCell ref="B2140:D2140"/>
    <mergeCell ref="E2140:F2140"/>
    <mergeCell ref="B2135:D2135"/>
    <mergeCell ref="E2135:F2135"/>
    <mergeCell ref="B2136:D2136"/>
    <mergeCell ref="E2136:F2136"/>
    <mergeCell ref="B2137:D2137"/>
    <mergeCell ref="E2137:F2137"/>
    <mergeCell ref="B2132:D2132"/>
    <mergeCell ref="E2132:F2132"/>
    <mergeCell ref="B2133:D2133"/>
    <mergeCell ref="E2133:F2133"/>
    <mergeCell ref="B2134:D2134"/>
    <mergeCell ref="E2134:F2134"/>
    <mergeCell ref="B2129:D2129"/>
    <mergeCell ref="E2129:F2129"/>
    <mergeCell ref="B2130:D2130"/>
    <mergeCell ref="E2130:F2130"/>
    <mergeCell ref="B2131:D2131"/>
    <mergeCell ref="E2131:F2131"/>
    <mergeCell ref="B2162:D2162"/>
    <mergeCell ref="E2162:F2162"/>
    <mergeCell ref="B2163:D2163"/>
    <mergeCell ref="E2163:F2163"/>
    <mergeCell ref="B2164:D2164"/>
    <mergeCell ref="E2164:F2164"/>
    <mergeCell ref="B2159:D2159"/>
    <mergeCell ref="E2159:F2159"/>
    <mergeCell ref="B2160:D2160"/>
    <mergeCell ref="E2160:F2160"/>
    <mergeCell ref="B2161:D2161"/>
    <mergeCell ref="E2161:F2161"/>
    <mergeCell ref="B2156:D2156"/>
    <mergeCell ref="E2156:F2156"/>
    <mergeCell ref="B2157:D2157"/>
    <mergeCell ref="E2157:F2157"/>
    <mergeCell ref="B2158:D2158"/>
    <mergeCell ref="E2158:F2158"/>
    <mergeCell ref="B2153:D2153"/>
    <mergeCell ref="E2153:F2153"/>
    <mergeCell ref="B2154:D2154"/>
    <mergeCell ref="E2154:F2154"/>
    <mergeCell ref="B2155:D2155"/>
    <mergeCell ref="E2155:F2155"/>
    <mergeCell ref="B2150:D2150"/>
    <mergeCell ref="E2150:F2150"/>
    <mergeCell ref="B2151:D2151"/>
    <mergeCell ref="E2151:F2151"/>
    <mergeCell ref="B2152:D2152"/>
    <mergeCell ref="E2152:F2152"/>
    <mergeCell ref="B2147:D2147"/>
    <mergeCell ref="E2147:F2147"/>
    <mergeCell ref="B2148:D2148"/>
    <mergeCell ref="E2148:F2148"/>
    <mergeCell ref="B2149:D2149"/>
    <mergeCell ref="E2149:F2149"/>
    <mergeCell ref="B2180:D2180"/>
    <mergeCell ref="E2180:F2180"/>
    <mergeCell ref="B2181:D2181"/>
    <mergeCell ref="E2181:F2181"/>
    <mergeCell ref="B2182:D2182"/>
    <mergeCell ref="E2182:F2182"/>
    <mergeCell ref="B2177:D2177"/>
    <mergeCell ref="E2177:F2177"/>
    <mergeCell ref="B2178:D2178"/>
    <mergeCell ref="E2178:F2178"/>
    <mergeCell ref="B2179:D2179"/>
    <mergeCell ref="E2179:F2179"/>
    <mergeCell ref="B2174:D2174"/>
    <mergeCell ref="E2174:F2174"/>
    <mergeCell ref="B2175:D2175"/>
    <mergeCell ref="E2175:F2175"/>
    <mergeCell ref="B2176:D2176"/>
    <mergeCell ref="E2176:F2176"/>
    <mergeCell ref="B2171:D2171"/>
    <mergeCell ref="E2171:F2171"/>
    <mergeCell ref="B2172:D2172"/>
    <mergeCell ref="E2172:F2172"/>
    <mergeCell ref="B2173:D2173"/>
    <mergeCell ref="E2173:F2173"/>
    <mergeCell ref="B2168:D2168"/>
    <mergeCell ref="E2168:F2168"/>
    <mergeCell ref="B2169:D2169"/>
    <mergeCell ref="E2169:F2169"/>
    <mergeCell ref="B2170:D2170"/>
    <mergeCell ref="E2170:F2170"/>
    <mergeCell ref="B2165:D2165"/>
    <mergeCell ref="E2165:F2165"/>
    <mergeCell ref="B2166:D2166"/>
    <mergeCell ref="E2166:F2166"/>
    <mergeCell ref="B2167:D2167"/>
    <mergeCell ref="E2167:F2167"/>
    <mergeCell ref="B2198:D2198"/>
    <mergeCell ref="E2198:F2198"/>
    <mergeCell ref="B2199:D2199"/>
    <mergeCell ref="E2199:F2199"/>
    <mergeCell ref="B2200:D2200"/>
    <mergeCell ref="E2200:F2200"/>
    <mergeCell ref="B2195:D2195"/>
    <mergeCell ref="E2195:F2195"/>
    <mergeCell ref="B2196:D2196"/>
    <mergeCell ref="E2196:F2196"/>
    <mergeCell ref="B2197:D2197"/>
    <mergeCell ref="E2197:F2197"/>
    <mergeCell ref="B2192:D2192"/>
    <mergeCell ref="E2192:F2192"/>
    <mergeCell ref="B2193:D2193"/>
    <mergeCell ref="E2193:F2193"/>
    <mergeCell ref="B2194:D2194"/>
    <mergeCell ref="E2194:F2194"/>
    <mergeCell ref="B2189:D2189"/>
    <mergeCell ref="E2189:F2189"/>
    <mergeCell ref="B2190:D2190"/>
    <mergeCell ref="E2190:F2190"/>
    <mergeCell ref="B2191:D2191"/>
    <mergeCell ref="E2191:F2191"/>
    <mergeCell ref="B2186:D2186"/>
    <mergeCell ref="E2186:F2186"/>
    <mergeCell ref="B2187:D2187"/>
    <mergeCell ref="E2187:F2187"/>
    <mergeCell ref="B2188:D2188"/>
    <mergeCell ref="E2188:F2188"/>
    <mergeCell ref="B2183:D2183"/>
    <mergeCell ref="E2183:F2183"/>
    <mergeCell ref="B2184:D2184"/>
    <mergeCell ref="E2184:F2184"/>
    <mergeCell ref="B2185:D2185"/>
    <mergeCell ref="E2185:F2185"/>
    <mergeCell ref="B2216:D2216"/>
    <mergeCell ref="E2216:F2216"/>
    <mergeCell ref="B2217:D2217"/>
    <mergeCell ref="E2217:F2217"/>
    <mergeCell ref="B2218:D2218"/>
    <mergeCell ref="E2218:F2218"/>
    <mergeCell ref="B2213:D2213"/>
    <mergeCell ref="E2213:F2213"/>
    <mergeCell ref="B2214:D2214"/>
    <mergeCell ref="E2214:F2214"/>
    <mergeCell ref="B2215:D2215"/>
    <mergeCell ref="E2215:F2215"/>
    <mergeCell ref="B2210:D2210"/>
    <mergeCell ref="E2210:F2210"/>
    <mergeCell ref="B2211:D2211"/>
    <mergeCell ref="E2211:F2211"/>
    <mergeCell ref="B2212:D2212"/>
    <mergeCell ref="E2212:F2212"/>
    <mergeCell ref="B2207:D2207"/>
    <mergeCell ref="E2207:F2207"/>
    <mergeCell ref="B2208:D2208"/>
    <mergeCell ref="E2208:F2208"/>
    <mergeCell ref="B2209:D2209"/>
    <mergeCell ref="E2209:F2209"/>
    <mergeCell ref="B2204:D2204"/>
    <mergeCell ref="E2204:F2204"/>
    <mergeCell ref="B2205:D2205"/>
    <mergeCell ref="E2205:F2205"/>
    <mergeCell ref="B2206:D2206"/>
    <mergeCell ref="E2206:F2206"/>
    <mergeCell ref="B2201:D2201"/>
    <mergeCell ref="E2201:F2201"/>
    <mergeCell ref="B2202:D2202"/>
    <mergeCell ref="E2202:F2202"/>
    <mergeCell ref="B2203:D2203"/>
    <mergeCell ref="E2203:F2203"/>
    <mergeCell ref="B2234:D2234"/>
    <mergeCell ref="E2234:F2234"/>
    <mergeCell ref="B2235:D2235"/>
    <mergeCell ref="E2235:F2235"/>
    <mergeCell ref="B2236:D2236"/>
    <mergeCell ref="E2236:F2236"/>
    <mergeCell ref="B2231:D2231"/>
    <mergeCell ref="E2231:F2231"/>
    <mergeCell ref="B2232:D2232"/>
    <mergeCell ref="E2232:F2232"/>
    <mergeCell ref="B2233:D2233"/>
    <mergeCell ref="E2233:F2233"/>
    <mergeCell ref="B2228:D2228"/>
    <mergeCell ref="E2228:F2228"/>
    <mergeCell ref="B2229:D2229"/>
    <mergeCell ref="E2229:F2229"/>
    <mergeCell ref="B2230:D2230"/>
    <mergeCell ref="E2230:F2230"/>
    <mergeCell ref="B2225:D2225"/>
    <mergeCell ref="E2225:F2225"/>
    <mergeCell ref="B2226:D2226"/>
    <mergeCell ref="E2226:F2226"/>
    <mergeCell ref="B2227:D2227"/>
    <mergeCell ref="E2227:F2227"/>
    <mergeCell ref="B2222:D2222"/>
    <mergeCell ref="E2222:F2222"/>
    <mergeCell ref="B2223:D2223"/>
    <mergeCell ref="E2223:F2223"/>
    <mergeCell ref="B2224:D2224"/>
    <mergeCell ref="E2224:F2224"/>
    <mergeCell ref="B2219:D2219"/>
    <mergeCell ref="E2219:F2219"/>
    <mergeCell ref="B2220:D2220"/>
    <mergeCell ref="E2220:F2220"/>
    <mergeCell ref="B2221:D2221"/>
    <mergeCell ref="E2221:F2221"/>
    <mergeCell ref="B2252:D2252"/>
    <mergeCell ref="E2252:F2252"/>
    <mergeCell ref="B2253:D2253"/>
    <mergeCell ref="E2253:F2253"/>
    <mergeCell ref="B2254:D2254"/>
    <mergeCell ref="E2254:F2254"/>
    <mergeCell ref="B2249:D2249"/>
    <mergeCell ref="E2249:F2249"/>
    <mergeCell ref="B2250:D2250"/>
    <mergeCell ref="E2250:F2250"/>
    <mergeCell ref="B2251:D2251"/>
    <mergeCell ref="E2251:F2251"/>
    <mergeCell ref="B2246:D2246"/>
    <mergeCell ref="E2246:F2246"/>
    <mergeCell ref="B2247:D2247"/>
    <mergeCell ref="E2247:F2247"/>
    <mergeCell ref="B2248:D2248"/>
    <mergeCell ref="E2248:F2248"/>
    <mergeCell ref="B2243:D2243"/>
    <mergeCell ref="E2243:F2243"/>
    <mergeCell ref="B2244:D2244"/>
    <mergeCell ref="E2244:F2244"/>
    <mergeCell ref="B2245:D2245"/>
    <mergeCell ref="E2245:F2245"/>
    <mergeCell ref="B2240:D2240"/>
    <mergeCell ref="E2240:F2240"/>
    <mergeCell ref="B2241:D2241"/>
    <mergeCell ref="E2241:F2241"/>
    <mergeCell ref="B2242:D2242"/>
    <mergeCell ref="E2242:F2242"/>
    <mergeCell ref="B2237:D2237"/>
    <mergeCell ref="E2237:F2237"/>
    <mergeCell ref="B2238:D2238"/>
    <mergeCell ref="E2238:F2238"/>
    <mergeCell ref="B2239:D2239"/>
    <mergeCell ref="E2239:F2239"/>
    <mergeCell ref="B2270:D2270"/>
    <mergeCell ref="E2270:F2270"/>
    <mergeCell ref="B2271:D2271"/>
    <mergeCell ref="E2271:F2271"/>
    <mergeCell ref="B2272:D2272"/>
    <mergeCell ref="E2272:F2272"/>
    <mergeCell ref="B2267:D2267"/>
    <mergeCell ref="E2267:F2267"/>
    <mergeCell ref="B2268:D2268"/>
    <mergeCell ref="E2268:F2268"/>
    <mergeCell ref="B2269:D2269"/>
    <mergeCell ref="E2269:F2269"/>
    <mergeCell ref="B2264:D2264"/>
    <mergeCell ref="E2264:F2264"/>
    <mergeCell ref="B2265:D2265"/>
    <mergeCell ref="E2265:F2265"/>
    <mergeCell ref="B2266:D2266"/>
    <mergeCell ref="E2266:F2266"/>
    <mergeCell ref="B2261:D2261"/>
    <mergeCell ref="E2261:F2261"/>
    <mergeCell ref="B2262:D2262"/>
    <mergeCell ref="E2262:F2262"/>
    <mergeCell ref="B2263:D2263"/>
    <mergeCell ref="E2263:F2263"/>
    <mergeCell ref="B2258:D2258"/>
    <mergeCell ref="E2258:F2258"/>
    <mergeCell ref="B2259:D2259"/>
    <mergeCell ref="E2259:F2259"/>
    <mergeCell ref="B2260:D2260"/>
    <mergeCell ref="E2260:F2260"/>
    <mergeCell ref="B2255:D2255"/>
    <mergeCell ref="E2255:F2255"/>
    <mergeCell ref="B2256:D2256"/>
    <mergeCell ref="E2256:F2256"/>
    <mergeCell ref="B2257:D2257"/>
    <mergeCell ref="E2257:F2257"/>
    <mergeCell ref="B2288:D2288"/>
    <mergeCell ref="E2288:F2288"/>
    <mergeCell ref="B2289:D2289"/>
    <mergeCell ref="E2289:F2289"/>
    <mergeCell ref="B2290:D2290"/>
    <mergeCell ref="E2290:F2290"/>
    <mergeCell ref="B2285:D2285"/>
    <mergeCell ref="E2285:F2285"/>
    <mergeCell ref="B2286:D2286"/>
    <mergeCell ref="E2286:F2286"/>
    <mergeCell ref="B2287:D2287"/>
    <mergeCell ref="E2287:F2287"/>
    <mergeCell ref="B2282:D2282"/>
    <mergeCell ref="E2282:F2282"/>
    <mergeCell ref="B2283:D2283"/>
    <mergeCell ref="E2283:F2283"/>
    <mergeCell ref="B2284:D2284"/>
    <mergeCell ref="E2284:F2284"/>
    <mergeCell ref="B2279:D2279"/>
    <mergeCell ref="E2279:F2279"/>
    <mergeCell ref="B2280:D2280"/>
    <mergeCell ref="E2280:F2280"/>
    <mergeCell ref="B2281:D2281"/>
    <mergeCell ref="E2281:F2281"/>
    <mergeCell ref="B2276:D2276"/>
    <mergeCell ref="E2276:F2276"/>
    <mergeCell ref="B2277:D2277"/>
    <mergeCell ref="E2277:F2277"/>
    <mergeCell ref="B2278:D2278"/>
    <mergeCell ref="E2278:F2278"/>
    <mergeCell ref="B2273:D2273"/>
    <mergeCell ref="E2273:F2273"/>
    <mergeCell ref="B2274:D2274"/>
    <mergeCell ref="E2274:F2274"/>
    <mergeCell ref="B2275:D2275"/>
    <mergeCell ref="E2275:F2275"/>
    <mergeCell ref="B2306:D2306"/>
    <mergeCell ref="E2306:F2306"/>
    <mergeCell ref="B2307:D2307"/>
    <mergeCell ref="E2307:F2307"/>
    <mergeCell ref="B2308:D2308"/>
    <mergeCell ref="E2308:F2308"/>
    <mergeCell ref="B2303:D2303"/>
    <mergeCell ref="E2303:F2303"/>
    <mergeCell ref="B2304:D2304"/>
    <mergeCell ref="E2304:F2304"/>
    <mergeCell ref="B2305:D2305"/>
    <mergeCell ref="E2305:F2305"/>
    <mergeCell ref="B2300:D2300"/>
    <mergeCell ref="E2300:F2300"/>
    <mergeCell ref="B2301:D2301"/>
    <mergeCell ref="E2301:F2301"/>
    <mergeCell ref="B2302:D2302"/>
    <mergeCell ref="E2302:F2302"/>
    <mergeCell ref="B2297:D2297"/>
    <mergeCell ref="E2297:F2297"/>
    <mergeCell ref="B2298:D2298"/>
    <mergeCell ref="E2298:F2298"/>
    <mergeCell ref="B2299:D2299"/>
    <mergeCell ref="E2299:F2299"/>
    <mergeCell ref="B2294:D2294"/>
    <mergeCell ref="E2294:F2294"/>
    <mergeCell ref="B2295:D2295"/>
    <mergeCell ref="E2295:F2295"/>
    <mergeCell ref="B2296:D2296"/>
    <mergeCell ref="E2296:F2296"/>
    <mergeCell ref="B2291:D2291"/>
    <mergeCell ref="E2291:F2291"/>
    <mergeCell ref="B2292:D2292"/>
    <mergeCell ref="E2292:F2292"/>
    <mergeCell ref="B2293:D2293"/>
    <mergeCell ref="E2293:F2293"/>
    <mergeCell ref="B2324:D2324"/>
    <mergeCell ref="E2324:F2324"/>
    <mergeCell ref="B2325:D2325"/>
    <mergeCell ref="E2325:F2325"/>
    <mergeCell ref="B2326:D2326"/>
    <mergeCell ref="E2326:F2326"/>
    <mergeCell ref="B2321:D2321"/>
    <mergeCell ref="E2321:F2321"/>
    <mergeCell ref="B2322:D2322"/>
    <mergeCell ref="E2322:F2322"/>
    <mergeCell ref="B2323:D2323"/>
    <mergeCell ref="E2323:F2323"/>
    <mergeCell ref="B2318:D2318"/>
    <mergeCell ref="E2318:F2318"/>
    <mergeCell ref="B2319:D2319"/>
    <mergeCell ref="E2319:F2319"/>
    <mergeCell ref="B2320:D2320"/>
    <mergeCell ref="E2320:F2320"/>
    <mergeCell ref="B2315:D2315"/>
    <mergeCell ref="E2315:F2315"/>
    <mergeCell ref="B2316:D2316"/>
    <mergeCell ref="E2316:F2316"/>
    <mergeCell ref="B2317:D2317"/>
    <mergeCell ref="E2317:F2317"/>
    <mergeCell ref="B2312:D2312"/>
    <mergeCell ref="E2312:F2312"/>
    <mergeCell ref="B2313:D2313"/>
    <mergeCell ref="E2313:F2313"/>
    <mergeCell ref="B2314:D2314"/>
    <mergeCell ref="E2314:F2314"/>
    <mergeCell ref="B2309:D2309"/>
    <mergeCell ref="E2309:F2309"/>
    <mergeCell ref="B2310:D2310"/>
    <mergeCell ref="E2310:F2310"/>
    <mergeCell ref="B2311:D2311"/>
    <mergeCell ref="E2311:F2311"/>
    <mergeCell ref="B2342:D2342"/>
    <mergeCell ref="E2342:F2342"/>
    <mergeCell ref="B2343:D2343"/>
    <mergeCell ref="E2343:F2343"/>
    <mergeCell ref="B2344:D2344"/>
    <mergeCell ref="E2344:F2344"/>
    <mergeCell ref="B2339:D2339"/>
    <mergeCell ref="E2339:F2339"/>
    <mergeCell ref="B2340:D2340"/>
    <mergeCell ref="E2340:F2340"/>
    <mergeCell ref="B2341:D2341"/>
    <mergeCell ref="E2341:F2341"/>
    <mergeCell ref="B2336:D2336"/>
    <mergeCell ref="E2336:F2336"/>
    <mergeCell ref="B2337:D2337"/>
    <mergeCell ref="E2337:F2337"/>
    <mergeCell ref="B2338:D2338"/>
    <mergeCell ref="E2338:F2338"/>
    <mergeCell ref="B2333:D2333"/>
    <mergeCell ref="E2333:F2333"/>
    <mergeCell ref="B2334:D2334"/>
    <mergeCell ref="E2334:F2334"/>
    <mergeCell ref="B2335:D2335"/>
    <mergeCell ref="E2335:F2335"/>
    <mergeCell ref="B2330:D2330"/>
    <mergeCell ref="E2330:F2330"/>
    <mergeCell ref="B2331:D2331"/>
    <mergeCell ref="E2331:F2331"/>
    <mergeCell ref="B2332:D2332"/>
    <mergeCell ref="E2332:F2332"/>
    <mergeCell ref="B2327:D2327"/>
    <mergeCell ref="E2327:F2327"/>
    <mergeCell ref="B2328:D2328"/>
    <mergeCell ref="E2328:F2328"/>
    <mergeCell ref="B2329:D2329"/>
    <mergeCell ref="E2329:F2329"/>
    <mergeCell ref="B2360:D2360"/>
    <mergeCell ref="E2360:F2360"/>
    <mergeCell ref="B2361:D2361"/>
    <mergeCell ref="E2361:F2361"/>
    <mergeCell ref="B2362:D2362"/>
    <mergeCell ref="E2362:F2362"/>
    <mergeCell ref="B2357:D2357"/>
    <mergeCell ref="E2357:F2357"/>
    <mergeCell ref="B2358:D2358"/>
    <mergeCell ref="E2358:F2358"/>
    <mergeCell ref="B2359:D2359"/>
    <mergeCell ref="E2359:F2359"/>
    <mergeCell ref="B2354:D2354"/>
    <mergeCell ref="E2354:F2354"/>
    <mergeCell ref="B2355:D2355"/>
    <mergeCell ref="E2355:F2355"/>
    <mergeCell ref="B2356:D2356"/>
    <mergeCell ref="E2356:F2356"/>
    <mergeCell ref="B2351:D2351"/>
    <mergeCell ref="E2351:F2351"/>
    <mergeCell ref="B2352:D2352"/>
    <mergeCell ref="E2352:F2352"/>
    <mergeCell ref="B2353:D2353"/>
    <mergeCell ref="E2353:F2353"/>
    <mergeCell ref="B2348:D2348"/>
    <mergeCell ref="E2348:F2348"/>
    <mergeCell ref="B2349:D2349"/>
    <mergeCell ref="E2349:F2349"/>
    <mergeCell ref="B2350:D2350"/>
    <mergeCell ref="E2350:F2350"/>
    <mergeCell ref="B2345:D2345"/>
    <mergeCell ref="E2345:F2345"/>
    <mergeCell ref="B2346:D2346"/>
    <mergeCell ref="E2346:F2346"/>
    <mergeCell ref="B2347:D2347"/>
    <mergeCell ref="E2347:F2347"/>
    <mergeCell ref="B2378:D2378"/>
    <mergeCell ref="E2378:F2378"/>
    <mergeCell ref="B2379:D2379"/>
    <mergeCell ref="E2379:F2379"/>
    <mergeCell ref="B2380:D2380"/>
    <mergeCell ref="E2380:F2380"/>
    <mergeCell ref="B2375:D2375"/>
    <mergeCell ref="E2375:F2375"/>
    <mergeCell ref="B2376:D2376"/>
    <mergeCell ref="E2376:F2376"/>
    <mergeCell ref="B2377:D2377"/>
    <mergeCell ref="E2377:F2377"/>
    <mergeCell ref="B2372:D2372"/>
    <mergeCell ref="E2372:F2372"/>
    <mergeCell ref="B2373:D2373"/>
    <mergeCell ref="E2373:F2373"/>
    <mergeCell ref="B2374:D2374"/>
    <mergeCell ref="E2374:F2374"/>
    <mergeCell ref="B2369:D2369"/>
    <mergeCell ref="E2369:F2369"/>
    <mergeCell ref="B2370:D2370"/>
    <mergeCell ref="E2370:F2370"/>
    <mergeCell ref="B2371:D2371"/>
    <mergeCell ref="E2371:F2371"/>
    <mergeCell ref="B2366:D2366"/>
    <mergeCell ref="E2366:F2366"/>
    <mergeCell ref="B2367:D2367"/>
    <mergeCell ref="E2367:F2367"/>
    <mergeCell ref="B2368:D2368"/>
    <mergeCell ref="E2368:F2368"/>
    <mergeCell ref="B2363:D2363"/>
    <mergeCell ref="E2363:F2363"/>
    <mergeCell ref="B2364:D2364"/>
    <mergeCell ref="E2364:F2364"/>
    <mergeCell ref="B2365:D2365"/>
    <mergeCell ref="E2365:F2365"/>
    <mergeCell ref="B2396:D2396"/>
    <mergeCell ref="E2396:F2396"/>
    <mergeCell ref="B2397:D2397"/>
    <mergeCell ref="E2397:F2397"/>
    <mergeCell ref="B2398:D2398"/>
    <mergeCell ref="E2398:F2398"/>
    <mergeCell ref="B2393:D2393"/>
    <mergeCell ref="E2393:F2393"/>
    <mergeCell ref="B2394:D2394"/>
    <mergeCell ref="E2394:F2394"/>
    <mergeCell ref="B2395:D2395"/>
    <mergeCell ref="E2395:F2395"/>
    <mergeCell ref="B2390:D2390"/>
    <mergeCell ref="E2390:F2390"/>
    <mergeCell ref="B2391:D2391"/>
    <mergeCell ref="E2391:F2391"/>
    <mergeCell ref="B2392:D2392"/>
    <mergeCell ref="E2392:F2392"/>
    <mergeCell ref="B2387:D2387"/>
    <mergeCell ref="E2387:F2387"/>
    <mergeCell ref="B2388:D2388"/>
    <mergeCell ref="E2388:F2388"/>
    <mergeCell ref="B2389:D2389"/>
    <mergeCell ref="E2389:F2389"/>
    <mergeCell ref="B2384:D2384"/>
    <mergeCell ref="E2384:F2384"/>
    <mergeCell ref="B2385:D2385"/>
    <mergeCell ref="E2385:F2385"/>
    <mergeCell ref="B2386:D2386"/>
    <mergeCell ref="E2386:F2386"/>
    <mergeCell ref="B2381:D2381"/>
    <mergeCell ref="E2381:F2381"/>
    <mergeCell ref="B2382:D2382"/>
    <mergeCell ref="E2382:F2382"/>
    <mergeCell ref="B2383:D2383"/>
    <mergeCell ref="E2383:F2383"/>
    <mergeCell ref="B2414:D2414"/>
    <mergeCell ref="E2414:F2414"/>
    <mergeCell ref="B2415:D2415"/>
    <mergeCell ref="E2415:F2415"/>
    <mergeCell ref="B2416:D2416"/>
    <mergeCell ref="E2416:F2416"/>
    <mergeCell ref="B2411:D2411"/>
    <mergeCell ref="E2411:F2411"/>
    <mergeCell ref="B2412:D2412"/>
    <mergeCell ref="E2412:F2412"/>
    <mergeCell ref="B2413:D2413"/>
    <mergeCell ref="E2413:F2413"/>
    <mergeCell ref="B2408:D2408"/>
    <mergeCell ref="E2408:F2408"/>
    <mergeCell ref="B2409:D2409"/>
    <mergeCell ref="E2409:F2409"/>
    <mergeCell ref="B2410:D2410"/>
    <mergeCell ref="E2410:F2410"/>
    <mergeCell ref="B2405:D2405"/>
    <mergeCell ref="E2405:F2405"/>
    <mergeCell ref="B2406:D2406"/>
    <mergeCell ref="E2406:F2406"/>
    <mergeCell ref="B2407:D2407"/>
    <mergeCell ref="E2407:F2407"/>
    <mergeCell ref="B2402:D2402"/>
    <mergeCell ref="E2402:F2402"/>
    <mergeCell ref="B2403:D2403"/>
    <mergeCell ref="E2403:F2403"/>
    <mergeCell ref="B2404:D2404"/>
    <mergeCell ref="E2404:F2404"/>
    <mergeCell ref="B2399:D2399"/>
    <mergeCell ref="E2399:F2399"/>
    <mergeCell ref="B2400:D2400"/>
    <mergeCell ref="E2400:F2400"/>
    <mergeCell ref="B2401:D2401"/>
    <mergeCell ref="E2401:F2401"/>
    <mergeCell ref="B2432:D2432"/>
    <mergeCell ref="E2432:F2432"/>
    <mergeCell ref="B2433:D2433"/>
    <mergeCell ref="E2433:F2433"/>
    <mergeCell ref="B2434:D2434"/>
    <mergeCell ref="E2434:F2434"/>
    <mergeCell ref="B2429:D2429"/>
    <mergeCell ref="E2429:F2429"/>
    <mergeCell ref="B2430:D2430"/>
    <mergeCell ref="E2430:F2430"/>
    <mergeCell ref="B2431:D2431"/>
    <mergeCell ref="E2431:F2431"/>
    <mergeCell ref="B2426:D2426"/>
    <mergeCell ref="E2426:F2426"/>
    <mergeCell ref="B2427:D2427"/>
    <mergeCell ref="E2427:F2427"/>
    <mergeCell ref="B2428:D2428"/>
    <mergeCell ref="E2428:F2428"/>
    <mergeCell ref="B2423:D2423"/>
    <mergeCell ref="E2423:F2423"/>
    <mergeCell ref="B2424:D2424"/>
    <mergeCell ref="E2424:F2424"/>
    <mergeCell ref="B2425:D2425"/>
    <mergeCell ref="E2425:F2425"/>
    <mergeCell ref="B2420:D2420"/>
    <mergeCell ref="E2420:F2420"/>
    <mergeCell ref="B2421:D2421"/>
    <mergeCell ref="E2421:F2421"/>
    <mergeCell ref="B2422:D2422"/>
    <mergeCell ref="E2422:F2422"/>
    <mergeCell ref="B2417:D2417"/>
    <mergeCell ref="E2417:F2417"/>
    <mergeCell ref="B2418:D2418"/>
    <mergeCell ref="E2418:F2418"/>
    <mergeCell ref="B2419:D2419"/>
    <mergeCell ref="E2419:F2419"/>
    <mergeCell ref="B2450:D2450"/>
    <mergeCell ref="E2450:F2450"/>
    <mergeCell ref="B2451:D2451"/>
    <mergeCell ref="E2451:F2451"/>
    <mergeCell ref="B2452:D2452"/>
    <mergeCell ref="E2452:F2452"/>
    <mergeCell ref="B2447:D2447"/>
    <mergeCell ref="E2447:F2447"/>
    <mergeCell ref="B2448:D2448"/>
    <mergeCell ref="E2448:F2448"/>
    <mergeCell ref="B2449:D2449"/>
    <mergeCell ref="E2449:F2449"/>
    <mergeCell ref="B2444:D2444"/>
    <mergeCell ref="E2444:F2444"/>
    <mergeCell ref="B2445:D2445"/>
    <mergeCell ref="E2445:F2445"/>
    <mergeCell ref="B2446:D2446"/>
    <mergeCell ref="E2446:F2446"/>
    <mergeCell ref="B2441:D2441"/>
    <mergeCell ref="E2441:F2441"/>
    <mergeCell ref="B2442:D2442"/>
    <mergeCell ref="E2442:F2442"/>
    <mergeCell ref="B2443:D2443"/>
    <mergeCell ref="E2443:F2443"/>
    <mergeCell ref="B2438:D2438"/>
    <mergeCell ref="E2438:F2438"/>
    <mergeCell ref="B2439:D2439"/>
    <mergeCell ref="E2439:F2439"/>
    <mergeCell ref="B2440:D2440"/>
    <mergeCell ref="E2440:F2440"/>
    <mergeCell ref="B2435:D2435"/>
    <mergeCell ref="E2435:F2435"/>
    <mergeCell ref="B2436:D2436"/>
    <mergeCell ref="E2436:F2436"/>
    <mergeCell ref="B2437:D2437"/>
    <mergeCell ref="E2437:F2437"/>
    <mergeCell ref="B2468:D2468"/>
    <mergeCell ref="E2468:F2468"/>
    <mergeCell ref="B2469:D2469"/>
    <mergeCell ref="E2469:F2469"/>
    <mergeCell ref="B2470:D2470"/>
    <mergeCell ref="E2470:F2470"/>
    <mergeCell ref="B2465:D2465"/>
    <mergeCell ref="E2465:F2465"/>
    <mergeCell ref="B2466:D2466"/>
    <mergeCell ref="E2466:F2466"/>
    <mergeCell ref="B2467:D2467"/>
    <mergeCell ref="E2467:F2467"/>
    <mergeCell ref="B2462:D2462"/>
    <mergeCell ref="E2462:F2462"/>
    <mergeCell ref="B2463:D2463"/>
    <mergeCell ref="E2463:F2463"/>
    <mergeCell ref="B2464:D2464"/>
    <mergeCell ref="E2464:F2464"/>
    <mergeCell ref="B2459:D2459"/>
    <mergeCell ref="E2459:F2459"/>
    <mergeCell ref="B2460:D2460"/>
    <mergeCell ref="E2460:F2460"/>
    <mergeCell ref="B2461:D2461"/>
    <mergeCell ref="E2461:F2461"/>
    <mergeCell ref="B2456:D2456"/>
    <mergeCell ref="E2456:F2456"/>
    <mergeCell ref="B2457:D2457"/>
    <mergeCell ref="E2457:F2457"/>
    <mergeCell ref="B2458:D2458"/>
    <mergeCell ref="E2458:F2458"/>
    <mergeCell ref="B2453:D2453"/>
    <mergeCell ref="E2453:F2453"/>
    <mergeCell ref="B2454:D2454"/>
    <mergeCell ref="E2454:F2454"/>
    <mergeCell ref="B2455:D2455"/>
    <mergeCell ref="E2455:F2455"/>
    <mergeCell ref="B2486:D2486"/>
    <mergeCell ref="E2486:F2486"/>
    <mergeCell ref="B2487:D2487"/>
    <mergeCell ref="E2487:F2487"/>
    <mergeCell ref="B2488:D2488"/>
    <mergeCell ref="E2488:F2488"/>
    <mergeCell ref="B2483:D2483"/>
    <mergeCell ref="E2483:F2483"/>
    <mergeCell ref="B2484:D2484"/>
    <mergeCell ref="E2484:F2484"/>
    <mergeCell ref="B2485:D2485"/>
    <mergeCell ref="E2485:F2485"/>
    <mergeCell ref="B2480:D2480"/>
    <mergeCell ref="E2480:F2480"/>
    <mergeCell ref="B2481:D2481"/>
    <mergeCell ref="E2481:F2481"/>
    <mergeCell ref="B2482:D2482"/>
    <mergeCell ref="E2482:F2482"/>
    <mergeCell ref="B2477:D2477"/>
    <mergeCell ref="E2477:F2477"/>
    <mergeCell ref="B2478:D2478"/>
    <mergeCell ref="E2478:F2478"/>
    <mergeCell ref="B2479:D2479"/>
    <mergeCell ref="E2479:F2479"/>
    <mergeCell ref="B2474:D2474"/>
    <mergeCell ref="E2474:F2474"/>
    <mergeCell ref="B2475:D2475"/>
    <mergeCell ref="E2475:F2475"/>
    <mergeCell ref="B2476:D2476"/>
    <mergeCell ref="E2476:F2476"/>
    <mergeCell ref="B2471:D2471"/>
    <mergeCell ref="E2471:F2471"/>
    <mergeCell ref="B2472:D2472"/>
    <mergeCell ref="E2472:F2472"/>
    <mergeCell ref="B2473:D2473"/>
    <mergeCell ref="E2473:F2473"/>
    <mergeCell ref="B2504:D2504"/>
    <mergeCell ref="E2504:F2504"/>
    <mergeCell ref="B2505:D2505"/>
    <mergeCell ref="E2505:F2505"/>
    <mergeCell ref="B2506:D2506"/>
    <mergeCell ref="E2506:F2506"/>
    <mergeCell ref="B2501:D2501"/>
    <mergeCell ref="E2501:F2501"/>
    <mergeCell ref="B2502:D2502"/>
    <mergeCell ref="E2502:F2502"/>
    <mergeCell ref="B2503:D2503"/>
    <mergeCell ref="E2503:F2503"/>
    <mergeCell ref="B2498:D2498"/>
    <mergeCell ref="E2498:F2498"/>
    <mergeCell ref="B2499:D2499"/>
    <mergeCell ref="E2499:F2499"/>
    <mergeCell ref="B2500:D2500"/>
    <mergeCell ref="E2500:F2500"/>
    <mergeCell ref="B2495:D2495"/>
    <mergeCell ref="E2495:F2495"/>
    <mergeCell ref="B2496:D2496"/>
    <mergeCell ref="E2496:F2496"/>
    <mergeCell ref="B2497:D2497"/>
    <mergeCell ref="E2497:F2497"/>
    <mergeCell ref="B2492:D2492"/>
    <mergeCell ref="E2492:F2492"/>
    <mergeCell ref="B2493:D2493"/>
    <mergeCell ref="E2493:F2493"/>
    <mergeCell ref="B2494:D2494"/>
    <mergeCell ref="E2494:F2494"/>
    <mergeCell ref="B2489:D2489"/>
    <mergeCell ref="E2489:F2489"/>
    <mergeCell ref="B2490:D2490"/>
    <mergeCell ref="E2490:F2490"/>
    <mergeCell ref="B2491:D2491"/>
    <mergeCell ref="E2491:F2491"/>
    <mergeCell ref="B2522:D2522"/>
    <mergeCell ref="E2522:F2522"/>
    <mergeCell ref="B2523:D2523"/>
    <mergeCell ref="E2523:F2523"/>
    <mergeCell ref="B2524:D2524"/>
    <mergeCell ref="E2524:F2524"/>
    <mergeCell ref="B2519:D2519"/>
    <mergeCell ref="E2519:F2519"/>
    <mergeCell ref="B2520:D2520"/>
    <mergeCell ref="E2520:F2520"/>
    <mergeCell ref="B2521:D2521"/>
    <mergeCell ref="E2521:F2521"/>
    <mergeCell ref="B2516:D2516"/>
    <mergeCell ref="E2516:F2516"/>
    <mergeCell ref="B2517:D2517"/>
    <mergeCell ref="E2517:F2517"/>
    <mergeCell ref="B2518:D2518"/>
    <mergeCell ref="E2518:F2518"/>
    <mergeCell ref="B2513:D2513"/>
    <mergeCell ref="E2513:F2513"/>
    <mergeCell ref="B2514:D2514"/>
    <mergeCell ref="E2514:F2514"/>
    <mergeCell ref="B2515:D2515"/>
    <mergeCell ref="E2515:F2515"/>
    <mergeCell ref="B2510:D2510"/>
    <mergeCell ref="E2510:F2510"/>
    <mergeCell ref="B2511:D2511"/>
    <mergeCell ref="E2511:F2511"/>
    <mergeCell ref="B2512:D2512"/>
    <mergeCell ref="E2512:F2512"/>
    <mergeCell ref="B2507:D2507"/>
    <mergeCell ref="E2507:F2507"/>
    <mergeCell ref="B2508:D2508"/>
    <mergeCell ref="E2508:F2508"/>
    <mergeCell ref="B2509:D2509"/>
    <mergeCell ref="E2509:F2509"/>
    <mergeCell ref="B2540:D2540"/>
    <mergeCell ref="E2540:F2540"/>
    <mergeCell ref="B2541:D2541"/>
    <mergeCell ref="E2541:F2541"/>
    <mergeCell ref="B2542:D2542"/>
    <mergeCell ref="E2542:F2542"/>
    <mergeCell ref="B2537:D2537"/>
    <mergeCell ref="E2537:F2537"/>
    <mergeCell ref="B2538:D2538"/>
    <mergeCell ref="E2538:F2538"/>
    <mergeCell ref="B2539:D2539"/>
    <mergeCell ref="E2539:F2539"/>
    <mergeCell ref="B2534:D2534"/>
    <mergeCell ref="E2534:F2534"/>
    <mergeCell ref="B2535:D2535"/>
    <mergeCell ref="E2535:F2535"/>
    <mergeCell ref="B2536:D2536"/>
    <mergeCell ref="E2536:F2536"/>
    <mergeCell ref="B2531:D2531"/>
    <mergeCell ref="E2531:F2531"/>
    <mergeCell ref="B2532:D2532"/>
    <mergeCell ref="E2532:F2532"/>
    <mergeCell ref="B2533:D2533"/>
    <mergeCell ref="E2533:F2533"/>
    <mergeCell ref="B2528:D2528"/>
    <mergeCell ref="E2528:F2528"/>
    <mergeCell ref="B2529:D2529"/>
    <mergeCell ref="E2529:F2529"/>
    <mergeCell ref="B2530:D2530"/>
    <mergeCell ref="E2530:F2530"/>
    <mergeCell ref="B2525:D2525"/>
    <mergeCell ref="E2525:F2525"/>
    <mergeCell ref="B2526:D2526"/>
    <mergeCell ref="E2526:F2526"/>
    <mergeCell ref="B2527:D2527"/>
    <mergeCell ref="E2527:F2527"/>
    <mergeCell ref="B2558:D2558"/>
    <mergeCell ref="E2558:F2558"/>
    <mergeCell ref="B2559:D2559"/>
    <mergeCell ref="E2559:F2559"/>
    <mergeCell ref="B2560:D2560"/>
    <mergeCell ref="E2560:F2560"/>
    <mergeCell ref="B2555:D2555"/>
    <mergeCell ref="E2555:F2555"/>
    <mergeCell ref="B2556:D2556"/>
    <mergeCell ref="E2556:F2556"/>
    <mergeCell ref="B2557:D2557"/>
    <mergeCell ref="E2557:F2557"/>
    <mergeCell ref="B2552:D2552"/>
    <mergeCell ref="E2552:F2552"/>
    <mergeCell ref="B2553:D2553"/>
    <mergeCell ref="E2553:F2553"/>
    <mergeCell ref="B2554:D2554"/>
    <mergeCell ref="E2554:F2554"/>
    <mergeCell ref="B2549:D2549"/>
    <mergeCell ref="E2549:F2549"/>
    <mergeCell ref="B2550:D2550"/>
    <mergeCell ref="E2550:F2550"/>
    <mergeCell ref="B2551:D2551"/>
    <mergeCell ref="E2551:F2551"/>
    <mergeCell ref="B2546:D2546"/>
    <mergeCell ref="E2546:F2546"/>
    <mergeCell ref="B2547:D2547"/>
    <mergeCell ref="E2547:F2547"/>
    <mergeCell ref="B2548:D2548"/>
    <mergeCell ref="E2548:F2548"/>
    <mergeCell ref="B2543:D2543"/>
    <mergeCell ref="E2543:F2543"/>
    <mergeCell ref="B2544:D2544"/>
    <mergeCell ref="E2544:F2544"/>
    <mergeCell ref="B2545:D2545"/>
    <mergeCell ref="E2545:F2545"/>
    <mergeCell ref="B2576:D2576"/>
    <mergeCell ref="E2576:F2576"/>
    <mergeCell ref="B2577:D2577"/>
    <mergeCell ref="E2577:F2577"/>
    <mergeCell ref="B2578:D2578"/>
    <mergeCell ref="E2578:F2578"/>
    <mergeCell ref="B2573:D2573"/>
    <mergeCell ref="E2573:F2573"/>
    <mergeCell ref="B2574:D2574"/>
    <mergeCell ref="E2574:F2574"/>
    <mergeCell ref="B2575:D2575"/>
    <mergeCell ref="E2575:F2575"/>
    <mergeCell ref="B2570:D2570"/>
    <mergeCell ref="E2570:F2570"/>
    <mergeCell ref="B2571:D2571"/>
    <mergeCell ref="E2571:F2571"/>
    <mergeCell ref="B2572:D2572"/>
    <mergeCell ref="E2572:F2572"/>
    <mergeCell ref="B2567:D2567"/>
    <mergeCell ref="E2567:F2567"/>
    <mergeCell ref="B2568:D2568"/>
    <mergeCell ref="E2568:F2568"/>
    <mergeCell ref="B2569:D2569"/>
    <mergeCell ref="E2569:F2569"/>
    <mergeCell ref="B2564:D2564"/>
    <mergeCell ref="E2564:F2564"/>
    <mergeCell ref="B2565:D2565"/>
    <mergeCell ref="E2565:F2565"/>
    <mergeCell ref="B2566:D2566"/>
    <mergeCell ref="E2566:F2566"/>
    <mergeCell ref="B2561:D2561"/>
    <mergeCell ref="E2561:F2561"/>
    <mergeCell ref="B2562:D2562"/>
    <mergeCell ref="E2562:F2562"/>
    <mergeCell ref="B2563:D2563"/>
    <mergeCell ref="E2563:F2563"/>
    <mergeCell ref="B2594:D2594"/>
    <mergeCell ref="E2594:F2594"/>
    <mergeCell ref="B2595:D2595"/>
    <mergeCell ref="E2595:F2595"/>
    <mergeCell ref="B2596:D2596"/>
    <mergeCell ref="E2596:F2596"/>
    <mergeCell ref="B2591:D2591"/>
    <mergeCell ref="E2591:F2591"/>
    <mergeCell ref="B2592:D2592"/>
    <mergeCell ref="E2592:F2592"/>
    <mergeCell ref="B2593:D2593"/>
    <mergeCell ref="E2593:F2593"/>
    <mergeCell ref="B2588:D2588"/>
    <mergeCell ref="E2588:F2588"/>
    <mergeCell ref="B2589:D2589"/>
    <mergeCell ref="E2589:F2589"/>
    <mergeCell ref="B2590:D2590"/>
    <mergeCell ref="E2590:F2590"/>
    <mergeCell ref="B2585:D2585"/>
    <mergeCell ref="E2585:F2585"/>
    <mergeCell ref="B2586:D2586"/>
    <mergeCell ref="E2586:F2586"/>
    <mergeCell ref="B2587:D2587"/>
    <mergeCell ref="E2587:F2587"/>
    <mergeCell ref="B2582:D2582"/>
    <mergeCell ref="E2582:F2582"/>
    <mergeCell ref="B2583:D2583"/>
    <mergeCell ref="E2583:F2583"/>
    <mergeCell ref="B2584:D2584"/>
    <mergeCell ref="E2584:F2584"/>
    <mergeCell ref="B2579:D2579"/>
    <mergeCell ref="E2579:F2579"/>
    <mergeCell ref="B2580:D2580"/>
    <mergeCell ref="E2580:F2580"/>
    <mergeCell ref="B2581:D2581"/>
    <mergeCell ref="E2581:F2581"/>
    <mergeCell ref="B2612:D2612"/>
    <mergeCell ref="E2612:F2612"/>
    <mergeCell ref="B2613:D2613"/>
    <mergeCell ref="E2613:F2613"/>
    <mergeCell ref="B2614:D2614"/>
    <mergeCell ref="E2614:F2614"/>
    <mergeCell ref="B2609:D2609"/>
    <mergeCell ref="E2609:F2609"/>
    <mergeCell ref="B2610:D2610"/>
    <mergeCell ref="E2610:F2610"/>
    <mergeCell ref="B2611:D2611"/>
    <mergeCell ref="E2611:F2611"/>
    <mergeCell ref="B2606:D2606"/>
    <mergeCell ref="E2606:F2606"/>
    <mergeCell ref="B2607:D2607"/>
    <mergeCell ref="E2607:F2607"/>
    <mergeCell ref="B2608:D2608"/>
    <mergeCell ref="E2608:F2608"/>
    <mergeCell ref="B2603:D2603"/>
    <mergeCell ref="E2603:F2603"/>
    <mergeCell ref="B2604:D2604"/>
    <mergeCell ref="E2604:F2604"/>
    <mergeCell ref="B2605:D2605"/>
    <mergeCell ref="E2605:F2605"/>
    <mergeCell ref="B2600:D2600"/>
    <mergeCell ref="E2600:F2600"/>
    <mergeCell ref="B2601:D2601"/>
    <mergeCell ref="E2601:F2601"/>
    <mergeCell ref="B2602:D2602"/>
    <mergeCell ref="E2602:F2602"/>
    <mergeCell ref="B2597:D2597"/>
    <mergeCell ref="E2597:F2597"/>
    <mergeCell ref="B2598:D2598"/>
    <mergeCell ref="E2598:F2598"/>
    <mergeCell ref="B2599:D2599"/>
    <mergeCell ref="E2599:F2599"/>
    <mergeCell ref="B2630:D2630"/>
    <mergeCell ref="E2630:F2630"/>
    <mergeCell ref="B2631:D2631"/>
    <mergeCell ref="E2631:F2631"/>
    <mergeCell ref="B2632:D2632"/>
    <mergeCell ref="E2632:F2632"/>
    <mergeCell ref="B2627:D2627"/>
    <mergeCell ref="E2627:F2627"/>
    <mergeCell ref="B2628:D2628"/>
    <mergeCell ref="E2628:F2628"/>
    <mergeCell ref="B2629:D2629"/>
    <mergeCell ref="E2629:F2629"/>
    <mergeCell ref="B2624:D2624"/>
    <mergeCell ref="E2624:F2624"/>
    <mergeCell ref="B2625:D2625"/>
    <mergeCell ref="E2625:F2625"/>
    <mergeCell ref="B2626:D2626"/>
    <mergeCell ref="E2626:F2626"/>
    <mergeCell ref="B2621:D2621"/>
    <mergeCell ref="E2621:F2621"/>
    <mergeCell ref="B2622:D2622"/>
    <mergeCell ref="E2622:F2622"/>
    <mergeCell ref="B2623:D2623"/>
    <mergeCell ref="E2623:F2623"/>
    <mergeCell ref="B2618:D2618"/>
    <mergeCell ref="E2618:F2618"/>
    <mergeCell ref="B2619:D2619"/>
    <mergeCell ref="E2619:F2619"/>
    <mergeCell ref="B2620:D2620"/>
    <mergeCell ref="E2620:F2620"/>
    <mergeCell ref="B2615:D2615"/>
    <mergeCell ref="E2615:F2615"/>
    <mergeCell ref="B2616:D2616"/>
    <mergeCell ref="E2616:F2616"/>
    <mergeCell ref="B2617:D2617"/>
    <mergeCell ref="E2617:F2617"/>
    <mergeCell ref="B2648:D2648"/>
    <mergeCell ref="E2648:F2648"/>
    <mergeCell ref="B2649:D2649"/>
    <mergeCell ref="E2649:F2649"/>
    <mergeCell ref="B2650:D2650"/>
    <mergeCell ref="E2650:F2650"/>
    <mergeCell ref="B2645:D2645"/>
    <mergeCell ref="E2645:F2645"/>
    <mergeCell ref="B2646:D2646"/>
    <mergeCell ref="E2646:F2646"/>
    <mergeCell ref="B2647:D2647"/>
    <mergeCell ref="E2647:F2647"/>
    <mergeCell ref="B2642:D2642"/>
    <mergeCell ref="E2642:F2642"/>
    <mergeCell ref="B2643:D2643"/>
    <mergeCell ref="E2643:F2643"/>
    <mergeCell ref="B2644:D2644"/>
    <mergeCell ref="E2644:F2644"/>
    <mergeCell ref="B2639:D2639"/>
    <mergeCell ref="E2639:F2639"/>
    <mergeCell ref="B2640:D2640"/>
    <mergeCell ref="E2640:F2640"/>
    <mergeCell ref="B2641:D2641"/>
    <mergeCell ref="E2641:F2641"/>
    <mergeCell ref="B2636:D2636"/>
    <mergeCell ref="E2636:F2636"/>
    <mergeCell ref="B2637:D2637"/>
    <mergeCell ref="E2637:F2637"/>
    <mergeCell ref="B2638:D2638"/>
    <mergeCell ref="E2638:F2638"/>
    <mergeCell ref="B2633:D2633"/>
    <mergeCell ref="E2633:F2633"/>
    <mergeCell ref="B2634:D2634"/>
    <mergeCell ref="E2634:F2634"/>
    <mergeCell ref="B2635:D2635"/>
    <mergeCell ref="E2635:F2635"/>
    <mergeCell ref="B2666:D2666"/>
    <mergeCell ref="E2666:F2666"/>
    <mergeCell ref="B2667:D2667"/>
    <mergeCell ref="E2667:F2667"/>
    <mergeCell ref="B2668:D2668"/>
    <mergeCell ref="E2668:F2668"/>
    <mergeCell ref="B2663:D2663"/>
    <mergeCell ref="E2663:F2663"/>
    <mergeCell ref="B2664:D2664"/>
    <mergeCell ref="E2664:F2664"/>
    <mergeCell ref="B2665:D2665"/>
    <mergeCell ref="E2665:F2665"/>
    <mergeCell ref="B2660:D2660"/>
    <mergeCell ref="E2660:F2660"/>
    <mergeCell ref="B2661:D2661"/>
    <mergeCell ref="E2661:F2661"/>
    <mergeCell ref="B2662:D2662"/>
    <mergeCell ref="E2662:F2662"/>
    <mergeCell ref="B2657:D2657"/>
    <mergeCell ref="E2657:F2657"/>
    <mergeCell ref="B2658:D2658"/>
    <mergeCell ref="E2658:F2658"/>
    <mergeCell ref="B2659:D2659"/>
    <mergeCell ref="E2659:F2659"/>
    <mergeCell ref="B2654:D2654"/>
    <mergeCell ref="E2654:F2654"/>
    <mergeCell ref="B2655:D2655"/>
    <mergeCell ref="E2655:F2655"/>
    <mergeCell ref="B2656:D2656"/>
    <mergeCell ref="E2656:F2656"/>
    <mergeCell ref="B2651:D2651"/>
    <mergeCell ref="E2651:F2651"/>
    <mergeCell ref="B2652:D2652"/>
    <mergeCell ref="E2652:F2652"/>
    <mergeCell ref="B2653:D2653"/>
    <mergeCell ref="E2653:F2653"/>
    <mergeCell ref="B2684:D2684"/>
    <mergeCell ref="E2684:F2684"/>
    <mergeCell ref="B2685:D2685"/>
    <mergeCell ref="E2685:F2685"/>
    <mergeCell ref="B2686:D2686"/>
    <mergeCell ref="E2686:F2686"/>
    <mergeCell ref="B2681:D2681"/>
    <mergeCell ref="E2681:F2681"/>
    <mergeCell ref="B2682:D2682"/>
    <mergeCell ref="E2682:F2682"/>
    <mergeCell ref="B2683:D2683"/>
    <mergeCell ref="E2683:F2683"/>
    <mergeCell ref="B2678:D2678"/>
    <mergeCell ref="E2678:F2678"/>
    <mergeCell ref="B2679:D2679"/>
    <mergeCell ref="E2679:F2679"/>
    <mergeCell ref="B2680:D2680"/>
    <mergeCell ref="E2680:F2680"/>
    <mergeCell ref="B2675:D2675"/>
    <mergeCell ref="E2675:F2675"/>
    <mergeCell ref="B2676:D2676"/>
    <mergeCell ref="E2676:F2676"/>
    <mergeCell ref="B2677:D2677"/>
    <mergeCell ref="E2677:F2677"/>
    <mergeCell ref="B2672:D2672"/>
    <mergeCell ref="E2672:F2672"/>
    <mergeCell ref="B2673:D2673"/>
    <mergeCell ref="E2673:F2673"/>
    <mergeCell ref="B2674:D2674"/>
    <mergeCell ref="E2674:F2674"/>
    <mergeCell ref="B2669:D2669"/>
    <mergeCell ref="E2669:F2669"/>
    <mergeCell ref="B2670:D2670"/>
    <mergeCell ref="E2670:F2670"/>
    <mergeCell ref="B2671:D2671"/>
    <mergeCell ref="E2671:F2671"/>
    <mergeCell ref="B2702:D2702"/>
    <mergeCell ref="E2702:F2702"/>
    <mergeCell ref="B2703:D2703"/>
    <mergeCell ref="E2703:F2703"/>
    <mergeCell ref="B2704:D2704"/>
    <mergeCell ref="E2704:F2704"/>
    <mergeCell ref="B2699:D2699"/>
    <mergeCell ref="E2699:F2699"/>
    <mergeCell ref="B2700:D2700"/>
    <mergeCell ref="E2700:F2700"/>
    <mergeCell ref="B2701:D2701"/>
    <mergeCell ref="E2701:F2701"/>
    <mergeCell ref="B2696:D2696"/>
    <mergeCell ref="E2696:F2696"/>
    <mergeCell ref="B2697:D2697"/>
    <mergeCell ref="E2697:F2697"/>
    <mergeCell ref="B2698:D2698"/>
    <mergeCell ref="E2698:F2698"/>
    <mergeCell ref="B2693:D2693"/>
    <mergeCell ref="E2693:F2693"/>
    <mergeCell ref="B2694:D2694"/>
    <mergeCell ref="E2694:F2694"/>
    <mergeCell ref="B2695:D2695"/>
    <mergeCell ref="E2695:F2695"/>
    <mergeCell ref="B2690:D2690"/>
    <mergeCell ref="E2690:F2690"/>
    <mergeCell ref="B2691:D2691"/>
    <mergeCell ref="E2691:F2691"/>
    <mergeCell ref="B2692:D2692"/>
    <mergeCell ref="E2692:F2692"/>
    <mergeCell ref="B2687:D2687"/>
    <mergeCell ref="E2687:F2687"/>
    <mergeCell ref="B2688:D2688"/>
    <mergeCell ref="E2688:F2688"/>
    <mergeCell ref="B2689:D2689"/>
    <mergeCell ref="E2689:F2689"/>
    <mergeCell ref="B2720:D2720"/>
    <mergeCell ref="E2720:F2720"/>
    <mergeCell ref="B2721:D2721"/>
    <mergeCell ref="E2721:F2721"/>
    <mergeCell ref="B2722:D2722"/>
    <mergeCell ref="E2722:F2722"/>
    <mergeCell ref="B2717:D2717"/>
    <mergeCell ref="E2717:F2717"/>
    <mergeCell ref="B2718:D2718"/>
    <mergeCell ref="E2718:F2718"/>
    <mergeCell ref="B2719:D2719"/>
    <mergeCell ref="E2719:F2719"/>
    <mergeCell ref="B2714:D2714"/>
    <mergeCell ref="E2714:F2714"/>
    <mergeCell ref="B2715:D2715"/>
    <mergeCell ref="E2715:F2715"/>
    <mergeCell ref="B2716:D2716"/>
    <mergeCell ref="E2716:F2716"/>
    <mergeCell ref="B2711:D2711"/>
    <mergeCell ref="E2711:F2711"/>
    <mergeCell ref="B2712:D2712"/>
    <mergeCell ref="E2712:F2712"/>
    <mergeCell ref="B2713:D2713"/>
    <mergeCell ref="E2713:F2713"/>
    <mergeCell ref="B2708:D2708"/>
    <mergeCell ref="E2708:F2708"/>
    <mergeCell ref="B2709:D2709"/>
    <mergeCell ref="E2709:F2709"/>
    <mergeCell ref="B2710:D2710"/>
    <mergeCell ref="E2710:F2710"/>
    <mergeCell ref="B2705:D2705"/>
    <mergeCell ref="E2705:F2705"/>
    <mergeCell ref="B2706:D2706"/>
    <mergeCell ref="E2706:F2706"/>
    <mergeCell ref="B2707:D2707"/>
    <mergeCell ref="E2707:F2707"/>
    <mergeCell ref="B2738:D2738"/>
    <mergeCell ref="E2738:F2738"/>
    <mergeCell ref="B2739:D2739"/>
    <mergeCell ref="E2739:F2739"/>
    <mergeCell ref="B2740:D2740"/>
    <mergeCell ref="E2740:F2740"/>
    <mergeCell ref="B2735:D2735"/>
    <mergeCell ref="E2735:F2735"/>
    <mergeCell ref="B2736:D2736"/>
    <mergeCell ref="E2736:F2736"/>
    <mergeCell ref="B2737:D2737"/>
    <mergeCell ref="E2737:F2737"/>
    <mergeCell ref="B2732:D2732"/>
    <mergeCell ref="E2732:F2732"/>
    <mergeCell ref="B2733:D2733"/>
    <mergeCell ref="E2733:F2733"/>
    <mergeCell ref="B2734:D2734"/>
    <mergeCell ref="E2734:F2734"/>
    <mergeCell ref="B2729:D2729"/>
    <mergeCell ref="E2729:F2729"/>
    <mergeCell ref="B2730:D2730"/>
    <mergeCell ref="E2730:F2730"/>
    <mergeCell ref="B2731:D2731"/>
    <mergeCell ref="E2731:F2731"/>
    <mergeCell ref="B2726:D2726"/>
    <mergeCell ref="E2726:F2726"/>
    <mergeCell ref="B2727:D2727"/>
    <mergeCell ref="E2727:F2727"/>
    <mergeCell ref="B2728:D2728"/>
    <mergeCell ref="E2728:F2728"/>
    <mergeCell ref="B2723:D2723"/>
    <mergeCell ref="E2723:F2723"/>
    <mergeCell ref="B2724:D2724"/>
    <mergeCell ref="E2724:F2724"/>
    <mergeCell ref="B2725:D2725"/>
    <mergeCell ref="E2725:F2725"/>
    <mergeCell ref="B2756:D2756"/>
    <mergeCell ref="E2756:F2756"/>
    <mergeCell ref="B2757:D2757"/>
    <mergeCell ref="E2757:F2757"/>
    <mergeCell ref="B2758:D2758"/>
    <mergeCell ref="E2758:F2758"/>
    <mergeCell ref="B2753:D2753"/>
    <mergeCell ref="E2753:F2753"/>
    <mergeCell ref="B2754:D2754"/>
    <mergeCell ref="E2754:F2754"/>
    <mergeCell ref="B2755:D2755"/>
    <mergeCell ref="E2755:F2755"/>
    <mergeCell ref="B2750:D2750"/>
    <mergeCell ref="E2750:F2750"/>
    <mergeCell ref="B2751:D2751"/>
    <mergeCell ref="E2751:F2751"/>
    <mergeCell ref="B2752:D2752"/>
    <mergeCell ref="E2752:F2752"/>
    <mergeCell ref="B2747:D2747"/>
    <mergeCell ref="E2747:F2747"/>
    <mergeCell ref="B2748:D2748"/>
    <mergeCell ref="E2748:F2748"/>
    <mergeCell ref="B2749:D2749"/>
    <mergeCell ref="E2749:F2749"/>
    <mergeCell ref="B2744:D2744"/>
    <mergeCell ref="E2744:F2744"/>
    <mergeCell ref="B2745:D2745"/>
    <mergeCell ref="E2745:F2745"/>
    <mergeCell ref="B2746:D2746"/>
    <mergeCell ref="E2746:F2746"/>
    <mergeCell ref="B2741:D2741"/>
    <mergeCell ref="E2741:F2741"/>
    <mergeCell ref="B2742:D2742"/>
    <mergeCell ref="E2742:F2742"/>
    <mergeCell ref="B2743:D2743"/>
    <mergeCell ref="E2743:F2743"/>
    <mergeCell ref="B2774:D2774"/>
    <mergeCell ref="E2774:F2774"/>
    <mergeCell ref="B2775:D2775"/>
    <mergeCell ref="E2775:F2775"/>
    <mergeCell ref="B2776:D2776"/>
    <mergeCell ref="E2776:F2776"/>
    <mergeCell ref="B2771:D2771"/>
    <mergeCell ref="E2771:F2771"/>
    <mergeCell ref="B2772:D2772"/>
    <mergeCell ref="E2772:F2772"/>
    <mergeCell ref="B2773:D2773"/>
    <mergeCell ref="E2773:F2773"/>
    <mergeCell ref="B2768:D2768"/>
    <mergeCell ref="E2768:F2768"/>
    <mergeCell ref="B2769:D2769"/>
    <mergeCell ref="E2769:F2769"/>
    <mergeCell ref="B2770:D2770"/>
    <mergeCell ref="E2770:F2770"/>
    <mergeCell ref="B2765:D2765"/>
    <mergeCell ref="E2765:F2765"/>
    <mergeCell ref="B2766:D2766"/>
    <mergeCell ref="E2766:F2766"/>
    <mergeCell ref="B2767:D2767"/>
    <mergeCell ref="E2767:F2767"/>
    <mergeCell ref="B2762:D2762"/>
    <mergeCell ref="E2762:F2762"/>
    <mergeCell ref="B2763:D2763"/>
    <mergeCell ref="E2763:F2763"/>
    <mergeCell ref="B2764:D2764"/>
    <mergeCell ref="E2764:F2764"/>
    <mergeCell ref="B2759:D2759"/>
    <mergeCell ref="E2759:F2759"/>
    <mergeCell ref="B2760:D2760"/>
    <mergeCell ref="E2760:F2760"/>
    <mergeCell ref="B2761:D2761"/>
    <mergeCell ref="E2761:F2761"/>
    <mergeCell ref="B2792:D2792"/>
    <mergeCell ref="E2792:F2792"/>
    <mergeCell ref="B2793:D2793"/>
    <mergeCell ref="E2793:F2793"/>
    <mergeCell ref="B2794:D2794"/>
    <mergeCell ref="E2794:F2794"/>
    <mergeCell ref="B2789:D2789"/>
    <mergeCell ref="E2789:F2789"/>
    <mergeCell ref="B2790:D2790"/>
    <mergeCell ref="E2790:F2790"/>
    <mergeCell ref="B2791:D2791"/>
    <mergeCell ref="E2791:F2791"/>
    <mergeCell ref="B2786:D2786"/>
    <mergeCell ref="E2786:F2786"/>
    <mergeCell ref="B2787:D2787"/>
    <mergeCell ref="E2787:F2787"/>
    <mergeCell ref="B2788:D2788"/>
    <mergeCell ref="E2788:F2788"/>
    <mergeCell ref="B2783:D2783"/>
    <mergeCell ref="E2783:F2783"/>
    <mergeCell ref="B2784:D2784"/>
    <mergeCell ref="E2784:F2784"/>
    <mergeCell ref="B2785:D2785"/>
    <mergeCell ref="E2785:F2785"/>
    <mergeCell ref="B2780:D2780"/>
    <mergeCell ref="E2780:F2780"/>
    <mergeCell ref="B2781:D2781"/>
    <mergeCell ref="E2781:F2781"/>
    <mergeCell ref="B2782:D2782"/>
    <mergeCell ref="E2782:F2782"/>
    <mergeCell ref="B2777:D2777"/>
    <mergeCell ref="E2777:F2777"/>
    <mergeCell ref="B2778:D2778"/>
    <mergeCell ref="E2778:F2778"/>
    <mergeCell ref="B2779:D2779"/>
    <mergeCell ref="E2779:F2779"/>
    <mergeCell ref="B2810:D2810"/>
    <mergeCell ref="E2810:F2810"/>
    <mergeCell ref="B2811:D2811"/>
    <mergeCell ref="E2811:F2811"/>
    <mergeCell ref="B2812:D2812"/>
    <mergeCell ref="E2812:F2812"/>
    <mergeCell ref="B2807:D2807"/>
    <mergeCell ref="E2807:F2807"/>
    <mergeCell ref="B2808:D2808"/>
    <mergeCell ref="E2808:F2808"/>
    <mergeCell ref="B2809:D2809"/>
    <mergeCell ref="E2809:F2809"/>
    <mergeCell ref="B2804:D2804"/>
    <mergeCell ref="E2804:F2804"/>
    <mergeCell ref="B2805:D2805"/>
    <mergeCell ref="E2805:F2805"/>
    <mergeCell ref="B2806:D2806"/>
    <mergeCell ref="E2806:F2806"/>
    <mergeCell ref="B2801:D2801"/>
    <mergeCell ref="E2801:F2801"/>
    <mergeCell ref="B2802:D2802"/>
    <mergeCell ref="E2802:F2802"/>
    <mergeCell ref="B2803:D2803"/>
    <mergeCell ref="E2803:F2803"/>
    <mergeCell ref="B2798:D2798"/>
    <mergeCell ref="E2798:F2798"/>
    <mergeCell ref="B2799:D2799"/>
    <mergeCell ref="E2799:F2799"/>
    <mergeCell ref="B2800:D2800"/>
    <mergeCell ref="E2800:F2800"/>
    <mergeCell ref="B2795:D2795"/>
    <mergeCell ref="E2795:F2795"/>
    <mergeCell ref="B2796:D2796"/>
    <mergeCell ref="E2796:F2796"/>
    <mergeCell ref="B2797:D2797"/>
    <mergeCell ref="E2797:F2797"/>
    <mergeCell ref="B2828:D2828"/>
    <mergeCell ref="E2828:F2828"/>
    <mergeCell ref="B2829:D2829"/>
    <mergeCell ref="E2829:F2829"/>
    <mergeCell ref="B2830:D2830"/>
    <mergeCell ref="E2830:F2830"/>
    <mergeCell ref="B2825:D2825"/>
    <mergeCell ref="E2825:F2825"/>
    <mergeCell ref="B2826:D2826"/>
    <mergeCell ref="E2826:F2826"/>
    <mergeCell ref="B2827:D2827"/>
    <mergeCell ref="E2827:F2827"/>
    <mergeCell ref="B2822:D2822"/>
    <mergeCell ref="E2822:F2822"/>
    <mergeCell ref="B2823:D2823"/>
    <mergeCell ref="E2823:F2823"/>
    <mergeCell ref="B2824:D2824"/>
    <mergeCell ref="E2824:F2824"/>
    <mergeCell ref="B2819:D2819"/>
    <mergeCell ref="E2819:F2819"/>
    <mergeCell ref="B2820:D2820"/>
    <mergeCell ref="E2820:F2820"/>
    <mergeCell ref="B2821:D2821"/>
    <mergeCell ref="E2821:F2821"/>
    <mergeCell ref="B2816:D2816"/>
    <mergeCell ref="E2816:F2816"/>
    <mergeCell ref="B2817:D2817"/>
    <mergeCell ref="E2817:F2817"/>
    <mergeCell ref="B2818:D2818"/>
    <mergeCell ref="E2818:F2818"/>
    <mergeCell ref="B2813:D2813"/>
    <mergeCell ref="E2813:F2813"/>
    <mergeCell ref="B2814:D2814"/>
    <mergeCell ref="E2814:F2814"/>
    <mergeCell ref="B2815:D2815"/>
    <mergeCell ref="E2815:F2815"/>
    <mergeCell ref="B2846:D2846"/>
    <mergeCell ref="E2846:F2846"/>
    <mergeCell ref="B2847:D2847"/>
    <mergeCell ref="E2847:F2847"/>
    <mergeCell ref="B2848:D2848"/>
    <mergeCell ref="E2848:F2848"/>
    <mergeCell ref="B2843:D2843"/>
    <mergeCell ref="E2843:F2843"/>
    <mergeCell ref="B2844:D2844"/>
    <mergeCell ref="E2844:F2844"/>
    <mergeCell ref="B2845:D2845"/>
    <mergeCell ref="E2845:F2845"/>
    <mergeCell ref="B2840:D2840"/>
    <mergeCell ref="E2840:F2840"/>
    <mergeCell ref="B2841:D2841"/>
    <mergeCell ref="E2841:F2841"/>
    <mergeCell ref="B2842:D2842"/>
    <mergeCell ref="E2842:F2842"/>
    <mergeCell ref="B2837:D2837"/>
    <mergeCell ref="E2837:F2837"/>
    <mergeCell ref="B2838:D2838"/>
    <mergeCell ref="E2838:F2838"/>
    <mergeCell ref="B2839:D2839"/>
    <mergeCell ref="E2839:F2839"/>
    <mergeCell ref="B2834:D2834"/>
    <mergeCell ref="E2834:F2834"/>
    <mergeCell ref="B2835:D2835"/>
    <mergeCell ref="E2835:F2835"/>
    <mergeCell ref="B2836:D2836"/>
    <mergeCell ref="E2836:F2836"/>
    <mergeCell ref="B2831:D2831"/>
    <mergeCell ref="E2831:F2831"/>
    <mergeCell ref="B2832:D2832"/>
    <mergeCell ref="E2832:F2832"/>
    <mergeCell ref="B2833:D2833"/>
    <mergeCell ref="E2833:F2833"/>
    <mergeCell ref="B2864:D2864"/>
    <mergeCell ref="E2864:F2864"/>
    <mergeCell ref="B2865:D2865"/>
    <mergeCell ref="E2865:F2865"/>
    <mergeCell ref="B2866:D2866"/>
    <mergeCell ref="E2866:F2866"/>
    <mergeCell ref="B2861:D2861"/>
    <mergeCell ref="E2861:F2861"/>
    <mergeCell ref="B2862:D2862"/>
    <mergeCell ref="E2862:F2862"/>
    <mergeCell ref="B2863:D2863"/>
    <mergeCell ref="E2863:F2863"/>
    <mergeCell ref="B2858:D2858"/>
    <mergeCell ref="E2858:F2858"/>
    <mergeCell ref="B2859:D2859"/>
    <mergeCell ref="E2859:F2859"/>
    <mergeCell ref="B2860:D2860"/>
    <mergeCell ref="E2860:F2860"/>
    <mergeCell ref="B2855:D2855"/>
    <mergeCell ref="E2855:F2855"/>
    <mergeCell ref="B2856:D2856"/>
    <mergeCell ref="E2856:F2856"/>
    <mergeCell ref="B2857:D2857"/>
    <mergeCell ref="E2857:F2857"/>
    <mergeCell ref="B2852:D2852"/>
    <mergeCell ref="E2852:F2852"/>
    <mergeCell ref="B2853:D2853"/>
    <mergeCell ref="E2853:F2853"/>
    <mergeCell ref="B2854:D2854"/>
    <mergeCell ref="E2854:F2854"/>
    <mergeCell ref="B2849:D2849"/>
    <mergeCell ref="E2849:F2849"/>
    <mergeCell ref="B2850:D2850"/>
    <mergeCell ref="E2850:F2850"/>
    <mergeCell ref="B2851:D2851"/>
    <mergeCell ref="E2851:F2851"/>
    <mergeCell ref="B2882:D2882"/>
    <mergeCell ref="E2882:F2882"/>
    <mergeCell ref="B2883:D2883"/>
    <mergeCell ref="E2883:F2883"/>
    <mergeCell ref="B2884:D2884"/>
    <mergeCell ref="E2884:F2884"/>
    <mergeCell ref="B2879:D2879"/>
    <mergeCell ref="E2879:F2879"/>
    <mergeCell ref="B2880:D2880"/>
    <mergeCell ref="E2880:F2880"/>
    <mergeCell ref="B2881:D2881"/>
    <mergeCell ref="E2881:F2881"/>
    <mergeCell ref="B2876:D2876"/>
    <mergeCell ref="E2876:F2876"/>
    <mergeCell ref="B2877:D2877"/>
    <mergeCell ref="E2877:F2877"/>
    <mergeCell ref="B2878:D2878"/>
    <mergeCell ref="E2878:F2878"/>
    <mergeCell ref="B2873:D2873"/>
    <mergeCell ref="E2873:F2873"/>
    <mergeCell ref="B2874:D2874"/>
    <mergeCell ref="E2874:F2874"/>
    <mergeCell ref="B2875:D2875"/>
    <mergeCell ref="E2875:F2875"/>
    <mergeCell ref="B2870:D2870"/>
    <mergeCell ref="E2870:F2870"/>
    <mergeCell ref="B2871:D2871"/>
    <mergeCell ref="E2871:F2871"/>
    <mergeCell ref="B2872:D2872"/>
    <mergeCell ref="E2872:F2872"/>
    <mergeCell ref="B2867:D2867"/>
    <mergeCell ref="E2867:F2867"/>
    <mergeCell ref="B2868:D2868"/>
    <mergeCell ref="E2868:F2868"/>
    <mergeCell ref="B2869:D2869"/>
    <mergeCell ref="E2869:F2869"/>
    <mergeCell ref="B2900:D2900"/>
    <mergeCell ref="E2900:F2900"/>
    <mergeCell ref="B2901:D2901"/>
    <mergeCell ref="E2901:F2901"/>
    <mergeCell ref="B2902:D2902"/>
    <mergeCell ref="E2902:F2902"/>
    <mergeCell ref="B2897:D2897"/>
    <mergeCell ref="E2897:F2897"/>
    <mergeCell ref="B2898:D2898"/>
    <mergeCell ref="E2898:F2898"/>
    <mergeCell ref="B2899:D2899"/>
    <mergeCell ref="E2899:F2899"/>
    <mergeCell ref="B2894:D2894"/>
    <mergeCell ref="E2894:F2894"/>
    <mergeCell ref="B2895:D2895"/>
    <mergeCell ref="E2895:F2895"/>
    <mergeCell ref="B2896:D2896"/>
    <mergeCell ref="E2896:F2896"/>
    <mergeCell ref="B2891:D2891"/>
    <mergeCell ref="E2891:F2891"/>
    <mergeCell ref="B2892:D2892"/>
    <mergeCell ref="E2892:F2892"/>
    <mergeCell ref="B2893:D2893"/>
    <mergeCell ref="E2893:F2893"/>
    <mergeCell ref="B2888:D2888"/>
    <mergeCell ref="E2888:F2888"/>
    <mergeCell ref="B2889:D2889"/>
    <mergeCell ref="E2889:F2889"/>
    <mergeCell ref="B2890:D2890"/>
    <mergeCell ref="E2890:F2890"/>
    <mergeCell ref="B2885:D2885"/>
    <mergeCell ref="E2885:F2885"/>
    <mergeCell ref="B2886:D2886"/>
    <mergeCell ref="E2886:F2886"/>
    <mergeCell ref="B2887:D2887"/>
    <mergeCell ref="E2887:F2887"/>
    <mergeCell ref="B2918:D2918"/>
    <mergeCell ref="E2918:F2918"/>
    <mergeCell ref="B2919:D2919"/>
    <mergeCell ref="E2919:F2919"/>
    <mergeCell ref="B2920:D2920"/>
    <mergeCell ref="E2920:F2920"/>
    <mergeCell ref="B2915:D2915"/>
    <mergeCell ref="E2915:F2915"/>
    <mergeCell ref="B2916:D2916"/>
    <mergeCell ref="E2916:F2916"/>
    <mergeCell ref="B2917:D2917"/>
    <mergeCell ref="E2917:F2917"/>
    <mergeCell ref="B2912:D2912"/>
    <mergeCell ref="E2912:F2912"/>
    <mergeCell ref="B2913:D2913"/>
    <mergeCell ref="E2913:F2913"/>
    <mergeCell ref="B2914:D2914"/>
    <mergeCell ref="E2914:F2914"/>
    <mergeCell ref="B2909:D2909"/>
    <mergeCell ref="E2909:F2909"/>
    <mergeCell ref="B2910:D2910"/>
    <mergeCell ref="E2910:F2910"/>
    <mergeCell ref="B2911:D2911"/>
    <mergeCell ref="E2911:F2911"/>
    <mergeCell ref="B2906:D2906"/>
    <mergeCell ref="E2906:F2906"/>
    <mergeCell ref="B2907:D2907"/>
    <mergeCell ref="E2907:F2907"/>
    <mergeCell ref="B2908:D2908"/>
    <mergeCell ref="E2908:F2908"/>
    <mergeCell ref="B2903:D2903"/>
    <mergeCell ref="E2903:F2903"/>
    <mergeCell ref="B2904:D2904"/>
    <mergeCell ref="E2904:F2904"/>
    <mergeCell ref="B2905:D2905"/>
    <mergeCell ref="E2905:F2905"/>
    <mergeCell ref="B2936:D2936"/>
    <mergeCell ref="E2936:F2936"/>
    <mergeCell ref="B2937:D2937"/>
    <mergeCell ref="E2937:F2937"/>
    <mergeCell ref="B2938:D2938"/>
    <mergeCell ref="E2938:F2938"/>
    <mergeCell ref="B2933:D2933"/>
    <mergeCell ref="E2933:F2933"/>
    <mergeCell ref="B2934:D2934"/>
    <mergeCell ref="E2934:F2934"/>
    <mergeCell ref="B2935:D2935"/>
    <mergeCell ref="E2935:F2935"/>
    <mergeCell ref="B2930:D2930"/>
    <mergeCell ref="E2930:F2930"/>
    <mergeCell ref="B2931:D2931"/>
    <mergeCell ref="E2931:F2931"/>
    <mergeCell ref="B2932:D2932"/>
    <mergeCell ref="E2932:F2932"/>
    <mergeCell ref="B2927:D2927"/>
    <mergeCell ref="E2927:F2927"/>
    <mergeCell ref="B2928:D2928"/>
    <mergeCell ref="E2928:F2928"/>
    <mergeCell ref="B2929:D2929"/>
    <mergeCell ref="E2929:F2929"/>
    <mergeCell ref="B2924:D2924"/>
    <mergeCell ref="E2924:F2924"/>
    <mergeCell ref="B2925:D2925"/>
    <mergeCell ref="E2925:F2925"/>
    <mergeCell ref="B2926:D2926"/>
    <mergeCell ref="E2926:F2926"/>
    <mergeCell ref="B2921:D2921"/>
    <mergeCell ref="E2921:F2921"/>
    <mergeCell ref="B2922:D2922"/>
    <mergeCell ref="E2922:F2922"/>
    <mergeCell ref="B2923:D2923"/>
    <mergeCell ref="E2923:F2923"/>
    <mergeCell ref="B2954:D2954"/>
    <mergeCell ref="E2954:F2954"/>
    <mergeCell ref="B2955:D2955"/>
    <mergeCell ref="E2955:F2955"/>
    <mergeCell ref="B2956:D2956"/>
    <mergeCell ref="E2956:F2956"/>
    <mergeCell ref="B2951:D2951"/>
    <mergeCell ref="E2951:F2951"/>
    <mergeCell ref="B2952:D2952"/>
    <mergeCell ref="E2952:F2952"/>
    <mergeCell ref="B2953:D2953"/>
    <mergeCell ref="E2953:F2953"/>
    <mergeCell ref="B2948:D2948"/>
    <mergeCell ref="E2948:F2948"/>
    <mergeCell ref="B2949:D2949"/>
    <mergeCell ref="E2949:F2949"/>
    <mergeCell ref="B2950:D2950"/>
    <mergeCell ref="E2950:F2950"/>
    <mergeCell ref="B2945:D2945"/>
    <mergeCell ref="E2945:F2945"/>
    <mergeCell ref="B2946:D2946"/>
    <mergeCell ref="E2946:F2946"/>
    <mergeCell ref="B2947:D2947"/>
    <mergeCell ref="E2947:F2947"/>
    <mergeCell ref="B2942:D2942"/>
    <mergeCell ref="E2942:F2942"/>
    <mergeCell ref="B2943:D2943"/>
    <mergeCell ref="E2943:F2943"/>
    <mergeCell ref="B2944:D2944"/>
    <mergeCell ref="E2944:F2944"/>
    <mergeCell ref="B2939:D2939"/>
    <mergeCell ref="E2939:F2939"/>
    <mergeCell ref="B2940:D2940"/>
    <mergeCell ref="E2940:F2940"/>
    <mergeCell ref="B2941:D2941"/>
    <mergeCell ref="E2941:F2941"/>
    <mergeCell ref="B2972:D2972"/>
    <mergeCell ref="E2972:F2972"/>
    <mergeCell ref="B2973:D2973"/>
    <mergeCell ref="E2973:F2973"/>
    <mergeCell ref="B2974:D2974"/>
    <mergeCell ref="E2974:F2974"/>
    <mergeCell ref="B2969:D2969"/>
    <mergeCell ref="E2969:F2969"/>
    <mergeCell ref="B2970:D2970"/>
    <mergeCell ref="E2970:F2970"/>
    <mergeCell ref="B2971:D2971"/>
    <mergeCell ref="E2971:F2971"/>
    <mergeCell ref="B2966:D2966"/>
    <mergeCell ref="E2966:F2966"/>
    <mergeCell ref="B2967:D2967"/>
    <mergeCell ref="E2967:F2967"/>
    <mergeCell ref="B2968:D2968"/>
    <mergeCell ref="E2968:F2968"/>
    <mergeCell ref="B2963:D2963"/>
    <mergeCell ref="E2963:F2963"/>
    <mergeCell ref="B2964:D2964"/>
    <mergeCell ref="E2964:F2964"/>
    <mergeCell ref="B2965:D2965"/>
    <mergeCell ref="E2965:F2965"/>
    <mergeCell ref="B2960:D2960"/>
    <mergeCell ref="E2960:F2960"/>
    <mergeCell ref="B2961:D2961"/>
    <mergeCell ref="E2961:F2961"/>
    <mergeCell ref="B2962:D2962"/>
    <mergeCell ref="E2962:F2962"/>
    <mergeCell ref="B2957:D2957"/>
    <mergeCell ref="E2957:F2957"/>
    <mergeCell ref="B2958:D2958"/>
    <mergeCell ref="E2958:F2958"/>
    <mergeCell ref="B2959:D2959"/>
    <mergeCell ref="E2959:F2959"/>
    <mergeCell ref="B2990:D2990"/>
    <mergeCell ref="E2990:F2990"/>
    <mergeCell ref="B2991:D2991"/>
    <mergeCell ref="E2991:F2991"/>
    <mergeCell ref="B2992:D2992"/>
    <mergeCell ref="E2992:F2992"/>
    <mergeCell ref="B2987:D2987"/>
    <mergeCell ref="E2987:F2987"/>
    <mergeCell ref="B2988:D2988"/>
    <mergeCell ref="E2988:F2988"/>
    <mergeCell ref="B2989:D2989"/>
    <mergeCell ref="E2989:F2989"/>
    <mergeCell ref="B2984:D2984"/>
    <mergeCell ref="E2984:F2984"/>
    <mergeCell ref="B2985:D2985"/>
    <mergeCell ref="E2985:F2985"/>
    <mergeCell ref="B2986:D2986"/>
    <mergeCell ref="E2986:F2986"/>
    <mergeCell ref="B2981:D2981"/>
    <mergeCell ref="E2981:F2981"/>
    <mergeCell ref="B2982:D2982"/>
    <mergeCell ref="E2982:F2982"/>
    <mergeCell ref="B2983:D2983"/>
    <mergeCell ref="E2983:F2983"/>
    <mergeCell ref="B2978:D2978"/>
    <mergeCell ref="E2978:F2978"/>
    <mergeCell ref="B2979:D2979"/>
    <mergeCell ref="E2979:F2979"/>
    <mergeCell ref="B2980:D2980"/>
    <mergeCell ref="E2980:F2980"/>
    <mergeCell ref="B2975:D2975"/>
    <mergeCell ref="E2975:F2975"/>
    <mergeCell ref="B2976:D2976"/>
    <mergeCell ref="E2976:F2976"/>
    <mergeCell ref="B2977:D2977"/>
    <mergeCell ref="E2977:F2977"/>
    <mergeCell ref="B3008:D3008"/>
    <mergeCell ref="E3008:F3008"/>
    <mergeCell ref="B3009:D3009"/>
    <mergeCell ref="E3009:F3009"/>
    <mergeCell ref="B3010:D3010"/>
    <mergeCell ref="E3010:F3010"/>
    <mergeCell ref="B3005:D3005"/>
    <mergeCell ref="E3005:F3005"/>
    <mergeCell ref="B3006:D3006"/>
    <mergeCell ref="E3006:F3006"/>
    <mergeCell ref="B3007:D3007"/>
    <mergeCell ref="E3007:F3007"/>
    <mergeCell ref="B3002:D3002"/>
    <mergeCell ref="E3002:F3002"/>
    <mergeCell ref="B3003:D3003"/>
    <mergeCell ref="E3003:F3003"/>
    <mergeCell ref="B3004:D3004"/>
    <mergeCell ref="E3004:F3004"/>
    <mergeCell ref="B2999:D2999"/>
    <mergeCell ref="E2999:F2999"/>
    <mergeCell ref="B3000:D3000"/>
    <mergeCell ref="E3000:F3000"/>
    <mergeCell ref="B3001:D3001"/>
    <mergeCell ref="E3001:F3001"/>
    <mergeCell ref="B2996:D2996"/>
    <mergeCell ref="E2996:F2996"/>
    <mergeCell ref="B2997:D2997"/>
    <mergeCell ref="E2997:F2997"/>
    <mergeCell ref="B2998:D2998"/>
    <mergeCell ref="E2998:F2998"/>
    <mergeCell ref="B2993:D2993"/>
    <mergeCell ref="E2993:F2993"/>
    <mergeCell ref="B2994:D2994"/>
    <mergeCell ref="E2994:F2994"/>
    <mergeCell ref="B2995:D2995"/>
    <mergeCell ref="E2995:F2995"/>
    <mergeCell ref="B3026:D3026"/>
    <mergeCell ref="E3026:F3026"/>
    <mergeCell ref="B3027:D3027"/>
    <mergeCell ref="E3027:F3027"/>
    <mergeCell ref="B3028:D3028"/>
    <mergeCell ref="E3028:F3028"/>
    <mergeCell ref="B3023:D3023"/>
    <mergeCell ref="E3023:F3023"/>
    <mergeCell ref="B3024:D3024"/>
    <mergeCell ref="E3024:F3024"/>
    <mergeCell ref="B3025:D3025"/>
    <mergeCell ref="E3025:F3025"/>
    <mergeCell ref="B3020:D3020"/>
    <mergeCell ref="E3020:F3020"/>
    <mergeCell ref="B3021:D3021"/>
    <mergeCell ref="E3021:F3021"/>
    <mergeCell ref="B3022:D3022"/>
    <mergeCell ref="E3022:F3022"/>
    <mergeCell ref="B3017:D3017"/>
    <mergeCell ref="E3017:F3017"/>
    <mergeCell ref="B3018:D3018"/>
    <mergeCell ref="E3018:F3018"/>
    <mergeCell ref="B3019:D3019"/>
    <mergeCell ref="E3019:F3019"/>
    <mergeCell ref="B3014:D3014"/>
    <mergeCell ref="E3014:F3014"/>
    <mergeCell ref="B3015:D3015"/>
    <mergeCell ref="E3015:F3015"/>
    <mergeCell ref="B3016:D3016"/>
    <mergeCell ref="E3016:F3016"/>
    <mergeCell ref="B3011:D3011"/>
    <mergeCell ref="E3011:F3011"/>
    <mergeCell ref="B3012:D3012"/>
    <mergeCell ref="E3012:F3012"/>
    <mergeCell ref="B3013:D3013"/>
    <mergeCell ref="E3013:F3013"/>
    <mergeCell ref="B3044:D3044"/>
    <mergeCell ref="E3044:F3044"/>
    <mergeCell ref="B3045:D3045"/>
    <mergeCell ref="E3045:F3045"/>
    <mergeCell ref="B3046:D3046"/>
    <mergeCell ref="E3046:F3046"/>
    <mergeCell ref="B3041:D3041"/>
    <mergeCell ref="E3041:F3041"/>
    <mergeCell ref="B3042:D3042"/>
    <mergeCell ref="E3042:F3042"/>
    <mergeCell ref="B3043:D3043"/>
    <mergeCell ref="E3043:F3043"/>
    <mergeCell ref="B3038:D3038"/>
    <mergeCell ref="E3038:F3038"/>
    <mergeCell ref="B3039:D3039"/>
    <mergeCell ref="E3039:F3039"/>
    <mergeCell ref="B3040:D3040"/>
    <mergeCell ref="E3040:F3040"/>
    <mergeCell ref="B3035:D3035"/>
    <mergeCell ref="E3035:F3035"/>
    <mergeCell ref="B3036:D3036"/>
    <mergeCell ref="E3036:F3036"/>
    <mergeCell ref="B3037:D3037"/>
    <mergeCell ref="E3037:F3037"/>
    <mergeCell ref="B3032:D3032"/>
    <mergeCell ref="E3032:F3032"/>
    <mergeCell ref="B3033:D3033"/>
    <mergeCell ref="E3033:F3033"/>
    <mergeCell ref="B3034:D3034"/>
    <mergeCell ref="E3034:F3034"/>
    <mergeCell ref="B3029:D3029"/>
    <mergeCell ref="E3029:F3029"/>
    <mergeCell ref="B3030:D3030"/>
    <mergeCell ref="E3030:F3030"/>
    <mergeCell ref="B3031:D3031"/>
    <mergeCell ref="E3031:F3031"/>
    <mergeCell ref="B3062:D3062"/>
    <mergeCell ref="E3062:F3062"/>
    <mergeCell ref="B3063:D3063"/>
    <mergeCell ref="E3063:F3063"/>
    <mergeCell ref="B3064:D3064"/>
    <mergeCell ref="E3064:F3064"/>
    <mergeCell ref="B3059:D3059"/>
    <mergeCell ref="E3059:F3059"/>
    <mergeCell ref="B3060:D3060"/>
    <mergeCell ref="E3060:F3060"/>
    <mergeCell ref="B3061:D3061"/>
    <mergeCell ref="E3061:F3061"/>
    <mergeCell ref="B3056:D3056"/>
    <mergeCell ref="E3056:F3056"/>
    <mergeCell ref="B3057:D3057"/>
    <mergeCell ref="E3057:F3057"/>
    <mergeCell ref="B3058:D3058"/>
    <mergeCell ref="E3058:F3058"/>
    <mergeCell ref="B3053:D3053"/>
    <mergeCell ref="E3053:F3053"/>
    <mergeCell ref="B3054:D3054"/>
    <mergeCell ref="E3054:F3054"/>
    <mergeCell ref="B3055:D3055"/>
    <mergeCell ref="E3055:F3055"/>
    <mergeCell ref="B3050:D3050"/>
    <mergeCell ref="E3050:F3050"/>
    <mergeCell ref="B3051:D3051"/>
    <mergeCell ref="E3051:F3051"/>
    <mergeCell ref="B3052:D3052"/>
    <mergeCell ref="E3052:F3052"/>
    <mergeCell ref="B3047:D3047"/>
    <mergeCell ref="E3047:F3047"/>
    <mergeCell ref="B3048:D3048"/>
    <mergeCell ref="E3048:F3048"/>
    <mergeCell ref="B3049:D3049"/>
    <mergeCell ref="E3049:F3049"/>
    <mergeCell ref="B3080:D3080"/>
    <mergeCell ref="E3080:F3080"/>
    <mergeCell ref="B3081:D3081"/>
    <mergeCell ref="E3081:F3081"/>
    <mergeCell ref="B3082:D3082"/>
    <mergeCell ref="E3082:F3082"/>
    <mergeCell ref="B3077:D3077"/>
    <mergeCell ref="E3077:F3077"/>
    <mergeCell ref="B3078:D3078"/>
    <mergeCell ref="E3078:F3078"/>
    <mergeCell ref="B3079:D3079"/>
    <mergeCell ref="E3079:F3079"/>
    <mergeCell ref="B3074:D3074"/>
    <mergeCell ref="E3074:F3074"/>
    <mergeCell ref="B3075:D3075"/>
    <mergeCell ref="E3075:F3075"/>
    <mergeCell ref="B3076:D3076"/>
    <mergeCell ref="E3076:F3076"/>
    <mergeCell ref="B3071:D3071"/>
    <mergeCell ref="E3071:F3071"/>
    <mergeCell ref="B3072:D3072"/>
    <mergeCell ref="E3072:F3072"/>
    <mergeCell ref="B3073:D3073"/>
    <mergeCell ref="E3073:F3073"/>
    <mergeCell ref="B3068:D3068"/>
    <mergeCell ref="E3068:F3068"/>
    <mergeCell ref="B3069:D3069"/>
    <mergeCell ref="E3069:F3069"/>
    <mergeCell ref="B3070:D3070"/>
    <mergeCell ref="E3070:F3070"/>
    <mergeCell ref="B3065:D3065"/>
    <mergeCell ref="E3065:F3065"/>
    <mergeCell ref="B3066:D3066"/>
    <mergeCell ref="E3066:F3066"/>
    <mergeCell ref="B3067:D3067"/>
    <mergeCell ref="E3067:F3067"/>
    <mergeCell ref="B3098:D3098"/>
    <mergeCell ref="E3098:F3098"/>
    <mergeCell ref="B3099:D3099"/>
    <mergeCell ref="E3099:F3099"/>
    <mergeCell ref="B3100:D3100"/>
    <mergeCell ref="E3100:F3100"/>
    <mergeCell ref="B3095:D3095"/>
    <mergeCell ref="E3095:F3095"/>
    <mergeCell ref="B3096:D3096"/>
    <mergeCell ref="E3096:F3096"/>
    <mergeCell ref="B3097:D3097"/>
    <mergeCell ref="E3097:F3097"/>
    <mergeCell ref="B3092:D3092"/>
    <mergeCell ref="E3092:F3092"/>
    <mergeCell ref="B3093:D3093"/>
    <mergeCell ref="E3093:F3093"/>
    <mergeCell ref="B3094:D3094"/>
    <mergeCell ref="E3094:F3094"/>
    <mergeCell ref="B3089:D3089"/>
    <mergeCell ref="E3089:F3089"/>
    <mergeCell ref="B3090:D3090"/>
    <mergeCell ref="E3090:F3090"/>
    <mergeCell ref="B3091:D3091"/>
    <mergeCell ref="E3091:F3091"/>
    <mergeCell ref="B3086:D3086"/>
    <mergeCell ref="E3086:F3086"/>
    <mergeCell ref="B3087:D3087"/>
    <mergeCell ref="E3087:F3087"/>
    <mergeCell ref="B3088:D3088"/>
    <mergeCell ref="E3088:F3088"/>
    <mergeCell ref="B3083:D3083"/>
    <mergeCell ref="E3083:F3083"/>
    <mergeCell ref="B3084:D3084"/>
    <mergeCell ref="E3084:F3084"/>
    <mergeCell ref="B3085:D3085"/>
    <mergeCell ref="E3085:F3085"/>
    <mergeCell ref="B3116:D3116"/>
    <mergeCell ref="E3116:F3116"/>
    <mergeCell ref="B3117:D3117"/>
    <mergeCell ref="E3117:F3117"/>
    <mergeCell ref="B3118:D3118"/>
    <mergeCell ref="E3118:F3118"/>
    <mergeCell ref="B3113:D3113"/>
    <mergeCell ref="E3113:F3113"/>
    <mergeCell ref="B3114:D3114"/>
    <mergeCell ref="E3114:F3114"/>
    <mergeCell ref="B3115:D3115"/>
    <mergeCell ref="E3115:F3115"/>
    <mergeCell ref="B3110:D3110"/>
    <mergeCell ref="E3110:F3110"/>
    <mergeCell ref="B3111:D3111"/>
    <mergeCell ref="E3111:F3111"/>
    <mergeCell ref="B3112:D3112"/>
    <mergeCell ref="E3112:F3112"/>
    <mergeCell ref="B3107:D3107"/>
    <mergeCell ref="E3107:F3107"/>
    <mergeCell ref="B3108:D3108"/>
    <mergeCell ref="E3108:F3108"/>
    <mergeCell ref="B3109:D3109"/>
    <mergeCell ref="E3109:F3109"/>
    <mergeCell ref="B3104:D3104"/>
    <mergeCell ref="E3104:F3104"/>
    <mergeCell ref="B3105:D3105"/>
    <mergeCell ref="E3105:F3105"/>
    <mergeCell ref="B3106:D3106"/>
    <mergeCell ref="E3106:F3106"/>
    <mergeCell ref="B3101:D3101"/>
    <mergeCell ref="E3101:F3101"/>
    <mergeCell ref="B3102:D3102"/>
    <mergeCell ref="E3102:F3102"/>
    <mergeCell ref="B3103:D3103"/>
    <mergeCell ref="E3103:F3103"/>
    <mergeCell ref="B3134:D3134"/>
    <mergeCell ref="E3134:F3134"/>
    <mergeCell ref="B3135:D3135"/>
    <mergeCell ref="E3135:F3135"/>
    <mergeCell ref="B3136:D3136"/>
    <mergeCell ref="E3136:F3136"/>
    <mergeCell ref="B3131:D3131"/>
    <mergeCell ref="E3131:F3131"/>
    <mergeCell ref="B3132:D3132"/>
    <mergeCell ref="E3132:F3132"/>
    <mergeCell ref="B3133:D3133"/>
    <mergeCell ref="E3133:F3133"/>
    <mergeCell ref="B3128:D3128"/>
    <mergeCell ref="E3128:F3128"/>
    <mergeCell ref="B3129:D3129"/>
    <mergeCell ref="E3129:F3129"/>
    <mergeCell ref="B3130:D3130"/>
    <mergeCell ref="E3130:F3130"/>
    <mergeCell ref="B3125:D3125"/>
    <mergeCell ref="E3125:F3125"/>
    <mergeCell ref="B3126:D3126"/>
    <mergeCell ref="E3126:F3126"/>
    <mergeCell ref="B3127:D3127"/>
    <mergeCell ref="E3127:F3127"/>
    <mergeCell ref="B3122:D3122"/>
    <mergeCell ref="E3122:F3122"/>
    <mergeCell ref="B3123:D3123"/>
    <mergeCell ref="E3123:F3123"/>
    <mergeCell ref="B3124:D3124"/>
    <mergeCell ref="E3124:F3124"/>
    <mergeCell ref="B3119:D3119"/>
    <mergeCell ref="E3119:F3119"/>
    <mergeCell ref="B3120:D3120"/>
    <mergeCell ref="E3120:F3120"/>
    <mergeCell ref="B3121:D3121"/>
    <mergeCell ref="E3121:F3121"/>
    <mergeCell ref="B3152:D3152"/>
    <mergeCell ref="E3152:F3152"/>
    <mergeCell ref="B3153:D3153"/>
    <mergeCell ref="E3153:F3153"/>
    <mergeCell ref="B3154:D3154"/>
    <mergeCell ref="E3154:F3154"/>
    <mergeCell ref="B3149:D3149"/>
    <mergeCell ref="E3149:F3149"/>
    <mergeCell ref="B3150:D3150"/>
    <mergeCell ref="E3150:F3150"/>
    <mergeCell ref="B3151:D3151"/>
    <mergeCell ref="E3151:F3151"/>
    <mergeCell ref="B3146:D3146"/>
    <mergeCell ref="E3146:F3146"/>
    <mergeCell ref="B3147:D3147"/>
    <mergeCell ref="E3147:F3147"/>
    <mergeCell ref="B3148:D3148"/>
    <mergeCell ref="E3148:F3148"/>
    <mergeCell ref="B3143:D3143"/>
    <mergeCell ref="E3143:F3143"/>
    <mergeCell ref="B3144:D3144"/>
    <mergeCell ref="E3144:F3144"/>
    <mergeCell ref="B3145:D3145"/>
    <mergeCell ref="E3145:F3145"/>
    <mergeCell ref="B3140:D3140"/>
    <mergeCell ref="E3140:F3140"/>
    <mergeCell ref="B3141:D3141"/>
    <mergeCell ref="E3141:F3141"/>
    <mergeCell ref="B3142:D3142"/>
    <mergeCell ref="E3142:F3142"/>
    <mergeCell ref="B3137:D3137"/>
    <mergeCell ref="E3137:F3137"/>
    <mergeCell ref="B3138:D3138"/>
    <mergeCell ref="E3138:F3138"/>
    <mergeCell ref="B3139:D3139"/>
    <mergeCell ref="E3139:F3139"/>
    <mergeCell ref="B3170:D3170"/>
    <mergeCell ref="E3170:F3170"/>
    <mergeCell ref="B3171:D3171"/>
    <mergeCell ref="E3171:F3171"/>
    <mergeCell ref="B3172:D3172"/>
    <mergeCell ref="E3172:F3172"/>
    <mergeCell ref="B3167:D3167"/>
    <mergeCell ref="E3167:F3167"/>
    <mergeCell ref="B3168:D3168"/>
    <mergeCell ref="E3168:F3168"/>
    <mergeCell ref="B3169:D3169"/>
    <mergeCell ref="E3169:F3169"/>
    <mergeCell ref="B3164:D3164"/>
    <mergeCell ref="E3164:F3164"/>
    <mergeCell ref="B3165:D3165"/>
    <mergeCell ref="E3165:F3165"/>
    <mergeCell ref="B3166:D3166"/>
    <mergeCell ref="E3166:F3166"/>
    <mergeCell ref="B3161:D3161"/>
    <mergeCell ref="E3161:F3161"/>
    <mergeCell ref="B3162:D3162"/>
    <mergeCell ref="E3162:F3162"/>
    <mergeCell ref="B3163:D3163"/>
    <mergeCell ref="E3163:F3163"/>
    <mergeCell ref="B3158:D3158"/>
    <mergeCell ref="E3158:F3158"/>
    <mergeCell ref="B3159:D3159"/>
    <mergeCell ref="E3159:F3159"/>
    <mergeCell ref="B3160:D3160"/>
    <mergeCell ref="E3160:F3160"/>
    <mergeCell ref="B3155:D3155"/>
    <mergeCell ref="E3155:F3155"/>
    <mergeCell ref="B3156:D3156"/>
    <mergeCell ref="E3156:F3156"/>
    <mergeCell ref="B3157:D3157"/>
    <mergeCell ref="E3157:F3157"/>
    <mergeCell ref="B3188:D3188"/>
    <mergeCell ref="E3188:F3188"/>
    <mergeCell ref="B3189:D3189"/>
    <mergeCell ref="E3189:F3189"/>
    <mergeCell ref="B3190:D3190"/>
    <mergeCell ref="E3190:F3190"/>
    <mergeCell ref="B3185:D3185"/>
    <mergeCell ref="E3185:F3185"/>
    <mergeCell ref="B3186:D3186"/>
    <mergeCell ref="E3186:F3186"/>
    <mergeCell ref="B3187:D3187"/>
    <mergeCell ref="E3187:F3187"/>
    <mergeCell ref="B3182:D3182"/>
    <mergeCell ref="E3182:F3182"/>
    <mergeCell ref="B3183:D3183"/>
    <mergeCell ref="E3183:F3183"/>
    <mergeCell ref="B3184:D3184"/>
    <mergeCell ref="E3184:F3184"/>
    <mergeCell ref="B3179:D3179"/>
    <mergeCell ref="E3179:F3179"/>
    <mergeCell ref="B3180:D3180"/>
    <mergeCell ref="E3180:F3180"/>
    <mergeCell ref="B3181:D3181"/>
    <mergeCell ref="E3181:F3181"/>
    <mergeCell ref="B3176:D3176"/>
    <mergeCell ref="E3176:F3176"/>
    <mergeCell ref="B3177:D3177"/>
    <mergeCell ref="E3177:F3177"/>
    <mergeCell ref="B3178:D3178"/>
    <mergeCell ref="E3178:F3178"/>
    <mergeCell ref="B3173:D3173"/>
    <mergeCell ref="E3173:F3173"/>
    <mergeCell ref="B3174:D3174"/>
    <mergeCell ref="E3174:F3174"/>
    <mergeCell ref="B3175:D3175"/>
    <mergeCell ref="E3175:F3175"/>
    <mergeCell ref="B3206:D3206"/>
    <mergeCell ref="E3206:F3206"/>
    <mergeCell ref="B3207:D3207"/>
    <mergeCell ref="E3207:F3207"/>
    <mergeCell ref="B3208:D3208"/>
    <mergeCell ref="E3208:F3208"/>
    <mergeCell ref="B3203:D3203"/>
    <mergeCell ref="E3203:F3203"/>
    <mergeCell ref="B3204:D3204"/>
    <mergeCell ref="E3204:F3204"/>
    <mergeCell ref="B3205:D3205"/>
    <mergeCell ref="E3205:F3205"/>
    <mergeCell ref="B3200:D3200"/>
    <mergeCell ref="E3200:F3200"/>
    <mergeCell ref="B3201:D3201"/>
    <mergeCell ref="E3201:F3201"/>
    <mergeCell ref="B3202:D3202"/>
    <mergeCell ref="E3202:F3202"/>
    <mergeCell ref="B3197:D3197"/>
    <mergeCell ref="E3197:F3197"/>
    <mergeCell ref="B3198:D3198"/>
    <mergeCell ref="E3198:F3198"/>
    <mergeCell ref="B3199:D3199"/>
    <mergeCell ref="E3199:F3199"/>
    <mergeCell ref="B3194:D3194"/>
    <mergeCell ref="E3194:F3194"/>
    <mergeCell ref="B3195:D3195"/>
    <mergeCell ref="E3195:F3195"/>
    <mergeCell ref="B3196:D3196"/>
    <mergeCell ref="E3196:F3196"/>
    <mergeCell ref="B3191:D3191"/>
    <mergeCell ref="E3191:F3191"/>
    <mergeCell ref="B3192:D3192"/>
    <mergeCell ref="E3192:F3192"/>
    <mergeCell ref="B3193:D3193"/>
    <mergeCell ref="E3193:F3193"/>
    <mergeCell ref="B3224:D3224"/>
    <mergeCell ref="E3224:F3224"/>
    <mergeCell ref="B3225:D3225"/>
    <mergeCell ref="E3225:F3225"/>
    <mergeCell ref="B3226:D3226"/>
    <mergeCell ref="E3226:F3226"/>
    <mergeCell ref="B3221:D3221"/>
    <mergeCell ref="E3221:F3221"/>
    <mergeCell ref="B3222:D3222"/>
    <mergeCell ref="E3222:F3222"/>
    <mergeCell ref="B3223:D3223"/>
    <mergeCell ref="E3223:F3223"/>
    <mergeCell ref="B3218:D3218"/>
    <mergeCell ref="E3218:F3218"/>
    <mergeCell ref="B3219:D3219"/>
    <mergeCell ref="E3219:F3219"/>
    <mergeCell ref="B3220:D3220"/>
    <mergeCell ref="E3220:F3220"/>
    <mergeCell ref="B3215:D3215"/>
    <mergeCell ref="E3215:F3215"/>
    <mergeCell ref="B3216:D3216"/>
    <mergeCell ref="E3216:F3216"/>
    <mergeCell ref="B3217:D3217"/>
    <mergeCell ref="E3217:F3217"/>
    <mergeCell ref="B3212:D3212"/>
    <mergeCell ref="E3212:F3212"/>
    <mergeCell ref="B3213:D3213"/>
    <mergeCell ref="E3213:F3213"/>
    <mergeCell ref="B3214:D3214"/>
    <mergeCell ref="E3214:F3214"/>
    <mergeCell ref="B3209:D3209"/>
    <mergeCell ref="E3209:F3209"/>
    <mergeCell ref="B3210:D3210"/>
    <mergeCell ref="E3210:F3210"/>
    <mergeCell ref="B3211:D3211"/>
    <mergeCell ref="E3211:F3211"/>
    <mergeCell ref="B3242:D3242"/>
    <mergeCell ref="E3242:F3242"/>
    <mergeCell ref="B3243:D3243"/>
    <mergeCell ref="E3243:F3243"/>
    <mergeCell ref="B3244:D3244"/>
    <mergeCell ref="E3244:F3244"/>
    <mergeCell ref="B3239:D3239"/>
    <mergeCell ref="E3239:F3239"/>
    <mergeCell ref="B3240:D3240"/>
    <mergeCell ref="E3240:F3240"/>
    <mergeCell ref="B3241:D3241"/>
    <mergeCell ref="E3241:F3241"/>
    <mergeCell ref="B3236:D3236"/>
    <mergeCell ref="E3236:F3236"/>
    <mergeCell ref="B3237:D3237"/>
    <mergeCell ref="E3237:F3237"/>
    <mergeCell ref="B3238:D3238"/>
    <mergeCell ref="E3238:F3238"/>
    <mergeCell ref="B3233:D3233"/>
    <mergeCell ref="E3233:F3233"/>
    <mergeCell ref="B3234:D3234"/>
    <mergeCell ref="E3234:F3234"/>
    <mergeCell ref="B3235:D3235"/>
    <mergeCell ref="E3235:F3235"/>
    <mergeCell ref="B3230:D3230"/>
    <mergeCell ref="E3230:F3230"/>
    <mergeCell ref="B3231:D3231"/>
    <mergeCell ref="E3231:F3231"/>
    <mergeCell ref="B3232:D3232"/>
    <mergeCell ref="E3232:F3232"/>
    <mergeCell ref="B3227:D3227"/>
    <mergeCell ref="E3227:F3227"/>
    <mergeCell ref="B3228:D3228"/>
    <mergeCell ref="E3228:F3228"/>
    <mergeCell ref="B3229:D3229"/>
    <mergeCell ref="E3229:F3229"/>
    <mergeCell ref="B3260:D3260"/>
    <mergeCell ref="E3260:F3260"/>
    <mergeCell ref="B3261:D3261"/>
    <mergeCell ref="E3261:F3261"/>
    <mergeCell ref="B3262:D3262"/>
    <mergeCell ref="E3262:F3262"/>
    <mergeCell ref="B3257:D3257"/>
    <mergeCell ref="E3257:F3257"/>
    <mergeCell ref="B3258:D3258"/>
    <mergeCell ref="E3258:F3258"/>
    <mergeCell ref="B3259:D3259"/>
    <mergeCell ref="E3259:F3259"/>
    <mergeCell ref="B3254:D3254"/>
    <mergeCell ref="E3254:F3254"/>
    <mergeCell ref="B3255:D3255"/>
    <mergeCell ref="E3255:F3255"/>
    <mergeCell ref="B3256:D3256"/>
    <mergeCell ref="E3256:F3256"/>
    <mergeCell ref="B3251:D3251"/>
    <mergeCell ref="E3251:F3251"/>
    <mergeCell ref="B3252:D3252"/>
    <mergeCell ref="E3252:F3252"/>
    <mergeCell ref="B3253:D3253"/>
    <mergeCell ref="E3253:F3253"/>
    <mergeCell ref="B3248:D3248"/>
    <mergeCell ref="E3248:F3248"/>
    <mergeCell ref="B3249:D3249"/>
    <mergeCell ref="E3249:F3249"/>
    <mergeCell ref="B3250:D3250"/>
    <mergeCell ref="E3250:F3250"/>
    <mergeCell ref="B3245:D3245"/>
    <mergeCell ref="E3245:F3245"/>
    <mergeCell ref="B3246:D3246"/>
    <mergeCell ref="E3246:F3246"/>
    <mergeCell ref="B3247:D3247"/>
    <mergeCell ref="E3247:F3247"/>
    <mergeCell ref="B3278:D3278"/>
    <mergeCell ref="E3278:F3278"/>
    <mergeCell ref="B3279:D3279"/>
    <mergeCell ref="E3279:F3279"/>
    <mergeCell ref="B3280:D3280"/>
    <mergeCell ref="E3280:F3280"/>
    <mergeCell ref="B3275:D3275"/>
    <mergeCell ref="E3275:F3275"/>
    <mergeCell ref="B3276:D3276"/>
    <mergeCell ref="E3276:F3276"/>
    <mergeCell ref="B3277:D3277"/>
    <mergeCell ref="E3277:F3277"/>
    <mergeCell ref="B3272:D3272"/>
    <mergeCell ref="E3272:F3272"/>
    <mergeCell ref="B3273:D3273"/>
    <mergeCell ref="E3273:F3273"/>
    <mergeCell ref="B3274:D3274"/>
    <mergeCell ref="E3274:F3274"/>
    <mergeCell ref="B3269:D3269"/>
    <mergeCell ref="E3269:F3269"/>
    <mergeCell ref="B3270:D3270"/>
    <mergeCell ref="E3270:F3270"/>
    <mergeCell ref="B3271:D3271"/>
    <mergeCell ref="E3271:F3271"/>
    <mergeCell ref="B3266:D3266"/>
    <mergeCell ref="E3266:F3266"/>
    <mergeCell ref="B3267:D3267"/>
    <mergeCell ref="E3267:F3267"/>
    <mergeCell ref="B3268:D3268"/>
    <mergeCell ref="E3268:F3268"/>
    <mergeCell ref="B3263:D3263"/>
    <mergeCell ref="E3263:F3263"/>
    <mergeCell ref="B3264:D3264"/>
    <mergeCell ref="E3264:F3264"/>
    <mergeCell ref="B3265:D3265"/>
    <mergeCell ref="E3265:F3265"/>
    <mergeCell ref="B3296:D3296"/>
    <mergeCell ref="E3296:F3296"/>
    <mergeCell ref="B3297:D3297"/>
    <mergeCell ref="E3297:F3297"/>
    <mergeCell ref="B3298:D3298"/>
    <mergeCell ref="E3298:F3298"/>
    <mergeCell ref="B3293:D3293"/>
    <mergeCell ref="E3293:F3293"/>
    <mergeCell ref="B3294:D3294"/>
    <mergeCell ref="E3294:F3294"/>
    <mergeCell ref="B3295:D3295"/>
    <mergeCell ref="E3295:F3295"/>
    <mergeCell ref="B3290:D3290"/>
    <mergeCell ref="E3290:F3290"/>
    <mergeCell ref="B3291:D3291"/>
    <mergeCell ref="E3291:F3291"/>
    <mergeCell ref="B3292:D3292"/>
    <mergeCell ref="E3292:F3292"/>
    <mergeCell ref="B3287:D3287"/>
    <mergeCell ref="E3287:F3287"/>
    <mergeCell ref="B3288:D3288"/>
    <mergeCell ref="E3288:F3288"/>
    <mergeCell ref="B3289:D3289"/>
    <mergeCell ref="E3289:F3289"/>
    <mergeCell ref="B3284:D3284"/>
    <mergeCell ref="E3284:F3284"/>
    <mergeCell ref="B3285:D3285"/>
    <mergeCell ref="E3285:F3285"/>
    <mergeCell ref="B3286:D3286"/>
    <mergeCell ref="E3286:F3286"/>
    <mergeCell ref="B3281:D3281"/>
    <mergeCell ref="E3281:F3281"/>
    <mergeCell ref="B3282:D3282"/>
    <mergeCell ref="E3282:F3282"/>
    <mergeCell ref="B3283:D3283"/>
    <mergeCell ref="E3283:F3283"/>
    <mergeCell ref="B3314:D3314"/>
    <mergeCell ref="E3314:F3314"/>
    <mergeCell ref="B3315:D3315"/>
    <mergeCell ref="E3315:F3315"/>
    <mergeCell ref="B3316:D3316"/>
    <mergeCell ref="E3316:F3316"/>
    <mergeCell ref="B3311:D3311"/>
    <mergeCell ref="E3311:F3311"/>
    <mergeCell ref="B3312:D3312"/>
    <mergeCell ref="E3312:F3312"/>
    <mergeCell ref="B3313:D3313"/>
    <mergeCell ref="E3313:F3313"/>
    <mergeCell ref="B3308:D3308"/>
    <mergeCell ref="E3308:F3308"/>
    <mergeCell ref="B3309:D3309"/>
    <mergeCell ref="E3309:F3309"/>
    <mergeCell ref="B3310:D3310"/>
    <mergeCell ref="E3310:F3310"/>
    <mergeCell ref="B3305:D3305"/>
    <mergeCell ref="E3305:F3305"/>
    <mergeCell ref="B3306:D3306"/>
    <mergeCell ref="E3306:F3306"/>
    <mergeCell ref="B3307:D3307"/>
    <mergeCell ref="E3307:F3307"/>
    <mergeCell ref="B3302:D3302"/>
    <mergeCell ref="E3302:F3302"/>
    <mergeCell ref="B3303:D3303"/>
    <mergeCell ref="E3303:F3303"/>
    <mergeCell ref="B3304:D3304"/>
    <mergeCell ref="E3304:F3304"/>
    <mergeCell ref="B3299:D3299"/>
    <mergeCell ref="E3299:F3299"/>
    <mergeCell ref="B3300:D3300"/>
    <mergeCell ref="E3300:F3300"/>
    <mergeCell ref="B3301:D3301"/>
    <mergeCell ref="E3301:F3301"/>
    <mergeCell ref="B3332:D3332"/>
    <mergeCell ref="E3332:F3332"/>
    <mergeCell ref="B3333:D3333"/>
    <mergeCell ref="E3333:F3333"/>
    <mergeCell ref="B3334:D3334"/>
    <mergeCell ref="E3334:F3334"/>
    <mergeCell ref="B3329:D3329"/>
    <mergeCell ref="E3329:F3329"/>
    <mergeCell ref="B3330:D3330"/>
    <mergeCell ref="E3330:F3330"/>
    <mergeCell ref="B3331:D3331"/>
    <mergeCell ref="E3331:F3331"/>
    <mergeCell ref="B3326:D3326"/>
    <mergeCell ref="E3326:F3326"/>
    <mergeCell ref="B3327:D3327"/>
    <mergeCell ref="E3327:F3327"/>
    <mergeCell ref="B3328:D3328"/>
    <mergeCell ref="E3328:F3328"/>
    <mergeCell ref="B3323:D3323"/>
    <mergeCell ref="E3323:F3323"/>
    <mergeCell ref="B3324:D3324"/>
    <mergeCell ref="E3324:F3324"/>
    <mergeCell ref="B3325:D3325"/>
    <mergeCell ref="E3325:F3325"/>
    <mergeCell ref="B3320:D3320"/>
    <mergeCell ref="E3320:F3320"/>
    <mergeCell ref="B3321:D3321"/>
    <mergeCell ref="E3321:F3321"/>
    <mergeCell ref="B3322:D3322"/>
    <mergeCell ref="E3322:F3322"/>
    <mergeCell ref="B3317:D3317"/>
    <mergeCell ref="E3317:F3317"/>
    <mergeCell ref="B3318:D3318"/>
    <mergeCell ref="E3318:F3318"/>
    <mergeCell ref="B3319:D3319"/>
    <mergeCell ref="E3319:F3319"/>
    <mergeCell ref="B3350:D3350"/>
    <mergeCell ref="E3350:F3350"/>
    <mergeCell ref="B3351:D3351"/>
    <mergeCell ref="E3351:F3351"/>
    <mergeCell ref="B3352:D3352"/>
    <mergeCell ref="E3352:F3352"/>
    <mergeCell ref="B3347:D3347"/>
    <mergeCell ref="E3347:F3347"/>
    <mergeCell ref="B3348:D3348"/>
    <mergeCell ref="E3348:F3348"/>
    <mergeCell ref="B3349:D3349"/>
    <mergeCell ref="E3349:F3349"/>
    <mergeCell ref="B3344:D3344"/>
    <mergeCell ref="E3344:F3344"/>
    <mergeCell ref="B3345:D3345"/>
    <mergeCell ref="E3345:F3345"/>
    <mergeCell ref="B3346:D3346"/>
    <mergeCell ref="E3346:F3346"/>
    <mergeCell ref="B3341:D3341"/>
    <mergeCell ref="E3341:F3341"/>
    <mergeCell ref="B3342:D3342"/>
    <mergeCell ref="E3342:F3342"/>
    <mergeCell ref="B3343:D3343"/>
    <mergeCell ref="E3343:F3343"/>
    <mergeCell ref="B3338:D3338"/>
    <mergeCell ref="E3338:F3338"/>
    <mergeCell ref="B3339:D3339"/>
    <mergeCell ref="E3339:F3339"/>
    <mergeCell ref="B3340:D3340"/>
    <mergeCell ref="E3340:F3340"/>
    <mergeCell ref="B3335:D3335"/>
    <mergeCell ref="E3335:F3335"/>
    <mergeCell ref="B3336:D3336"/>
    <mergeCell ref="E3336:F3336"/>
    <mergeCell ref="B3337:D3337"/>
    <mergeCell ref="E3337:F3337"/>
    <mergeCell ref="B3368:D3368"/>
    <mergeCell ref="E3368:F3368"/>
    <mergeCell ref="B3369:D3369"/>
    <mergeCell ref="E3369:F3369"/>
    <mergeCell ref="B3370:D3370"/>
    <mergeCell ref="E3370:F3370"/>
    <mergeCell ref="B3365:D3365"/>
    <mergeCell ref="E3365:F3365"/>
    <mergeCell ref="B3366:D3366"/>
    <mergeCell ref="E3366:F3366"/>
    <mergeCell ref="B3367:D3367"/>
    <mergeCell ref="E3367:F3367"/>
    <mergeCell ref="B3362:D3362"/>
    <mergeCell ref="E3362:F3362"/>
    <mergeCell ref="B3363:D3363"/>
    <mergeCell ref="E3363:F3363"/>
    <mergeCell ref="B3364:D3364"/>
    <mergeCell ref="E3364:F3364"/>
    <mergeCell ref="B3359:D3359"/>
    <mergeCell ref="E3359:F3359"/>
    <mergeCell ref="B3360:D3360"/>
    <mergeCell ref="E3360:F3360"/>
    <mergeCell ref="B3361:D3361"/>
    <mergeCell ref="E3361:F3361"/>
    <mergeCell ref="B3356:D3356"/>
    <mergeCell ref="E3356:F3356"/>
    <mergeCell ref="B3357:D3357"/>
    <mergeCell ref="E3357:F3357"/>
    <mergeCell ref="B3358:D3358"/>
    <mergeCell ref="E3358:F3358"/>
    <mergeCell ref="B3353:D3353"/>
    <mergeCell ref="E3353:F3353"/>
    <mergeCell ref="B3354:D3354"/>
    <mergeCell ref="E3354:F3354"/>
    <mergeCell ref="B3355:D3355"/>
    <mergeCell ref="E3355:F3355"/>
    <mergeCell ref="B3386:D3386"/>
    <mergeCell ref="E3386:F3386"/>
    <mergeCell ref="B3387:D3387"/>
    <mergeCell ref="E3387:F3387"/>
    <mergeCell ref="B3388:D3388"/>
    <mergeCell ref="E3388:F3388"/>
    <mergeCell ref="B3383:D3383"/>
    <mergeCell ref="E3383:F3383"/>
    <mergeCell ref="B3384:D3384"/>
    <mergeCell ref="E3384:F3384"/>
    <mergeCell ref="B3385:D3385"/>
    <mergeCell ref="E3385:F3385"/>
    <mergeCell ref="B3380:D3380"/>
    <mergeCell ref="E3380:F3380"/>
    <mergeCell ref="B3381:D3381"/>
    <mergeCell ref="E3381:F3381"/>
    <mergeCell ref="B3382:D3382"/>
    <mergeCell ref="E3382:F3382"/>
    <mergeCell ref="B3377:D3377"/>
    <mergeCell ref="E3377:F3377"/>
    <mergeCell ref="B3378:D3378"/>
    <mergeCell ref="E3378:F3378"/>
    <mergeCell ref="B3379:D3379"/>
    <mergeCell ref="E3379:F3379"/>
    <mergeCell ref="B3374:D3374"/>
    <mergeCell ref="E3374:F3374"/>
    <mergeCell ref="B3375:D3375"/>
    <mergeCell ref="E3375:F3375"/>
    <mergeCell ref="B3376:D3376"/>
    <mergeCell ref="E3376:F3376"/>
    <mergeCell ref="B3371:D3371"/>
    <mergeCell ref="E3371:F3371"/>
    <mergeCell ref="B3372:D3372"/>
    <mergeCell ref="E3372:F3372"/>
    <mergeCell ref="B3373:D3373"/>
    <mergeCell ref="E3373:F3373"/>
    <mergeCell ref="B3404:D3404"/>
    <mergeCell ref="E3404:F3404"/>
    <mergeCell ref="B3405:D3405"/>
    <mergeCell ref="E3405:F3405"/>
    <mergeCell ref="B3406:D3406"/>
    <mergeCell ref="E3406:F3406"/>
    <mergeCell ref="B3401:D3401"/>
    <mergeCell ref="E3401:F3401"/>
    <mergeCell ref="B3402:D3402"/>
    <mergeCell ref="E3402:F3402"/>
    <mergeCell ref="B3403:D3403"/>
    <mergeCell ref="E3403:F3403"/>
    <mergeCell ref="B3398:D3398"/>
    <mergeCell ref="E3398:F3398"/>
    <mergeCell ref="B3399:D3399"/>
    <mergeCell ref="E3399:F3399"/>
    <mergeCell ref="B3400:D3400"/>
    <mergeCell ref="E3400:F3400"/>
    <mergeCell ref="B3395:D3395"/>
    <mergeCell ref="E3395:F3395"/>
    <mergeCell ref="B3396:D3396"/>
    <mergeCell ref="E3396:F3396"/>
    <mergeCell ref="B3397:D3397"/>
    <mergeCell ref="E3397:F3397"/>
    <mergeCell ref="B3392:D3392"/>
    <mergeCell ref="E3392:F3392"/>
    <mergeCell ref="B3393:D3393"/>
    <mergeCell ref="E3393:F3393"/>
    <mergeCell ref="B3394:D3394"/>
    <mergeCell ref="E3394:F3394"/>
    <mergeCell ref="B3389:D3389"/>
    <mergeCell ref="E3389:F3389"/>
    <mergeCell ref="B3390:D3390"/>
    <mergeCell ref="E3390:F3390"/>
    <mergeCell ref="B3391:D3391"/>
    <mergeCell ref="E3391:F3391"/>
    <mergeCell ref="B3422:D3422"/>
    <mergeCell ref="E3422:F3422"/>
    <mergeCell ref="B3423:D3423"/>
    <mergeCell ref="E3423:F3423"/>
    <mergeCell ref="B3424:D3424"/>
    <mergeCell ref="E3424:F3424"/>
    <mergeCell ref="B3419:D3419"/>
    <mergeCell ref="E3419:F3419"/>
    <mergeCell ref="B3420:D3420"/>
    <mergeCell ref="E3420:F3420"/>
    <mergeCell ref="B3421:D3421"/>
    <mergeCell ref="E3421:F3421"/>
    <mergeCell ref="B3416:D3416"/>
    <mergeCell ref="E3416:F3416"/>
    <mergeCell ref="B3417:D3417"/>
    <mergeCell ref="E3417:F3417"/>
    <mergeCell ref="B3418:D3418"/>
    <mergeCell ref="E3418:F3418"/>
    <mergeCell ref="B3413:D3413"/>
    <mergeCell ref="E3413:F3413"/>
    <mergeCell ref="B3414:D3414"/>
    <mergeCell ref="E3414:F3414"/>
    <mergeCell ref="B3415:D3415"/>
    <mergeCell ref="E3415:F3415"/>
    <mergeCell ref="B3410:D3410"/>
    <mergeCell ref="E3410:F3410"/>
    <mergeCell ref="B3411:D3411"/>
    <mergeCell ref="E3411:F3411"/>
    <mergeCell ref="B3412:D3412"/>
    <mergeCell ref="E3412:F3412"/>
    <mergeCell ref="B3407:D3407"/>
    <mergeCell ref="E3407:F3407"/>
    <mergeCell ref="B3408:D3408"/>
    <mergeCell ref="E3408:F3408"/>
    <mergeCell ref="B3409:D3409"/>
    <mergeCell ref="E3409:F3409"/>
    <mergeCell ref="B3440:D3440"/>
    <mergeCell ref="E3440:F3440"/>
    <mergeCell ref="B3441:D3441"/>
    <mergeCell ref="E3441:F3441"/>
    <mergeCell ref="B3442:D3442"/>
    <mergeCell ref="E3442:F3442"/>
    <mergeCell ref="B3437:D3437"/>
    <mergeCell ref="E3437:F3437"/>
    <mergeCell ref="B3438:D3438"/>
    <mergeCell ref="E3438:F3438"/>
    <mergeCell ref="B3439:D3439"/>
    <mergeCell ref="E3439:F3439"/>
    <mergeCell ref="B3434:D3434"/>
    <mergeCell ref="E3434:F3434"/>
    <mergeCell ref="B3435:D3435"/>
    <mergeCell ref="E3435:F3435"/>
    <mergeCell ref="B3436:D3436"/>
    <mergeCell ref="E3436:F3436"/>
    <mergeCell ref="B3431:D3431"/>
    <mergeCell ref="E3431:F3431"/>
    <mergeCell ref="B3432:D3432"/>
    <mergeCell ref="E3432:F3432"/>
    <mergeCell ref="B3433:D3433"/>
    <mergeCell ref="E3433:F3433"/>
    <mergeCell ref="B3428:D3428"/>
    <mergeCell ref="E3428:F3428"/>
    <mergeCell ref="B3429:D3429"/>
    <mergeCell ref="E3429:F3429"/>
    <mergeCell ref="B3430:D3430"/>
    <mergeCell ref="E3430:F3430"/>
    <mergeCell ref="B3425:D3425"/>
    <mergeCell ref="E3425:F3425"/>
    <mergeCell ref="B3426:D3426"/>
    <mergeCell ref="E3426:F3426"/>
    <mergeCell ref="B3427:D3427"/>
    <mergeCell ref="E3427:F3427"/>
    <mergeCell ref="B3458:D3458"/>
    <mergeCell ref="E3458:F3458"/>
    <mergeCell ref="B3459:D3459"/>
    <mergeCell ref="E3459:F3459"/>
    <mergeCell ref="B3460:D3460"/>
    <mergeCell ref="E3460:F3460"/>
    <mergeCell ref="B3455:D3455"/>
    <mergeCell ref="E3455:F3455"/>
    <mergeCell ref="B3456:D3456"/>
    <mergeCell ref="E3456:F3456"/>
    <mergeCell ref="B3457:D3457"/>
    <mergeCell ref="E3457:F3457"/>
    <mergeCell ref="B3452:D3452"/>
    <mergeCell ref="E3452:F3452"/>
    <mergeCell ref="B3453:D3453"/>
    <mergeCell ref="E3453:F3453"/>
    <mergeCell ref="B3454:D3454"/>
    <mergeCell ref="E3454:F3454"/>
    <mergeCell ref="B3449:D3449"/>
    <mergeCell ref="E3449:F3449"/>
    <mergeCell ref="B3450:D3450"/>
    <mergeCell ref="E3450:F3450"/>
    <mergeCell ref="B3451:D3451"/>
    <mergeCell ref="E3451:F3451"/>
    <mergeCell ref="B3446:D3446"/>
    <mergeCell ref="E3446:F3446"/>
    <mergeCell ref="B3447:D3447"/>
    <mergeCell ref="E3447:F3447"/>
    <mergeCell ref="B3448:D3448"/>
    <mergeCell ref="E3448:F3448"/>
    <mergeCell ref="B3443:D3443"/>
    <mergeCell ref="E3443:F3443"/>
    <mergeCell ref="B3444:D3444"/>
    <mergeCell ref="E3444:F3444"/>
    <mergeCell ref="B3445:D3445"/>
    <mergeCell ref="E3445:F3445"/>
    <mergeCell ref="B3476:D3476"/>
    <mergeCell ref="E3476:F3476"/>
    <mergeCell ref="B3477:D3477"/>
    <mergeCell ref="E3477:F3477"/>
    <mergeCell ref="B3478:D3478"/>
    <mergeCell ref="E3478:F3478"/>
    <mergeCell ref="B3473:D3473"/>
    <mergeCell ref="E3473:F3473"/>
    <mergeCell ref="B3474:D3474"/>
    <mergeCell ref="E3474:F3474"/>
    <mergeCell ref="B3475:D3475"/>
    <mergeCell ref="E3475:F3475"/>
    <mergeCell ref="B3470:D3470"/>
    <mergeCell ref="E3470:F3470"/>
    <mergeCell ref="B3471:D3471"/>
    <mergeCell ref="E3471:F3471"/>
    <mergeCell ref="B3472:D3472"/>
    <mergeCell ref="E3472:F3472"/>
    <mergeCell ref="B3467:D3467"/>
    <mergeCell ref="E3467:F3467"/>
    <mergeCell ref="B3468:D3468"/>
    <mergeCell ref="E3468:F3468"/>
    <mergeCell ref="B3469:D3469"/>
    <mergeCell ref="E3469:F3469"/>
    <mergeCell ref="B3464:D3464"/>
    <mergeCell ref="E3464:F3464"/>
    <mergeCell ref="B3465:D3465"/>
    <mergeCell ref="E3465:F3465"/>
    <mergeCell ref="B3466:D3466"/>
    <mergeCell ref="E3466:F3466"/>
    <mergeCell ref="B3461:D3461"/>
    <mergeCell ref="E3461:F3461"/>
    <mergeCell ref="B3462:D3462"/>
    <mergeCell ref="E3462:F3462"/>
    <mergeCell ref="B3463:D3463"/>
    <mergeCell ref="E3463:F3463"/>
    <mergeCell ref="B3494:D3494"/>
    <mergeCell ref="E3494:F3494"/>
    <mergeCell ref="B3495:D3495"/>
    <mergeCell ref="E3495:F3495"/>
    <mergeCell ref="B3496:D3496"/>
    <mergeCell ref="E3496:F3496"/>
    <mergeCell ref="B3491:D3491"/>
    <mergeCell ref="E3491:F3491"/>
    <mergeCell ref="B3492:D3492"/>
    <mergeCell ref="E3492:F3492"/>
    <mergeCell ref="B3493:D3493"/>
    <mergeCell ref="E3493:F3493"/>
    <mergeCell ref="B3488:D3488"/>
    <mergeCell ref="E3488:F3488"/>
    <mergeCell ref="B3489:D3489"/>
    <mergeCell ref="E3489:F3489"/>
    <mergeCell ref="B3490:D3490"/>
    <mergeCell ref="E3490:F3490"/>
    <mergeCell ref="B3485:D3485"/>
    <mergeCell ref="E3485:F3485"/>
    <mergeCell ref="B3486:D3486"/>
    <mergeCell ref="E3486:F3486"/>
    <mergeCell ref="B3487:D3487"/>
    <mergeCell ref="E3487:F3487"/>
    <mergeCell ref="B3482:D3482"/>
    <mergeCell ref="E3482:F3482"/>
    <mergeCell ref="B3483:D3483"/>
    <mergeCell ref="E3483:F3483"/>
    <mergeCell ref="B3484:D3484"/>
    <mergeCell ref="E3484:F3484"/>
    <mergeCell ref="B3479:D3479"/>
    <mergeCell ref="E3479:F3479"/>
    <mergeCell ref="B3480:D3480"/>
    <mergeCell ref="E3480:F3480"/>
    <mergeCell ref="B3481:D3481"/>
    <mergeCell ref="E3481:F3481"/>
    <mergeCell ref="B3512:D3512"/>
    <mergeCell ref="E3512:F3512"/>
    <mergeCell ref="B3513:D3513"/>
    <mergeCell ref="E3513:F3513"/>
    <mergeCell ref="B3514:D3514"/>
    <mergeCell ref="E3514:F3514"/>
    <mergeCell ref="B3509:D3509"/>
    <mergeCell ref="E3509:F3509"/>
    <mergeCell ref="B3510:D3510"/>
    <mergeCell ref="E3510:F3510"/>
    <mergeCell ref="B3511:D3511"/>
    <mergeCell ref="E3511:F3511"/>
    <mergeCell ref="B3506:D3506"/>
    <mergeCell ref="E3506:F3506"/>
    <mergeCell ref="B3507:D3507"/>
    <mergeCell ref="E3507:F3507"/>
    <mergeCell ref="B3508:D3508"/>
    <mergeCell ref="E3508:F3508"/>
    <mergeCell ref="B3503:D3503"/>
    <mergeCell ref="E3503:F3503"/>
    <mergeCell ref="B3504:D3504"/>
    <mergeCell ref="E3504:F3504"/>
    <mergeCell ref="B3505:D3505"/>
    <mergeCell ref="E3505:F3505"/>
    <mergeCell ref="B3500:D3500"/>
    <mergeCell ref="E3500:F3500"/>
    <mergeCell ref="B3501:D3501"/>
    <mergeCell ref="E3501:F3501"/>
    <mergeCell ref="B3502:D3502"/>
    <mergeCell ref="E3502:F3502"/>
    <mergeCell ref="B3497:D3497"/>
    <mergeCell ref="E3497:F3497"/>
    <mergeCell ref="B3498:D3498"/>
    <mergeCell ref="E3498:F3498"/>
    <mergeCell ref="B3499:D3499"/>
    <mergeCell ref="E3499:F3499"/>
    <mergeCell ref="B3530:D3530"/>
    <mergeCell ref="E3530:F3530"/>
    <mergeCell ref="B3531:D3531"/>
    <mergeCell ref="E3531:F3531"/>
    <mergeCell ref="B3532:D3532"/>
    <mergeCell ref="E3532:F3532"/>
    <mergeCell ref="B3527:D3527"/>
    <mergeCell ref="E3527:F3527"/>
    <mergeCell ref="B3528:D3528"/>
    <mergeCell ref="E3528:F3528"/>
    <mergeCell ref="B3529:D3529"/>
    <mergeCell ref="E3529:F3529"/>
    <mergeCell ref="B3524:D3524"/>
    <mergeCell ref="E3524:F3524"/>
    <mergeCell ref="B3525:D3525"/>
    <mergeCell ref="E3525:F3525"/>
    <mergeCell ref="B3526:D3526"/>
    <mergeCell ref="E3526:F3526"/>
    <mergeCell ref="B3521:D3521"/>
    <mergeCell ref="E3521:F3521"/>
    <mergeCell ref="B3522:D3522"/>
    <mergeCell ref="E3522:F3522"/>
    <mergeCell ref="B3523:D3523"/>
    <mergeCell ref="E3523:F3523"/>
    <mergeCell ref="B3518:D3518"/>
    <mergeCell ref="E3518:F3518"/>
    <mergeCell ref="B3519:D3519"/>
    <mergeCell ref="E3519:F3519"/>
    <mergeCell ref="B3520:D3520"/>
    <mergeCell ref="E3520:F3520"/>
    <mergeCell ref="B3515:D3515"/>
    <mergeCell ref="E3515:F3515"/>
    <mergeCell ref="B3516:D3516"/>
    <mergeCell ref="E3516:F3516"/>
    <mergeCell ref="B3517:D3517"/>
    <mergeCell ref="E3517:F3517"/>
    <mergeCell ref="B3548:D3548"/>
    <mergeCell ref="E3548:F3548"/>
    <mergeCell ref="B3549:D3549"/>
    <mergeCell ref="E3549:F3549"/>
    <mergeCell ref="B3550:D3550"/>
    <mergeCell ref="E3550:F3550"/>
    <mergeCell ref="B3545:D3545"/>
    <mergeCell ref="E3545:F3545"/>
    <mergeCell ref="B3546:D3546"/>
    <mergeCell ref="E3546:F3546"/>
    <mergeCell ref="B3547:D3547"/>
    <mergeCell ref="E3547:F3547"/>
    <mergeCell ref="B3542:D3542"/>
    <mergeCell ref="E3542:F3542"/>
    <mergeCell ref="B3543:D3543"/>
    <mergeCell ref="E3543:F3543"/>
    <mergeCell ref="B3544:D3544"/>
    <mergeCell ref="E3544:F3544"/>
    <mergeCell ref="B3539:D3539"/>
    <mergeCell ref="E3539:F3539"/>
    <mergeCell ref="B3540:D3540"/>
    <mergeCell ref="E3540:F3540"/>
    <mergeCell ref="B3541:D3541"/>
    <mergeCell ref="E3541:F3541"/>
    <mergeCell ref="B3536:D3536"/>
    <mergeCell ref="E3536:F3536"/>
    <mergeCell ref="B3537:D3537"/>
    <mergeCell ref="E3537:F3537"/>
    <mergeCell ref="B3538:D3538"/>
    <mergeCell ref="E3538:F3538"/>
    <mergeCell ref="B3533:D3533"/>
    <mergeCell ref="E3533:F3533"/>
    <mergeCell ref="B3534:D3534"/>
    <mergeCell ref="E3534:F3534"/>
    <mergeCell ref="B3535:D3535"/>
    <mergeCell ref="E3535:F3535"/>
    <mergeCell ref="B3566:D3566"/>
    <mergeCell ref="E3566:F3566"/>
    <mergeCell ref="B3567:D3567"/>
    <mergeCell ref="E3567:F3567"/>
    <mergeCell ref="B3568:D3568"/>
    <mergeCell ref="E3568:F3568"/>
    <mergeCell ref="B3563:D3563"/>
    <mergeCell ref="E3563:F3563"/>
    <mergeCell ref="B3564:D3564"/>
    <mergeCell ref="E3564:F3564"/>
    <mergeCell ref="B3565:D3565"/>
    <mergeCell ref="E3565:F3565"/>
    <mergeCell ref="B3560:D3560"/>
    <mergeCell ref="E3560:F3560"/>
    <mergeCell ref="B3561:D3561"/>
    <mergeCell ref="E3561:F3561"/>
    <mergeCell ref="B3562:D3562"/>
    <mergeCell ref="E3562:F3562"/>
    <mergeCell ref="B3557:D3557"/>
    <mergeCell ref="E3557:F3557"/>
    <mergeCell ref="B3558:D3558"/>
    <mergeCell ref="E3558:F3558"/>
    <mergeCell ref="B3559:D3559"/>
    <mergeCell ref="E3559:F3559"/>
    <mergeCell ref="B3554:D3554"/>
    <mergeCell ref="E3554:F3554"/>
    <mergeCell ref="B3555:D3555"/>
    <mergeCell ref="E3555:F3555"/>
    <mergeCell ref="B3556:D3556"/>
    <mergeCell ref="E3556:F3556"/>
    <mergeCell ref="B3551:D3551"/>
    <mergeCell ref="E3551:F3551"/>
    <mergeCell ref="B3552:D3552"/>
    <mergeCell ref="E3552:F3552"/>
    <mergeCell ref="B3553:D3553"/>
    <mergeCell ref="E3553:F3553"/>
    <mergeCell ref="B3584:D3584"/>
    <mergeCell ref="E3584:F3584"/>
    <mergeCell ref="B3585:D3585"/>
    <mergeCell ref="E3585:F3585"/>
    <mergeCell ref="B3586:D3586"/>
    <mergeCell ref="E3586:F3586"/>
    <mergeCell ref="B3581:D3581"/>
    <mergeCell ref="E3581:F3581"/>
    <mergeCell ref="B3582:D3582"/>
    <mergeCell ref="E3582:F3582"/>
    <mergeCell ref="B3583:D3583"/>
    <mergeCell ref="E3583:F3583"/>
    <mergeCell ref="B3578:D3578"/>
    <mergeCell ref="E3578:F3578"/>
    <mergeCell ref="B3579:D3579"/>
    <mergeCell ref="E3579:F3579"/>
    <mergeCell ref="B3580:D3580"/>
    <mergeCell ref="E3580:F3580"/>
    <mergeCell ref="B3575:D3575"/>
    <mergeCell ref="E3575:F3575"/>
    <mergeCell ref="B3576:D3576"/>
    <mergeCell ref="E3576:F3576"/>
    <mergeCell ref="B3577:D3577"/>
    <mergeCell ref="E3577:F3577"/>
    <mergeCell ref="B3572:D3572"/>
    <mergeCell ref="E3572:F3572"/>
    <mergeCell ref="B3573:D3573"/>
    <mergeCell ref="E3573:F3573"/>
    <mergeCell ref="B3574:D3574"/>
    <mergeCell ref="E3574:F3574"/>
    <mergeCell ref="B3569:D3569"/>
    <mergeCell ref="E3569:F3569"/>
    <mergeCell ref="B3570:D3570"/>
    <mergeCell ref="E3570:F3570"/>
    <mergeCell ref="B3571:D3571"/>
    <mergeCell ref="E3571:F3571"/>
    <mergeCell ref="B3602:D3602"/>
    <mergeCell ref="E3602:F3602"/>
    <mergeCell ref="B3603:D3603"/>
    <mergeCell ref="E3603:F3603"/>
    <mergeCell ref="B3604:D3604"/>
    <mergeCell ref="E3604:F3604"/>
    <mergeCell ref="B3599:D3599"/>
    <mergeCell ref="E3599:F3599"/>
    <mergeCell ref="B3600:D3600"/>
    <mergeCell ref="E3600:F3600"/>
    <mergeCell ref="B3601:D3601"/>
    <mergeCell ref="E3601:F3601"/>
    <mergeCell ref="B3596:D3596"/>
    <mergeCell ref="E3596:F3596"/>
    <mergeCell ref="B3597:D3597"/>
    <mergeCell ref="E3597:F3597"/>
    <mergeCell ref="B3598:D3598"/>
    <mergeCell ref="E3598:F3598"/>
    <mergeCell ref="B3593:D3593"/>
    <mergeCell ref="E3593:F3593"/>
    <mergeCell ref="B3594:D3594"/>
    <mergeCell ref="E3594:F3594"/>
    <mergeCell ref="B3595:D3595"/>
    <mergeCell ref="E3595:F3595"/>
    <mergeCell ref="B3590:D3590"/>
    <mergeCell ref="E3590:F3590"/>
    <mergeCell ref="B3591:D3591"/>
    <mergeCell ref="E3591:F3591"/>
    <mergeCell ref="B3592:D3592"/>
    <mergeCell ref="E3592:F3592"/>
    <mergeCell ref="B3587:D3587"/>
    <mergeCell ref="E3587:F3587"/>
    <mergeCell ref="B3588:D3588"/>
    <mergeCell ref="E3588:F3588"/>
    <mergeCell ref="B3589:D3589"/>
    <mergeCell ref="E3589:F3589"/>
    <mergeCell ref="B3620:D3620"/>
    <mergeCell ref="E3620:F3620"/>
    <mergeCell ref="B3621:D3621"/>
    <mergeCell ref="E3621:F3621"/>
    <mergeCell ref="B3622:D3622"/>
    <mergeCell ref="E3622:F3622"/>
    <mergeCell ref="B3617:D3617"/>
    <mergeCell ref="E3617:F3617"/>
    <mergeCell ref="B3618:D3618"/>
    <mergeCell ref="E3618:F3618"/>
    <mergeCell ref="B3619:D3619"/>
    <mergeCell ref="E3619:F3619"/>
    <mergeCell ref="B3614:D3614"/>
    <mergeCell ref="E3614:F3614"/>
    <mergeCell ref="B3615:D3615"/>
    <mergeCell ref="E3615:F3615"/>
    <mergeCell ref="B3616:D3616"/>
    <mergeCell ref="E3616:F3616"/>
    <mergeCell ref="B3611:D3611"/>
    <mergeCell ref="E3611:F3611"/>
    <mergeCell ref="B3612:D3612"/>
    <mergeCell ref="E3612:F3612"/>
    <mergeCell ref="B3613:D3613"/>
    <mergeCell ref="E3613:F3613"/>
    <mergeCell ref="B3608:D3608"/>
    <mergeCell ref="E3608:F3608"/>
    <mergeCell ref="B3609:D3609"/>
    <mergeCell ref="E3609:F3609"/>
    <mergeCell ref="B3610:D3610"/>
    <mergeCell ref="E3610:F3610"/>
    <mergeCell ref="B3605:D3605"/>
    <mergeCell ref="E3605:F3605"/>
    <mergeCell ref="B3606:D3606"/>
    <mergeCell ref="E3606:F3606"/>
    <mergeCell ref="B3607:D3607"/>
    <mergeCell ref="E3607:F3607"/>
    <mergeCell ref="B3638:D3638"/>
    <mergeCell ref="E3638:F3638"/>
    <mergeCell ref="B3639:D3639"/>
    <mergeCell ref="E3639:F3639"/>
    <mergeCell ref="B3640:D3640"/>
    <mergeCell ref="E3640:F3640"/>
    <mergeCell ref="B3635:D3635"/>
    <mergeCell ref="E3635:F3635"/>
    <mergeCell ref="B3636:D3636"/>
    <mergeCell ref="E3636:F3636"/>
    <mergeCell ref="B3637:D3637"/>
    <mergeCell ref="E3637:F3637"/>
    <mergeCell ref="B3632:D3632"/>
    <mergeCell ref="E3632:F3632"/>
    <mergeCell ref="B3633:D3633"/>
    <mergeCell ref="E3633:F3633"/>
    <mergeCell ref="B3634:D3634"/>
    <mergeCell ref="E3634:F3634"/>
    <mergeCell ref="B3629:D3629"/>
    <mergeCell ref="E3629:F3629"/>
    <mergeCell ref="B3630:D3630"/>
    <mergeCell ref="E3630:F3630"/>
    <mergeCell ref="B3631:D3631"/>
    <mergeCell ref="E3631:F3631"/>
    <mergeCell ref="B3626:D3626"/>
    <mergeCell ref="E3626:F3626"/>
    <mergeCell ref="B3627:D3627"/>
    <mergeCell ref="E3627:F3627"/>
    <mergeCell ref="B3628:D3628"/>
    <mergeCell ref="E3628:F3628"/>
    <mergeCell ref="B3623:D3623"/>
    <mergeCell ref="E3623:F3623"/>
    <mergeCell ref="B3624:D3624"/>
    <mergeCell ref="E3624:F3624"/>
    <mergeCell ref="B3625:D3625"/>
    <mergeCell ref="E3625:F3625"/>
    <mergeCell ref="B3656:D3656"/>
    <mergeCell ref="E3656:F3656"/>
    <mergeCell ref="B3657:D3657"/>
    <mergeCell ref="E3657:F3657"/>
    <mergeCell ref="B3658:D3658"/>
    <mergeCell ref="E3658:F3658"/>
    <mergeCell ref="B3653:D3653"/>
    <mergeCell ref="E3653:F3653"/>
    <mergeCell ref="B3654:D3654"/>
    <mergeCell ref="E3654:F3654"/>
    <mergeCell ref="B3655:D3655"/>
    <mergeCell ref="E3655:F3655"/>
    <mergeCell ref="B3650:D3650"/>
    <mergeCell ref="E3650:F3650"/>
    <mergeCell ref="B3651:D3651"/>
    <mergeCell ref="E3651:F3651"/>
    <mergeCell ref="B3652:D3652"/>
    <mergeCell ref="E3652:F3652"/>
    <mergeCell ref="B3647:D3647"/>
    <mergeCell ref="E3647:F3647"/>
    <mergeCell ref="B3648:D3648"/>
    <mergeCell ref="E3648:F3648"/>
    <mergeCell ref="B3649:D3649"/>
    <mergeCell ref="E3649:F3649"/>
    <mergeCell ref="B3644:D3644"/>
    <mergeCell ref="E3644:F3644"/>
    <mergeCell ref="B3645:D3645"/>
    <mergeCell ref="E3645:F3645"/>
    <mergeCell ref="B3646:D3646"/>
    <mergeCell ref="E3646:F3646"/>
    <mergeCell ref="B3641:D3641"/>
    <mergeCell ref="E3641:F3641"/>
    <mergeCell ref="B3642:D3642"/>
    <mergeCell ref="E3642:F3642"/>
    <mergeCell ref="B3643:D3643"/>
    <mergeCell ref="E3643:F3643"/>
    <mergeCell ref="B3674:D3674"/>
    <mergeCell ref="E3674:F3674"/>
    <mergeCell ref="B3675:D3675"/>
    <mergeCell ref="E3675:F3675"/>
    <mergeCell ref="B3676:D3676"/>
    <mergeCell ref="E3676:F3676"/>
    <mergeCell ref="B3671:D3671"/>
    <mergeCell ref="E3671:F3671"/>
    <mergeCell ref="B3672:D3672"/>
    <mergeCell ref="E3672:F3672"/>
    <mergeCell ref="B3673:D3673"/>
    <mergeCell ref="E3673:F3673"/>
    <mergeCell ref="B3668:D3668"/>
    <mergeCell ref="E3668:F3668"/>
    <mergeCell ref="B3669:D3669"/>
    <mergeCell ref="E3669:F3669"/>
    <mergeCell ref="B3670:D3670"/>
    <mergeCell ref="E3670:F3670"/>
    <mergeCell ref="B3665:D3665"/>
    <mergeCell ref="E3665:F3665"/>
    <mergeCell ref="B3666:D3666"/>
    <mergeCell ref="E3666:F3666"/>
    <mergeCell ref="B3667:D3667"/>
    <mergeCell ref="E3667:F3667"/>
    <mergeCell ref="B3662:D3662"/>
    <mergeCell ref="E3662:F3662"/>
    <mergeCell ref="B3663:D3663"/>
    <mergeCell ref="E3663:F3663"/>
    <mergeCell ref="B3664:D3664"/>
    <mergeCell ref="E3664:F3664"/>
    <mergeCell ref="B3659:D3659"/>
    <mergeCell ref="E3659:F3659"/>
    <mergeCell ref="B3660:D3660"/>
    <mergeCell ref="E3660:F3660"/>
    <mergeCell ref="B3661:D3661"/>
    <mergeCell ref="E3661:F3661"/>
    <mergeCell ref="B3694:D3694"/>
    <mergeCell ref="E3694:F3694"/>
    <mergeCell ref="B3686:D3686"/>
    <mergeCell ref="E3686:F3686"/>
    <mergeCell ref="B3687:D3687"/>
    <mergeCell ref="E3687:F3687"/>
    <mergeCell ref="B3688:D3688"/>
    <mergeCell ref="E3688:F3688"/>
    <mergeCell ref="B3683:D3683"/>
    <mergeCell ref="E3683:F3683"/>
    <mergeCell ref="B3684:D3684"/>
    <mergeCell ref="E3684:F3684"/>
    <mergeCell ref="B3685:D3685"/>
    <mergeCell ref="E3685:F3685"/>
    <mergeCell ref="B3680:D3680"/>
    <mergeCell ref="E3680:F3680"/>
    <mergeCell ref="B3681:D3681"/>
    <mergeCell ref="E3681:F3681"/>
    <mergeCell ref="B3682:D3682"/>
    <mergeCell ref="E3682:F3682"/>
    <mergeCell ref="B3677:D3677"/>
    <mergeCell ref="E3677:F3677"/>
    <mergeCell ref="B3678:D3678"/>
    <mergeCell ref="E3678:F3678"/>
    <mergeCell ref="B3679:D3679"/>
    <mergeCell ref="E3679:F3679"/>
    <mergeCell ref="A3693:J3693"/>
    <mergeCell ref="B3710:D3710"/>
    <mergeCell ref="E3710:F3710"/>
    <mergeCell ref="B3711:D3711"/>
    <mergeCell ref="E3711:F3711"/>
    <mergeCell ref="B3712:D3712"/>
    <mergeCell ref="E3712:F3712"/>
    <mergeCell ref="B3707:D3707"/>
    <mergeCell ref="E3707:F3707"/>
    <mergeCell ref="B3708:D3708"/>
    <mergeCell ref="E3708:F3708"/>
    <mergeCell ref="B3709:D3709"/>
    <mergeCell ref="E3709:F3709"/>
    <mergeCell ref="B3704:D3704"/>
    <mergeCell ref="E3704:F3704"/>
    <mergeCell ref="B3705:D3705"/>
    <mergeCell ref="E3705:F3705"/>
    <mergeCell ref="B3706:D3706"/>
    <mergeCell ref="E3706:F3706"/>
    <mergeCell ref="B3701:D3701"/>
    <mergeCell ref="E3701:F3701"/>
    <mergeCell ref="B3702:D3702"/>
    <mergeCell ref="E3702:F3702"/>
    <mergeCell ref="B3703:D3703"/>
    <mergeCell ref="E3703:F3703"/>
    <mergeCell ref="B3698:D3698"/>
    <mergeCell ref="E3698:F3698"/>
    <mergeCell ref="B3699:D3699"/>
    <mergeCell ref="E3699:F3699"/>
    <mergeCell ref="B3700:D3700"/>
    <mergeCell ref="E3700:F3700"/>
    <mergeCell ref="B3695:D3695"/>
    <mergeCell ref="E3695:F3695"/>
    <mergeCell ref="B3696:D3696"/>
    <mergeCell ref="E3696:F3696"/>
    <mergeCell ref="B3697:D3697"/>
    <mergeCell ref="E3697:F3697"/>
    <mergeCell ref="B3728:D3728"/>
    <mergeCell ref="E3728:F3728"/>
    <mergeCell ref="B3729:D3729"/>
    <mergeCell ref="E3729:F3729"/>
    <mergeCell ref="B3730:D3730"/>
    <mergeCell ref="E3730:F3730"/>
    <mergeCell ref="B3725:D3725"/>
    <mergeCell ref="E3725:F3725"/>
    <mergeCell ref="B3726:D3726"/>
    <mergeCell ref="E3726:F3726"/>
    <mergeCell ref="B3727:D3727"/>
    <mergeCell ref="E3727:F3727"/>
    <mergeCell ref="B3722:D3722"/>
    <mergeCell ref="E3722:F3722"/>
    <mergeCell ref="B3723:D3723"/>
    <mergeCell ref="E3723:F3723"/>
    <mergeCell ref="B3724:D3724"/>
    <mergeCell ref="E3724:F3724"/>
    <mergeCell ref="B3719:D3719"/>
    <mergeCell ref="E3719:F3719"/>
    <mergeCell ref="B3720:D3720"/>
    <mergeCell ref="E3720:F3720"/>
    <mergeCell ref="B3721:D3721"/>
    <mergeCell ref="E3721:F3721"/>
    <mergeCell ref="B3716:D3716"/>
    <mergeCell ref="E3716:F3716"/>
    <mergeCell ref="B3717:D3717"/>
    <mergeCell ref="E3717:F3717"/>
    <mergeCell ref="B3718:D3718"/>
    <mergeCell ref="E3718:F3718"/>
    <mergeCell ref="B3713:D3713"/>
    <mergeCell ref="E3713:F3713"/>
    <mergeCell ref="B3714:D3714"/>
    <mergeCell ref="E3714:F3714"/>
    <mergeCell ref="B3715:D3715"/>
    <mergeCell ref="E3715:F3715"/>
    <mergeCell ref="B3746:D3746"/>
    <mergeCell ref="E3746:F3746"/>
    <mergeCell ref="B3747:D3747"/>
    <mergeCell ref="E3747:F3747"/>
    <mergeCell ref="B3748:D3748"/>
    <mergeCell ref="E3748:F3748"/>
    <mergeCell ref="B3743:D3743"/>
    <mergeCell ref="E3743:F3743"/>
    <mergeCell ref="B3744:D3744"/>
    <mergeCell ref="E3744:F3744"/>
    <mergeCell ref="B3745:D3745"/>
    <mergeCell ref="E3745:F3745"/>
    <mergeCell ref="B3740:D3740"/>
    <mergeCell ref="E3740:F3740"/>
    <mergeCell ref="B3741:D3741"/>
    <mergeCell ref="E3741:F3741"/>
    <mergeCell ref="B3742:D3742"/>
    <mergeCell ref="E3742:F3742"/>
    <mergeCell ref="B3737:D3737"/>
    <mergeCell ref="E3737:F3737"/>
    <mergeCell ref="B3738:D3738"/>
    <mergeCell ref="E3738:F3738"/>
    <mergeCell ref="B3739:D3739"/>
    <mergeCell ref="E3739:F3739"/>
    <mergeCell ref="B3734:D3734"/>
    <mergeCell ref="E3734:F3734"/>
    <mergeCell ref="B3735:D3735"/>
    <mergeCell ref="E3735:F3735"/>
    <mergeCell ref="B3736:D3736"/>
    <mergeCell ref="E3736:F3736"/>
    <mergeCell ref="B3731:D3731"/>
    <mergeCell ref="E3731:F3731"/>
    <mergeCell ref="B3732:D3732"/>
    <mergeCell ref="E3732:F3732"/>
    <mergeCell ref="B3733:D3733"/>
    <mergeCell ref="E3733:F3733"/>
    <mergeCell ref="B3764:D3764"/>
    <mergeCell ref="E3764:F3764"/>
    <mergeCell ref="B3765:D3765"/>
    <mergeCell ref="E3765:F3765"/>
    <mergeCell ref="B3766:D3766"/>
    <mergeCell ref="E3766:F3766"/>
    <mergeCell ref="B3761:D3761"/>
    <mergeCell ref="E3761:F3761"/>
    <mergeCell ref="B3762:D3762"/>
    <mergeCell ref="E3762:F3762"/>
    <mergeCell ref="B3763:D3763"/>
    <mergeCell ref="E3763:F3763"/>
    <mergeCell ref="B3758:D3758"/>
    <mergeCell ref="E3758:F3758"/>
    <mergeCell ref="B3759:D3759"/>
    <mergeCell ref="E3759:F3759"/>
    <mergeCell ref="B3760:D3760"/>
    <mergeCell ref="E3760:F3760"/>
    <mergeCell ref="B3755:D3755"/>
    <mergeCell ref="E3755:F3755"/>
    <mergeCell ref="B3756:D3756"/>
    <mergeCell ref="E3756:F3756"/>
    <mergeCell ref="B3757:D3757"/>
    <mergeCell ref="E3757:F3757"/>
    <mergeCell ref="B3752:D3752"/>
    <mergeCell ref="E3752:F3752"/>
    <mergeCell ref="B3753:D3753"/>
    <mergeCell ref="E3753:F3753"/>
    <mergeCell ref="B3754:D3754"/>
    <mergeCell ref="E3754:F3754"/>
    <mergeCell ref="B3749:D3749"/>
    <mergeCell ref="E3749:F3749"/>
    <mergeCell ref="B3750:D3750"/>
    <mergeCell ref="E3750:F3750"/>
    <mergeCell ref="B3751:D3751"/>
    <mergeCell ref="E3751:F3751"/>
    <mergeCell ref="B3782:D3782"/>
    <mergeCell ref="E3782:F3782"/>
    <mergeCell ref="B3783:D3783"/>
    <mergeCell ref="E3783:F3783"/>
    <mergeCell ref="B3784:D3784"/>
    <mergeCell ref="E3784:F3784"/>
    <mergeCell ref="B3779:D3779"/>
    <mergeCell ref="E3779:F3779"/>
    <mergeCell ref="B3780:D3780"/>
    <mergeCell ref="E3780:F3780"/>
    <mergeCell ref="B3781:D3781"/>
    <mergeCell ref="E3781:F3781"/>
    <mergeCell ref="B3776:D3776"/>
    <mergeCell ref="E3776:F3776"/>
    <mergeCell ref="B3777:D3777"/>
    <mergeCell ref="E3777:F3777"/>
    <mergeCell ref="B3778:D3778"/>
    <mergeCell ref="E3778:F3778"/>
    <mergeCell ref="B3773:D3773"/>
    <mergeCell ref="E3773:F3773"/>
    <mergeCell ref="B3774:D3774"/>
    <mergeCell ref="E3774:F3774"/>
    <mergeCell ref="B3775:D3775"/>
    <mergeCell ref="E3775:F3775"/>
    <mergeCell ref="B3770:D3770"/>
    <mergeCell ref="E3770:F3770"/>
    <mergeCell ref="B3771:D3771"/>
    <mergeCell ref="E3771:F3771"/>
    <mergeCell ref="B3772:D3772"/>
    <mergeCell ref="E3772:F3772"/>
    <mergeCell ref="B3767:D3767"/>
    <mergeCell ref="E3767:F3767"/>
    <mergeCell ref="B3768:D3768"/>
    <mergeCell ref="E3768:F3768"/>
    <mergeCell ref="B3769:D3769"/>
    <mergeCell ref="E3769:F3769"/>
    <mergeCell ref="B3800:D3800"/>
    <mergeCell ref="E3800:F3800"/>
    <mergeCell ref="B3801:D3801"/>
    <mergeCell ref="E3801:F3801"/>
    <mergeCell ref="B3802:D3802"/>
    <mergeCell ref="E3802:F3802"/>
    <mergeCell ref="B3797:D3797"/>
    <mergeCell ref="E3797:F3797"/>
    <mergeCell ref="B3798:D3798"/>
    <mergeCell ref="E3798:F3798"/>
    <mergeCell ref="B3799:D3799"/>
    <mergeCell ref="E3799:F3799"/>
    <mergeCell ref="B3794:D3794"/>
    <mergeCell ref="E3794:F3794"/>
    <mergeCell ref="B3795:D3795"/>
    <mergeCell ref="E3795:F3795"/>
    <mergeCell ref="B3796:D3796"/>
    <mergeCell ref="E3796:F3796"/>
    <mergeCell ref="B3791:D3791"/>
    <mergeCell ref="E3791:F3791"/>
    <mergeCell ref="B3792:D3792"/>
    <mergeCell ref="E3792:F3792"/>
    <mergeCell ref="B3793:D3793"/>
    <mergeCell ref="E3793:F3793"/>
    <mergeCell ref="B3788:D3788"/>
    <mergeCell ref="E3788:F3788"/>
    <mergeCell ref="B3789:D3789"/>
    <mergeCell ref="E3789:F3789"/>
    <mergeCell ref="B3790:D3790"/>
    <mergeCell ref="E3790:F3790"/>
    <mergeCell ref="B3785:D3785"/>
    <mergeCell ref="E3785:F3785"/>
    <mergeCell ref="B3786:D3786"/>
    <mergeCell ref="E3786:F3786"/>
    <mergeCell ref="B3787:D3787"/>
    <mergeCell ref="E3787:F3787"/>
    <mergeCell ref="B3818:D3818"/>
    <mergeCell ref="E3818:F3818"/>
    <mergeCell ref="B3819:D3819"/>
    <mergeCell ref="E3819:F3819"/>
    <mergeCell ref="B3820:D3820"/>
    <mergeCell ref="E3820:F3820"/>
    <mergeCell ref="B3815:D3815"/>
    <mergeCell ref="E3815:F3815"/>
    <mergeCell ref="B3816:D3816"/>
    <mergeCell ref="E3816:F3816"/>
    <mergeCell ref="B3817:D3817"/>
    <mergeCell ref="E3817:F3817"/>
    <mergeCell ref="B3812:D3812"/>
    <mergeCell ref="E3812:F3812"/>
    <mergeCell ref="B3813:D3813"/>
    <mergeCell ref="E3813:F3813"/>
    <mergeCell ref="B3814:D3814"/>
    <mergeCell ref="E3814:F3814"/>
    <mergeCell ref="B3809:D3809"/>
    <mergeCell ref="E3809:F3809"/>
    <mergeCell ref="B3810:D3810"/>
    <mergeCell ref="E3810:F3810"/>
    <mergeCell ref="B3811:D3811"/>
    <mergeCell ref="E3811:F3811"/>
    <mergeCell ref="B3806:D3806"/>
    <mergeCell ref="E3806:F3806"/>
    <mergeCell ref="B3807:D3807"/>
    <mergeCell ref="E3807:F3807"/>
    <mergeCell ref="B3808:D3808"/>
    <mergeCell ref="E3808:F3808"/>
    <mergeCell ref="B3803:D3803"/>
    <mergeCell ref="E3803:F3803"/>
    <mergeCell ref="B3804:D3804"/>
    <mergeCell ref="E3804:F3804"/>
    <mergeCell ref="B3805:D3805"/>
    <mergeCell ref="E3805:F3805"/>
    <mergeCell ref="B3836:D3836"/>
    <mergeCell ref="E3836:F3836"/>
    <mergeCell ref="B3837:D3837"/>
    <mergeCell ref="E3837:F3837"/>
    <mergeCell ref="B3838:D3838"/>
    <mergeCell ref="E3838:F3838"/>
    <mergeCell ref="B3833:D3833"/>
    <mergeCell ref="E3833:F3833"/>
    <mergeCell ref="B3834:D3834"/>
    <mergeCell ref="E3834:F3834"/>
    <mergeCell ref="B3835:D3835"/>
    <mergeCell ref="E3835:F3835"/>
    <mergeCell ref="B3830:D3830"/>
    <mergeCell ref="E3830:F3830"/>
    <mergeCell ref="B3831:D3831"/>
    <mergeCell ref="E3831:F3831"/>
    <mergeCell ref="B3832:D3832"/>
    <mergeCell ref="E3832:F3832"/>
    <mergeCell ref="B3827:D3827"/>
    <mergeCell ref="E3827:F3827"/>
    <mergeCell ref="B3828:D3828"/>
    <mergeCell ref="E3828:F3828"/>
    <mergeCell ref="B3829:D3829"/>
    <mergeCell ref="E3829:F3829"/>
    <mergeCell ref="B3824:D3824"/>
    <mergeCell ref="E3824:F3824"/>
    <mergeCell ref="B3825:D3825"/>
    <mergeCell ref="E3825:F3825"/>
    <mergeCell ref="B3826:D3826"/>
    <mergeCell ref="E3826:F3826"/>
    <mergeCell ref="B3821:D3821"/>
    <mergeCell ref="E3821:F3821"/>
    <mergeCell ref="B3822:D3822"/>
    <mergeCell ref="E3822:F3822"/>
    <mergeCell ref="B3823:D3823"/>
    <mergeCell ref="E3823:F3823"/>
    <mergeCell ref="B3854:D3854"/>
    <mergeCell ref="E3854:F3854"/>
    <mergeCell ref="B3855:D3855"/>
    <mergeCell ref="E3855:F3855"/>
    <mergeCell ref="B3856:D3856"/>
    <mergeCell ref="E3856:F3856"/>
    <mergeCell ref="B3851:D3851"/>
    <mergeCell ref="E3851:F3851"/>
    <mergeCell ref="B3852:D3852"/>
    <mergeCell ref="E3852:F3852"/>
    <mergeCell ref="B3853:D3853"/>
    <mergeCell ref="E3853:F3853"/>
    <mergeCell ref="B3848:D3848"/>
    <mergeCell ref="E3848:F3848"/>
    <mergeCell ref="B3849:D3849"/>
    <mergeCell ref="E3849:F3849"/>
    <mergeCell ref="B3850:D3850"/>
    <mergeCell ref="E3850:F3850"/>
    <mergeCell ref="B3845:D3845"/>
    <mergeCell ref="E3845:F3845"/>
    <mergeCell ref="B3846:D3846"/>
    <mergeCell ref="E3846:F3846"/>
    <mergeCell ref="B3847:D3847"/>
    <mergeCell ref="E3847:F3847"/>
    <mergeCell ref="B3842:D3842"/>
    <mergeCell ref="E3842:F3842"/>
    <mergeCell ref="B3843:D3843"/>
    <mergeCell ref="E3843:F3843"/>
    <mergeCell ref="B3844:D3844"/>
    <mergeCell ref="E3844:F3844"/>
    <mergeCell ref="B3839:D3839"/>
    <mergeCell ref="E3839:F3839"/>
    <mergeCell ref="B3840:D3840"/>
    <mergeCell ref="E3840:F3840"/>
    <mergeCell ref="B3841:D3841"/>
    <mergeCell ref="E3841:F3841"/>
    <mergeCell ref="B3872:D3872"/>
    <mergeCell ref="E3872:F3872"/>
    <mergeCell ref="B3873:D3873"/>
    <mergeCell ref="E3873:F3873"/>
    <mergeCell ref="B3874:D3874"/>
    <mergeCell ref="E3874:F3874"/>
    <mergeCell ref="B3869:D3869"/>
    <mergeCell ref="E3869:F3869"/>
    <mergeCell ref="B3870:D3870"/>
    <mergeCell ref="E3870:F3870"/>
    <mergeCell ref="B3871:D3871"/>
    <mergeCell ref="E3871:F3871"/>
    <mergeCell ref="B3866:D3866"/>
    <mergeCell ref="E3866:F3866"/>
    <mergeCell ref="B3867:D3867"/>
    <mergeCell ref="E3867:F3867"/>
    <mergeCell ref="B3868:D3868"/>
    <mergeCell ref="E3868:F3868"/>
    <mergeCell ref="B3863:D3863"/>
    <mergeCell ref="E3863:F3863"/>
    <mergeCell ref="B3864:D3864"/>
    <mergeCell ref="E3864:F3864"/>
    <mergeCell ref="B3865:D3865"/>
    <mergeCell ref="E3865:F3865"/>
    <mergeCell ref="B3860:D3860"/>
    <mergeCell ref="E3860:F3860"/>
    <mergeCell ref="B3861:D3861"/>
    <mergeCell ref="E3861:F3861"/>
    <mergeCell ref="B3862:D3862"/>
    <mergeCell ref="E3862:F3862"/>
    <mergeCell ref="B3857:D3857"/>
    <mergeCell ref="E3857:F3857"/>
    <mergeCell ref="B3858:D3858"/>
    <mergeCell ref="E3858:F3858"/>
    <mergeCell ref="B3859:D3859"/>
    <mergeCell ref="E3859:F3859"/>
    <mergeCell ref="B3890:D3890"/>
    <mergeCell ref="E3890:F3890"/>
    <mergeCell ref="B3891:D3891"/>
    <mergeCell ref="E3891:F3891"/>
    <mergeCell ref="B3892:D3892"/>
    <mergeCell ref="E3892:F3892"/>
    <mergeCell ref="B3887:D3887"/>
    <mergeCell ref="E3887:F3887"/>
    <mergeCell ref="B3888:D3888"/>
    <mergeCell ref="E3888:F3888"/>
    <mergeCell ref="B3889:D3889"/>
    <mergeCell ref="E3889:F3889"/>
    <mergeCell ref="B3884:D3884"/>
    <mergeCell ref="E3884:F3884"/>
    <mergeCell ref="B3885:D3885"/>
    <mergeCell ref="E3885:F3885"/>
    <mergeCell ref="B3886:D3886"/>
    <mergeCell ref="E3886:F3886"/>
    <mergeCell ref="B3881:D3881"/>
    <mergeCell ref="E3881:F3881"/>
    <mergeCell ref="B3882:D3882"/>
    <mergeCell ref="E3882:F3882"/>
    <mergeCell ref="B3883:D3883"/>
    <mergeCell ref="E3883:F3883"/>
    <mergeCell ref="B3878:D3878"/>
    <mergeCell ref="E3878:F3878"/>
    <mergeCell ref="B3879:D3879"/>
    <mergeCell ref="E3879:F3879"/>
    <mergeCell ref="B3880:D3880"/>
    <mergeCell ref="E3880:F3880"/>
    <mergeCell ref="B3875:D3875"/>
    <mergeCell ref="E3875:F3875"/>
    <mergeCell ref="B3876:D3876"/>
    <mergeCell ref="E3876:F3876"/>
    <mergeCell ref="B3877:D3877"/>
    <mergeCell ref="E3877:F3877"/>
    <mergeCell ref="B3908:D3908"/>
    <mergeCell ref="E3908:F3908"/>
    <mergeCell ref="B3909:D3909"/>
    <mergeCell ref="E3909:F3909"/>
    <mergeCell ref="B3910:D3910"/>
    <mergeCell ref="E3910:F3910"/>
    <mergeCell ref="B3905:D3905"/>
    <mergeCell ref="E3905:F3905"/>
    <mergeCell ref="B3906:D3906"/>
    <mergeCell ref="E3906:F3906"/>
    <mergeCell ref="B3907:D3907"/>
    <mergeCell ref="E3907:F3907"/>
    <mergeCell ref="B3902:D3902"/>
    <mergeCell ref="E3902:F3902"/>
    <mergeCell ref="B3903:D3903"/>
    <mergeCell ref="E3903:F3903"/>
    <mergeCell ref="B3904:D3904"/>
    <mergeCell ref="E3904:F3904"/>
    <mergeCell ref="B3899:D3899"/>
    <mergeCell ref="E3899:F3899"/>
    <mergeCell ref="B3900:D3900"/>
    <mergeCell ref="E3900:F3900"/>
    <mergeCell ref="B3901:D3901"/>
    <mergeCell ref="E3901:F3901"/>
    <mergeCell ref="B3896:D3896"/>
    <mergeCell ref="E3896:F3896"/>
    <mergeCell ref="B3897:D3897"/>
    <mergeCell ref="E3897:F3897"/>
    <mergeCell ref="B3898:D3898"/>
    <mergeCell ref="E3898:F3898"/>
    <mergeCell ref="B3893:D3893"/>
    <mergeCell ref="E3893:F3893"/>
    <mergeCell ref="B3894:D3894"/>
    <mergeCell ref="E3894:F3894"/>
    <mergeCell ref="B3895:D3895"/>
    <mergeCell ref="E3895:F3895"/>
    <mergeCell ref="B3926:D3926"/>
    <mergeCell ref="E3926:F3926"/>
    <mergeCell ref="B3927:D3927"/>
    <mergeCell ref="E3927:F3927"/>
    <mergeCell ref="B3928:D3928"/>
    <mergeCell ref="E3928:F3928"/>
    <mergeCell ref="B3923:D3923"/>
    <mergeCell ref="E3923:F3923"/>
    <mergeCell ref="B3924:D3924"/>
    <mergeCell ref="E3924:F3924"/>
    <mergeCell ref="B3925:D3925"/>
    <mergeCell ref="E3925:F3925"/>
    <mergeCell ref="B3920:D3920"/>
    <mergeCell ref="E3920:F3920"/>
    <mergeCell ref="B3921:D3921"/>
    <mergeCell ref="E3921:F3921"/>
    <mergeCell ref="B3922:D3922"/>
    <mergeCell ref="E3922:F3922"/>
    <mergeCell ref="B3917:D3917"/>
    <mergeCell ref="E3917:F3917"/>
    <mergeCell ref="B3918:D3918"/>
    <mergeCell ref="E3918:F3918"/>
    <mergeCell ref="B3919:D3919"/>
    <mergeCell ref="E3919:F3919"/>
    <mergeCell ref="B3914:D3914"/>
    <mergeCell ref="E3914:F3914"/>
    <mergeCell ref="B3915:D3915"/>
    <mergeCell ref="E3915:F3915"/>
    <mergeCell ref="B3916:D3916"/>
    <mergeCell ref="E3916:F3916"/>
    <mergeCell ref="B3911:D3911"/>
    <mergeCell ref="E3911:F3911"/>
    <mergeCell ref="B3912:D3912"/>
    <mergeCell ref="E3912:F3912"/>
    <mergeCell ref="B3913:D3913"/>
    <mergeCell ref="E3913:F3913"/>
    <mergeCell ref="B3944:D3944"/>
    <mergeCell ref="E3944:F3944"/>
    <mergeCell ref="B3945:D3945"/>
    <mergeCell ref="E3945:F3945"/>
    <mergeCell ref="B3946:D3946"/>
    <mergeCell ref="E3946:F3946"/>
    <mergeCell ref="B3941:D3941"/>
    <mergeCell ref="E3941:F3941"/>
    <mergeCell ref="B3942:D3942"/>
    <mergeCell ref="E3942:F3942"/>
    <mergeCell ref="B3943:D3943"/>
    <mergeCell ref="E3943:F3943"/>
    <mergeCell ref="B3938:D3938"/>
    <mergeCell ref="E3938:F3938"/>
    <mergeCell ref="B3939:D3939"/>
    <mergeCell ref="E3939:F3939"/>
    <mergeCell ref="B3940:D3940"/>
    <mergeCell ref="E3940:F3940"/>
    <mergeCell ref="B3935:D3935"/>
    <mergeCell ref="E3935:F3935"/>
    <mergeCell ref="B3936:D3936"/>
    <mergeCell ref="E3936:F3936"/>
    <mergeCell ref="B3937:D3937"/>
    <mergeCell ref="E3937:F3937"/>
    <mergeCell ref="B3932:D3932"/>
    <mergeCell ref="E3932:F3932"/>
    <mergeCell ref="B3933:D3933"/>
    <mergeCell ref="E3933:F3933"/>
    <mergeCell ref="B3934:D3934"/>
    <mergeCell ref="E3934:F3934"/>
    <mergeCell ref="B3929:D3929"/>
    <mergeCell ref="E3929:F3929"/>
    <mergeCell ref="B3930:D3930"/>
    <mergeCell ref="E3930:F3930"/>
    <mergeCell ref="B3931:D3931"/>
    <mergeCell ref="E3931:F3931"/>
    <mergeCell ref="B3962:D3962"/>
    <mergeCell ref="E3962:F3962"/>
    <mergeCell ref="B3963:D3963"/>
    <mergeCell ref="E3963:F3963"/>
    <mergeCell ref="B3964:D3964"/>
    <mergeCell ref="E3964:F3964"/>
    <mergeCell ref="B3959:D3959"/>
    <mergeCell ref="E3959:F3959"/>
    <mergeCell ref="B3960:D3960"/>
    <mergeCell ref="E3960:F3960"/>
    <mergeCell ref="B3961:D3961"/>
    <mergeCell ref="E3961:F3961"/>
    <mergeCell ref="B3956:D3956"/>
    <mergeCell ref="E3956:F3956"/>
    <mergeCell ref="B3957:D3957"/>
    <mergeCell ref="E3957:F3957"/>
    <mergeCell ref="B3958:D3958"/>
    <mergeCell ref="E3958:F3958"/>
    <mergeCell ref="B3953:D3953"/>
    <mergeCell ref="E3953:F3953"/>
    <mergeCell ref="B3954:D3954"/>
    <mergeCell ref="E3954:F3954"/>
    <mergeCell ref="B3955:D3955"/>
    <mergeCell ref="E3955:F3955"/>
    <mergeCell ref="B3950:D3950"/>
    <mergeCell ref="E3950:F3950"/>
    <mergeCell ref="B3951:D3951"/>
    <mergeCell ref="E3951:F3951"/>
    <mergeCell ref="B3952:D3952"/>
    <mergeCell ref="E3952:F3952"/>
    <mergeCell ref="B3947:D3947"/>
    <mergeCell ref="E3947:F3947"/>
    <mergeCell ref="B3948:D3948"/>
    <mergeCell ref="E3948:F3948"/>
    <mergeCell ref="B3949:D3949"/>
    <mergeCell ref="E3949:F3949"/>
    <mergeCell ref="B3980:D3980"/>
    <mergeCell ref="E3980:F3980"/>
    <mergeCell ref="B3981:D3981"/>
    <mergeCell ref="E3981:F3981"/>
    <mergeCell ref="B3982:D3982"/>
    <mergeCell ref="E3982:F3982"/>
    <mergeCell ref="B3977:D3977"/>
    <mergeCell ref="E3977:F3977"/>
    <mergeCell ref="B3978:D3978"/>
    <mergeCell ref="E3978:F3978"/>
    <mergeCell ref="B3979:D3979"/>
    <mergeCell ref="E3979:F3979"/>
    <mergeCell ref="B3974:D3974"/>
    <mergeCell ref="E3974:F3974"/>
    <mergeCell ref="B3975:D3975"/>
    <mergeCell ref="E3975:F3975"/>
    <mergeCell ref="B3976:D3976"/>
    <mergeCell ref="E3976:F3976"/>
    <mergeCell ref="B3971:D3971"/>
    <mergeCell ref="E3971:F3971"/>
    <mergeCell ref="B3972:D3972"/>
    <mergeCell ref="E3972:F3972"/>
    <mergeCell ref="B3973:D3973"/>
    <mergeCell ref="E3973:F3973"/>
    <mergeCell ref="B3968:D3968"/>
    <mergeCell ref="E3968:F3968"/>
    <mergeCell ref="B3969:D3969"/>
    <mergeCell ref="E3969:F3969"/>
    <mergeCell ref="B3970:D3970"/>
    <mergeCell ref="E3970:F3970"/>
    <mergeCell ref="B3965:D3965"/>
    <mergeCell ref="E3965:F3965"/>
    <mergeCell ref="B3966:D3966"/>
    <mergeCell ref="E3966:F3966"/>
    <mergeCell ref="B3967:D3967"/>
    <mergeCell ref="E3967:F3967"/>
    <mergeCell ref="B3998:D3998"/>
    <mergeCell ref="E3998:F3998"/>
    <mergeCell ref="B3999:D3999"/>
    <mergeCell ref="E3999:F3999"/>
    <mergeCell ref="B4000:D4000"/>
    <mergeCell ref="E4000:F4000"/>
    <mergeCell ref="B3995:D3995"/>
    <mergeCell ref="E3995:F3995"/>
    <mergeCell ref="B3996:D3996"/>
    <mergeCell ref="E3996:F3996"/>
    <mergeCell ref="B3997:D3997"/>
    <mergeCell ref="E3997:F3997"/>
    <mergeCell ref="B3992:D3992"/>
    <mergeCell ref="E3992:F3992"/>
    <mergeCell ref="B3993:D3993"/>
    <mergeCell ref="E3993:F3993"/>
    <mergeCell ref="B3994:D3994"/>
    <mergeCell ref="E3994:F3994"/>
    <mergeCell ref="B3989:D3989"/>
    <mergeCell ref="E3989:F3989"/>
    <mergeCell ref="B3990:D3990"/>
    <mergeCell ref="E3990:F3990"/>
    <mergeCell ref="B3991:D3991"/>
    <mergeCell ref="E3991:F3991"/>
    <mergeCell ref="B3986:D3986"/>
    <mergeCell ref="E3986:F3986"/>
    <mergeCell ref="B3987:D3987"/>
    <mergeCell ref="E3987:F3987"/>
    <mergeCell ref="B3988:D3988"/>
    <mergeCell ref="E3988:F3988"/>
    <mergeCell ref="B3983:D3983"/>
    <mergeCell ref="E3983:F3983"/>
    <mergeCell ref="B3984:D3984"/>
    <mergeCell ref="E3984:F3984"/>
    <mergeCell ref="B3985:D3985"/>
    <mergeCell ref="E3985:F3985"/>
    <mergeCell ref="B4016:D4016"/>
    <mergeCell ref="E4016:F4016"/>
    <mergeCell ref="B4017:D4017"/>
    <mergeCell ref="E4017:F4017"/>
    <mergeCell ref="B4018:D4018"/>
    <mergeCell ref="E4018:F4018"/>
    <mergeCell ref="B4013:D4013"/>
    <mergeCell ref="E4013:F4013"/>
    <mergeCell ref="B4014:D4014"/>
    <mergeCell ref="E4014:F4014"/>
    <mergeCell ref="B4015:D4015"/>
    <mergeCell ref="E4015:F4015"/>
    <mergeCell ref="B4010:D4010"/>
    <mergeCell ref="E4010:F4010"/>
    <mergeCell ref="B4011:D4011"/>
    <mergeCell ref="E4011:F4011"/>
    <mergeCell ref="B4012:D4012"/>
    <mergeCell ref="E4012:F4012"/>
    <mergeCell ref="B4007:D4007"/>
    <mergeCell ref="E4007:F4007"/>
    <mergeCell ref="B4008:D4008"/>
    <mergeCell ref="E4008:F4008"/>
    <mergeCell ref="B4009:D4009"/>
    <mergeCell ref="E4009:F4009"/>
    <mergeCell ref="B4004:D4004"/>
    <mergeCell ref="E4004:F4004"/>
    <mergeCell ref="B4005:D4005"/>
    <mergeCell ref="E4005:F4005"/>
    <mergeCell ref="B4006:D4006"/>
    <mergeCell ref="E4006:F4006"/>
    <mergeCell ref="B4001:D4001"/>
    <mergeCell ref="E4001:F4001"/>
    <mergeCell ref="B4002:D4002"/>
    <mergeCell ref="E4002:F4002"/>
    <mergeCell ref="B4003:D4003"/>
    <mergeCell ref="E4003:F4003"/>
    <mergeCell ref="B4034:D4034"/>
    <mergeCell ref="E4034:F4034"/>
    <mergeCell ref="B4035:D4035"/>
    <mergeCell ref="E4035:F4035"/>
    <mergeCell ref="B4036:D4036"/>
    <mergeCell ref="E4036:F4036"/>
    <mergeCell ref="B4031:D4031"/>
    <mergeCell ref="E4031:F4031"/>
    <mergeCell ref="B4032:D4032"/>
    <mergeCell ref="E4032:F4032"/>
    <mergeCell ref="B4033:D4033"/>
    <mergeCell ref="E4033:F4033"/>
    <mergeCell ref="B4028:D4028"/>
    <mergeCell ref="E4028:F4028"/>
    <mergeCell ref="B4029:D4029"/>
    <mergeCell ref="E4029:F4029"/>
    <mergeCell ref="B4030:D4030"/>
    <mergeCell ref="E4030:F4030"/>
    <mergeCell ref="B4025:D4025"/>
    <mergeCell ref="E4025:F4025"/>
    <mergeCell ref="B4026:D4026"/>
    <mergeCell ref="E4026:F4026"/>
    <mergeCell ref="B4027:D4027"/>
    <mergeCell ref="E4027:F4027"/>
    <mergeCell ref="B4022:D4022"/>
    <mergeCell ref="E4022:F4022"/>
    <mergeCell ref="B4023:D4023"/>
    <mergeCell ref="E4023:F4023"/>
    <mergeCell ref="B4024:D4024"/>
    <mergeCell ref="E4024:F4024"/>
    <mergeCell ref="B4019:D4019"/>
    <mergeCell ref="E4019:F4019"/>
    <mergeCell ref="B4020:D4020"/>
    <mergeCell ref="E4020:F4020"/>
    <mergeCell ref="B4021:D4021"/>
    <mergeCell ref="E4021:F4021"/>
    <mergeCell ref="B4052:D4052"/>
    <mergeCell ref="E4052:F4052"/>
    <mergeCell ref="B4053:D4053"/>
    <mergeCell ref="E4053:F4053"/>
    <mergeCell ref="B4054:D4054"/>
    <mergeCell ref="E4054:F4054"/>
    <mergeCell ref="B4049:D4049"/>
    <mergeCell ref="E4049:F4049"/>
    <mergeCell ref="B4050:D4050"/>
    <mergeCell ref="E4050:F4050"/>
    <mergeCell ref="B4051:D4051"/>
    <mergeCell ref="E4051:F4051"/>
    <mergeCell ref="B4046:D4046"/>
    <mergeCell ref="E4046:F4046"/>
    <mergeCell ref="B4047:D4047"/>
    <mergeCell ref="E4047:F4047"/>
    <mergeCell ref="B4048:D4048"/>
    <mergeCell ref="E4048:F4048"/>
    <mergeCell ref="B4043:D4043"/>
    <mergeCell ref="E4043:F4043"/>
    <mergeCell ref="B4044:D4044"/>
    <mergeCell ref="E4044:F4044"/>
    <mergeCell ref="B4045:D4045"/>
    <mergeCell ref="E4045:F4045"/>
    <mergeCell ref="B4040:D4040"/>
    <mergeCell ref="E4040:F4040"/>
    <mergeCell ref="B4041:D4041"/>
    <mergeCell ref="E4041:F4041"/>
    <mergeCell ref="B4042:D4042"/>
    <mergeCell ref="E4042:F4042"/>
    <mergeCell ref="B4037:D4037"/>
    <mergeCell ref="E4037:F4037"/>
    <mergeCell ref="B4038:D4038"/>
    <mergeCell ref="E4038:F4038"/>
    <mergeCell ref="B4039:D4039"/>
    <mergeCell ref="E4039:F4039"/>
    <mergeCell ref="B4070:D4070"/>
    <mergeCell ref="E4070:F4070"/>
    <mergeCell ref="B4071:D4071"/>
    <mergeCell ref="E4071:F4071"/>
    <mergeCell ref="B4072:D4072"/>
    <mergeCell ref="E4072:F4072"/>
    <mergeCell ref="B4067:D4067"/>
    <mergeCell ref="E4067:F4067"/>
    <mergeCell ref="B4068:D4068"/>
    <mergeCell ref="E4068:F4068"/>
    <mergeCell ref="B4069:D4069"/>
    <mergeCell ref="E4069:F4069"/>
    <mergeCell ref="B4064:D4064"/>
    <mergeCell ref="E4064:F4064"/>
    <mergeCell ref="B4065:D4065"/>
    <mergeCell ref="E4065:F4065"/>
    <mergeCell ref="B4066:D4066"/>
    <mergeCell ref="E4066:F4066"/>
    <mergeCell ref="B4061:D4061"/>
    <mergeCell ref="E4061:F4061"/>
    <mergeCell ref="B4062:D4062"/>
    <mergeCell ref="E4062:F4062"/>
    <mergeCell ref="B4063:D4063"/>
    <mergeCell ref="E4063:F4063"/>
    <mergeCell ref="B4058:D4058"/>
    <mergeCell ref="E4058:F4058"/>
    <mergeCell ref="B4059:D4059"/>
    <mergeCell ref="E4059:F4059"/>
    <mergeCell ref="B4060:D4060"/>
    <mergeCell ref="E4060:F4060"/>
    <mergeCell ref="B4055:D4055"/>
    <mergeCell ref="E4055:F4055"/>
    <mergeCell ref="B4056:D4056"/>
    <mergeCell ref="E4056:F4056"/>
    <mergeCell ref="B4057:D4057"/>
    <mergeCell ref="E4057:F4057"/>
    <mergeCell ref="B4088:D4088"/>
    <mergeCell ref="E4088:F4088"/>
    <mergeCell ref="B4089:D4089"/>
    <mergeCell ref="E4089:F4089"/>
    <mergeCell ref="B4090:D4090"/>
    <mergeCell ref="E4090:F4090"/>
    <mergeCell ref="B4085:D4085"/>
    <mergeCell ref="E4085:F4085"/>
    <mergeCell ref="B4086:D4086"/>
    <mergeCell ref="E4086:F4086"/>
    <mergeCell ref="B4087:D4087"/>
    <mergeCell ref="E4087:F4087"/>
    <mergeCell ref="B4082:D4082"/>
    <mergeCell ref="E4082:F4082"/>
    <mergeCell ref="B4083:D4083"/>
    <mergeCell ref="E4083:F4083"/>
    <mergeCell ref="B4084:D4084"/>
    <mergeCell ref="E4084:F4084"/>
    <mergeCell ref="B4079:D4079"/>
    <mergeCell ref="E4079:F4079"/>
    <mergeCell ref="B4080:D4080"/>
    <mergeCell ref="E4080:F4080"/>
    <mergeCell ref="B4081:D4081"/>
    <mergeCell ref="E4081:F4081"/>
    <mergeCell ref="B4076:D4076"/>
    <mergeCell ref="E4076:F4076"/>
    <mergeCell ref="B4077:D4077"/>
    <mergeCell ref="E4077:F4077"/>
    <mergeCell ref="B4078:D4078"/>
    <mergeCell ref="E4078:F4078"/>
    <mergeCell ref="B4073:D4073"/>
    <mergeCell ref="E4073:F4073"/>
    <mergeCell ref="B4074:D4074"/>
    <mergeCell ref="E4074:F4074"/>
    <mergeCell ref="B4075:D4075"/>
    <mergeCell ref="E4075:F4075"/>
    <mergeCell ref="B4106:D4106"/>
    <mergeCell ref="E4106:F4106"/>
    <mergeCell ref="B4107:D4107"/>
    <mergeCell ref="E4107:F4107"/>
    <mergeCell ref="B4108:D4108"/>
    <mergeCell ref="E4108:F4108"/>
    <mergeCell ref="B4103:D4103"/>
    <mergeCell ref="E4103:F4103"/>
    <mergeCell ref="B4104:D4104"/>
    <mergeCell ref="E4104:F4104"/>
    <mergeCell ref="B4105:D4105"/>
    <mergeCell ref="E4105:F4105"/>
    <mergeCell ref="B4100:D4100"/>
    <mergeCell ref="E4100:F4100"/>
    <mergeCell ref="B4101:D4101"/>
    <mergeCell ref="E4101:F4101"/>
    <mergeCell ref="B4102:D4102"/>
    <mergeCell ref="E4102:F4102"/>
    <mergeCell ref="B4097:D4097"/>
    <mergeCell ref="E4097:F4097"/>
    <mergeCell ref="B4098:D4098"/>
    <mergeCell ref="E4098:F4098"/>
    <mergeCell ref="B4099:D4099"/>
    <mergeCell ref="E4099:F4099"/>
    <mergeCell ref="B4094:D4094"/>
    <mergeCell ref="E4094:F4094"/>
    <mergeCell ref="B4095:D4095"/>
    <mergeCell ref="E4095:F4095"/>
    <mergeCell ref="B4096:D4096"/>
    <mergeCell ref="E4096:F4096"/>
    <mergeCell ref="B4091:D4091"/>
    <mergeCell ref="E4091:F4091"/>
    <mergeCell ref="B4092:D4092"/>
    <mergeCell ref="E4092:F4092"/>
    <mergeCell ref="B4093:D4093"/>
    <mergeCell ref="E4093:F4093"/>
    <mergeCell ref="B4124:D4124"/>
    <mergeCell ref="E4124:F4124"/>
    <mergeCell ref="B4125:D4125"/>
    <mergeCell ref="E4125:F4125"/>
    <mergeCell ref="B4126:D4126"/>
    <mergeCell ref="E4126:F4126"/>
    <mergeCell ref="B4121:D4121"/>
    <mergeCell ref="E4121:F4121"/>
    <mergeCell ref="B4122:D4122"/>
    <mergeCell ref="E4122:F4122"/>
    <mergeCell ref="B4123:D4123"/>
    <mergeCell ref="E4123:F4123"/>
    <mergeCell ref="B4118:D4118"/>
    <mergeCell ref="E4118:F4118"/>
    <mergeCell ref="B4119:D4119"/>
    <mergeCell ref="E4119:F4119"/>
    <mergeCell ref="B4120:D4120"/>
    <mergeCell ref="E4120:F4120"/>
    <mergeCell ref="B4115:D4115"/>
    <mergeCell ref="E4115:F4115"/>
    <mergeCell ref="B4116:D4116"/>
    <mergeCell ref="E4116:F4116"/>
    <mergeCell ref="B4117:D4117"/>
    <mergeCell ref="E4117:F4117"/>
    <mergeCell ref="B4112:D4112"/>
    <mergeCell ref="E4112:F4112"/>
    <mergeCell ref="B4113:D4113"/>
    <mergeCell ref="E4113:F4113"/>
    <mergeCell ref="B4114:D4114"/>
    <mergeCell ref="E4114:F4114"/>
    <mergeCell ref="B4109:D4109"/>
    <mergeCell ref="E4109:F4109"/>
    <mergeCell ref="B4110:D4110"/>
    <mergeCell ref="E4110:F4110"/>
    <mergeCell ref="B4111:D4111"/>
    <mergeCell ref="E4111:F4111"/>
    <mergeCell ref="B4142:D4142"/>
    <mergeCell ref="E4142:F4142"/>
    <mergeCell ref="B4143:D4143"/>
    <mergeCell ref="E4143:F4143"/>
    <mergeCell ref="B4144:D4144"/>
    <mergeCell ref="E4144:F4144"/>
    <mergeCell ref="B4139:D4139"/>
    <mergeCell ref="E4139:F4139"/>
    <mergeCell ref="B4140:D4140"/>
    <mergeCell ref="E4140:F4140"/>
    <mergeCell ref="B4141:D4141"/>
    <mergeCell ref="E4141:F4141"/>
    <mergeCell ref="B4136:D4136"/>
    <mergeCell ref="E4136:F4136"/>
    <mergeCell ref="B4137:D4137"/>
    <mergeCell ref="E4137:F4137"/>
    <mergeCell ref="B4138:D4138"/>
    <mergeCell ref="E4138:F4138"/>
    <mergeCell ref="B4133:D4133"/>
    <mergeCell ref="E4133:F4133"/>
    <mergeCell ref="B4134:D4134"/>
    <mergeCell ref="E4134:F4134"/>
    <mergeCell ref="B4135:D4135"/>
    <mergeCell ref="E4135:F4135"/>
    <mergeCell ref="B4130:D4130"/>
    <mergeCell ref="E4130:F4130"/>
    <mergeCell ref="B4131:D4131"/>
    <mergeCell ref="E4131:F4131"/>
    <mergeCell ref="B4132:D4132"/>
    <mergeCell ref="E4132:F4132"/>
    <mergeCell ref="B4127:D4127"/>
    <mergeCell ref="E4127:F4127"/>
    <mergeCell ref="B4128:D4128"/>
    <mergeCell ref="E4128:F4128"/>
    <mergeCell ref="B4129:D4129"/>
    <mergeCell ref="E4129:F4129"/>
    <mergeCell ref="B4160:D4160"/>
    <mergeCell ref="E4160:F4160"/>
    <mergeCell ref="B4161:D4161"/>
    <mergeCell ref="E4161:F4161"/>
    <mergeCell ref="B4162:D4162"/>
    <mergeCell ref="E4162:F4162"/>
    <mergeCell ref="B4157:D4157"/>
    <mergeCell ref="E4157:F4157"/>
    <mergeCell ref="B4158:D4158"/>
    <mergeCell ref="E4158:F4158"/>
    <mergeCell ref="B4159:D4159"/>
    <mergeCell ref="E4159:F4159"/>
    <mergeCell ref="B4154:D4154"/>
    <mergeCell ref="E4154:F4154"/>
    <mergeCell ref="B4155:D4155"/>
    <mergeCell ref="E4155:F4155"/>
    <mergeCell ref="B4156:D4156"/>
    <mergeCell ref="E4156:F4156"/>
    <mergeCell ref="B4151:D4151"/>
    <mergeCell ref="E4151:F4151"/>
    <mergeCell ref="B4152:D4152"/>
    <mergeCell ref="E4152:F4152"/>
    <mergeCell ref="B4153:D4153"/>
    <mergeCell ref="E4153:F4153"/>
    <mergeCell ref="B4148:D4148"/>
    <mergeCell ref="E4148:F4148"/>
    <mergeCell ref="B4149:D4149"/>
    <mergeCell ref="E4149:F4149"/>
    <mergeCell ref="B4150:D4150"/>
    <mergeCell ref="E4150:F4150"/>
    <mergeCell ref="B4145:D4145"/>
    <mergeCell ref="E4145:F4145"/>
    <mergeCell ref="B4146:D4146"/>
    <mergeCell ref="E4146:F4146"/>
    <mergeCell ref="B4147:D4147"/>
    <mergeCell ref="E4147:F4147"/>
    <mergeCell ref="B4178:D4178"/>
    <mergeCell ref="E4178:F4178"/>
    <mergeCell ref="B4179:D4179"/>
    <mergeCell ref="E4179:F4179"/>
    <mergeCell ref="B4180:D4180"/>
    <mergeCell ref="E4180:F4180"/>
    <mergeCell ref="B4175:D4175"/>
    <mergeCell ref="E4175:F4175"/>
    <mergeCell ref="B4176:D4176"/>
    <mergeCell ref="E4176:F4176"/>
    <mergeCell ref="B4177:D4177"/>
    <mergeCell ref="E4177:F4177"/>
    <mergeCell ref="B4172:D4172"/>
    <mergeCell ref="E4172:F4172"/>
    <mergeCell ref="B4173:D4173"/>
    <mergeCell ref="E4173:F4173"/>
    <mergeCell ref="B4174:D4174"/>
    <mergeCell ref="E4174:F4174"/>
    <mergeCell ref="B4169:D4169"/>
    <mergeCell ref="E4169:F4169"/>
    <mergeCell ref="B4170:D4170"/>
    <mergeCell ref="E4170:F4170"/>
    <mergeCell ref="B4171:D4171"/>
    <mergeCell ref="E4171:F4171"/>
    <mergeCell ref="B4166:D4166"/>
    <mergeCell ref="E4166:F4166"/>
    <mergeCell ref="B4167:D4167"/>
    <mergeCell ref="E4167:F4167"/>
    <mergeCell ref="B4168:D4168"/>
    <mergeCell ref="E4168:F4168"/>
    <mergeCell ref="B4163:D4163"/>
    <mergeCell ref="E4163:F4163"/>
    <mergeCell ref="B4164:D4164"/>
    <mergeCell ref="E4164:F4164"/>
    <mergeCell ref="B4165:D4165"/>
    <mergeCell ref="E4165:F4165"/>
    <mergeCell ref="B4196:D4196"/>
    <mergeCell ref="E4196:F4196"/>
    <mergeCell ref="B4197:D4197"/>
    <mergeCell ref="E4197:F4197"/>
    <mergeCell ref="B4198:D4198"/>
    <mergeCell ref="E4198:F4198"/>
    <mergeCell ref="B4193:D4193"/>
    <mergeCell ref="E4193:F4193"/>
    <mergeCell ref="B4194:D4194"/>
    <mergeCell ref="E4194:F4194"/>
    <mergeCell ref="B4195:D4195"/>
    <mergeCell ref="E4195:F4195"/>
    <mergeCell ref="B4190:D4190"/>
    <mergeCell ref="E4190:F4190"/>
    <mergeCell ref="B4191:D4191"/>
    <mergeCell ref="E4191:F4191"/>
    <mergeCell ref="B4192:D4192"/>
    <mergeCell ref="E4192:F4192"/>
    <mergeCell ref="B4187:D4187"/>
    <mergeCell ref="E4187:F4187"/>
    <mergeCell ref="B4188:D4188"/>
    <mergeCell ref="E4188:F4188"/>
    <mergeCell ref="B4189:D4189"/>
    <mergeCell ref="E4189:F4189"/>
    <mergeCell ref="B4184:D4184"/>
    <mergeCell ref="E4184:F4184"/>
    <mergeCell ref="B4185:D4185"/>
    <mergeCell ref="E4185:F4185"/>
    <mergeCell ref="B4186:D4186"/>
    <mergeCell ref="E4186:F4186"/>
    <mergeCell ref="B4181:D4181"/>
    <mergeCell ref="E4181:F4181"/>
    <mergeCell ref="B4182:D4182"/>
    <mergeCell ref="E4182:F4182"/>
    <mergeCell ref="B4183:D4183"/>
    <mergeCell ref="E4183:F4183"/>
    <mergeCell ref="B4214:D4214"/>
    <mergeCell ref="E4214:F4214"/>
    <mergeCell ref="B4215:D4215"/>
    <mergeCell ref="E4215:F4215"/>
    <mergeCell ref="B4216:D4216"/>
    <mergeCell ref="E4216:F4216"/>
    <mergeCell ref="B4211:D4211"/>
    <mergeCell ref="E4211:F4211"/>
    <mergeCell ref="B4212:D4212"/>
    <mergeCell ref="E4212:F4212"/>
    <mergeCell ref="B4213:D4213"/>
    <mergeCell ref="E4213:F4213"/>
    <mergeCell ref="B4208:D4208"/>
    <mergeCell ref="E4208:F4208"/>
    <mergeCell ref="B4209:D4209"/>
    <mergeCell ref="E4209:F4209"/>
    <mergeCell ref="B4210:D4210"/>
    <mergeCell ref="E4210:F4210"/>
    <mergeCell ref="B4205:D4205"/>
    <mergeCell ref="E4205:F4205"/>
    <mergeCell ref="B4206:D4206"/>
    <mergeCell ref="E4206:F4206"/>
    <mergeCell ref="B4207:D4207"/>
    <mergeCell ref="E4207:F4207"/>
    <mergeCell ref="B4202:D4202"/>
    <mergeCell ref="E4202:F4202"/>
    <mergeCell ref="B4203:D4203"/>
    <mergeCell ref="E4203:F4203"/>
    <mergeCell ref="B4204:D4204"/>
    <mergeCell ref="E4204:F4204"/>
    <mergeCell ref="B4199:D4199"/>
    <mergeCell ref="E4199:F4199"/>
    <mergeCell ref="B4200:D4200"/>
    <mergeCell ref="E4200:F4200"/>
    <mergeCell ref="B4201:D4201"/>
    <mergeCell ref="E4201:F4201"/>
    <mergeCell ref="B4232:D4232"/>
    <mergeCell ref="E4232:F4232"/>
    <mergeCell ref="B4233:D4233"/>
    <mergeCell ref="E4233:F4233"/>
    <mergeCell ref="B4234:D4234"/>
    <mergeCell ref="E4234:F4234"/>
    <mergeCell ref="B4229:D4229"/>
    <mergeCell ref="E4229:F4229"/>
    <mergeCell ref="B4230:D4230"/>
    <mergeCell ref="E4230:F4230"/>
    <mergeCell ref="B4231:D4231"/>
    <mergeCell ref="E4231:F4231"/>
    <mergeCell ref="B4226:D4226"/>
    <mergeCell ref="E4226:F4226"/>
    <mergeCell ref="B4227:D4227"/>
    <mergeCell ref="E4227:F4227"/>
    <mergeCell ref="B4228:D4228"/>
    <mergeCell ref="E4228:F4228"/>
    <mergeCell ref="B4223:D4223"/>
    <mergeCell ref="E4223:F4223"/>
    <mergeCell ref="B4224:D4224"/>
    <mergeCell ref="E4224:F4224"/>
    <mergeCell ref="B4225:D4225"/>
    <mergeCell ref="E4225:F4225"/>
    <mergeCell ref="B4220:D4220"/>
    <mergeCell ref="E4220:F4220"/>
    <mergeCell ref="B4221:D4221"/>
    <mergeCell ref="E4221:F4221"/>
    <mergeCell ref="B4222:D4222"/>
    <mergeCell ref="E4222:F4222"/>
    <mergeCell ref="B4217:D4217"/>
    <mergeCell ref="E4217:F4217"/>
    <mergeCell ref="B4218:D4218"/>
    <mergeCell ref="E4218:F4218"/>
    <mergeCell ref="B4219:D4219"/>
    <mergeCell ref="E4219:F4219"/>
    <mergeCell ref="B4250:D4250"/>
    <mergeCell ref="E4250:F4250"/>
    <mergeCell ref="B4251:D4251"/>
    <mergeCell ref="E4251:F4251"/>
    <mergeCell ref="B4252:D4252"/>
    <mergeCell ref="E4252:F4252"/>
    <mergeCell ref="B4247:D4247"/>
    <mergeCell ref="E4247:F4247"/>
    <mergeCell ref="B4248:D4248"/>
    <mergeCell ref="E4248:F4248"/>
    <mergeCell ref="B4249:D4249"/>
    <mergeCell ref="E4249:F4249"/>
    <mergeCell ref="B4244:D4244"/>
    <mergeCell ref="E4244:F4244"/>
    <mergeCell ref="B4245:D4245"/>
    <mergeCell ref="E4245:F4245"/>
    <mergeCell ref="B4246:D4246"/>
    <mergeCell ref="E4246:F4246"/>
    <mergeCell ref="B4241:D4241"/>
    <mergeCell ref="E4241:F4241"/>
    <mergeCell ref="B4242:D4242"/>
    <mergeCell ref="E4242:F4242"/>
    <mergeCell ref="B4243:D4243"/>
    <mergeCell ref="E4243:F4243"/>
    <mergeCell ref="B4238:D4238"/>
    <mergeCell ref="E4238:F4238"/>
    <mergeCell ref="B4239:D4239"/>
    <mergeCell ref="E4239:F4239"/>
    <mergeCell ref="B4240:D4240"/>
    <mergeCell ref="E4240:F4240"/>
    <mergeCell ref="B4235:D4235"/>
    <mergeCell ref="E4235:F4235"/>
    <mergeCell ref="B4236:D4236"/>
    <mergeCell ref="E4236:F4236"/>
    <mergeCell ref="B4237:D4237"/>
    <mergeCell ref="E4237:F4237"/>
    <mergeCell ref="B4268:D4268"/>
    <mergeCell ref="E4268:F4268"/>
    <mergeCell ref="B4269:D4269"/>
    <mergeCell ref="E4269:F4269"/>
    <mergeCell ref="B4270:D4270"/>
    <mergeCell ref="E4270:F4270"/>
    <mergeCell ref="B4265:D4265"/>
    <mergeCell ref="E4265:F4265"/>
    <mergeCell ref="B4266:D4266"/>
    <mergeCell ref="E4266:F4266"/>
    <mergeCell ref="B4267:D4267"/>
    <mergeCell ref="E4267:F4267"/>
    <mergeCell ref="B4262:D4262"/>
    <mergeCell ref="E4262:F4262"/>
    <mergeCell ref="B4263:D4263"/>
    <mergeCell ref="E4263:F4263"/>
    <mergeCell ref="B4264:D4264"/>
    <mergeCell ref="E4264:F4264"/>
    <mergeCell ref="B4259:D4259"/>
    <mergeCell ref="E4259:F4259"/>
    <mergeCell ref="B4260:D4260"/>
    <mergeCell ref="E4260:F4260"/>
    <mergeCell ref="B4261:D4261"/>
    <mergeCell ref="E4261:F4261"/>
    <mergeCell ref="B4256:D4256"/>
    <mergeCell ref="E4256:F4256"/>
    <mergeCell ref="B4257:D4257"/>
    <mergeCell ref="E4257:F4257"/>
    <mergeCell ref="B4258:D4258"/>
    <mergeCell ref="E4258:F4258"/>
    <mergeCell ref="B4253:D4253"/>
    <mergeCell ref="E4253:F4253"/>
    <mergeCell ref="B4254:D4254"/>
    <mergeCell ref="E4254:F4254"/>
    <mergeCell ref="B4255:D4255"/>
    <mergeCell ref="E4255:F4255"/>
    <mergeCell ref="B4286:D4286"/>
    <mergeCell ref="E4286:F4286"/>
    <mergeCell ref="B4287:D4287"/>
    <mergeCell ref="E4287:F4287"/>
    <mergeCell ref="B4288:D4288"/>
    <mergeCell ref="E4288:F4288"/>
    <mergeCell ref="B4283:D4283"/>
    <mergeCell ref="E4283:F4283"/>
    <mergeCell ref="B4284:D4284"/>
    <mergeCell ref="E4284:F4284"/>
    <mergeCell ref="B4285:D4285"/>
    <mergeCell ref="E4285:F4285"/>
    <mergeCell ref="B4280:D4280"/>
    <mergeCell ref="E4280:F4280"/>
    <mergeCell ref="B4281:D4281"/>
    <mergeCell ref="E4281:F4281"/>
    <mergeCell ref="B4282:D4282"/>
    <mergeCell ref="E4282:F4282"/>
    <mergeCell ref="B4277:D4277"/>
    <mergeCell ref="E4277:F4277"/>
    <mergeCell ref="B4278:D4278"/>
    <mergeCell ref="E4278:F4278"/>
    <mergeCell ref="B4279:D4279"/>
    <mergeCell ref="E4279:F4279"/>
    <mergeCell ref="B4274:D4274"/>
    <mergeCell ref="E4274:F4274"/>
    <mergeCell ref="B4275:D4275"/>
    <mergeCell ref="E4275:F4275"/>
    <mergeCell ref="B4276:D4276"/>
    <mergeCell ref="E4276:F4276"/>
    <mergeCell ref="B4271:D4271"/>
    <mergeCell ref="E4271:F4271"/>
    <mergeCell ref="B4272:D4272"/>
    <mergeCell ref="E4272:F4272"/>
    <mergeCell ref="B4273:D4273"/>
    <mergeCell ref="E4273:F4273"/>
    <mergeCell ref="B4304:D4304"/>
    <mergeCell ref="E4304:F4304"/>
    <mergeCell ref="B4305:D4305"/>
    <mergeCell ref="E4305:F4305"/>
    <mergeCell ref="B4306:D4306"/>
    <mergeCell ref="E4306:F4306"/>
    <mergeCell ref="B4301:D4301"/>
    <mergeCell ref="E4301:F4301"/>
    <mergeCell ref="B4302:D4302"/>
    <mergeCell ref="E4302:F4302"/>
    <mergeCell ref="B4303:D4303"/>
    <mergeCell ref="E4303:F4303"/>
    <mergeCell ref="B4298:D4298"/>
    <mergeCell ref="E4298:F4298"/>
    <mergeCell ref="B4299:D4299"/>
    <mergeCell ref="E4299:F4299"/>
    <mergeCell ref="B4300:D4300"/>
    <mergeCell ref="E4300:F4300"/>
    <mergeCell ref="B4295:D4295"/>
    <mergeCell ref="E4295:F4295"/>
    <mergeCell ref="B4296:D4296"/>
    <mergeCell ref="E4296:F4296"/>
    <mergeCell ref="B4297:D4297"/>
    <mergeCell ref="E4297:F4297"/>
    <mergeCell ref="B4292:D4292"/>
    <mergeCell ref="E4292:F4292"/>
    <mergeCell ref="B4293:D4293"/>
    <mergeCell ref="E4293:F4293"/>
    <mergeCell ref="B4294:D4294"/>
    <mergeCell ref="E4294:F4294"/>
    <mergeCell ref="B4289:D4289"/>
    <mergeCell ref="E4289:F4289"/>
    <mergeCell ref="B4290:D4290"/>
    <mergeCell ref="E4290:F4290"/>
    <mergeCell ref="B4291:D4291"/>
    <mergeCell ref="E4291:F4291"/>
    <mergeCell ref="B4322:D4322"/>
    <mergeCell ref="E4322:F4322"/>
    <mergeCell ref="B4323:D4323"/>
    <mergeCell ref="E4323:F4323"/>
    <mergeCell ref="B4324:D4324"/>
    <mergeCell ref="E4324:F4324"/>
    <mergeCell ref="B4319:D4319"/>
    <mergeCell ref="E4319:F4319"/>
    <mergeCell ref="B4320:D4320"/>
    <mergeCell ref="E4320:F4320"/>
    <mergeCell ref="B4321:D4321"/>
    <mergeCell ref="E4321:F4321"/>
    <mergeCell ref="B4316:D4316"/>
    <mergeCell ref="E4316:F4316"/>
    <mergeCell ref="B4317:D4317"/>
    <mergeCell ref="E4317:F4317"/>
    <mergeCell ref="B4318:D4318"/>
    <mergeCell ref="E4318:F4318"/>
    <mergeCell ref="B4313:D4313"/>
    <mergeCell ref="E4313:F4313"/>
    <mergeCell ref="B4314:D4314"/>
    <mergeCell ref="E4314:F4314"/>
    <mergeCell ref="B4315:D4315"/>
    <mergeCell ref="E4315:F4315"/>
    <mergeCell ref="B4310:D4310"/>
    <mergeCell ref="E4310:F4310"/>
    <mergeCell ref="B4311:D4311"/>
    <mergeCell ref="E4311:F4311"/>
    <mergeCell ref="B4312:D4312"/>
    <mergeCell ref="E4312:F4312"/>
    <mergeCell ref="B4307:D4307"/>
    <mergeCell ref="E4307:F4307"/>
    <mergeCell ref="B4308:D4308"/>
    <mergeCell ref="E4308:F4308"/>
    <mergeCell ref="B4309:D4309"/>
    <mergeCell ref="E4309:F4309"/>
    <mergeCell ref="B4340:D4340"/>
    <mergeCell ref="E4340:F4340"/>
    <mergeCell ref="B4341:D4341"/>
    <mergeCell ref="E4341:F4341"/>
    <mergeCell ref="B4342:D4342"/>
    <mergeCell ref="E4342:F4342"/>
    <mergeCell ref="B4337:D4337"/>
    <mergeCell ref="E4337:F4337"/>
    <mergeCell ref="B4338:D4338"/>
    <mergeCell ref="E4338:F4338"/>
    <mergeCell ref="B4339:D4339"/>
    <mergeCell ref="E4339:F4339"/>
    <mergeCell ref="B4334:D4334"/>
    <mergeCell ref="E4334:F4334"/>
    <mergeCell ref="B4335:D4335"/>
    <mergeCell ref="E4335:F4335"/>
    <mergeCell ref="B4336:D4336"/>
    <mergeCell ref="E4336:F4336"/>
    <mergeCell ref="B4331:D4331"/>
    <mergeCell ref="E4331:F4331"/>
    <mergeCell ref="B4332:D4332"/>
    <mergeCell ref="E4332:F4332"/>
    <mergeCell ref="B4333:D4333"/>
    <mergeCell ref="E4333:F4333"/>
    <mergeCell ref="B4328:D4328"/>
    <mergeCell ref="E4328:F4328"/>
    <mergeCell ref="B4329:D4329"/>
    <mergeCell ref="E4329:F4329"/>
    <mergeCell ref="B4330:D4330"/>
    <mergeCell ref="E4330:F4330"/>
    <mergeCell ref="B4325:D4325"/>
    <mergeCell ref="E4325:F4325"/>
    <mergeCell ref="B4326:D4326"/>
    <mergeCell ref="E4326:F4326"/>
    <mergeCell ref="B4327:D4327"/>
    <mergeCell ref="E4327:F4327"/>
    <mergeCell ref="B4358:D4358"/>
    <mergeCell ref="E4358:F4358"/>
    <mergeCell ref="B4359:D4359"/>
    <mergeCell ref="E4359:F4359"/>
    <mergeCell ref="B4360:D4360"/>
    <mergeCell ref="E4360:F4360"/>
    <mergeCell ref="B4355:D4355"/>
    <mergeCell ref="E4355:F4355"/>
    <mergeCell ref="B4356:D4356"/>
    <mergeCell ref="E4356:F4356"/>
    <mergeCell ref="B4357:D4357"/>
    <mergeCell ref="E4357:F4357"/>
    <mergeCell ref="B4352:D4352"/>
    <mergeCell ref="E4352:F4352"/>
    <mergeCell ref="B4353:D4353"/>
    <mergeCell ref="E4353:F4353"/>
    <mergeCell ref="B4354:D4354"/>
    <mergeCell ref="E4354:F4354"/>
    <mergeCell ref="B4349:D4349"/>
    <mergeCell ref="E4349:F4349"/>
    <mergeCell ref="B4350:D4350"/>
    <mergeCell ref="E4350:F4350"/>
    <mergeCell ref="B4351:D4351"/>
    <mergeCell ref="E4351:F4351"/>
    <mergeCell ref="B4346:D4346"/>
    <mergeCell ref="E4346:F4346"/>
    <mergeCell ref="B4347:D4347"/>
    <mergeCell ref="E4347:F4347"/>
    <mergeCell ref="B4348:D4348"/>
    <mergeCell ref="E4348:F4348"/>
    <mergeCell ref="B4343:D4343"/>
    <mergeCell ref="E4343:F4343"/>
    <mergeCell ref="B4344:D4344"/>
    <mergeCell ref="E4344:F4344"/>
    <mergeCell ref="B4345:D4345"/>
    <mergeCell ref="E4345:F4345"/>
    <mergeCell ref="B4376:D4376"/>
    <mergeCell ref="E4376:F4376"/>
    <mergeCell ref="B4377:D4377"/>
    <mergeCell ref="E4377:F4377"/>
    <mergeCell ref="B4378:D4378"/>
    <mergeCell ref="E4378:F4378"/>
    <mergeCell ref="B4373:D4373"/>
    <mergeCell ref="E4373:F4373"/>
    <mergeCell ref="B4374:D4374"/>
    <mergeCell ref="E4374:F4374"/>
    <mergeCell ref="B4375:D4375"/>
    <mergeCell ref="E4375:F4375"/>
    <mergeCell ref="B4370:D4370"/>
    <mergeCell ref="E4370:F4370"/>
    <mergeCell ref="B4371:D4371"/>
    <mergeCell ref="E4371:F4371"/>
    <mergeCell ref="B4372:D4372"/>
    <mergeCell ref="E4372:F4372"/>
    <mergeCell ref="B4367:D4367"/>
    <mergeCell ref="E4367:F4367"/>
    <mergeCell ref="B4368:D4368"/>
    <mergeCell ref="E4368:F4368"/>
    <mergeCell ref="B4369:D4369"/>
    <mergeCell ref="E4369:F4369"/>
    <mergeCell ref="B4364:D4364"/>
    <mergeCell ref="E4364:F4364"/>
    <mergeCell ref="B4365:D4365"/>
    <mergeCell ref="E4365:F4365"/>
    <mergeCell ref="B4366:D4366"/>
    <mergeCell ref="E4366:F4366"/>
    <mergeCell ref="B4361:D4361"/>
    <mergeCell ref="E4361:F4361"/>
    <mergeCell ref="B4362:D4362"/>
    <mergeCell ref="E4362:F4362"/>
    <mergeCell ref="B4363:D4363"/>
    <mergeCell ref="E4363:F4363"/>
    <mergeCell ref="B4394:D4394"/>
    <mergeCell ref="E4394:F4394"/>
    <mergeCell ref="B4395:D4395"/>
    <mergeCell ref="E4395:F4395"/>
    <mergeCell ref="B4396:D4396"/>
    <mergeCell ref="E4396:F4396"/>
    <mergeCell ref="B4391:D4391"/>
    <mergeCell ref="E4391:F4391"/>
    <mergeCell ref="B4392:D4392"/>
    <mergeCell ref="E4392:F4392"/>
    <mergeCell ref="B4393:D4393"/>
    <mergeCell ref="E4393:F4393"/>
    <mergeCell ref="B4388:D4388"/>
    <mergeCell ref="E4388:F4388"/>
    <mergeCell ref="B4389:D4389"/>
    <mergeCell ref="E4389:F4389"/>
    <mergeCell ref="B4390:D4390"/>
    <mergeCell ref="E4390:F4390"/>
    <mergeCell ref="B4385:D4385"/>
    <mergeCell ref="E4385:F4385"/>
    <mergeCell ref="B4386:D4386"/>
    <mergeCell ref="E4386:F4386"/>
    <mergeCell ref="B4387:D4387"/>
    <mergeCell ref="E4387:F4387"/>
    <mergeCell ref="B4382:D4382"/>
    <mergeCell ref="E4382:F4382"/>
    <mergeCell ref="B4383:D4383"/>
    <mergeCell ref="E4383:F4383"/>
    <mergeCell ref="B4384:D4384"/>
    <mergeCell ref="E4384:F4384"/>
    <mergeCell ref="B4379:D4379"/>
    <mergeCell ref="E4379:F4379"/>
    <mergeCell ref="B4380:D4380"/>
    <mergeCell ref="E4380:F4380"/>
    <mergeCell ref="B4381:D4381"/>
    <mergeCell ref="E4381:F4381"/>
    <mergeCell ref="B4412:D4412"/>
    <mergeCell ref="E4412:F4412"/>
    <mergeCell ref="B4413:D4413"/>
    <mergeCell ref="E4413:F4413"/>
    <mergeCell ref="B4414:D4414"/>
    <mergeCell ref="E4414:F4414"/>
    <mergeCell ref="B4409:D4409"/>
    <mergeCell ref="E4409:F4409"/>
    <mergeCell ref="B4410:D4410"/>
    <mergeCell ref="E4410:F4410"/>
    <mergeCell ref="B4411:D4411"/>
    <mergeCell ref="E4411:F4411"/>
    <mergeCell ref="B4406:D4406"/>
    <mergeCell ref="E4406:F4406"/>
    <mergeCell ref="B4407:D4407"/>
    <mergeCell ref="E4407:F4407"/>
    <mergeCell ref="B4408:D4408"/>
    <mergeCell ref="E4408:F4408"/>
    <mergeCell ref="B4403:D4403"/>
    <mergeCell ref="E4403:F4403"/>
    <mergeCell ref="B4404:D4404"/>
    <mergeCell ref="E4404:F4404"/>
    <mergeCell ref="B4405:D4405"/>
    <mergeCell ref="E4405:F4405"/>
    <mergeCell ref="B4400:D4400"/>
    <mergeCell ref="E4400:F4400"/>
    <mergeCell ref="B4401:D4401"/>
    <mergeCell ref="E4401:F4401"/>
    <mergeCell ref="B4402:D4402"/>
    <mergeCell ref="E4402:F4402"/>
    <mergeCell ref="B4397:D4397"/>
    <mergeCell ref="E4397:F4397"/>
    <mergeCell ref="B4398:D4398"/>
    <mergeCell ref="E4398:F4398"/>
    <mergeCell ref="B4399:D4399"/>
    <mergeCell ref="E4399:F4399"/>
    <mergeCell ref="B4430:D4430"/>
    <mergeCell ref="E4430:F4430"/>
    <mergeCell ref="B4431:D4431"/>
    <mergeCell ref="E4431:F4431"/>
    <mergeCell ref="B4432:D4432"/>
    <mergeCell ref="E4432:F4432"/>
    <mergeCell ref="B4427:D4427"/>
    <mergeCell ref="E4427:F4427"/>
    <mergeCell ref="B4428:D4428"/>
    <mergeCell ref="E4428:F4428"/>
    <mergeCell ref="B4429:D4429"/>
    <mergeCell ref="E4429:F4429"/>
    <mergeCell ref="B4424:D4424"/>
    <mergeCell ref="E4424:F4424"/>
    <mergeCell ref="B4425:D4425"/>
    <mergeCell ref="E4425:F4425"/>
    <mergeCell ref="B4426:D4426"/>
    <mergeCell ref="E4426:F4426"/>
    <mergeCell ref="B4421:D4421"/>
    <mergeCell ref="E4421:F4421"/>
    <mergeCell ref="B4422:D4422"/>
    <mergeCell ref="E4422:F4422"/>
    <mergeCell ref="B4423:D4423"/>
    <mergeCell ref="E4423:F4423"/>
    <mergeCell ref="B4418:D4418"/>
    <mergeCell ref="E4418:F4418"/>
    <mergeCell ref="B4419:D4419"/>
    <mergeCell ref="E4419:F4419"/>
    <mergeCell ref="B4420:D4420"/>
    <mergeCell ref="E4420:F4420"/>
    <mergeCell ref="B4415:D4415"/>
    <mergeCell ref="E4415:F4415"/>
    <mergeCell ref="B4416:D4416"/>
    <mergeCell ref="E4416:F4416"/>
    <mergeCell ref="B4417:D4417"/>
    <mergeCell ref="E4417:F4417"/>
    <mergeCell ref="B4448:D4448"/>
    <mergeCell ref="E4448:F4448"/>
    <mergeCell ref="B4449:D4449"/>
    <mergeCell ref="E4449:F4449"/>
    <mergeCell ref="B4450:D4450"/>
    <mergeCell ref="E4450:F4450"/>
    <mergeCell ref="B4445:D4445"/>
    <mergeCell ref="E4445:F4445"/>
    <mergeCell ref="B4446:D4446"/>
    <mergeCell ref="E4446:F4446"/>
    <mergeCell ref="B4447:D4447"/>
    <mergeCell ref="E4447:F4447"/>
    <mergeCell ref="B4442:D4442"/>
    <mergeCell ref="E4442:F4442"/>
    <mergeCell ref="B4443:D4443"/>
    <mergeCell ref="E4443:F4443"/>
    <mergeCell ref="B4444:D4444"/>
    <mergeCell ref="E4444:F4444"/>
    <mergeCell ref="B4439:D4439"/>
    <mergeCell ref="E4439:F4439"/>
    <mergeCell ref="B4440:D4440"/>
    <mergeCell ref="E4440:F4440"/>
    <mergeCell ref="B4441:D4441"/>
    <mergeCell ref="E4441:F4441"/>
    <mergeCell ref="B4436:D4436"/>
    <mergeCell ref="E4436:F4436"/>
    <mergeCell ref="B4437:D4437"/>
    <mergeCell ref="E4437:F4437"/>
    <mergeCell ref="B4438:D4438"/>
    <mergeCell ref="E4438:F4438"/>
    <mergeCell ref="B4433:D4433"/>
    <mergeCell ref="E4433:F4433"/>
    <mergeCell ref="B4434:D4434"/>
    <mergeCell ref="E4434:F4434"/>
    <mergeCell ref="B4435:D4435"/>
    <mergeCell ref="E4435:F4435"/>
    <mergeCell ref="B4466:D4466"/>
    <mergeCell ref="E4466:F4466"/>
    <mergeCell ref="B4467:D4467"/>
    <mergeCell ref="E4467:F4467"/>
    <mergeCell ref="B4468:D4468"/>
    <mergeCell ref="E4468:F4468"/>
    <mergeCell ref="B4463:D4463"/>
    <mergeCell ref="E4463:F4463"/>
    <mergeCell ref="B4464:D4464"/>
    <mergeCell ref="E4464:F4464"/>
    <mergeCell ref="B4465:D4465"/>
    <mergeCell ref="E4465:F4465"/>
    <mergeCell ref="B4460:D4460"/>
    <mergeCell ref="E4460:F4460"/>
    <mergeCell ref="B4461:D4461"/>
    <mergeCell ref="E4461:F4461"/>
    <mergeCell ref="B4462:D4462"/>
    <mergeCell ref="E4462:F4462"/>
    <mergeCell ref="B4457:D4457"/>
    <mergeCell ref="E4457:F4457"/>
    <mergeCell ref="B4458:D4458"/>
    <mergeCell ref="E4458:F4458"/>
    <mergeCell ref="B4459:D4459"/>
    <mergeCell ref="E4459:F4459"/>
    <mergeCell ref="B4454:D4454"/>
    <mergeCell ref="E4454:F4454"/>
    <mergeCell ref="B4455:D4455"/>
    <mergeCell ref="E4455:F4455"/>
    <mergeCell ref="B4456:D4456"/>
    <mergeCell ref="E4456:F4456"/>
    <mergeCell ref="B4451:D4451"/>
    <mergeCell ref="E4451:F4451"/>
    <mergeCell ref="B4452:D4452"/>
    <mergeCell ref="E4452:F4452"/>
    <mergeCell ref="B4453:D4453"/>
    <mergeCell ref="E4453:F4453"/>
    <mergeCell ref="B4484:D4484"/>
    <mergeCell ref="E4484:F4484"/>
    <mergeCell ref="B4485:D4485"/>
    <mergeCell ref="E4485:F4485"/>
    <mergeCell ref="B4486:D4486"/>
    <mergeCell ref="E4486:F4486"/>
    <mergeCell ref="B4481:D4481"/>
    <mergeCell ref="E4481:F4481"/>
    <mergeCell ref="B4482:D4482"/>
    <mergeCell ref="E4482:F4482"/>
    <mergeCell ref="B4483:D4483"/>
    <mergeCell ref="E4483:F4483"/>
    <mergeCell ref="B4478:D4478"/>
    <mergeCell ref="E4478:F4478"/>
    <mergeCell ref="B4479:D4479"/>
    <mergeCell ref="E4479:F4479"/>
    <mergeCell ref="B4480:D4480"/>
    <mergeCell ref="E4480:F4480"/>
    <mergeCell ref="B4475:D4475"/>
    <mergeCell ref="E4475:F4475"/>
    <mergeCell ref="B4476:D4476"/>
    <mergeCell ref="E4476:F4476"/>
    <mergeCell ref="B4477:D4477"/>
    <mergeCell ref="E4477:F4477"/>
    <mergeCell ref="B4472:D4472"/>
    <mergeCell ref="E4472:F4472"/>
    <mergeCell ref="B4473:D4473"/>
    <mergeCell ref="E4473:F4473"/>
    <mergeCell ref="B4474:D4474"/>
    <mergeCell ref="E4474:F4474"/>
    <mergeCell ref="B4469:D4469"/>
    <mergeCell ref="E4469:F4469"/>
    <mergeCell ref="B4470:D4470"/>
    <mergeCell ref="E4470:F4470"/>
    <mergeCell ref="B4471:D4471"/>
    <mergeCell ref="E4471:F4471"/>
    <mergeCell ref="B4502:D4502"/>
    <mergeCell ref="E4502:F4502"/>
    <mergeCell ref="B4503:D4503"/>
    <mergeCell ref="E4503:F4503"/>
    <mergeCell ref="B4504:D4504"/>
    <mergeCell ref="E4504:F4504"/>
    <mergeCell ref="B4499:D4499"/>
    <mergeCell ref="E4499:F4499"/>
    <mergeCell ref="B4500:D4500"/>
    <mergeCell ref="E4500:F4500"/>
    <mergeCell ref="B4501:D4501"/>
    <mergeCell ref="E4501:F4501"/>
    <mergeCell ref="B4496:D4496"/>
    <mergeCell ref="E4496:F4496"/>
    <mergeCell ref="B4497:D4497"/>
    <mergeCell ref="E4497:F4497"/>
    <mergeCell ref="B4498:D4498"/>
    <mergeCell ref="E4498:F4498"/>
    <mergeCell ref="B4493:D4493"/>
    <mergeCell ref="E4493:F4493"/>
    <mergeCell ref="B4494:D4494"/>
    <mergeCell ref="E4494:F4494"/>
    <mergeCell ref="B4495:D4495"/>
    <mergeCell ref="E4495:F4495"/>
    <mergeCell ref="B4490:D4490"/>
    <mergeCell ref="E4490:F4490"/>
    <mergeCell ref="B4491:D4491"/>
    <mergeCell ref="E4491:F4491"/>
    <mergeCell ref="B4492:D4492"/>
    <mergeCell ref="E4492:F4492"/>
    <mergeCell ref="B4487:D4487"/>
    <mergeCell ref="E4487:F4487"/>
    <mergeCell ref="B4488:D4488"/>
    <mergeCell ref="E4488:F4488"/>
    <mergeCell ref="B4489:D4489"/>
    <mergeCell ref="E4489:F4489"/>
    <mergeCell ref="B4520:D4520"/>
    <mergeCell ref="E4520:F4520"/>
    <mergeCell ref="B4521:D4521"/>
    <mergeCell ref="E4521:F4521"/>
    <mergeCell ref="B4522:D4522"/>
    <mergeCell ref="E4522:F4522"/>
    <mergeCell ref="B4517:D4517"/>
    <mergeCell ref="E4517:F4517"/>
    <mergeCell ref="B4518:D4518"/>
    <mergeCell ref="E4518:F4518"/>
    <mergeCell ref="B4519:D4519"/>
    <mergeCell ref="E4519:F4519"/>
    <mergeCell ref="B4514:D4514"/>
    <mergeCell ref="E4514:F4514"/>
    <mergeCell ref="B4515:D4515"/>
    <mergeCell ref="E4515:F4515"/>
    <mergeCell ref="B4516:D4516"/>
    <mergeCell ref="E4516:F4516"/>
    <mergeCell ref="B4511:D4511"/>
    <mergeCell ref="E4511:F4511"/>
    <mergeCell ref="B4512:D4512"/>
    <mergeCell ref="E4512:F4512"/>
    <mergeCell ref="B4513:D4513"/>
    <mergeCell ref="E4513:F4513"/>
    <mergeCell ref="B4508:D4508"/>
    <mergeCell ref="E4508:F4508"/>
    <mergeCell ref="B4509:D4509"/>
    <mergeCell ref="E4509:F4509"/>
    <mergeCell ref="B4510:D4510"/>
    <mergeCell ref="E4510:F4510"/>
    <mergeCell ref="B4505:D4505"/>
    <mergeCell ref="E4505:F4505"/>
    <mergeCell ref="B4506:D4506"/>
    <mergeCell ref="E4506:F4506"/>
    <mergeCell ref="B4507:D4507"/>
    <mergeCell ref="E4507:F4507"/>
    <mergeCell ref="B4538:D4538"/>
    <mergeCell ref="E4538:F4538"/>
    <mergeCell ref="B4539:D4539"/>
    <mergeCell ref="E4539:F4539"/>
    <mergeCell ref="B4540:D4540"/>
    <mergeCell ref="E4540:F4540"/>
    <mergeCell ref="B4535:D4535"/>
    <mergeCell ref="E4535:F4535"/>
    <mergeCell ref="B4536:D4536"/>
    <mergeCell ref="E4536:F4536"/>
    <mergeCell ref="B4537:D4537"/>
    <mergeCell ref="E4537:F4537"/>
    <mergeCell ref="B4532:D4532"/>
    <mergeCell ref="E4532:F4532"/>
    <mergeCell ref="B4533:D4533"/>
    <mergeCell ref="E4533:F4533"/>
    <mergeCell ref="B4534:D4534"/>
    <mergeCell ref="E4534:F4534"/>
    <mergeCell ref="B4529:D4529"/>
    <mergeCell ref="E4529:F4529"/>
    <mergeCell ref="B4530:D4530"/>
    <mergeCell ref="E4530:F4530"/>
    <mergeCell ref="B4531:D4531"/>
    <mergeCell ref="E4531:F4531"/>
    <mergeCell ref="B4526:D4526"/>
    <mergeCell ref="E4526:F4526"/>
    <mergeCell ref="B4527:D4527"/>
    <mergeCell ref="E4527:F4527"/>
    <mergeCell ref="B4528:D4528"/>
    <mergeCell ref="E4528:F4528"/>
    <mergeCell ref="B4523:D4523"/>
    <mergeCell ref="E4523:F4523"/>
    <mergeCell ref="B4524:D4524"/>
    <mergeCell ref="E4524:F4524"/>
    <mergeCell ref="B4525:D4525"/>
    <mergeCell ref="E4525:F4525"/>
    <mergeCell ref="B4556:D4556"/>
    <mergeCell ref="E4556:F4556"/>
    <mergeCell ref="B4557:D4557"/>
    <mergeCell ref="E4557:F4557"/>
    <mergeCell ref="B4558:D4558"/>
    <mergeCell ref="E4558:F4558"/>
    <mergeCell ref="B4553:D4553"/>
    <mergeCell ref="E4553:F4553"/>
    <mergeCell ref="B4554:D4554"/>
    <mergeCell ref="E4554:F4554"/>
    <mergeCell ref="B4555:D4555"/>
    <mergeCell ref="E4555:F4555"/>
    <mergeCell ref="B4550:D4550"/>
    <mergeCell ref="E4550:F4550"/>
    <mergeCell ref="B4551:D4551"/>
    <mergeCell ref="E4551:F4551"/>
    <mergeCell ref="B4552:D4552"/>
    <mergeCell ref="E4552:F4552"/>
    <mergeCell ref="B4547:D4547"/>
    <mergeCell ref="E4547:F4547"/>
    <mergeCell ref="B4548:D4548"/>
    <mergeCell ref="E4548:F4548"/>
    <mergeCell ref="B4549:D4549"/>
    <mergeCell ref="E4549:F4549"/>
    <mergeCell ref="B4544:D4544"/>
    <mergeCell ref="E4544:F4544"/>
    <mergeCell ref="B4545:D4545"/>
    <mergeCell ref="E4545:F4545"/>
    <mergeCell ref="B4546:D4546"/>
    <mergeCell ref="E4546:F4546"/>
    <mergeCell ref="B4541:D4541"/>
    <mergeCell ref="E4541:F4541"/>
    <mergeCell ref="B4542:D4542"/>
    <mergeCell ref="E4542:F4542"/>
    <mergeCell ref="B4543:D4543"/>
    <mergeCell ref="E4543:F4543"/>
    <mergeCell ref="B4574:D4574"/>
    <mergeCell ref="E4574:F4574"/>
    <mergeCell ref="B4575:D4575"/>
    <mergeCell ref="E4575:F4575"/>
    <mergeCell ref="B4576:D4576"/>
    <mergeCell ref="E4576:F4576"/>
    <mergeCell ref="B4571:D4571"/>
    <mergeCell ref="E4571:F4571"/>
    <mergeCell ref="B4572:D4572"/>
    <mergeCell ref="E4572:F4572"/>
    <mergeCell ref="B4573:D4573"/>
    <mergeCell ref="E4573:F4573"/>
    <mergeCell ref="B4568:D4568"/>
    <mergeCell ref="E4568:F4568"/>
    <mergeCell ref="B4569:D4569"/>
    <mergeCell ref="E4569:F4569"/>
    <mergeCell ref="B4570:D4570"/>
    <mergeCell ref="E4570:F4570"/>
    <mergeCell ref="B4565:D4565"/>
    <mergeCell ref="E4565:F4565"/>
    <mergeCell ref="B4566:D4566"/>
    <mergeCell ref="E4566:F4566"/>
    <mergeCell ref="B4567:D4567"/>
    <mergeCell ref="E4567:F4567"/>
    <mergeCell ref="B4562:D4562"/>
    <mergeCell ref="E4562:F4562"/>
    <mergeCell ref="B4563:D4563"/>
    <mergeCell ref="E4563:F4563"/>
    <mergeCell ref="B4564:D4564"/>
    <mergeCell ref="E4564:F4564"/>
    <mergeCell ref="B4559:D4559"/>
    <mergeCell ref="E4559:F4559"/>
    <mergeCell ref="B4560:D4560"/>
    <mergeCell ref="E4560:F4560"/>
    <mergeCell ref="B4561:D4561"/>
    <mergeCell ref="E4561:F4561"/>
    <mergeCell ref="B4592:D4592"/>
    <mergeCell ref="E4592:F4592"/>
    <mergeCell ref="B4593:D4593"/>
    <mergeCell ref="E4593:F4593"/>
    <mergeCell ref="B4594:D4594"/>
    <mergeCell ref="E4594:F4594"/>
    <mergeCell ref="B4589:D4589"/>
    <mergeCell ref="E4589:F4589"/>
    <mergeCell ref="B4590:D4590"/>
    <mergeCell ref="E4590:F4590"/>
    <mergeCell ref="B4591:D4591"/>
    <mergeCell ref="E4591:F4591"/>
    <mergeCell ref="B4586:D4586"/>
    <mergeCell ref="E4586:F4586"/>
    <mergeCell ref="B4587:D4587"/>
    <mergeCell ref="E4587:F4587"/>
    <mergeCell ref="B4588:D4588"/>
    <mergeCell ref="E4588:F4588"/>
    <mergeCell ref="B4583:D4583"/>
    <mergeCell ref="E4583:F4583"/>
    <mergeCell ref="B4584:D4584"/>
    <mergeCell ref="E4584:F4584"/>
    <mergeCell ref="B4585:D4585"/>
    <mergeCell ref="E4585:F4585"/>
    <mergeCell ref="B4580:D4580"/>
    <mergeCell ref="E4580:F4580"/>
    <mergeCell ref="B4581:D4581"/>
    <mergeCell ref="E4581:F4581"/>
    <mergeCell ref="B4582:D4582"/>
    <mergeCell ref="E4582:F4582"/>
    <mergeCell ref="B4577:D4577"/>
    <mergeCell ref="E4577:F4577"/>
    <mergeCell ref="B4578:D4578"/>
    <mergeCell ref="E4578:F4578"/>
    <mergeCell ref="B4579:D4579"/>
    <mergeCell ref="E4579:F4579"/>
    <mergeCell ref="B4610:D4610"/>
    <mergeCell ref="E4610:F4610"/>
    <mergeCell ref="B4611:D4611"/>
    <mergeCell ref="E4611:F4611"/>
    <mergeCell ref="B4612:D4612"/>
    <mergeCell ref="E4612:F4612"/>
    <mergeCell ref="B4607:D4607"/>
    <mergeCell ref="E4607:F4607"/>
    <mergeCell ref="B4608:D4608"/>
    <mergeCell ref="E4608:F4608"/>
    <mergeCell ref="B4609:D4609"/>
    <mergeCell ref="E4609:F4609"/>
    <mergeCell ref="B4604:D4604"/>
    <mergeCell ref="E4604:F4604"/>
    <mergeCell ref="B4605:D4605"/>
    <mergeCell ref="E4605:F4605"/>
    <mergeCell ref="B4606:D4606"/>
    <mergeCell ref="E4606:F4606"/>
    <mergeCell ref="B4601:D4601"/>
    <mergeCell ref="E4601:F4601"/>
    <mergeCell ref="B4602:D4602"/>
    <mergeCell ref="E4602:F4602"/>
    <mergeCell ref="B4603:D4603"/>
    <mergeCell ref="E4603:F4603"/>
    <mergeCell ref="B4598:D4598"/>
    <mergeCell ref="E4598:F4598"/>
    <mergeCell ref="B4599:D4599"/>
    <mergeCell ref="E4599:F4599"/>
    <mergeCell ref="B4600:D4600"/>
    <mergeCell ref="E4600:F4600"/>
    <mergeCell ref="B4595:D4595"/>
    <mergeCell ref="E4595:F4595"/>
    <mergeCell ref="B4596:D4596"/>
    <mergeCell ref="E4596:F4596"/>
    <mergeCell ref="B4597:D4597"/>
    <mergeCell ref="E4597:F4597"/>
    <mergeCell ref="B4628:D4628"/>
    <mergeCell ref="E4628:F4628"/>
    <mergeCell ref="B4629:D4629"/>
    <mergeCell ref="E4629:F4629"/>
    <mergeCell ref="B4630:D4630"/>
    <mergeCell ref="E4630:F4630"/>
    <mergeCell ref="B4625:D4625"/>
    <mergeCell ref="E4625:F4625"/>
    <mergeCell ref="B4626:D4626"/>
    <mergeCell ref="E4626:F4626"/>
    <mergeCell ref="B4627:D4627"/>
    <mergeCell ref="E4627:F4627"/>
    <mergeCell ref="B4622:D4622"/>
    <mergeCell ref="E4622:F4622"/>
    <mergeCell ref="B4623:D4623"/>
    <mergeCell ref="E4623:F4623"/>
    <mergeCell ref="B4624:D4624"/>
    <mergeCell ref="E4624:F4624"/>
    <mergeCell ref="B4619:D4619"/>
    <mergeCell ref="E4619:F4619"/>
    <mergeCell ref="B4620:D4620"/>
    <mergeCell ref="E4620:F4620"/>
    <mergeCell ref="B4621:D4621"/>
    <mergeCell ref="E4621:F4621"/>
    <mergeCell ref="B4616:D4616"/>
    <mergeCell ref="E4616:F4616"/>
    <mergeCell ref="B4617:D4617"/>
    <mergeCell ref="E4617:F4617"/>
    <mergeCell ref="B4618:D4618"/>
    <mergeCell ref="E4618:F4618"/>
    <mergeCell ref="B4613:D4613"/>
    <mergeCell ref="E4613:F4613"/>
    <mergeCell ref="B4614:D4614"/>
    <mergeCell ref="E4614:F4614"/>
    <mergeCell ref="B4615:D4615"/>
    <mergeCell ref="E4615:F4615"/>
    <mergeCell ref="B4646:D4646"/>
    <mergeCell ref="E4646:F4646"/>
    <mergeCell ref="B4647:D4647"/>
    <mergeCell ref="E4647:F4647"/>
    <mergeCell ref="B4648:D4648"/>
    <mergeCell ref="E4648:F4648"/>
    <mergeCell ref="B4643:D4643"/>
    <mergeCell ref="E4643:F4643"/>
    <mergeCell ref="B4644:D4644"/>
    <mergeCell ref="E4644:F4644"/>
    <mergeCell ref="B4645:D4645"/>
    <mergeCell ref="E4645:F4645"/>
    <mergeCell ref="B4640:D4640"/>
    <mergeCell ref="E4640:F4640"/>
    <mergeCell ref="B4641:D4641"/>
    <mergeCell ref="E4641:F4641"/>
    <mergeCell ref="B4642:D4642"/>
    <mergeCell ref="E4642:F4642"/>
    <mergeCell ref="B4637:D4637"/>
    <mergeCell ref="E4637:F4637"/>
    <mergeCell ref="B4638:D4638"/>
    <mergeCell ref="E4638:F4638"/>
    <mergeCell ref="B4639:D4639"/>
    <mergeCell ref="E4639:F4639"/>
    <mergeCell ref="B4634:D4634"/>
    <mergeCell ref="E4634:F4634"/>
    <mergeCell ref="B4635:D4635"/>
    <mergeCell ref="E4635:F4635"/>
    <mergeCell ref="B4636:D4636"/>
    <mergeCell ref="E4636:F4636"/>
    <mergeCell ref="B4631:D4631"/>
    <mergeCell ref="E4631:F4631"/>
    <mergeCell ref="B4632:D4632"/>
    <mergeCell ref="E4632:F4632"/>
    <mergeCell ref="B4633:D4633"/>
    <mergeCell ref="E4633:F4633"/>
    <mergeCell ref="B4664:D4664"/>
    <mergeCell ref="E4664:F4664"/>
    <mergeCell ref="B4665:D4665"/>
    <mergeCell ref="E4665:F4665"/>
    <mergeCell ref="B4666:D4666"/>
    <mergeCell ref="E4666:F4666"/>
    <mergeCell ref="B4661:D4661"/>
    <mergeCell ref="E4661:F4661"/>
    <mergeCell ref="B4662:D4662"/>
    <mergeCell ref="E4662:F4662"/>
    <mergeCell ref="B4663:D4663"/>
    <mergeCell ref="E4663:F4663"/>
    <mergeCell ref="B4658:D4658"/>
    <mergeCell ref="E4658:F4658"/>
    <mergeCell ref="B4659:D4659"/>
    <mergeCell ref="E4659:F4659"/>
    <mergeCell ref="B4660:D4660"/>
    <mergeCell ref="E4660:F4660"/>
    <mergeCell ref="B4655:D4655"/>
    <mergeCell ref="E4655:F4655"/>
    <mergeCell ref="B4656:D4656"/>
    <mergeCell ref="E4656:F4656"/>
    <mergeCell ref="B4657:D4657"/>
    <mergeCell ref="E4657:F4657"/>
    <mergeCell ref="B4652:D4652"/>
    <mergeCell ref="E4652:F4652"/>
    <mergeCell ref="B4653:D4653"/>
    <mergeCell ref="E4653:F4653"/>
    <mergeCell ref="B4654:D4654"/>
    <mergeCell ref="E4654:F4654"/>
    <mergeCell ref="B4649:D4649"/>
    <mergeCell ref="E4649:F4649"/>
    <mergeCell ref="B4650:D4650"/>
    <mergeCell ref="E4650:F4650"/>
    <mergeCell ref="B4651:D4651"/>
    <mergeCell ref="E4651:F4651"/>
    <mergeCell ref="B4682:D4682"/>
    <mergeCell ref="E4682:F4682"/>
    <mergeCell ref="B4683:D4683"/>
    <mergeCell ref="E4683:F4683"/>
    <mergeCell ref="B4684:D4684"/>
    <mergeCell ref="E4684:F4684"/>
    <mergeCell ref="B4679:D4679"/>
    <mergeCell ref="E4679:F4679"/>
    <mergeCell ref="B4680:D4680"/>
    <mergeCell ref="E4680:F4680"/>
    <mergeCell ref="B4681:D4681"/>
    <mergeCell ref="E4681:F4681"/>
    <mergeCell ref="B4676:D4676"/>
    <mergeCell ref="E4676:F4676"/>
    <mergeCell ref="B4677:D4677"/>
    <mergeCell ref="E4677:F4677"/>
    <mergeCell ref="B4678:D4678"/>
    <mergeCell ref="E4678:F4678"/>
    <mergeCell ref="B4673:D4673"/>
    <mergeCell ref="E4673:F4673"/>
    <mergeCell ref="B4674:D4674"/>
    <mergeCell ref="E4674:F4674"/>
    <mergeCell ref="B4675:D4675"/>
    <mergeCell ref="E4675:F4675"/>
    <mergeCell ref="B4670:D4670"/>
    <mergeCell ref="E4670:F4670"/>
    <mergeCell ref="B4671:D4671"/>
    <mergeCell ref="E4671:F4671"/>
    <mergeCell ref="B4672:D4672"/>
    <mergeCell ref="E4672:F4672"/>
    <mergeCell ref="B4667:D4667"/>
    <mergeCell ref="E4667:F4667"/>
    <mergeCell ref="B4668:D4668"/>
    <mergeCell ref="E4668:F4668"/>
    <mergeCell ref="B4669:D4669"/>
    <mergeCell ref="E4669:F4669"/>
    <mergeCell ref="B4700:D4700"/>
    <mergeCell ref="E4700:F4700"/>
    <mergeCell ref="B4701:D4701"/>
    <mergeCell ref="E4701:F4701"/>
    <mergeCell ref="B4702:D4702"/>
    <mergeCell ref="E4702:F4702"/>
    <mergeCell ref="B4697:D4697"/>
    <mergeCell ref="E4697:F4697"/>
    <mergeCell ref="B4698:D4698"/>
    <mergeCell ref="E4698:F4698"/>
    <mergeCell ref="B4699:D4699"/>
    <mergeCell ref="E4699:F4699"/>
    <mergeCell ref="B4694:D4694"/>
    <mergeCell ref="E4694:F4694"/>
    <mergeCell ref="B4695:D4695"/>
    <mergeCell ref="E4695:F4695"/>
    <mergeCell ref="B4696:D4696"/>
    <mergeCell ref="E4696:F4696"/>
    <mergeCell ref="B4691:D4691"/>
    <mergeCell ref="E4691:F4691"/>
    <mergeCell ref="B4692:D4692"/>
    <mergeCell ref="E4692:F4692"/>
    <mergeCell ref="B4693:D4693"/>
    <mergeCell ref="E4693:F4693"/>
    <mergeCell ref="B4688:D4688"/>
    <mergeCell ref="E4688:F4688"/>
    <mergeCell ref="B4689:D4689"/>
    <mergeCell ref="E4689:F4689"/>
    <mergeCell ref="B4690:D4690"/>
    <mergeCell ref="E4690:F4690"/>
    <mergeCell ref="B4685:D4685"/>
    <mergeCell ref="E4685:F4685"/>
    <mergeCell ref="B4686:D4686"/>
    <mergeCell ref="E4686:F4686"/>
    <mergeCell ref="B4687:D4687"/>
    <mergeCell ref="E4687:F4687"/>
    <mergeCell ref="B4718:D4718"/>
    <mergeCell ref="E4718:F4718"/>
    <mergeCell ref="B4719:D4719"/>
    <mergeCell ref="E4719:F4719"/>
    <mergeCell ref="B4720:D4720"/>
    <mergeCell ref="E4720:F4720"/>
    <mergeCell ref="B4715:D4715"/>
    <mergeCell ref="E4715:F4715"/>
    <mergeCell ref="B4716:D4716"/>
    <mergeCell ref="E4716:F4716"/>
    <mergeCell ref="B4717:D4717"/>
    <mergeCell ref="E4717:F4717"/>
    <mergeCell ref="B4712:D4712"/>
    <mergeCell ref="E4712:F4712"/>
    <mergeCell ref="B4713:D4713"/>
    <mergeCell ref="E4713:F4713"/>
    <mergeCell ref="B4714:D4714"/>
    <mergeCell ref="E4714:F4714"/>
    <mergeCell ref="B4709:D4709"/>
    <mergeCell ref="E4709:F4709"/>
    <mergeCell ref="B4710:D4710"/>
    <mergeCell ref="E4710:F4710"/>
    <mergeCell ref="B4711:D4711"/>
    <mergeCell ref="E4711:F4711"/>
    <mergeCell ref="B4706:D4706"/>
    <mergeCell ref="E4706:F4706"/>
    <mergeCell ref="B4707:D4707"/>
    <mergeCell ref="E4707:F4707"/>
    <mergeCell ref="B4708:D4708"/>
    <mergeCell ref="E4708:F4708"/>
    <mergeCell ref="B4703:D4703"/>
    <mergeCell ref="E4703:F4703"/>
    <mergeCell ref="B4704:D4704"/>
    <mergeCell ref="E4704:F4704"/>
    <mergeCell ref="B4705:D4705"/>
    <mergeCell ref="E4705:F4705"/>
    <mergeCell ref="B4736:D4736"/>
    <mergeCell ref="E4736:F4736"/>
    <mergeCell ref="B4737:D4737"/>
    <mergeCell ref="E4737:F4737"/>
    <mergeCell ref="B4738:D4738"/>
    <mergeCell ref="E4738:F4738"/>
    <mergeCell ref="B4733:D4733"/>
    <mergeCell ref="E4733:F4733"/>
    <mergeCell ref="B4734:D4734"/>
    <mergeCell ref="E4734:F4734"/>
    <mergeCell ref="B4735:D4735"/>
    <mergeCell ref="E4735:F4735"/>
    <mergeCell ref="B4730:D4730"/>
    <mergeCell ref="E4730:F4730"/>
    <mergeCell ref="B4731:D4731"/>
    <mergeCell ref="E4731:F4731"/>
    <mergeCell ref="B4732:D4732"/>
    <mergeCell ref="E4732:F4732"/>
    <mergeCell ref="B4727:D4727"/>
    <mergeCell ref="E4727:F4727"/>
    <mergeCell ref="B4728:D4728"/>
    <mergeCell ref="E4728:F4728"/>
    <mergeCell ref="B4729:D4729"/>
    <mergeCell ref="E4729:F4729"/>
    <mergeCell ref="B4724:D4724"/>
    <mergeCell ref="E4724:F4724"/>
    <mergeCell ref="B4725:D4725"/>
    <mergeCell ref="E4725:F4725"/>
    <mergeCell ref="B4726:D4726"/>
    <mergeCell ref="E4726:F4726"/>
    <mergeCell ref="B4721:D4721"/>
    <mergeCell ref="E4721:F4721"/>
    <mergeCell ref="B4722:D4722"/>
    <mergeCell ref="E4722:F4722"/>
    <mergeCell ref="B4723:D4723"/>
    <mergeCell ref="E4723:F4723"/>
    <mergeCell ref="B4754:D4754"/>
    <mergeCell ref="E4754:F4754"/>
    <mergeCell ref="B4755:D4755"/>
    <mergeCell ref="E4755:F4755"/>
    <mergeCell ref="B4756:D4756"/>
    <mergeCell ref="E4756:F4756"/>
    <mergeCell ref="B4751:D4751"/>
    <mergeCell ref="E4751:F4751"/>
    <mergeCell ref="B4752:D4752"/>
    <mergeCell ref="E4752:F4752"/>
    <mergeCell ref="B4753:D4753"/>
    <mergeCell ref="E4753:F4753"/>
    <mergeCell ref="B4748:D4748"/>
    <mergeCell ref="E4748:F4748"/>
    <mergeCell ref="B4749:D4749"/>
    <mergeCell ref="E4749:F4749"/>
    <mergeCell ref="B4750:D4750"/>
    <mergeCell ref="E4750:F4750"/>
    <mergeCell ref="B4745:D4745"/>
    <mergeCell ref="E4745:F4745"/>
    <mergeCell ref="B4746:D4746"/>
    <mergeCell ref="E4746:F4746"/>
    <mergeCell ref="B4747:D4747"/>
    <mergeCell ref="E4747:F4747"/>
    <mergeCell ref="B4742:D4742"/>
    <mergeCell ref="E4742:F4742"/>
    <mergeCell ref="B4743:D4743"/>
    <mergeCell ref="E4743:F4743"/>
    <mergeCell ref="B4744:D4744"/>
    <mergeCell ref="E4744:F4744"/>
    <mergeCell ref="B4739:D4739"/>
    <mergeCell ref="E4739:F4739"/>
    <mergeCell ref="B4740:D4740"/>
    <mergeCell ref="E4740:F4740"/>
    <mergeCell ref="B4741:D4741"/>
    <mergeCell ref="E4741:F4741"/>
    <mergeCell ref="B4772:D4772"/>
    <mergeCell ref="E4772:F4772"/>
    <mergeCell ref="B4773:D4773"/>
    <mergeCell ref="E4773:F4773"/>
    <mergeCell ref="B4774:D4774"/>
    <mergeCell ref="E4774:F4774"/>
    <mergeCell ref="B4769:D4769"/>
    <mergeCell ref="E4769:F4769"/>
    <mergeCell ref="B4770:D4770"/>
    <mergeCell ref="E4770:F4770"/>
    <mergeCell ref="B4771:D4771"/>
    <mergeCell ref="E4771:F4771"/>
    <mergeCell ref="B4766:D4766"/>
    <mergeCell ref="E4766:F4766"/>
    <mergeCell ref="B4767:D4767"/>
    <mergeCell ref="E4767:F4767"/>
    <mergeCell ref="B4768:D4768"/>
    <mergeCell ref="E4768:F4768"/>
    <mergeCell ref="B4763:D4763"/>
    <mergeCell ref="E4763:F4763"/>
    <mergeCell ref="B4764:D4764"/>
    <mergeCell ref="E4764:F4764"/>
    <mergeCell ref="B4765:D4765"/>
    <mergeCell ref="E4765:F4765"/>
    <mergeCell ref="B4760:D4760"/>
    <mergeCell ref="E4760:F4760"/>
    <mergeCell ref="B4761:D4761"/>
    <mergeCell ref="E4761:F4761"/>
    <mergeCell ref="B4762:D4762"/>
    <mergeCell ref="E4762:F4762"/>
    <mergeCell ref="B4757:D4757"/>
    <mergeCell ref="E4757:F4757"/>
    <mergeCell ref="B4758:D4758"/>
    <mergeCell ref="E4758:F4758"/>
    <mergeCell ref="B4759:D4759"/>
    <mergeCell ref="E4759:F4759"/>
    <mergeCell ref="B4790:D4790"/>
    <mergeCell ref="E4790:F4790"/>
    <mergeCell ref="B4791:D4791"/>
    <mergeCell ref="E4791:F4791"/>
    <mergeCell ref="B4792:D4792"/>
    <mergeCell ref="E4792:F4792"/>
    <mergeCell ref="B4787:D4787"/>
    <mergeCell ref="E4787:F4787"/>
    <mergeCell ref="B4788:D4788"/>
    <mergeCell ref="E4788:F4788"/>
    <mergeCell ref="B4789:D4789"/>
    <mergeCell ref="E4789:F4789"/>
    <mergeCell ref="B4784:D4784"/>
    <mergeCell ref="E4784:F4784"/>
    <mergeCell ref="B4785:D4785"/>
    <mergeCell ref="E4785:F4785"/>
    <mergeCell ref="B4786:D4786"/>
    <mergeCell ref="E4786:F4786"/>
    <mergeCell ref="B4781:D4781"/>
    <mergeCell ref="E4781:F4781"/>
    <mergeCell ref="B4782:D4782"/>
    <mergeCell ref="E4782:F4782"/>
    <mergeCell ref="B4783:D4783"/>
    <mergeCell ref="E4783:F4783"/>
    <mergeCell ref="B4778:D4778"/>
    <mergeCell ref="E4778:F4778"/>
    <mergeCell ref="B4779:D4779"/>
    <mergeCell ref="E4779:F4779"/>
    <mergeCell ref="B4780:D4780"/>
    <mergeCell ref="E4780:F4780"/>
    <mergeCell ref="B4775:D4775"/>
    <mergeCell ref="E4775:F4775"/>
    <mergeCell ref="B4776:D4776"/>
    <mergeCell ref="E4776:F4776"/>
    <mergeCell ref="B4777:D4777"/>
    <mergeCell ref="E4777:F4777"/>
    <mergeCell ref="B4808:D4808"/>
    <mergeCell ref="E4808:F4808"/>
    <mergeCell ref="B4809:D4809"/>
    <mergeCell ref="E4809:F4809"/>
    <mergeCell ref="B4810:D4810"/>
    <mergeCell ref="E4810:F4810"/>
    <mergeCell ref="B4805:D4805"/>
    <mergeCell ref="E4805:F4805"/>
    <mergeCell ref="B4806:D4806"/>
    <mergeCell ref="E4806:F4806"/>
    <mergeCell ref="B4807:D4807"/>
    <mergeCell ref="E4807:F4807"/>
    <mergeCell ref="B4802:D4802"/>
    <mergeCell ref="E4802:F4802"/>
    <mergeCell ref="B4803:D4803"/>
    <mergeCell ref="E4803:F4803"/>
    <mergeCell ref="B4804:D4804"/>
    <mergeCell ref="E4804:F4804"/>
    <mergeCell ref="B4799:D4799"/>
    <mergeCell ref="E4799:F4799"/>
    <mergeCell ref="B4800:D4800"/>
    <mergeCell ref="E4800:F4800"/>
    <mergeCell ref="B4801:D4801"/>
    <mergeCell ref="E4801:F4801"/>
    <mergeCell ref="B4796:D4796"/>
    <mergeCell ref="E4796:F4796"/>
    <mergeCell ref="B4797:D4797"/>
    <mergeCell ref="E4797:F4797"/>
    <mergeCell ref="B4798:D4798"/>
    <mergeCell ref="E4798:F4798"/>
    <mergeCell ref="B4793:D4793"/>
    <mergeCell ref="E4793:F4793"/>
    <mergeCell ref="B4794:D4794"/>
    <mergeCell ref="E4794:F4794"/>
    <mergeCell ref="B4795:D4795"/>
    <mergeCell ref="E4795:F4795"/>
    <mergeCell ref="B4826:D4826"/>
    <mergeCell ref="E4826:F4826"/>
    <mergeCell ref="B4827:D4827"/>
    <mergeCell ref="E4827:F4827"/>
    <mergeCell ref="B4828:D4828"/>
    <mergeCell ref="E4828:F4828"/>
    <mergeCell ref="B4823:D4823"/>
    <mergeCell ref="E4823:F4823"/>
    <mergeCell ref="B4824:D4824"/>
    <mergeCell ref="E4824:F4824"/>
    <mergeCell ref="B4825:D4825"/>
    <mergeCell ref="E4825:F4825"/>
    <mergeCell ref="B4820:D4820"/>
    <mergeCell ref="E4820:F4820"/>
    <mergeCell ref="B4821:D4821"/>
    <mergeCell ref="E4821:F4821"/>
    <mergeCell ref="B4822:D4822"/>
    <mergeCell ref="E4822:F4822"/>
    <mergeCell ref="B4817:D4817"/>
    <mergeCell ref="E4817:F4817"/>
    <mergeCell ref="B4818:D4818"/>
    <mergeCell ref="E4818:F4818"/>
    <mergeCell ref="B4819:D4819"/>
    <mergeCell ref="E4819:F4819"/>
    <mergeCell ref="B4814:D4814"/>
    <mergeCell ref="E4814:F4814"/>
    <mergeCell ref="B4815:D4815"/>
    <mergeCell ref="E4815:F4815"/>
    <mergeCell ref="B4816:D4816"/>
    <mergeCell ref="E4816:F4816"/>
    <mergeCell ref="B4811:D4811"/>
    <mergeCell ref="E4811:F4811"/>
    <mergeCell ref="B4812:D4812"/>
    <mergeCell ref="E4812:F4812"/>
    <mergeCell ref="B4813:D4813"/>
    <mergeCell ref="E4813:F4813"/>
    <mergeCell ref="B4844:D4844"/>
    <mergeCell ref="E4844:F4844"/>
    <mergeCell ref="B4845:D4845"/>
    <mergeCell ref="E4845:F4845"/>
    <mergeCell ref="B4846:D4846"/>
    <mergeCell ref="E4846:F4846"/>
    <mergeCell ref="B4841:D4841"/>
    <mergeCell ref="E4841:F4841"/>
    <mergeCell ref="B4842:D4842"/>
    <mergeCell ref="E4842:F4842"/>
    <mergeCell ref="B4843:D4843"/>
    <mergeCell ref="E4843:F4843"/>
    <mergeCell ref="B4838:D4838"/>
    <mergeCell ref="E4838:F4838"/>
    <mergeCell ref="B4839:D4839"/>
    <mergeCell ref="E4839:F4839"/>
    <mergeCell ref="B4840:D4840"/>
    <mergeCell ref="E4840:F4840"/>
    <mergeCell ref="B4835:D4835"/>
    <mergeCell ref="E4835:F4835"/>
    <mergeCell ref="B4836:D4836"/>
    <mergeCell ref="E4836:F4836"/>
    <mergeCell ref="B4837:D4837"/>
    <mergeCell ref="E4837:F4837"/>
    <mergeCell ref="B4832:D4832"/>
    <mergeCell ref="E4832:F4832"/>
    <mergeCell ref="B4833:D4833"/>
    <mergeCell ref="E4833:F4833"/>
    <mergeCell ref="B4834:D4834"/>
    <mergeCell ref="E4834:F4834"/>
    <mergeCell ref="B4829:D4829"/>
    <mergeCell ref="E4829:F4829"/>
    <mergeCell ref="B4830:D4830"/>
    <mergeCell ref="E4830:F4830"/>
    <mergeCell ref="B4831:D4831"/>
    <mergeCell ref="E4831:F4831"/>
    <mergeCell ref="B4862:D4862"/>
    <mergeCell ref="E4862:F4862"/>
    <mergeCell ref="B4863:D4863"/>
    <mergeCell ref="E4863:F4863"/>
    <mergeCell ref="B4864:D4864"/>
    <mergeCell ref="E4864:F4864"/>
    <mergeCell ref="B4859:D4859"/>
    <mergeCell ref="E4859:F4859"/>
    <mergeCell ref="B4860:D4860"/>
    <mergeCell ref="E4860:F4860"/>
    <mergeCell ref="B4861:D4861"/>
    <mergeCell ref="E4861:F4861"/>
    <mergeCell ref="B4856:D4856"/>
    <mergeCell ref="E4856:F4856"/>
    <mergeCell ref="B4857:D4857"/>
    <mergeCell ref="E4857:F4857"/>
    <mergeCell ref="B4858:D4858"/>
    <mergeCell ref="E4858:F4858"/>
    <mergeCell ref="B4853:D4853"/>
    <mergeCell ref="E4853:F4853"/>
    <mergeCell ref="B4854:D4854"/>
    <mergeCell ref="E4854:F4854"/>
    <mergeCell ref="B4855:D4855"/>
    <mergeCell ref="E4855:F4855"/>
    <mergeCell ref="B4850:D4850"/>
    <mergeCell ref="E4850:F4850"/>
    <mergeCell ref="B4851:D4851"/>
    <mergeCell ref="E4851:F4851"/>
    <mergeCell ref="B4852:D4852"/>
    <mergeCell ref="E4852:F4852"/>
    <mergeCell ref="B4847:D4847"/>
    <mergeCell ref="E4847:F4847"/>
    <mergeCell ref="B4848:D4848"/>
    <mergeCell ref="E4848:F4848"/>
    <mergeCell ref="B4849:D4849"/>
    <mergeCell ref="E4849:F4849"/>
    <mergeCell ref="B4880:D4880"/>
    <mergeCell ref="E4880:F4880"/>
    <mergeCell ref="B4881:D4881"/>
    <mergeCell ref="E4881:F4881"/>
    <mergeCell ref="B4882:D4882"/>
    <mergeCell ref="E4882:F4882"/>
    <mergeCell ref="B4877:D4877"/>
    <mergeCell ref="E4877:F4877"/>
    <mergeCell ref="B4878:D4878"/>
    <mergeCell ref="E4878:F4878"/>
    <mergeCell ref="B4879:D4879"/>
    <mergeCell ref="E4879:F4879"/>
    <mergeCell ref="B4874:D4874"/>
    <mergeCell ref="E4874:F4874"/>
    <mergeCell ref="B4875:D4875"/>
    <mergeCell ref="E4875:F4875"/>
    <mergeCell ref="B4876:D4876"/>
    <mergeCell ref="E4876:F4876"/>
    <mergeCell ref="B4871:D4871"/>
    <mergeCell ref="E4871:F4871"/>
    <mergeCell ref="B4872:D4872"/>
    <mergeCell ref="E4872:F4872"/>
    <mergeCell ref="B4873:D4873"/>
    <mergeCell ref="E4873:F4873"/>
    <mergeCell ref="B4868:D4868"/>
    <mergeCell ref="E4868:F4868"/>
    <mergeCell ref="B4869:D4869"/>
    <mergeCell ref="E4869:F4869"/>
    <mergeCell ref="B4870:D4870"/>
    <mergeCell ref="E4870:F4870"/>
    <mergeCell ref="B4865:D4865"/>
    <mergeCell ref="E4865:F4865"/>
    <mergeCell ref="B4866:D4866"/>
    <mergeCell ref="E4866:F4866"/>
    <mergeCell ref="B4867:D4867"/>
    <mergeCell ref="E4867:F4867"/>
    <mergeCell ref="B4898:D4898"/>
    <mergeCell ref="E4898:F4898"/>
    <mergeCell ref="B4899:D4899"/>
    <mergeCell ref="E4899:F4899"/>
    <mergeCell ref="B4900:D4900"/>
    <mergeCell ref="E4900:F4900"/>
    <mergeCell ref="B4895:D4895"/>
    <mergeCell ref="E4895:F4895"/>
    <mergeCell ref="B4896:D4896"/>
    <mergeCell ref="E4896:F4896"/>
    <mergeCell ref="B4897:D4897"/>
    <mergeCell ref="E4897:F4897"/>
    <mergeCell ref="B4892:D4892"/>
    <mergeCell ref="E4892:F4892"/>
    <mergeCell ref="B4893:D4893"/>
    <mergeCell ref="E4893:F4893"/>
    <mergeCell ref="B4894:D4894"/>
    <mergeCell ref="E4894:F4894"/>
    <mergeCell ref="B4889:D4889"/>
    <mergeCell ref="E4889:F4889"/>
    <mergeCell ref="B4890:D4890"/>
    <mergeCell ref="E4890:F4890"/>
    <mergeCell ref="B4891:D4891"/>
    <mergeCell ref="E4891:F4891"/>
    <mergeCell ref="B4886:D4886"/>
    <mergeCell ref="E4886:F4886"/>
    <mergeCell ref="B4887:D4887"/>
    <mergeCell ref="E4887:F4887"/>
    <mergeCell ref="B4888:D4888"/>
    <mergeCell ref="E4888:F4888"/>
    <mergeCell ref="B4883:D4883"/>
    <mergeCell ref="E4883:F4883"/>
    <mergeCell ref="B4884:D4884"/>
    <mergeCell ref="E4884:F4884"/>
    <mergeCell ref="B4885:D4885"/>
    <mergeCell ref="E4885:F4885"/>
    <mergeCell ref="B4916:D4916"/>
    <mergeCell ref="E4916:F4916"/>
    <mergeCell ref="B4917:D4917"/>
    <mergeCell ref="E4917:F4917"/>
    <mergeCell ref="B4918:D4918"/>
    <mergeCell ref="E4918:F4918"/>
    <mergeCell ref="B4913:D4913"/>
    <mergeCell ref="E4913:F4913"/>
    <mergeCell ref="B4914:D4914"/>
    <mergeCell ref="E4914:F4914"/>
    <mergeCell ref="B4915:D4915"/>
    <mergeCell ref="E4915:F4915"/>
    <mergeCell ref="B4910:D4910"/>
    <mergeCell ref="E4910:F4910"/>
    <mergeCell ref="B4911:D4911"/>
    <mergeCell ref="E4911:F4911"/>
    <mergeCell ref="B4912:D4912"/>
    <mergeCell ref="E4912:F4912"/>
    <mergeCell ref="B4907:D4907"/>
    <mergeCell ref="E4907:F4907"/>
    <mergeCell ref="B4908:D4908"/>
    <mergeCell ref="E4908:F4908"/>
    <mergeCell ref="B4909:D4909"/>
    <mergeCell ref="E4909:F4909"/>
    <mergeCell ref="B4904:D4904"/>
    <mergeCell ref="E4904:F4904"/>
    <mergeCell ref="B4905:D4905"/>
    <mergeCell ref="E4905:F4905"/>
    <mergeCell ref="B4906:D4906"/>
    <mergeCell ref="E4906:F4906"/>
    <mergeCell ref="B4901:D4901"/>
    <mergeCell ref="E4901:F4901"/>
    <mergeCell ref="B4902:D4902"/>
    <mergeCell ref="E4902:F4902"/>
    <mergeCell ref="B4903:D4903"/>
    <mergeCell ref="E4903:F4903"/>
    <mergeCell ref="B4934:D4934"/>
    <mergeCell ref="E4934:F4934"/>
    <mergeCell ref="B4935:D4935"/>
    <mergeCell ref="E4935:F4935"/>
    <mergeCell ref="B4936:D4936"/>
    <mergeCell ref="E4936:F4936"/>
    <mergeCell ref="B4931:D4931"/>
    <mergeCell ref="E4931:F4931"/>
    <mergeCell ref="B4932:D4932"/>
    <mergeCell ref="E4932:F4932"/>
    <mergeCell ref="B4933:D4933"/>
    <mergeCell ref="E4933:F4933"/>
    <mergeCell ref="B4928:D4928"/>
    <mergeCell ref="E4928:F4928"/>
    <mergeCell ref="B4929:D4929"/>
    <mergeCell ref="E4929:F4929"/>
    <mergeCell ref="B4930:D4930"/>
    <mergeCell ref="E4930:F4930"/>
    <mergeCell ref="B4925:D4925"/>
    <mergeCell ref="E4925:F4925"/>
    <mergeCell ref="B4926:D4926"/>
    <mergeCell ref="E4926:F4926"/>
    <mergeCell ref="B4927:D4927"/>
    <mergeCell ref="E4927:F4927"/>
    <mergeCell ref="B4922:D4922"/>
    <mergeCell ref="E4922:F4922"/>
    <mergeCell ref="B4923:D4923"/>
    <mergeCell ref="E4923:F4923"/>
    <mergeCell ref="B4924:D4924"/>
    <mergeCell ref="E4924:F4924"/>
    <mergeCell ref="B4919:D4919"/>
    <mergeCell ref="E4919:F4919"/>
    <mergeCell ref="B4920:D4920"/>
    <mergeCell ref="E4920:F4920"/>
    <mergeCell ref="B4921:D4921"/>
    <mergeCell ref="E4921:F4921"/>
    <mergeCell ref="B4952:D4952"/>
    <mergeCell ref="E4952:F4952"/>
    <mergeCell ref="B4953:D4953"/>
    <mergeCell ref="E4953:F4953"/>
    <mergeCell ref="B4954:D4954"/>
    <mergeCell ref="E4954:F4954"/>
    <mergeCell ref="B4949:D4949"/>
    <mergeCell ref="E4949:F4949"/>
    <mergeCell ref="B4950:D4950"/>
    <mergeCell ref="E4950:F4950"/>
    <mergeCell ref="B4951:D4951"/>
    <mergeCell ref="E4951:F4951"/>
    <mergeCell ref="B4946:D4946"/>
    <mergeCell ref="E4946:F4946"/>
    <mergeCell ref="B4947:D4947"/>
    <mergeCell ref="E4947:F4947"/>
    <mergeCell ref="B4948:D4948"/>
    <mergeCell ref="E4948:F4948"/>
    <mergeCell ref="B4943:D4943"/>
    <mergeCell ref="E4943:F4943"/>
    <mergeCell ref="B4944:D4944"/>
    <mergeCell ref="E4944:F4944"/>
    <mergeCell ref="B4945:D4945"/>
    <mergeCell ref="E4945:F4945"/>
    <mergeCell ref="B4940:D4940"/>
    <mergeCell ref="E4940:F4940"/>
    <mergeCell ref="B4941:D4941"/>
    <mergeCell ref="E4941:F4941"/>
    <mergeCell ref="B4942:D4942"/>
    <mergeCell ref="E4942:F4942"/>
    <mergeCell ref="B4937:D4937"/>
    <mergeCell ref="E4937:F4937"/>
    <mergeCell ref="B4938:D4938"/>
    <mergeCell ref="E4938:F4938"/>
    <mergeCell ref="B4939:D4939"/>
    <mergeCell ref="E4939:F4939"/>
    <mergeCell ref="B4970:D4970"/>
    <mergeCell ref="E4970:F4970"/>
    <mergeCell ref="B4971:D4971"/>
    <mergeCell ref="E4971:F4971"/>
    <mergeCell ref="B4972:D4972"/>
    <mergeCell ref="E4972:F4972"/>
    <mergeCell ref="B4967:D4967"/>
    <mergeCell ref="E4967:F4967"/>
    <mergeCell ref="B4968:D4968"/>
    <mergeCell ref="E4968:F4968"/>
    <mergeCell ref="B4969:D4969"/>
    <mergeCell ref="E4969:F4969"/>
    <mergeCell ref="B4964:D4964"/>
    <mergeCell ref="E4964:F4964"/>
    <mergeCell ref="B4965:D4965"/>
    <mergeCell ref="E4965:F4965"/>
    <mergeCell ref="B4966:D4966"/>
    <mergeCell ref="E4966:F4966"/>
    <mergeCell ref="B4961:D4961"/>
    <mergeCell ref="E4961:F4961"/>
    <mergeCell ref="B4962:D4962"/>
    <mergeCell ref="E4962:F4962"/>
    <mergeCell ref="B4963:D4963"/>
    <mergeCell ref="E4963:F4963"/>
    <mergeCell ref="B4958:D4958"/>
    <mergeCell ref="E4958:F4958"/>
    <mergeCell ref="B4959:D4959"/>
    <mergeCell ref="E4959:F4959"/>
    <mergeCell ref="B4960:D4960"/>
    <mergeCell ref="E4960:F4960"/>
    <mergeCell ref="B4955:D4955"/>
    <mergeCell ref="E4955:F4955"/>
    <mergeCell ref="B4956:D4956"/>
    <mergeCell ref="E4956:F4956"/>
    <mergeCell ref="B4957:D4957"/>
    <mergeCell ref="E4957:F4957"/>
    <mergeCell ref="B4988:D4988"/>
    <mergeCell ref="E4988:F4988"/>
    <mergeCell ref="B4989:D4989"/>
    <mergeCell ref="E4989:F4989"/>
    <mergeCell ref="B4990:D4990"/>
    <mergeCell ref="E4990:F4990"/>
    <mergeCell ref="B4985:D4985"/>
    <mergeCell ref="E4985:F4985"/>
    <mergeCell ref="B4986:D4986"/>
    <mergeCell ref="E4986:F4986"/>
    <mergeCell ref="B4987:D4987"/>
    <mergeCell ref="E4987:F4987"/>
    <mergeCell ref="B4982:D4982"/>
    <mergeCell ref="E4982:F4982"/>
    <mergeCell ref="B4983:D4983"/>
    <mergeCell ref="E4983:F4983"/>
    <mergeCell ref="B4984:D4984"/>
    <mergeCell ref="E4984:F4984"/>
    <mergeCell ref="B4979:D4979"/>
    <mergeCell ref="E4979:F4979"/>
    <mergeCell ref="B4980:D4980"/>
    <mergeCell ref="E4980:F4980"/>
    <mergeCell ref="B4981:D4981"/>
    <mergeCell ref="E4981:F4981"/>
    <mergeCell ref="B4976:D4976"/>
    <mergeCell ref="E4976:F4976"/>
    <mergeCell ref="B4977:D4977"/>
    <mergeCell ref="E4977:F4977"/>
    <mergeCell ref="B4978:D4978"/>
    <mergeCell ref="E4978:F4978"/>
    <mergeCell ref="B4973:D4973"/>
    <mergeCell ref="E4973:F4973"/>
    <mergeCell ref="B4974:D4974"/>
    <mergeCell ref="E4974:F4974"/>
    <mergeCell ref="B4975:D4975"/>
    <mergeCell ref="E4975:F4975"/>
    <mergeCell ref="B5006:D5006"/>
    <mergeCell ref="E5006:F5006"/>
    <mergeCell ref="B5007:D5007"/>
    <mergeCell ref="E5007:F5007"/>
    <mergeCell ref="B5008:D5008"/>
    <mergeCell ref="E5008:F5008"/>
    <mergeCell ref="B5003:D5003"/>
    <mergeCell ref="E5003:F5003"/>
    <mergeCell ref="B5004:D5004"/>
    <mergeCell ref="E5004:F5004"/>
    <mergeCell ref="B5005:D5005"/>
    <mergeCell ref="E5005:F5005"/>
    <mergeCell ref="B5000:D5000"/>
    <mergeCell ref="E5000:F5000"/>
    <mergeCell ref="B5001:D5001"/>
    <mergeCell ref="E5001:F5001"/>
    <mergeCell ref="B5002:D5002"/>
    <mergeCell ref="E5002:F5002"/>
    <mergeCell ref="B4997:D4997"/>
    <mergeCell ref="E4997:F4997"/>
    <mergeCell ref="B4998:D4998"/>
    <mergeCell ref="E4998:F4998"/>
    <mergeCell ref="B4999:D4999"/>
    <mergeCell ref="E4999:F4999"/>
    <mergeCell ref="B4994:D4994"/>
    <mergeCell ref="E4994:F4994"/>
    <mergeCell ref="B4995:D4995"/>
    <mergeCell ref="E4995:F4995"/>
    <mergeCell ref="B4996:D4996"/>
    <mergeCell ref="E4996:F4996"/>
    <mergeCell ref="B4991:D4991"/>
    <mergeCell ref="E4991:F4991"/>
    <mergeCell ref="B4992:D4992"/>
    <mergeCell ref="E4992:F4992"/>
    <mergeCell ref="B4993:D4993"/>
    <mergeCell ref="E4993:F4993"/>
    <mergeCell ref="B5024:D5024"/>
    <mergeCell ref="E5024:F5024"/>
    <mergeCell ref="B5025:D5025"/>
    <mergeCell ref="E5025:F5025"/>
    <mergeCell ref="B5026:D5026"/>
    <mergeCell ref="E5026:F5026"/>
    <mergeCell ref="B5021:D5021"/>
    <mergeCell ref="E5021:F5021"/>
    <mergeCell ref="B5022:D5022"/>
    <mergeCell ref="E5022:F5022"/>
    <mergeCell ref="B5023:D5023"/>
    <mergeCell ref="E5023:F5023"/>
    <mergeCell ref="B5018:D5018"/>
    <mergeCell ref="E5018:F5018"/>
    <mergeCell ref="B5019:D5019"/>
    <mergeCell ref="E5019:F5019"/>
    <mergeCell ref="B5020:D5020"/>
    <mergeCell ref="E5020:F5020"/>
    <mergeCell ref="B5015:D5015"/>
    <mergeCell ref="E5015:F5015"/>
    <mergeCell ref="B5016:D5016"/>
    <mergeCell ref="E5016:F5016"/>
    <mergeCell ref="B5017:D5017"/>
    <mergeCell ref="E5017:F5017"/>
    <mergeCell ref="B5012:D5012"/>
    <mergeCell ref="E5012:F5012"/>
    <mergeCell ref="B5013:D5013"/>
    <mergeCell ref="E5013:F5013"/>
    <mergeCell ref="B5014:D5014"/>
    <mergeCell ref="E5014:F5014"/>
    <mergeCell ref="B5009:D5009"/>
    <mergeCell ref="E5009:F5009"/>
    <mergeCell ref="B5010:D5010"/>
    <mergeCell ref="E5010:F5010"/>
    <mergeCell ref="B5011:D5011"/>
    <mergeCell ref="E5011:F5011"/>
    <mergeCell ref="B5042:D5042"/>
    <mergeCell ref="E5042:F5042"/>
    <mergeCell ref="B5043:D5043"/>
    <mergeCell ref="E5043:F5043"/>
    <mergeCell ref="B5044:D5044"/>
    <mergeCell ref="E5044:F5044"/>
    <mergeCell ref="B5039:D5039"/>
    <mergeCell ref="E5039:F5039"/>
    <mergeCell ref="B5040:D5040"/>
    <mergeCell ref="E5040:F5040"/>
    <mergeCell ref="B5041:D5041"/>
    <mergeCell ref="E5041:F5041"/>
    <mergeCell ref="B5036:D5036"/>
    <mergeCell ref="E5036:F5036"/>
    <mergeCell ref="B5037:D5037"/>
    <mergeCell ref="E5037:F5037"/>
    <mergeCell ref="B5038:D5038"/>
    <mergeCell ref="E5038:F5038"/>
    <mergeCell ref="B5033:D5033"/>
    <mergeCell ref="E5033:F5033"/>
    <mergeCell ref="B5034:D5034"/>
    <mergeCell ref="E5034:F5034"/>
    <mergeCell ref="B5035:D5035"/>
    <mergeCell ref="E5035:F5035"/>
    <mergeCell ref="B5030:D5030"/>
    <mergeCell ref="E5030:F5030"/>
    <mergeCell ref="B5031:D5031"/>
    <mergeCell ref="E5031:F5031"/>
    <mergeCell ref="B5032:D5032"/>
    <mergeCell ref="E5032:F5032"/>
    <mergeCell ref="B5027:D5027"/>
    <mergeCell ref="E5027:F5027"/>
    <mergeCell ref="B5028:D5028"/>
    <mergeCell ref="E5028:F5028"/>
    <mergeCell ref="B5029:D5029"/>
    <mergeCell ref="E5029:F5029"/>
    <mergeCell ref="B5060:D5060"/>
    <mergeCell ref="E5060:F5060"/>
    <mergeCell ref="B5061:D5061"/>
    <mergeCell ref="E5061:F5061"/>
    <mergeCell ref="B5062:D5062"/>
    <mergeCell ref="E5062:F5062"/>
    <mergeCell ref="B5057:D5057"/>
    <mergeCell ref="E5057:F5057"/>
    <mergeCell ref="B5058:D5058"/>
    <mergeCell ref="E5058:F5058"/>
    <mergeCell ref="B5059:D5059"/>
    <mergeCell ref="E5059:F5059"/>
    <mergeCell ref="B5054:D5054"/>
    <mergeCell ref="E5054:F5054"/>
    <mergeCell ref="B5055:D5055"/>
    <mergeCell ref="E5055:F5055"/>
    <mergeCell ref="B5056:D5056"/>
    <mergeCell ref="E5056:F5056"/>
    <mergeCell ref="B5051:D5051"/>
    <mergeCell ref="E5051:F5051"/>
    <mergeCell ref="B5052:D5052"/>
    <mergeCell ref="E5052:F5052"/>
    <mergeCell ref="B5053:D5053"/>
    <mergeCell ref="E5053:F5053"/>
    <mergeCell ref="B5048:D5048"/>
    <mergeCell ref="E5048:F5048"/>
    <mergeCell ref="B5049:D5049"/>
    <mergeCell ref="E5049:F5049"/>
    <mergeCell ref="B5050:D5050"/>
    <mergeCell ref="E5050:F5050"/>
    <mergeCell ref="B5045:D5045"/>
    <mergeCell ref="E5045:F5045"/>
    <mergeCell ref="B5046:D5046"/>
    <mergeCell ref="E5046:F5046"/>
    <mergeCell ref="B5047:D5047"/>
    <mergeCell ref="E5047:F5047"/>
    <mergeCell ref="B5078:D5078"/>
    <mergeCell ref="E5078:F5078"/>
    <mergeCell ref="B5079:D5079"/>
    <mergeCell ref="E5079:F5079"/>
    <mergeCell ref="B5080:D5080"/>
    <mergeCell ref="E5080:F5080"/>
    <mergeCell ref="B5075:D5075"/>
    <mergeCell ref="E5075:F5075"/>
    <mergeCell ref="B5076:D5076"/>
    <mergeCell ref="E5076:F5076"/>
    <mergeCell ref="B5077:D5077"/>
    <mergeCell ref="E5077:F5077"/>
    <mergeCell ref="B5072:D5072"/>
    <mergeCell ref="E5072:F5072"/>
    <mergeCell ref="B5073:D5073"/>
    <mergeCell ref="E5073:F5073"/>
    <mergeCell ref="B5074:D5074"/>
    <mergeCell ref="E5074:F5074"/>
    <mergeCell ref="B5069:D5069"/>
    <mergeCell ref="E5069:F5069"/>
    <mergeCell ref="B5070:D5070"/>
    <mergeCell ref="E5070:F5070"/>
    <mergeCell ref="B5071:D5071"/>
    <mergeCell ref="E5071:F5071"/>
    <mergeCell ref="B5066:D5066"/>
    <mergeCell ref="E5066:F5066"/>
    <mergeCell ref="B5067:D5067"/>
    <mergeCell ref="E5067:F5067"/>
    <mergeCell ref="B5068:D5068"/>
    <mergeCell ref="E5068:F5068"/>
    <mergeCell ref="B5063:D5063"/>
    <mergeCell ref="E5063:F5063"/>
    <mergeCell ref="B5064:D5064"/>
    <mergeCell ref="E5064:F5064"/>
    <mergeCell ref="B5065:D5065"/>
    <mergeCell ref="E5065:F5065"/>
    <mergeCell ref="B5096:D5096"/>
    <mergeCell ref="E5096:F5096"/>
    <mergeCell ref="B5097:D5097"/>
    <mergeCell ref="E5097:F5097"/>
    <mergeCell ref="B5098:D5098"/>
    <mergeCell ref="E5098:F5098"/>
    <mergeCell ref="B5093:D5093"/>
    <mergeCell ref="E5093:F5093"/>
    <mergeCell ref="B5094:D5094"/>
    <mergeCell ref="E5094:F5094"/>
    <mergeCell ref="B5095:D5095"/>
    <mergeCell ref="E5095:F5095"/>
    <mergeCell ref="B5090:D5090"/>
    <mergeCell ref="E5090:F5090"/>
    <mergeCell ref="B5091:D5091"/>
    <mergeCell ref="E5091:F5091"/>
    <mergeCell ref="B5092:D5092"/>
    <mergeCell ref="E5092:F5092"/>
    <mergeCell ref="B5087:D5087"/>
    <mergeCell ref="E5087:F5087"/>
    <mergeCell ref="B5088:D5088"/>
    <mergeCell ref="E5088:F5088"/>
    <mergeCell ref="B5089:D5089"/>
    <mergeCell ref="E5089:F5089"/>
    <mergeCell ref="B5084:D5084"/>
    <mergeCell ref="E5084:F5084"/>
    <mergeCell ref="B5085:D5085"/>
    <mergeCell ref="E5085:F5085"/>
    <mergeCell ref="B5086:D5086"/>
    <mergeCell ref="E5086:F5086"/>
    <mergeCell ref="B5081:D5081"/>
    <mergeCell ref="E5081:F5081"/>
    <mergeCell ref="B5082:D5082"/>
    <mergeCell ref="E5082:F5082"/>
    <mergeCell ref="B5083:D5083"/>
    <mergeCell ref="E5083:F5083"/>
    <mergeCell ref="B5114:D5114"/>
    <mergeCell ref="E5114:F5114"/>
    <mergeCell ref="B5115:D5115"/>
    <mergeCell ref="E5115:F5115"/>
    <mergeCell ref="B5116:D5116"/>
    <mergeCell ref="E5116:F5116"/>
    <mergeCell ref="B5111:D5111"/>
    <mergeCell ref="E5111:F5111"/>
    <mergeCell ref="B5112:D5112"/>
    <mergeCell ref="E5112:F5112"/>
    <mergeCell ref="B5113:D5113"/>
    <mergeCell ref="E5113:F5113"/>
    <mergeCell ref="B5108:D5108"/>
    <mergeCell ref="E5108:F5108"/>
    <mergeCell ref="B5109:D5109"/>
    <mergeCell ref="E5109:F5109"/>
    <mergeCell ref="B5110:D5110"/>
    <mergeCell ref="E5110:F5110"/>
    <mergeCell ref="B5105:D5105"/>
    <mergeCell ref="E5105:F5105"/>
    <mergeCell ref="B5106:D5106"/>
    <mergeCell ref="E5106:F5106"/>
    <mergeCell ref="B5107:D5107"/>
    <mergeCell ref="E5107:F5107"/>
    <mergeCell ref="B5102:D5102"/>
    <mergeCell ref="E5102:F5102"/>
    <mergeCell ref="B5103:D5103"/>
    <mergeCell ref="E5103:F5103"/>
    <mergeCell ref="B5104:D5104"/>
    <mergeCell ref="E5104:F5104"/>
    <mergeCell ref="B5099:D5099"/>
    <mergeCell ref="E5099:F5099"/>
    <mergeCell ref="B5100:D5100"/>
    <mergeCell ref="E5100:F5100"/>
    <mergeCell ref="B5101:D5101"/>
    <mergeCell ref="E5101:F5101"/>
    <mergeCell ref="B5132:D5132"/>
    <mergeCell ref="E5132:F5132"/>
    <mergeCell ref="B5133:D5133"/>
    <mergeCell ref="E5133:F5133"/>
    <mergeCell ref="B5134:D5134"/>
    <mergeCell ref="E5134:F5134"/>
    <mergeCell ref="B5129:D5129"/>
    <mergeCell ref="E5129:F5129"/>
    <mergeCell ref="B5130:D5130"/>
    <mergeCell ref="E5130:F5130"/>
    <mergeCell ref="B5131:D5131"/>
    <mergeCell ref="E5131:F5131"/>
    <mergeCell ref="B5126:D5126"/>
    <mergeCell ref="E5126:F5126"/>
    <mergeCell ref="B5127:D5127"/>
    <mergeCell ref="E5127:F5127"/>
    <mergeCell ref="B5128:D5128"/>
    <mergeCell ref="E5128:F5128"/>
    <mergeCell ref="B5123:D5123"/>
    <mergeCell ref="E5123:F5123"/>
    <mergeCell ref="B5124:D5124"/>
    <mergeCell ref="E5124:F5124"/>
    <mergeCell ref="B5125:D5125"/>
    <mergeCell ref="E5125:F5125"/>
    <mergeCell ref="B5120:D5120"/>
    <mergeCell ref="E5120:F5120"/>
    <mergeCell ref="B5121:D5121"/>
    <mergeCell ref="E5121:F5121"/>
    <mergeCell ref="B5122:D5122"/>
    <mergeCell ref="E5122:F5122"/>
    <mergeCell ref="B5117:D5117"/>
    <mergeCell ref="E5117:F5117"/>
    <mergeCell ref="B5118:D5118"/>
    <mergeCell ref="E5118:F5118"/>
    <mergeCell ref="B5119:D5119"/>
    <mergeCell ref="E5119:F5119"/>
    <mergeCell ref="B5150:D5150"/>
    <mergeCell ref="E5150:F5150"/>
    <mergeCell ref="B5151:D5151"/>
    <mergeCell ref="E5151:F5151"/>
    <mergeCell ref="B5152:D5152"/>
    <mergeCell ref="E5152:F5152"/>
    <mergeCell ref="B5147:D5147"/>
    <mergeCell ref="E5147:F5147"/>
    <mergeCell ref="B5148:D5148"/>
    <mergeCell ref="E5148:F5148"/>
    <mergeCell ref="B5149:D5149"/>
    <mergeCell ref="E5149:F5149"/>
    <mergeCell ref="B5144:D5144"/>
    <mergeCell ref="E5144:F5144"/>
    <mergeCell ref="B5145:D5145"/>
    <mergeCell ref="E5145:F5145"/>
    <mergeCell ref="B5146:D5146"/>
    <mergeCell ref="E5146:F5146"/>
    <mergeCell ref="B5141:D5141"/>
    <mergeCell ref="E5141:F5141"/>
    <mergeCell ref="B5142:D5142"/>
    <mergeCell ref="E5142:F5142"/>
    <mergeCell ref="B5143:D5143"/>
    <mergeCell ref="E5143:F5143"/>
    <mergeCell ref="B5138:D5138"/>
    <mergeCell ref="E5138:F5138"/>
    <mergeCell ref="B5139:D5139"/>
    <mergeCell ref="E5139:F5139"/>
    <mergeCell ref="B5140:D5140"/>
    <mergeCell ref="E5140:F5140"/>
    <mergeCell ref="B5135:D5135"/>
    <mergeCell ref="E5135:F5135"/>
    <mergeCell ref="B5136:D5136"/>
    <mergeCell ref="E5136:F5136"/>
    <mergeCell ref="B5137:D5137"/>
    <mergeCell ref="E5137:F5137"/>
    <mergeCell ref="B5168:D5168"/>
    <mergeCell ref="E5168:F5168"/>
    <mergeCell ref="B5169:D5169"/>
    <mergeCell ref="E5169:F5169"/>
    <mergeCell ref="B5170:D5170"/>
    <mergeCell ref="E5170:F5170"/>
    <mergeCell ref="B5165:D5165"/>
    <mergeCell ref="E5165:F5165"/>
    <mergeCell ref="B5166:D5166"/>
    <mergeCell ref="E5166:F5166"/>
    <mergeCell ref="B5167:D5167"/>
    <mergeCell ref="E5167:F5167"/>
    <mergeCell ref="B5162:D5162"/>
    <mergeCell ref="E5162:F5162"/>
    <mergeCell ref="B5163:D5163"/>
    <mergeCell ref="E5163:F5163"/>
    <mergeCell ref="B5164:D5164"/>
    <mergeCell ref="E5164:F5164"/>
    <mergeCell ref="B5159:D5159"/>
    <mergeCell ref="E5159:F5159"/>
    <mergeCell ref="B5160:D5160"/>
    <mergeCell ref="E5160:F5160"/>
    <mergeCell ref="B5161:D5161"/>
    <mergeCell ref="E5161:F5161"/>
    <mergeCell ref="B5156:D5156"/>
    <mergeCell ref="E5156:F5156"/>
    <mergeCell ref="B5157:D5157"/>
    <mergeCell ref="E5157:F5157"/>
    <mergeCell ref="B5158:D5158"/>
    <mergeCell ref="E5158:F5158"/>
    <mergeCell ref="B5153:D5153"/>
    <mergeCell ref="E5153:F5153"/>
    <mergeCell ref="B5154:D5154"/>
    <mergeCell ref="E5154:F5154"/>
    <mergeCell ref="B5155:D5155"/>
    <mergeCell ref="E5155:F5155"/>
    <mergeCell ref="B5186:D5186"/>
    <mergeCell ref="E5186:F5186"/>
    <mergeCell ref="B5187:D5187"/>
    <mergeCell ref="E5187:F5187"/>
    <mergeCell ref="B5188:D5188"/>
    <mergeCell ref="E5188:F5188"/>
    <mergeCell ref="B5183:D5183"/>
    <mergeCell ref="E5183:F5183"/>
    <mergeCell ref="B5184:D5184"/>
    <mergeCell ref="E5184:F5184"/>
    <mergeCell ref="B5185:D5185"/>
    <mergeCell ref="E5185:F5185"/>
    <mergeCell ref="B5180:D5180"/>
    <mergeCell ref="E5180:F5180"/>
    <mergeCell ref="B5181:D5181"/>
    <mergeCell ref="E5181:F5181"/>
    <mergeCell ref="B5182:D5182"/>
    <mergeCell ref="E5182:F5182"/>
    <mergeCell ref="B5177:D5177"/>
    <mergeCell ref="E5177:F5177"/>
    <mergeCell ref="B5178:D5178"/>
    <mergeCell ref="E5178:F5178"/>
    <mergeCell ref="B5179:D5179"/>
    <mergeCell ref="E5179:F5179"/>
    <mergeCell ref="B5174:D5174"/>
    <mergeCell ref="E5174:F5174"/>
    <mergeCell ref="B5175:D5175"/>
    <mergeCell ref="E5175:F5175"/>
    <mergeCell ref="B5176:D5176"/>
    <mergeCell ref="E5176:F5176"/>
    <mergeCell ref="B5171:D5171"/>
    <mergeCell ref="E5171:F5171"/>
    <mergeCell ref="B5172:D5172"/>
    <mergeCell ref="E5172:F5172"/>
    <mergeCell ref="B5173:D5173"/>
    <mergeCell ref="E5173:F5173"/>
    <mergeCell ref="B5204:D5204"/>
    <mergeCell ref="E5204:F5204"/>
    <mergeCell ref="B5205:D5205"/>
    <mergeCell ref="E5205:F5205"/>
    <mergeCell ref="B5206:D5206"/>
    <mergeCell ref="E5206:F5206"/>
    <mergeCell ref="B5201:D5201"/>
    <mergeCell ref="E5201:F5201"/>
    <mergeCell ref="B5202:D5202"/>
    <mergeCell ref="E5202:F5202"/>
    <mergeCell ref="B5203:D5203"/>
    <mergeCell ref="E5203:F5203"/>
    <mergeCell ref="B5198:D5198"/>
    <mergeCell ref="E5198:F5198"/>
    <mergeCell ref="B5199:D5199"/>
    <mergeCell ref="E5199:F5199"/>
    <mergeCell ref="B5200:D5200"/>
    <mergeCell ref="E5200:F5200"/>
    <mergeCell ref="B5195:D5195"/>
    <mergeCell ref="E5195:F5195"/>
    <mergeCell ref="B5196:D5196"/>
    <mergeCell ref="E5196:F5196"/>
    <mergeCell ref="B5197:D5197"/>
    <mergeCell ref="E5197:F5197"/>
    <mergeCell ref="B5192:D5192"/>
    <mergeCell ref="E5192:F5192"/>
    <mergeCell ref="B5193:D5193"/>
    <mergeCell ref="E5193:F5193"/>
    <mergeCell ref="B5194:D5194"/>
    <mergeCell ref="E5194:F5194"/>
    <mergeCell ref="B5189:D5189"/>
    <mergeCell ref="E5189:F5189"/>
    <mergeCell ref="B5190:D5190"/>
    <mergeCell ref="E5190:F5190"/>
    <mergeCell ref="B5191:D5191"/>
    <mergeCell ref="E5191:F5191"/>
    <mergeCell ref="B5222:D5222"/>
    <mergeCell ref="E5222:F5222"/>
    <mergeCell ref="B5223:D5223"/>
    <mergeCell ref="E5223:F5223"/>
    <mergeCell ref="B5224:D5224"/>
    <mergeCell ref="E5224:F5224"/>
    <mergeCell ref="B5219:D5219"/>
    <mergeCell ref="E5219:F5219"/>
    <mergeCell ref="B5220:D5220"/>
    <mergeCell ref="E5220:F5220"/>
    <mergeCell ref="B5221:D5221"/>
    <mergeCell ref="E5221:F5221"/>
    <mergeCell ref="B5216:D5216"/>
    <mergeCell ref="E5216:F5216"/>
    <mergeCell ref="B5217:D5217"/>
    <mergeCell ref="E5217:F5217"/>
    <mergeCell ref="B5218:D5218"/>
    <mergeCell ref="E5218:F5218"/>
    <mergeCell ref="B5213:D5213"/>
    <mergeCell ref="E5213:F5213"/>
    <mergeCell ref="B5214:D5214"/>
    <mergeCell ref="E5214:F5214"/>
    <mergeCell ref="B5215:D5215"/>
    <mergeCell ref="E5215:F5215"/>
    <mergeCell ref="B5210:D5210"/>
    <mergeCell ref="E5210:F5210"/>
    <mergeCell ref="B5211:D5211"/>
    <mergeCell ref="E5211:F5211"/>
    <mergeCell ref="B5212:D5212"/>
    <mergeCell ref="E5212:F5212"/>
    <mergeCell ref="B5207:D5207"/>
    <mergeCell ref="E5207:F5207"/>
    <mergeCell ref="B5208:D5208"/>
    <mergeCell ref="E5208:F5208"/>
    <mergeCell ref="B5209:D5209"/>
    <mergeCell ref="E5209:F5209"/>
    <mergeCell ref="B5240:D5240"/>
    <mergeCell ref="E5240:F5240"/>
    <mergeCell ref="B5241:D5241"/>
    <mergeCell ref="E5241:F5241"/>
    <mergeCell ref="B5242:D5242"/>
    <mergeCell ref="E5242:F5242"/>
    <mergeCell ref="B5237:D5237"/>
    <mergeCell ref="E5237:F5237"/>
    <mergeCell ref="B5238:D5238"/>
    <mergeCell ref="E5238:F5238"/>
    <mergeCell ref="B5239:D5239"/>
    <mergeCell ref="E5239:F5239"/>
    <mergeCell ref="B5234:D5234"/>
    <mergeCell ref="E5234:F5234"/>
    <mergeCell ref="B5235:D5235"/>
    <mergeCell ref="E5235:F5235"/>
    <mergeCell ref="B5236:D5236"/>
    <mergeCell ref="E5236:F5236"/>
    <mergeCell ref="B5231:D5231"/>
    <mergeCell ref="E5231:F5231"/>
    <mergeCell ref="B5232:D5232"/>
    <mergeCell ref="E5232:F5232"/>
    <mergeCell ref="B5233:D5233"/>
    <mergeCell ref="E5233:F5233"/>
    <mergeCell ref="B5228:D5228"/>
    <mergeCell ref="E5228:F5228"/>
    <mergeCell ref="B5229:D5229"/>
    <mergeCell ref="E5229:F5229"/>
    <mergeCell ref="B5230:D5230"/>
    <mergeCell ref="E5230:F5230"/>
    <mergeCell ref="B5225:D5225"/>
    <mergeCell ref="E5225:F5225"/>
    <mergeCell ref="B5226:D5226"/>
    <mergeCell ref="E5226:F5226"/>
    <mergeCell ref="B5227:D5227"/>
    <mergeCell ref="E5227:F5227"/>
    <mergeCell ref="B5258:D5258"/>
    <mergeCell ref="E5258:F5258"/>
    <mergeCell ref="B5259:D5259"/>
    <mergeCell ref="E5259:F5259"/>
    <mergeCell ref="B5260:D5260"/>
    <mergeCell ref="E5260:F5260"/>
    <mergeCell ref="B5255:D5255"/>
    <mergeCell ref="E5255:F5255"/>
    <mergeCell ref="B5256:D5256"/>
    <mergeCell ref="E5256:F5256"/>
    <mergeCell ref="B5257:D5257"/>
    <mergeCell ref="E5257:F5257"/>
    <mergeCell ref="B5252:D5252"/>
    <mergeCell ref="E5252:F5252"/>
    <mergeCell ref="B5253:D5253"/>
    <mergeCell ref="E5253:F5253"/>
    <mergeCell ref="B5254:D5254"/>
    <mergeCell ref="E5254:F5254"/>
    <mergeCell ref="B5249:D5249"/>
    <mergeCell ref="E5249:F5249"/>
    <mergeCell ref="B5250:D5250"/>
    <mergeCell ref="E5250:F5250"/>
    <mergeCell ref="B5251:D5251"/>
    <mergeCell ref="E5251:F5251"/>
    <mergeCell ref="B5246:D5246"/>
    <mergeCell ref="E5246:F5246"/>
    <mergeCell ref="B5247:D5247"/>
    <mergeCell ref="E5247:F5247"/>
    <mergeCell ref="B5248:D5248"/>
    <mergeCell ref="E5248:F5248"/>
    <mergeCell ref="B5243:D5243"/>
    <mergeCell ref="E5243:F5243"/>
    <mergeCell ref="B5244:D5244"/>
    <mergeCell ref="E5244:F5244"/>
    <mergeCell ref="B5245:D5245"/>
    <mergeCell ref="E5245:F5245"/>
    <mergeCell ref="B5276:D5276"/>
    <mergeCell ref="E5276:F5276"/>
    <mergeCell ref="B5277:D5277"/>
    <mergeCell ref="E5277:F5277"/>
    <mergeCell ref="B5278:D5278"/>
    <mergeCell ref="E5278:F5278"/>
    <mergeCell ref="B5273:D5273"/>
    <mergeCell ref="E5273:F5273"/>
    <mergeCell ref="B5274:D5274"/>
    <mergeCell ref="E5274:F5274"/>
    <mergeCell ref="B5275:D5275"/>
    <mergeCell ref="E5275:F5275"/>
    <mergeCell ref="B5270:D5270"/>
    <mergeCell ref="E5270:F5270"/>
    <mergeCell ref="B5271:D5271"/>
    <mergeCell ref="E5271:F5271"/>
    <mergeCell ref="B5272:D5272"/>
    <mergeCell ref="E5272:F5272"/>
    <mergeCell ref="B5267:D5267"/>
    <mergeCell ref="E5267:F5267"/>
    <mergeCell ref="B5268:D5268"/>
    <mergeCell ref="E5268:F5268"/>
    <mergeCell ref="B5269:D5269"/>
    <mergeCell ref="E5269:F5269"/>
    <mergeCell ref="B5264:D5264"/>
    <mergeCell ref="E5264:F5264"/>
    <mergeCell ref="B5265:D5265"/>
    <mergeCell ref="E5265:F5265"/>
    <mergeCell ref="B5266:D5266"/>
    <mergeCell ref="E5266:F5266"/>
    <mergeCell ref="B5261:D5261"/>
    <mergeCell ref="E5261:F5261"/>
    <mergeCell ref="B5262:D5262"/>
    <mergeCell ref="E5262:F5262"/>
    <mergeCell ref="B5263:D5263"/>
    <mergeCell ref="E5263:F5263"/>
    <mergeCell ref="B5294:D5294"/>
    <mergeCell ref="E5294:F5294"/>
    <mergeCell ref="B5295:D5295"/>
    <mergeCell ref="E5295:F5295"/>
    <mergeCell ref="B5296:D5296"/>
    <mergeCell ref="E5296:F5296"/>
    <mergeCell ref="B5291:D5291"/>
    <mergeCell ref="E5291:F5291"/>
    <mergeCell ref="B5292:D5292"/>
    <mergeCell ref="E5292:F5292"/>
    <mergeCell ref="B5293:D5293"/>
    <mergeCell ref="E5293:F5293"/>
    <mergeCell ref="B5288:D5288"/>
    <mergeCell ref="E5288:F5288"/>
    <mergeCell ref="B5289:D5289"/>
    <mergeCell ref="E5289:F5289"/>
    <mergeCell ref="B5290:D5290"/>
    <mergeCell ref="E5290:F5290"/>
    <mergeCell ref="B5285:D5285"/>
    <mergeCell ref="E5285:F5285"/>
    <mergeCell ref="B5286:D5286"/>
    <mergeCell ref="E5286:F5286"/>
    <mergeCell ref="B5287:D5287"/>
    <mergeCell ref="E5287:F5287"/>
    <mergeCell ref="B5282:D5282"/>
    <mergeCell ref="E5282:F5282"/>
    <mergeCell ref="B5283:D5283"/>
    <mergeCell ref="E5283:F5283"/>
    <mergeCell ref="B5284:D5284"/>
    <mergeCell ref="E5284:F5284"/>
    <mergeCell ref="B5279:D5279"/>
    <mergeCell ref="E5279:F5279"/>
    <mergeCell ref="B5280:D5280"/>
    <mergeCell ref="E5280:F5280"/>
    <mergeCell ref="B5281:D5281"/>
    <mergeCell ref="E5281:F5281"/>
    <mergeCell ref="B5312:D5312"/>
    <mergeCell ref="E5312:F5312"/>
    <mergeCell ref="B5313:D5313"/>
    <mergeCell ref="E5313:F5313"/>
    <mergeCell ref="B5314:D5314"/>
    <mergeCell ref="E5314:F5314"/>
    <mergeCell ref="B5309:D5309"/>
    <mergeCell ref="E5309:F5309"/>
    <mergeCell ref="B5310:D5310"/>
    <mergeCell ref="E5310:F5310"/>
    <mergeCell ref="B5311:D5311"/>
    <mergeCell ref="E5311:F5311"/>
    <mergeCell ref="B5306:D5306"/>
    <mergeCell ref="E5306:F5306"/>
    <mergeCell ref="B5307:D5307"/>
    <mergeCell ref="E5307:F5307"/>
    <mergeCell ref="B5308:D5308"/>
    <mergeCell ref="E5308:F5308"/>
    <mergeCell ref="B5303:D5303"/>
    <mergeCell ref="E5303:F5303"/>
    <mergeCell ref="B5304:D5304"/>
    <mergeCell ref="E5304:F5304"/>
    <mergeCell ref="B5305:D5305"/>
    <mergeCell ref="E5305:F5305"/>
    <mergeCell ref="B5300:D5300"/>
    <mergeCell ref="E5300:F5300"/>
    <mergeCell ref="B5301:D5301"/>
    <mergeCell ref="E5301:F5301"/>
    <mergeCell ref="B5302:D5302"/>
    <mergeCell ref="E5302:F5302"/>
    <mergeCell ref="B5297:D5297"/>
    <mergeCell ref="E5297:F5297"/>
    <mergeCell ref="B5298:D5298"/>
    <mergeCell ref="E5298:F5298"/>
    <mergeCell ref="B5299:D5299"/>
    <mergeCell ref="E5299:F5299"/>
    <mergeCell ref="B5330:D5330"/>
    <mergeCell ref="E5330:F5330"/>
    <mergeCell ref="B5331:D5331"/>
    <mergeCell ref="E5331:F5331"/>
    <mergeCell ref="B5332:D5332"/>
    <mergeCell ref="E5332:F5332"/>
    <mergeCell ref="B5327:D5327"/>
    <mergeCell ref="E5327:F5327"/>
    <mergeCell ref="B5328:D5328"/>
    <mergeCell ref="E5328:F5328"/>
    <mergeCell ref="B5329:D5329"/>
    <mergeCell ref="E5329:F5329"/>
    <mergeCell ref="B5324:D5324"/>
    <mergeCell ref="E5324:F5324"/>
    <mergeCell ref="B5325:D5325"/>
    <mergeCell ref="E5325:F5325"/>
    <mergeCell ref="B5326:D5326"/>
    <mergeCell ref="E5326:F5326"/>
    <mergeCell ref="B5321:D5321"/>
    <mergeCell ref="E5321:F5321"/>
    <mergeCell ref="B5322:D5322"/>
    <mergeCell ref="E5322:F5322"/>
    <mergeCell ref="B5323:D5323"/>
    <mergeCell ref="E5323:F5323"/>
    <mergeCell ref="B5318:D5318"/>
    <mergeCell ref="E5318:F5318"/>
    <mergeCell ref="B5319:D5319"/>
    <mergeCell ref="E5319:F5319"/>
    <mergeCell ref="B5320:D5320"/>
    <mergeCell ref="E5320:F5320"/>
    <mergeCell ref="B5315:D5315"/>
    <mergeCell ref="E5315:F5315"/>
    <mergeCell ref="B5316:D5316"/>
    <mergeCell ref="E5316:F5316"/>
    <mergeCell ref="B5317:D5317"/>
    <mergeCell ref="E5317:F5317"/>
    <mergeCell ref="B5348:D5348"/>
    <mergeCell ref="E5348:F5348"/>
    <mergeCell ref="B5349:D5349"/>
    <mergeCell ref="E5349:F5349"/>
    <mergeCell ref="B5350:D5350"/>
    <mergeCell ref="E5350:F5350"/>
    <mergeCell ref="B5345:D5345"/>
    <mergeCell ref="E5345:F5345"/>
    <mergeCell ref="B5346:D5346"/>
    <mergeCell ref="E5346:F5346"/>
    <mergeCell ref="B5347:D5347"/>
    <mergeCell ref="E5347:F5347"/>
    <mergeCell ref="B5342:D5342"/>
    <mergeCell ref="E5342:F5342"/>
    <mergeCell ref="B5343:D5343"/>
    <mergeCell ref="E5343:F5343"/>
    <mergeCell ref="B5344:D5344"/>
    <mergeCell ref="E5344:F5344"/>
    <mergeCell ref="B5339:D5339"/>
    <mergeCell ref="E5339:F5339"/>
    <mergeCell ref="B5340:D5340"/>
    <mergeCell ref="E5340:F5340"/>
    <mergeCell ref="B5341:D5341"/>
    <mergeCell ref="E5341:F5341"/>
    <mergeCell ref="B5336:D5336"/>
    <mergeCell ref="E5336:F5336"/>
    <mergeCell ref="B5337:D5337"/>
    <mergeCell ref="E5337:F5337"/>
    <mergeCell ref="B5338:D5338"/>
    <mergeCell ref="E5338:F5338"/>
    <mergeCell ref="B5333:D5333"/>
    <mergeCell ref="E5333:F5333"/>
    <mergeCell ref="B5334:D5334"/>
    <mergeCell ref="E5334:F5334"/>
    <mergeCell ref="B5335:D5335"/>
    <mergeCell ref="E5335:F5335"/>
    <mergeCell ref="B5366:D5366"/>
    <mergeCell ref="E5366:F5366"/>
    <mergeCell ref="B5367:D5367"/>
    <mergeCell ref="E5367:F5367"/>
    <mergeCell ref="B5368:D5368"/>
    <mergeCell ref="E5368:F5368"/>
    <mergeCell ref="B5363:D5363"/>
    <mergeCell ref="E5363:F5363"/>
    <mergeCell ref="B5364:D5364"/>
    <mergeCell ref="E5364:F5364"/>
    <mergeCell ref="B5365:D5365"/>
    <mergeCell ref="E5365:F5365"/>
    <mergeCell ref="B5360:D5360"/>
    <mergeCell ref="E5360:F5360"/>
    <mergeCell ref="B5361:D5361"/>
    <mergeCell ref="E5361:F5361"/>
    <mergeCell ref="B5362:D5362"/>
    <mergeCell ref="E5362:F5362"/>
    <mergeCell ref="B5357:D5357"/>
    <mergeCell ref="E5357:F5357"/>
    <mergeCell ref="B5358:D5358"/>
    <mergeCell ref="E5358:F5358"/>
    <mergeCell ref="B5359:D5359"/>
    <mergeCell ref="E5359:F5359"/>
    <mergeCell ref="B5354:D5354"/>
    <mergeCell ref="E5354:F5354"/>
    <mergeCell ref="B5355:D5355"/>
    <mergeCell ref="E5355:F5355"/>
    <mergeCell ref="B5356:D5356"/>
    <mergeCell ref="E5356:F5356"/>
    <mergeCell ref="B5351:D5351"/>
    <mergeCell ref="E5351:F5351"/>
    <mergeCell ref="B5352:D5352"/>
    <mergeCell ref="E5352:F5352"/>
    <mergeCell ref="B5353:D5353"/>
    <mergeCell ref="E5353:F5353"/>
    <mergeCell ref="B5384:D5384"/>
    <mergeCell ref="E5384:F5384"/>
    <mergeCell ref="B5385:D5385"/>
    <mergeCell ref="E5385:F5385"/>
    <mergeCell ref="B5386:D5386"/>
    <mergeCell ref="E5386:F5386"/>
    <mergeCell ref="B5381:D5381"/>
    <mergeCell ref="E5381:F5381"/>
    <mergeCell ref="B5382:D5382"/>
    <mergeCell ref="E5382:F5382"/>
    <mergeCell ref="B5383:D5383"/>
    <mergeCell ref="E5383:F5383"/>
    <mergeCell ref="B5378:D5378"/>
    <mergeCell ref="E5378:F5378"/>
    <mergeCell ref="B5379:D5379"/>
    <mergeCell ref="E5379:F5379"/>
    <mergeCell ref="B5380:D5380"/>
    <mergeCell ref="E5380:F5380"/>
    <mergeCell ref="B5375:D5375"/>
    <mergeCell ref="E5375:F5375"/>
    <mergeCell ref="B5376:D5376"/>
    <mergeCell ref="E5376:F5376"/>
    <mergeCell ref="B5377:D5377"/>
    <mergeCell ref="E5377:F5377"/>
    <mergeCell ref="B5372:D5372"/>
    <mergeCell ref="E5372:F5372"/>
    <mergeCell ref="B5373:D5373"/>
    <mergeCell ref="E5373:F5373"/>
    <mergeCell ref="B5374:D5374"/>
    <mergeCell ref="E5374:F5374"/>
    <mergeCell ref="B5369:D5369"/>
    <mergeCell ref="E5369:F5369"/>
    <mergeCell ref="B5370:D5370"/>
    <mergeCell ref="E5370:F5370"/>
    <mergeCell ref="B5371:D5371"/>
    <mergeCell ref="E5371:F5371"/>
    <mergeCell ref="B5402:D5402"/>
    <mergeCell ref="E5402:F5402"/>
    <mergeCell ref="B5403:D5403"/>
    <mergeCell ref="E5403:F5403"/>
    <mergeCell ref="B5404:D5404"/>
    <mergeCell ref="E5404:F5404"/>
    <mergeCell ref="B5399:D5399"/>
    <mergeCell ref="E5399:F5399"/>
    <mergeCell ref="B5400:D5400"/>
    <mergeCell ref="E5400:F5400"/>
    <mergeCell ref="B5401:D5401"/>
    <mergeCell ref="E5401:F5401"/>
    <mergeCell ref="B5396:D5396"/>
    <mergeCell ref="E5396:F5396"/>
    <mergeCell ref="B5397:D5397"/>
    <mergeCell ref="E5397:F5397"/>
    <mergeCell ref="B5398:D5398"/>
    <mergeCell ref="E5398:F5398"/>
    <mergeCell ref="B5393:D5393"/>
    <mergeCell ref="E5393:F5393"/>
    <mergeCell ref="B5394:D5394"/>
    <mergeCell ref="E5394:F5394"/>
    <mergeCell ref="B5395:D5395"/>
    <mergeCell ref="E5395:F5395"/>
    <mergeCell ref="B5390:D5390"/>
    <mergeCell ref="E5390:F5390"/>
    <mergeCell ref="B5391:D5391"/>
    <mergeCell ref="E5391:F5391"/>
    <mergeCell ref="B5392:D5392"/>
    <mergeCell ref="E5392:F5392"/>
    <mergeCell ref="B5387:D5387"/>
    <mergeCell ref="E5387:F5387"/>
    <mergeCell ref="B5388:D5388"/>
    <mergeCell ref="E5388:F5388"/>
    <mergeCell ref="B5389:D5389"/>
    <mergeCell ref="E5389:F5389"/>
    <mergeCell ref="B5420:D5420"/>
    <mergeCell ref="E5420:F5420"/>
    <mergeCell ref="B5421:D5421"/>
    <mergeCell ref="E5421:F5421"/>
    <mergeCell ref="B5422:D5422"/>
    <mergeCell ref="E5422:F5422"/>
    <mergeCell ref="B5417:D5417"/>
    <mergeCell ref="E5417:F5417"/>
    <mergeCell ref="B5418:D5418"/>
    <mergeCell ref="E5418:F5418"/>
    <mergeCell ref="B5419:D5419"/>
    <mergeCell ref="E5419:F5419"/>
    <mergeCell ref="B5414:D5414"/>
    <mergeCell ref="E5414:F5414"/>
    <mergeCell ref="B5415:D5415"/>
    <mergeCell ref="E5415:F5415"/>
    <mergeCell ref="B5416:D5416"/>
    <mergeCell ref="E5416:F5416"/>
    <mergeCell ref="B5411:D5411"/>
    <mergeCell ref="E5411:F5411"/>
    <mergeCell ref="B5412:D5412"/>
    <mergeCell ref="E5412:F5412"/>
    <mergeCell ref="B5413:D5413"/>
    <mergeCell ref="E5413:F5413"/>
    <mergeCell ref="B5408:D5408"/>
    <mergeCell ref="E5408:F5408"/>
    <mergeCell ref="B5409:D5409"/>
    <mergeCell ref="E5409:F5409"/>
    <mergeCell ref="B5410:D5410"/>
    <mergeCell ref="E5410:F5410"/>
    <mergeCell ref="B5405:D5405"/>
    <mergeCell ref="E5405:F5405"/>
    <mergeCell ref="B5406:D5406"/>
    <mergeCell ref="E5406:F5406"/>
    <mergeCell ref="B5407:D5407"/>
    <mergeCell ref="E5407:F5407"/>
    <mergeCell ref="B5438:D5438"/>
    <mergeCell ref="E5438:F5438"/>
    <mergeCell ref="B5439:D5439"/>
    <mergeCell ref="E5439:F5439"/>
    <mergeCell ref="B5440:D5440"/>
    <mergeCell ref="E5440:F5440"/>
    <mergeCell ref="B5435:D5435"/>
    <mergeCell ref="E5435:F5435"/>
    <mergeCell ref="B5436:D5436"/>
    <mergeCell ref="E5436:F5436"/>
    <mergeCell ref="B5437:D5437"/>
    <mergeCell ref="E5437:F5437"/>
    <mergeCell ref="B5432:D5432"/>
    <mergeCell ref="E5432:F5432"/>
    <mergeCell ref="B5433:D5433"/>
    <mergeCell ref="E5433:F5433"/>
    <mergeCell ref="B5434:D5434"/>
    <mergeCell ref="E5434:F5434"/>
    <mergeCell ref="B5429:D5429"/>
    <mergeCell ref="E5429:F5429"/>
    <mergeCell ref="B5430:D5430"/>
    <mergeCell ref="E5430:F5430"/>
    <mergeCell ref="B5431:D5431"/>
    <mergeCell ref="E5431:F5431"/>
    <mergeCell ref="B5426:D5426"/>
    <mergeCell ref="E5426:F5426"/>
    <mergeCell ref="B5427:D5427"/>
    <mergeCell ref="E5427:F5427"/>
    <mergeCell ref="B5428:D5428"/>
    <mergeCell ref="E5428:F5428"/>
    <mergeCell ref="B5423:D5423"/>
    <mergeCell ref="E5423:F5423"/>
    <mergeCell ref="B5424:D5424"/>
    <mergeCell ref="E5424:F5424"/>
    <mergeCell ref="B5425:D5425"/>
    <mergeCell ref="E5425:F5425"/>
    <mergeCell ref="B5456:D5456"/>
    <mergeCell ref="E5456:F5456"/>
    <mergeCell ref="B5457:D5457"/>
    <mergeCell ref="E5457:F5457"/>
    <mergeCell ref="B5458:D5458"/>
    <mergeCell ref="E5458:F5458"/>
    <mergeCell ref="B5453:D5453"/>
    <mergeCell ref="E5453:F5453"/>
    <mergeCell ref="B5454:D5454"/>
    <mergeCell ref="E5454:F5454"/>
    <mergeCell ref="B5455:D5455"/>
    <mergeCell ref="E5455:F5455"/>
    <mergeCell ref="B5450:D5450"/>
    <mergeCell ref="E5450:F5450"/>
    <mergeCell ref="B5451:D5451"/>
    <mergeCell ref="E5451:F5451"/>
    <mergeCell ref="B5452:D5452"/>
    <mergeCell ref="E5452:F5452"/>
    <mergeCell ref="B5447:D5447"/>
    <mergeCell ref="E5447:F5447"/>
    <mergeCell ref="B5448:D5448"/>
    <mergeCell ref="E5448:F5448"/>
    <mergeCell ref="B5449:D5449"/>
    <mergeCell ref="E5449:F5449"/>
    <mergeCell ref="B5444:D5444"/>
    <mergeCell ref="E5444:F5444"/>
    <mergeCell ref="B5445:D5445"/>
    <mergeCell ref="E5445:F5445"/>
    <mergeCell ref="B5446:D5446"/>
    <mergeCell ref="E5446:F5446"/>
    <mergeCell ref="B5441:D5441"/>
    <mergeCell ref="E5441:F5441"/>
    <mergeCell ref="B5442:D5442"/>
    <mergeCell ref="E5442:F5442"/>
    <mergeCell ref="B5443:D5443"/>
    <mergeCell ref="E5443:F5443"/>
    <mergeCell ref="B5474:D5474"/>
    <mergeCell ref="E5474:F5474"/>
    <mergeCell ref="B5475:D5475"/>
    <mergeCell ref="E5475:F5475"/>
    <mergeCell ref="B5476:D5476"/>
    <mergeCell ref="E5476:F5476"/>
    <mergeCell ref="B5471:D5471"/>
    <mergeCell ref="E5471:F5471"/>
    <mergeCell ref="B5472:D5472"/>
    <mergeCell ref="E5472:F5472"/>
    <mergeCell ref="B5473:D5473"/>
    <mergeCell ref="E5473:F5473"/>
    <mergeCell ref="B5468:D5468"/>
    <mergeCell ref="E5468:F5468"/>
    <mergeCell ref="B5469:D5469"/>
    <mergeCell ref="E5469:F5469"/>
    <mergeCell ref="B5470:D5470"/>
    <mergeCell ref="E5470:F5470"/>
    <mergeCell ref="B5465:D5465"/>
    <mergeCell ref="E5465:F5465"/>
    <mergeCell ref="B5466:D5466"/>
    <mergeCell ref="E5466:F5466"/>
    <mergeCell ref="B5467:D5467"/>
    <mergeCell ref="E5467:F5467"/>
    <mergeCell ref="B5462:D5462"/>
    <mergeCell ref="E5462:F5462"/>
    <mergeCell ref="B5463:D5463"/>
    <mergeCell ref="E5463:F5463"/>
    <mergeCell ref="B5464:D5464"/>
    <mergeCell ref="E5464:F5464"/>
    <mergeCell ref="B5459:D5459"/>
    <mergeCell ref="E5459:F5459"/>
    <mergeCell ref="B5460:D5460"/>
    <mergeCell ref="E5460:F5460"/>
    <mergeCell ref="B5461:D5461"/>
    <mergeCell ref="E5461:F5461"/>
    <mergeCell ref="B5492:D5492"/>
    <mergeCell ref="E5492:F5492"/>
    <mergeCell ref="B5493:D5493"/>
    <mergeCell ref="E5493:F5493"/>
    <mergeCell ref="B5494:D5494"/>
    <mergeCell ref="E5494:F5494"/>
    <mergeCell ref="B5489:D5489"/>
    <mergeCell ref="E5489:F5489"/>
    <mergeCell ref="B5490:D5490"/>
    <mergeCell ref="E5490:F5490"/>
    <mergeCell ref="B5491:D5491"/>
    <mergeCell ref="E5491:F5491"/>
    <mergeCell ref="B5486:D5486"/>
    <mergeCell ref="E5486:F5486"/>
    <mergeCell ref="B5487:D5487"/>
    <mergeCell ref="E5487:F5487"/>
    <mergeCell ref="B5488:D5488"/>
    <mergeCell ref="E5488:F5488"/>
    <mergeCell ref="B5483:D5483"/>
    <mergeCell ref="E5483:F5483"/>
    <mergeCell ref="B5484:D5484"/>
    <mergeCell ref="E5484:F5484"/>
    <mergeCell ref="B5485:D5485"/>
    <mergeCell ref="E5485:F5485"/>
    <mergeCell ref="B5480:D5480"/>
    <mergeCell ref="E5480:F5480"/>
    <mergeCell ref="B5481:D5481"/>
    <mergeCell ref="E5481:F5481"/>
    <mergeCell ref="B5482:D5482"/>
    <mergeCell ref="E5482:F5482"/>
    <mergeCell ref="B5477:D5477"/>
    <mergeCell ref="E5477:F5477"/>
    <mergeCell ref="B5478:D5478"/>
    <mergeCell ref="E5478:F5478"/>
    <mergeCell ref="B5479:D5479"/>
    <mergeCell ref="E5479:F5479"/>
    <mergeCell ref="B5510:D5510"/>
    <mergeCell ref="E5510:F5510"/>
    <mergeCell ref="B5511:D5511"/>
    <mergeCell ref="E5511:F5511"/>
    <mergeCell ref="B5512:D5512"/>
    <mergeCell ref="E5512:F5512"/>
    <mergeCell ref="B5507:D5507"/>
    <mergeCell ref="E5507:F5507"/>
    <mergeCell ref="B5508:D5508"/>
    <mergeCell ref="E5508:F5508"/>
    <mergeCell ref="B5509:D5509"/>
    <mergeCell ref="E5509:F5509"/>
    <mergeCell ref="B5504:D5504"/>
    <mergeCell ref="E5504:F5504"/>
    <mergeCell ref="B5505:D5505"/>
    <mergeCell ref="E5505:F5505"/>
    <mergeCell ref="B5506:D5506"/>
    <mergeCell ref="E5506:F5506"/>
    <mergeCell ref="B5501:D5501"/>
    <mergeCell ref="E5501:F5501"/>
    <mergeCell ref="B5502:D5502"/>
    <mergeCell ref="E5502:F5502"/>
    <mergeCell ref="B5503:D5503"/>
    <mergeCell ref="E5503:F5503"/>
    <mergeCell ref="B5498:D5498"/>
    <mergeCell ref="E5498:F5498"/>
    <mergeCell ref="B5499:D5499"/>
    <mergeCell ref="E5499:F5499"/>
    <mergeCell ref="B5500:D5500"/>
    <mergeCell ref="E5500:F5500"/>
    <mergeCell ref="B5495:D5495"/>
    <mergeCell ref="E5495:F5495"/>
    <mergeCell ref="B5496:D5496"/>
    <mergeCell ref="E5496:F5496"/>
    <mergeCell ref="B5497:D5497"/>
    <mergeCell ref="E5497:F5497"/>
    <mergeCell ref="B5528:D5528"/>
    <mergeCell ref="E5528:F5528"/>
    <mergeCell ref="B5529:D5529"/>
    <mergeCell ref="E5529:F5529"/>
    <mergeCell ref="B5530:D5530"/>
    <mergeCell ref="E5530:F5530"/>
    <mergeCell ref="B5525:D5525"/>
    <mergeCell ref="E5525:F5525"/>
    <mergeCell ref="B5526:D5526"/>
    <mergeCell ref="E5526:F5526"/>
    <mergeCell ref="B5527:D5527"/>
    <mergeCell ref="E5527:F5527"/>
    <mergeCell ref="B5522:D5522"/>
    <mergeCell ref="E5522:F5522"/>
    <mergeCell ref="B5523:D5523"/>
    <mergeCell ref="E5523:F5523"/>
    <mergeCell ref="B5524:D5524"/>
    <mergeCell ref="E5524:F5524"/>
    <mergeCell ref="B5519:D5519"/>
    <mergeCell ref="E5519:F5519"/>
    <mergeCell ref="B5520:D5520"/>
    <mergeCell ref="E5520:F5520"/>
    <mergeCell ref="B5521:D5521"/>
    <mergeCell ref="E5521:F5521"/>
    <mergeCell ref="B5516:D5516"/>
    <mergeCell ref="E5516:F5516"/>
    <mergeCell ref="B5517:D5517"/>
    <mergeCell ref="E5517:F5517"/>
    <mergeCell ref="B5518:D5518"/>
    <mergeCell ref="E5518:F5518"/>
    <mergeCell ref="B5513:D5513"/>
    <mergeCell ref="E5513:F5513"/>
    <mergeCell ref="B5514:D5514"/>
    <mergeCell ref="E5514:F5514"/>
    <mergeCell ref="B5515:D5515"/>
    <mergeCell ref="E5515:F5515"/>
    <mergeCell ref="B5546:D5546"/>
    <mergeCell ref="E5546:F5546"/>
    <mergeCell ref="B5547:D5547"/>
    <mergeCell ref="E5547:F5547"/>
    <mergeCell ref="B5548:D5548"/>
    <mergeCell ref="E5548:F5548"/>
    <mergeCell ref="B5543:D5543"/>
    <mergeCell ref="E5543:F5543"/>
    <mergeCell ref="B5544:D5544"/>
    <mergeCell ref="E5544:F5544"/>
    <mergeCell ref="B5545:D5545"/>
    <mergeCell ref="E5545:F5545"/>
    <mergeCell ref="B5540:D5540"/>
    <mergeCell ref="E5540:F5540"/>
    <mergeCell ref="B5541:D5541"/>
    <mergeCell ref="E5541:F5541"/>
    <mergeCell ref="B5542:D5542"/>
    <mergeCell ref="E5542:F5542"/>
    <mergeCell ref="B5537:D5537"/>
    <mergeCell ref="E5537:F5537"/>
    <mergeCell ref="B5538:D5538"/>
    <mergeCell ref="E5538:F5538"/>
    <mergeCell ref="B5539:D5539"/>
    <mergeCell ref="E5539:F5539"/>
    <mergeCell ref="B5534:D5534"/>
    <mergeCell ref="E5534:F5534"/>
    <mergeCell ref="B5535:D5535"/>
    <mergeCell ref="E5535:F5535"/>
    <mergeCell ref="B5536:D5536"/>
    <mergeCell ref="E5536:F5536"/>
    <mergeCell ref="B5531:D5531"/>
    <mergeCell ref="E5531:F5531"/>
    <mergeCell ref="B5532:D5532"/>
    <mergeCell ref="E5532:F5532"/>
    <mergeCell ref="B5533:D5533"/>
    <mergeCell ref="E5533:F5533"/>
    <mergeCell ref="B5564:D5564"/>
    <mergeCell ref="E5564:F5564"/>
    <mergeCell ref="B5565:D5565"/>
    <mergeCell ref="E5565:F5565"/>
    <mergeCell ref="B5566:D5566"/>
    <mergeCell ref="E5566:F5566"/>
    <mergeCell ref="B5561:D5561"/>
    <mergeCell ref="E5561:F5561"/>
    <mergeCell ref="B5562:D5562"/>
    <mergeCell ref="E5562:F5562"/>
    <mergeCell ref="B5563:D5563"/>
    <mergeCell ref="E5563:F5563"/>
    <mergeCell ref="B5558:D5558"/>
    <mergeCell ref="E5558:F5558"/>
    <mergeCell ref="B5559:D5559"/>
    <mergeCell ref="E5559:F5559"/>
    <mergeCell ref="B5560:D5560"/>
    <mergeCell ref="E5560:F5560"/>
    <mergeCell ref="B5555:D5555"/>
    <mergeCell ref="E5555:F5555"/>
    <mergeCell ref="B5556:D5556"/>
    <mergeCell ref="E5556:F5556"/>
    <mergeCell ref="B5557:D5557"/>
    <mergeCell ref="E5557:F5557"/>
    <mergeCell ref="B5552:D5552"/>
    <mergeCell ref="E5552:F5552"/>
    <mergeCell ref="B5553:D5553"/>
    <mergeCell ref="E5553:F5553"/>
    <mergeCell ref="B5554:D5554"/>
    <mergeCell ref="E5554:F5554"/>
    <mergeCell ref="B5549:D5549"/>
    <mergeCell ref="E5549:F5549"/>
    <mergeCell ref="B5550:D5550"/>
    <mergeCell ref="E5550:F5550"/>
    <mergeCell ref="B5551:D5551"/>
    <mergeCell ref="E5551:F5551"/>
    <mergeCell ref="B5582:D5582"/>
    <mergeCell ref="E5582:F5582"/>
    <mergeCell ref="B5583:D5583"/>
    <mergeCell ref="E5583:F5583"/>
    <mergeCell ref="B5584:D5584"/>
    <mergeCell ref="E5584:F5584"/>
    <mergeCell ref="B5579:D5579"/>
    <mergeCell ref="E5579:F5579"/>
    <mergeCell ref="B5580:D5580"/>
    <mergeCell ref="E5580:F5580"/>
    <mergeCell ref="B5581:D5581"/>
    <mergeCell ref="E5581:F5581"/>
    <mergeCell ref="B5576:D5576"/>
    <mergeCell ref="E5576:F5576"/>
    <mergeCell ref="B5577:D5577"/>
    <mergeCell ref="E5577:F5577"/>
    <mergeCell ref="B5578:D5578"/>
    <mergeCell ref="E5578:F5578"/>
    <mergeCell ref="B5573:D5573"/>
    <mergeCell ref="E5573:F5573"/>
    <mergeCell ref="B5574:D5574"/>
    <mergeCell ref="E5574:F5574"/>
    <mergeCell ref="B5575:D5575"/>
    <mergeCell ref="E5575:F5575"/>
    <mergeCell ref="B5570:D5570"/>
    <mergeCell ref="E5570:F5570"/>
    <mergeCell ref="B5571:D5571"/>
    <mergeCell ref="E5571:F5571"/>
    <mergeCell ref="B5572:D5572"/>
    <mergeCell ref="E5572:F5572"/>
    <mergeCell ref="B5567:D5567"/>
    <mergeCell ref="E5567:F5567"/>
    <mergeCell ref="B5568:D5568"/>
    <mergeCell ref="E5568:F5568"/>
    <mergeCell ref="B5569:D5569"/>
    <mergeCell ref="E5569:F5569"/>
    <mergeCell ref="B5600:D5600"/>
    <mergeCell ref="E5600:F5600"/>
    <mergeCell ref="B5601:D5601"/>
    <mergeCell ref="E5601:F5601"/>
    <mergeCell ref="B5602:D5602"/>
    <mergeCell ref="E5602:F5602"/>
    <mergeCell ref="B5597:D5597"/>
    <mergeCell ref="E5597:F5597"/>
    <mergeCell ref="B5598:D5598"/>
    <mergeCell ref="E5598:F5598"/>
    <mergeCell ref="B5599:D5599"/>
    <mergeCell ref="E5599:F5599"/>
    <mergeCell ref="B5594:D5594"/>
    <mergeCell ref="E5594:F5594"/>
    <mergeCell ref="B5595:D5595"/>
    <mergeCell ref="E5595:F5595"/>
    <mergeCell ref="B5596:D5596"/>
    <mergeCell ref="E5596:F5596"/>
    <mergeCell ref="B5591:D5591"/>
    <mergeCell ref="E5591:F5591"/>
    <mergeCell ref="B5592:D5592"/>
    <mergeCell ref="E5592:F5592"/>
    <mergeCell ref="B5593:D5593"/>
    <mergeCell ref="E5593:F5593"/>
    <mergeCell ref="B5588:D5588"/>
    <mergeCell ref="E5588:F5588"/>
    <mergeCell ref="B5589:D5589"/>
    <mergeCell ref="E5589:F5589"/>
    <mergeCell ref="B5590:D5590"/>
    <mergeCell ref="E5590:F5590"/>
    <mergeCell ref="B5585:D5585"/>
    <mergeCell ref="E5585:F5585"/>
    <mergeCell ref="B5586:D5586"/>
    <mergeCell ref="E5586:F5586"/>
    <mergeCell ref="B5587:D5587"/>
    <mergeCell ref="E5587:F5587"/>
    <mergeCell ref="B5618:D5618"/>
    <mergeCell ref="E5618:F5618"/>
    <mergeCell ref="B5619:D5619"/>
    <mergeCell ref="E5619:F5619"/>
    <mergeCell ref="B5620:D5620"/>
    <mergeCell ref="E5620:F5620"/>
    <mergeCell ref="B5615:D5615"/>
    <mergeCell ref="E5615:F5615"/>
    <mergeCell ref="B5616:D5616"/>
    <mergeCell ref="E5616:F5616"/>
    <mergeCell ref="B5617:D5617"/>
    <mergeCell ref="E5617:F5617"/>
    <mergeCell ref="B5612:D5612"/>
    <mergeCell ref="E5612:F5612"/>
    <mergeCell ref="B5613:D5613"/>
    <mergeCell ref="E5613:F5613"/>
    <mergeCell ref="B5614:D5614"/>
    <mergeCell ref="E5614:F5614"/>
    <mergeCell ref="B5609:D5609"/>
    <mergeCell ref="E5609:F5609"/>
    <mergeCell ref="B5610:D5610"/>
    <mergeCell ref="E5610:F5610"/>
    <mergeCell ref="B5611:D5611"/>
    <mergeCell ref="E5611:F5611"/>
    <mergeCell ref="B5606:D5606"/>
    <mergeCell ref="E5606:F5606"/>
    <mergeCell ref="B5607:D5607"/>
    <mergeCell ref="E5607:F5607"/>
    <mergeCell ref="B5608:D5608"/>
    <mergeCell ref="E5608:F5608"/>
    <mergeCell ref="B5603:D5603"/>
    <mergeCell ref="E5603:F5603"/>
    <mergeCell ref="B5604:D5604"/>
    <mergeCell ref="E5604:F5604"/>
    <mergeCell ref="B5605:D5605"/>
    <mergeCell ref="E5605:F5605"/>
    <mergeCell ref="B5636:D5636"/>
    <mergeCell ref="E5636:F5636"/>
    <mergeCell ref="B5637:D5637"/>
    <mergeCell ref="E5637:F5637"/>
    <mergeCell ref="B5638:D5638"/>
    <mergeCell ref="E5638:F5638"/>
    <mergeCell ref="B5633:D5633"/>
    <mergeCell ref="E5633:F5633"/>
    <mergeCell ref="B5634:D5634"/>
    <mergeCell ref="E5634:F5634"/>
    <mergeCell ref="B5635:D5635"/>
    <mergeCell ref="E5635:F5635"/>
    <mergeCell ref="B5630:D5630"/>
    <mergeCell ref="E5630:F5630"/>
    <mergeCell ref="B5631:D5631"/>
    <mergeCell ref="E5631:F5631"/>
    <mergeCell ref="B5632:D5632"/>
    <mergeCell ref="E5632:F5632"/>
    <mergeCell ref="B5627:D5627"/>
    <mergeCell ref="E5627:F5627"/>
    <mergeCell ref="B5628:D5628"/>
    <mergeCell ref="E5628:F5628"/>
    <mergeCell ref="B5629:D5629"/>
    <mergeCell ref="E5629:F5629"/>
    <mergeCell ref="B5624:D5624"/>
    <mergeCell ref="E5624:F5624"/>
    <mergeCell ref="B5625:D5625"/>
    <mergeCell ref="E5625:F5625"/>
    <mergeCell ref="B5626:D5626"/>
    <mergeCell ref="E5626:F5626"/>
    <mergeCell ref="B5621:D5621"/>
    <mergeCell ref="E5621:F5621"/>
    <mergeCell ref="B5622:D5622"/>
    <mergeCell ref="E5622:F5622"/>
    <mergeCell ref="B5623:D5623"/>
    <mergeCell ref="E5623:F5623"/>
    <mergeCell ref="B5654:D5654"/>
    <mergeCell ref="E5654:F5654"/>
    <mergeCell ref="B5655:D5655"/>
    <mergeCell ref="E5655:F5655"/>
    <mergeCell ref="B5656:D5656"/>
    <mergeCell ref="E5656:F5656"/>
    <mergeCell ref="B5651:D5651"/>
    <mergeCell ref="E5651:F5651"/>
    <mergeCell ref="B5652:D5652"/>
    <mergeCell ref="E5652:F5652"/>
    <mergeCell ref="B5653:D5653"/>
    <mergeCell ref="E5653:F5653"/>
    <mergeCell ref="B5648:D5648"/>
    <mergeCell ref="E5648:F5648"/>
    <mergeCell ref="B5649:D5649"/>
    <mergeCell ref="E5649:F5649"/>
    <mergeCell ref="B5650:D5650"/>
    <mergeCell ref="E5650:F5650"/>
    <mergeCell ref="B5645:D5645"/>
    <mergeCell ref="E5645:F5645"/>
    <mergeCell ref="B5646:D5646"/>
    <mergeCell ref="E5646:F5646"/>
    <mergeCell ref="B5647:D5647"/>
    <mergeCell ref="E5647:F5647"/>
    <mergeCell ref="B5642:D5642"/>
    <mergeCell ref="E5642:F5642"/>
    <mergeCell ref="B5643:D5643"/>
    <mergeCell ref="E5643:F5643"/>
    <mergeCell ref="B5644:D5644"/>
    <mergeCell ref="E5644:F5644"/>
    <mergeCell ref="B5639:D5639"/>
    <mergeCell ref="E5639:F5639"/>
    <mergeCell ref="B5640:D5640"/>
    <mergeCell ref="E5640:F5640"/>
    <mergeCell ref="B5641:D5641"/>
    <mergeCell ref="E5641:F5641"/>
    <mergeCell ref="B5672:D5672"/>
    <mergeCell ref="E5672:F5672"/>
    <mergeCell ref="B5673:D5673"/>
    <mergeCell ref="E5673:F5673"/>
    <mergeCell ref="B5674:D5674"/>
    <mergeCell ref="E5674:F5674"/>
    <mergeCell ref="B5669:D5669"/>
    <mergeCell ref="E5669:F5669"/>
    <mergeCell ref="B5670:D5670"/>
    <mergeCell ref="E5670:F5670"/>
    <mergeCell ref="B5671:D5671"/>
    <mergeCell ref="E5671:F5671"/>
    <mergeCell ref="B5666:D5666"/>
    <mergeCell ref="E5666:F5666"/>
    <mergeCell ref="B5667:D5667"/>
    <mergeCell ref="E5667:F5667"/>
    <mergeCell ref="B5668:D5668"/>
    <mergeCell ref="E5668:F5668"/>
    <mergeCell ref="B5663:D5663"/>
    <mergeCell ref="E5663:F5663"/>
    <mergeCell ref="B5664:D5664"/>
    <mergeCell ref="E5664:F5664"/>
    <mergeCell ref="B5665:D5665"/>
    <mergeCell ref="E5665:F5665"/>
    <mergeCell ref="B5660:D5660"/>
    <mergeCell ref="E5660:F5660"/>
    <mergeCell ref="B5661:D5661"/>
    <mergeCell ref="E5661:F5661"/>
    <mergeCell ref="B5662:D5662"/>
    <mergeCell ref="E5662:F5662"/>
    <mergeCell ref="B5657:D5657"/>
    <mergeCell ref="E5657:F5657"/>
    <mergeCell ref="B5658:D5658"/>
    <mergeCell ref="E5658:F5658"/>
    <mergeCell ref="B5659:D5659"/>
    <mergeCell ref="E5659:F5659"/>
    <mergeCell ref="B5690:D5690"/>
    <mergeCell ref="E5690:F5690"/>
    <mergeCell ref="B5691:D5691"/>
    <mergeCell ref="E5691:F5691"/>
    <mergeCell ref="B5692:D5692"/>
    <mergeCell ref="E5692:F5692"/>
    <mergeCell ref="B5687:D5687"/>
    <mergeCell ref="E5687:F5687"/>
    <mergeCell ref="B5688:D5688"/>
    <mergeCell ref="E5688:F5688"/>
    <mergeCell ref="B5689:D5689"/>
    <mergeCell ref="E5689:F5689"/>
    <mergeCell ref="B5684:D5684"/>
    <mergeCell ref="E5684:F5684"/>
    <mergeCell ref="B5685:D5685"/>
    <mergeCell ref="E5685:F5685"/>
    <mergeCell ref="B5686:D5686"/>
    <mergeCell ref="E5686:F5686"/>
    <mergeCell ref="B5681:D5681"/>
    <mergeCell ref="E5681:F5681"/>
    <mergeCell ref="B5682:D5682"/>
    <mergeCell ref="E5682:F5682"/>
    <mergeCell ref="B5683:D5683"/>
    <mergeCell ref="E5683:F5683"/>
    <mergeCell ref="B5678:D5678"/>
    <mergeCell ref="E5678:F5678"/>
    <mergeCell ref="B5679:D5679"/>
    <mergeCell ref="E5679:F5679"/>
    <mergeCell ref="B5680:D5680"/>
    <mergeCell ref="E5680:F5680"/>
    <mergeCell ref="B5675:D5675"/>
    <mergeCell ref="E5675:F5675"/>
    <mergeCell ref="B5676:D5676"/>
    <mergeCell ref="E5676:F5676"/>
    <mergeCell ref="B5677:D5677"/>
    <mergeCell ref="E5677:F5677"/>
    <mergeCell ref="B5708:D5708"/>
    <mergeCell ref="E5708:F5708"/>
    <mergeCell ref="B5709:D5709"/>
    <mergeCell ref="E5709:F5709"/>
    <mergeCell ref="B5710:D5710"/>
    <mergeCell ref="E5710:F5710"/>
    <mergeCell ref="B5705:D5705"/>
    <mergeCell ref="E5705:F5705"/>
    <mergeCell ref="B5706:D5706"/>
    <mergeCell ref="E5706:F5706"/>
    <mergeCell ref="B5707:D5707"/>
    <mergeCell ref="E5707:F5707"/>
    <mergeCell ref="B5702:D5702"/>
    <mergeCell ref="E5702:F5702"/>
    <mergeCell ref="B5703:D5703"/>
    <mergeCell ref="E5703:F5703"/>
    <mergeCell ref="B5704:D5704"/>
    <mergeCell ref="E5704:F5704"/>
    <mergeCell ref="B5699:D5699"/>
    <mergeCell ref="E5699:F5699"/>
    <mergeCell ref="B5700:D5700"/>
    <mergeCell ref="E5700:F5700"/>
    <mergeCell ref="B5701:D5701"/>
    <mergeCell ref="E5701:F5701"/>
    <mergeCell ref="B5696:D5696"/>
    <mergeCell ref="E5696:F5696"/>
    <mergeCell ref="B5697:D5697"/>
    <mergeCell ref="E5697:F5697"/>
    <mergeCell ref="B5698:D5698"/>
    <mergeCell ref="E5698:F5698"/>
    <mergeCell ref="B5693:D5693"/>
    <mergeCell ref="E5693:F5693"/>
    <mergeCell ref="B5694:D5694"/>
    <mergeCell ref="E5694:F5694"/>
    <mergeCell ref="B5695:D5695"/>
    <mergeCell ref="E5695:F5695"/>
    <mergeCell ref="B5726:D5726"/>
    <mergeCell ref="E5726:F5726"/>
    <mergeCell ref="B5727:D5727"/>
    <mergeCell ref="E5727:F5727"/>
    <mergeCell ref="B5728:D5728"/>
    <mergeCell ref="E5728:F5728"/>
    <mergeCell ref="B5723:D5723"/>
    <mergeCell ref="E5723:F5723"/>
    <mergeCell ref="B5724:D5724"/>
    <mergeCell ref="E5724:F5724"/>
    <mergeCell ref="B5725:D5725"/>
    <mergeCell ref="E5725:F5725"/>
    <mergeCell ref="B5720:D5720"/>
    <mergeCell ref="E5720:F5720"/>
    <mergeCell ref="B5721:D5721"/>
    <mergeCell ref="E5721:F5721"/>
    <mergeCell ref="B5722:D5722"/>
    <mergeCell ref="E5722:F5722"/>
    <mergeCell ref="B5717:D5717"/>
    <mergeCell ref="E5717:F5717"/>
    <mergeCell ref="B5718:D5718"/>
    <mergeCell ref="E5718:F5718"/>
    <mergeCell ref="B5719:D5719"/>
    <mergeCell ref="E5719:F5719"/>
    <mergeCell ref="B5714:D5714"/>
    <mergeCell ref="E5714:F5714"/>
    <mergeCell ref="B5715:D5715"/>
    <mergeCell ref="E5715:F5715"/>
    <mergeCell ref="B5716:D5716"/>
    <mergeCell ref="E5716:F5716"/>
    <mergeCell ref="B5711:D5711"/>
    <mergeCell ref="E5711:F5711"/>
    <mergeCell ref="B5712:D5712"/>
    <mergeCell ref="E5712:F5712"/>
    <mergeCell ref="B5713:D5713"/>
    <mergeCell ref="E5713:F5713"/>
    <mergeCell ref="B5744:D5744"/>
    <mergeCell ref="E5744:F5744"/>
    <mergeCell ref="B5745:D5745"/>
    <mergeCell ref="E5745:F5745"/>
    <mergeCell ref="B5746:D5746"/>
    <mergeCell ref="E5746:F5746"/>
    <mergeCell ref="B5741:D5741"/>
    <mergeCell ref="E5741:F5741"/>
    <mergeCell ref="B5742:D5742"/>
    <mergeCell ref="E5742:F5742"/>
    <mergeCell ref="B5743:D5743"/>
    <mergeCell ref="E5743:F5743"/>
    <mergeCell ref="B5738:D5738"/>
    <mergeCell ref="E5738:F5738"/>
    <mergeCell ref="B5739:D5739"/>
    <mergeCell ref="E5739:F5739"/>
    <mergeCell ref="B5740:D5740"/>
    <mergeCell ref="E5740:F5740"/>
    <mergeCell ref="B5735:D5735"/>
    <mergeCell ref="E5735:F5735"/>
    <mergeCell ref="B5736:D5736"/>
    <mergeCell ref="E5736:F5736"/>
    <mergeCell ref="B5737:D5737"/>
    <mergeCell ref="E5737:F5737"/>
    <mergeCell ref="B5732:D5732"/>
    <mergeCell ref="E5732:F5732"/>
    <mergeCell ref="B5733:D5733"/>
    <mergeCell ref="E5733:F5733"/>
    <mergeCell ref="B5734:D5734"/>
    <mergeCell ref="E5734:F5734"/>
    <mergeCell ref="B5729:D5729"/>
    <mergeCell ref="E5729:F5729"/>
    <mergeCell ref="B5730:D5730"/>
    <mergeCell ref="E5730:F5730"/>
    <mergeCell ref="B5731:D5731"/>
    <mergeCell ref="E5731:F5731"/>
    <mergeCell ref="B5762:D5762"/>
    <mergeCell ref="E5762:F5762"/>
    <mergeCell ref="B5763:D5763"/>
    <mergeCell ref="E5763:F5763"/>
    <mergeCell ref="B5764:D5764"/>
    <mergeCell ref="E5764:F5764"/>
    <mergeCell ref="B5759:D5759"/>
    <mergeCell ref="E5759:F5759"/>
    <mergeCell ref="B5760:D5760"/>
    <mergeCell ref="E5760:F5760"/>
    <mergeCell ref="B5761:D5761"/>
    <mergeCell ref="E5761:F5761"/>
    <mergeCell ref="B5756:D5756"/>
    <mergeCell ref="E5756:F5756"/>
    <mergeCell ref="B5757:D5757"/>
    <mergeCell ref="E5757:F5757"/>
    <mergeCell ref="B5758:D5758"/>
    <mergeCell ref="E5758:F5758"/>
    <mergeCell ref="B5753:D5753"/>
    <mergeCell ref="E5753:F5753"/>
    <mergeCell ref="B5754:D5754"/>
    <mergeCell ref="E5754:F5754"/>
    <mergeCell ref="B5755:D5755"/>
    <mergeCell ref="E5755:F5755"/>
    <mergeCell ref="B5750:D5750"/>
    <mergeCell ref="E5750:F5750"/>
    <mergeCell ref="B5751:D5751"/>
    <mergeCell ref="E5751:F5751"/>
    <mergeCell ref="B5752:D5752"/>
    <mergeCell ref="E5752:F5752"/>
    <mergeCell ref="B5747:D5747"/>
    <mergeCell ref="E5747:F5747"/>
    <mergeCell ref="B5748:D5748"/>
    <mergeCell ref="E5748:F5748"/>
    <mergeCell ref="B5749:D5749"/>
    <mergeCell ref="E5749:F5749"/>
    <mergeCell ref="B5780:D5780"/>
    <mergeCell ref="E5780:F5780"/>
    <mergeCell ref="B5781:D5781"/>
    <mergeCell ref="E5781:F5781"/>
    <mergeCell ref="B5782:D5782"/>
    <mergeCell ref="E5782:F5782"/>
    <mergeCell ref="B5777:D5777"/>
    <mergeCell ref="E5777:F5777"/>
    <mergeCell ref="B5778:D5778"/>
    <mergeCell ref="E5778:F5778"/>
    <mergeCell ref="B5779:D5779"/>
    <mergeCell ref="E5779:F5779"/>
    <mergeCell ref="B5774:D5774"/>
    <mergeCell ref="E5774:F5774"/>
    <mergeCell ref="B5775:D5775"/>
    <mergeCell ref="E5775:F5775"/>
    <mergeCell ref="B5776:D5776"/>
    <mergeCell ref="E5776:F5776"/>
    <mergeCell ref="B5771:D5771"/>
    <mergeCell ref="E5771:F5771"/>
    <mergeCell ref="B5772:D5772"/>
    <mergeCell ref="E5772:F5772"/>
    <mergeCell ref="B5773:D5773"/>
    <mergeCell ref="E5773:F5773"/>
    <mergeCell ref="B5768:D5768"/>
    <mergeCell ref="E5768:F5768"/>
    <mergeCell ref="B5769:D5769"/>
    <mergeCell ref="E5769:F5769"/>
    <mergeCell ref="B5770:D5770"/>
    <mergeCell ref="E5770:F5770"/>
    <mergeCell ref="B5765:D5765"/>
    <mergeCell ref="E5765:F5765"/>
    <mergeCell ref="B5766:D5766"/>
    <mergeCell ref="E5766:F5766"/>
    <mergeCell ref="B5767:D5767"/>
    <mergeCell ref="E5767:F5767"/>
    <mergeCell ref="B5798:D5798"/>
    <mergeCell ref="E5798:F5798"/>
    <mergeCell ref="B5799:D5799"/>
    <mergeCell ref="E5799:F5799"/>
    <mergeCell ref="B5800:D5800"/>
    <mergeCell ref="E5800:F5800"/>
    <mergeCell ref="B5795:D5795"/>
    <mergeCell ref="E5795:F5795"/>
    <mergeCell ref="B5796:D5796"/>
    <mergeCell ref="E5796:F5796"/>
    <mergeCell ref="B5797:D5797"/>
    <mergeCell ref="E5797:F5797"/>
    <mergeCell ref="B5792:D5792"/>
    <mergeCell ref="E5792:F5792"/>
    <mergeCell ref="B5793:D5793"/>
    <mergeCell ref="E5793:F5793"/>
    <mergeCell ref="B5794:D5794"/>
    <mergeCell ref="E5794:F5794"/>
    <mergeCell ref="B5789:D5789"/>
    <mergeCell ref="E5789:F5789"/>
    <mergeCell ref="B5790:D5790"/>
    <mergeCell ref="E5790:F5790"/>
    <mergeCell ref="B5791:D5791"/>
    <mergeCell ref="E5791:F5791"/>
    <mergeCell ref="B5786:D5786"/>
    <mergeCell ref="E5786:F5786"/>
    <mergeCell ref="B5787:D5787"/>
    <mergeCell ref="E5787:F5787"/>
    <mergeCell ref="B5788:D5788"/>
    <mergeCell ref="E5788:F5788"/>
    <mergeCell ref="B5783:D5783"/>
    <mergeCell ref="E5783:F5783"/>
    <mergeCell ref="B5784:D5784"/>
    <mergeCell ref="E5784:F5784"/>
    <mergeCell ref="B5785:D5785"/>
    <mergeCell ref="E5785:F5785"/>
    <mergeCell ref="B5816:D5816"/>
    <mergeCell ref="E5816:F5816"/>
    <mergeCell ref="B5817:D5817"/>
    <mergeCell ref="E5817:F5817"/>
    <mergeCell ref="B5818:D5818"/>
    <mergeCell ref="E5818:F5818"/>
    <mergeCell ref="B5813:D5813"/>
    <mergeCell ref="E5813:F5813"/>
    <mergeCell ref="B5814:D5814"/>
    <mergeCell ref="E5814:F5814"/>
    <mergeCell ref="B5815:D5815"/>
    <mergeCell ref="E5815:F5815"/>
    <mergeCell ref="B5810:D5810"/>
    <mergeCell ref="E5810:F5810"/>
    <mergeCell ref="B5811:D5811"/>
    <mergeCell ref="E5811:F5811"/>
    <mergeCell ref="B5812:D5812"/>
    <mergeCell ref="E5812:F5812"/>
    <mergeCell ref="B5807:D5807"/>
    <mergeCell ref="E5807:F5807"/>
    <mergeCell ref="B5808:D5808"/>
    <mergeCell ref="E5808:F5808"/>
    <mergeCell ref="B5809:D5809"/>
    <mergeCell ref="E5809:F5809"/>
    <mergeCell ref="B5804:D5804"/>
    <mergeCell ref="E5804:F5804"/>
    <mergeCell ref="B5805:D5805"/>
    <mergeCell ref="E5805:F5805"/>
    <mergeCell ref="B5806:D5806"/>
    <mergeCell ref="E5806:F5806"/>
    <mergeCell ref="B5801:D5801"/>
    <mergeCell ref="E5801:F5801"/>
    <mergeCell ref="B5802:D5802"/>
    <mergeCell ref="E5802:F5802"/>
    <mergeCell ref="B5803:D5803"/>
    <mergeCell ref="E5803:F5803"/>
    <mergeCell ref="B5834:D5834"/>
    <mergeCell ref="E5834:F5834"/>
    <mergeCell ref="B5835:D5835"/>
    <mergeCell ref="E5835:F5835"/>
    <mergeCell ref="B5836:D5836"/>
    <mergeCell ref="E5836:F5836"/>
    <mergeCell ref="B5831:D5831"/>
    <mergeCell ref="E5831:F5831"/>
    <mergeCell ref="B5832:D5832"/>
    <mergeCell ref="E5832:F5832"/>
    <mergeCell ref="B5833:D5833"/>
    <mergeCell ref="E5833:F5833"/>
    <mergeCell ref="B5828:D5828"/>
    <mergeCell ref="E5828:F5828"/>
    <mergeCell ref="B5829:D5829"/>
    <mergeCell ref="E5829:F5829"/>
    <mergeCell ref="B5830:D5830"/>
    <mergeCell ref="E5830:F5830"/>
    <mergeCell ref="B5825:D5825"/>
    <mergeCell ref="E5825:F5825"/>
    <mergeCell ref="B5826:D5826"/>
    <mergeCell ref="E5826:F5826"/>
    <mergeCell ref="B5827:D5827"/>
    <mergeCell ref="E5827:F5827"/>
    <mergeCell ref="B5822:D5822"/>
    <mergeCell ref="E5822:F5822"/>
    <mergeCell ref="B5823:D5823"/>
    <mergeCell ref="E5823:F5823"/>
    <mergeCell ref="B5824:D5824"/>
    <mergeCell ref="E5824:F5824"/>
    <mergeCell ref="B5819:D5819"/>
    <mergeCell ref="E5819:F5819"/>
    <mergeCell ref="B5820:D5820"/>
    <mergeCell ref="E5820:F5820"/>
    <mergeCell ref="B5821:D5821"/>
    <mergeCell ref="E5821:F5821"/>
    <mergeCell ref="B5852:D5852"/>
    <mergeCell ref="E5852:F5852"/>
    <mergeCell ref="B5853:D5853"/>
    <mergeCell ref="E5853:F5853"/>
    <mergeCell ref="B5854:D5854"/>
    <mergeCell ref="E5854:F5854"/>
    <mergeCell ref="B5849:D5849"/>
    <mergeCell ref="E5849:F5849"/>
    <mergeCell ref="B5850:D5850"/>
    <mergeCell ref="E5850:F5850"/>
    <mergeCell ref="B5851:D5851"/>
    <mergeCell ref="E5851:F5851"/>
    <mergeCell ref="B5846:D5846"/>
    <mergeCell ref="E5846:F5846"/>
    <mergeCell ref="B5847:D5847"/>
    <mergeCell ref="E5847:F5847"/>
    <mergeCell ref="B5848:D5848"/>
    <mergeCell ref="E5848:F5848"/>
    <mergeCell ref="B5843:D5843"/>
    <mergeCell ref="E5843:F5843"/>
    <mergeCell ref="B5844:D5844"/>
    <mergeCell ref="E5844:F5844"/>
    <mergeCell ref="B5845:D5845"/>
    <mergeCell ref="E5845:F5845"/>
    <mergeCell ref="B5840:D5840"/>
    <mergeCell ref="E5840:F5840"/>
    <mergeCell ref="B5841:D5841"/>
    <mergeCell ref="E5841:F5841"/>
    <mergeCell ref="B5842:D5842"/>
    <mergeCell ref="E5842:F5842"/>
    <mergeCell ref="B5837:D5837"/>
    <mergeCell ref="E5837:F5837"/>
    <mergeCell ref="B5838:D5838"/>
    <mergeCell ref="E5838:F5838"/>
    <mergeCell ref="B5839:D5839"/>
    <mergeCell ref="E5839:F5839"/>
    <mergeCell ref="B5870:D5870"/>
    <mergeCell ref="E5870:F5870"/>
    <mergeCell ref="B5871:D5871"/>
    <mergeCell ref="E5871:F5871"/>
    <mergeCell ref="B5872:D5872"/>
    <mergeCell ref="E5872:F5872"/>
    <mergeCell ref="B5867:D5867"/>
    <mergeCell ref="E5867:F5867"/>
    <mergeCell ref="B5868:D5868"/>
    <mergeCell ref="E5868:F5868"/>
    <mergeCell ref="B5869:D5869"/>
    <mergeCell ref="E5869:F5869"/>
    <mergeCell ref="B5864:D5864"/>
    <mergeCell ref="E5864:F5864"/>
    <mergeCell ref="B5865:D5865"/>
    <mergeCell ref="E5865:F5865"/>
    <mergeCell ref="B5866:D5866"/>
    <mergeCell ref="E5866:F5866"/>
    <mergeCell ref="B5861:D5861"/>
    <mergeCell ref="E5861:F5861"/>
    <mergeCell ref="B5862:D5862"/>
    <mergeCell ref="E5862:F5862"/>
    <mergeCell ref="B5863:D5863"/>
    <mergeCell ref="E5863:F5863"/>
    <mergeCell ref="B5858:D5858"/>
    <mergeCell ref="E5858:F5858"/>
    <mergeCell ref="B5859:D5859"/>
    <mergeCell ref="E5859:F5859"/>
    <mergeCell ref="B5860:D5860"/>
    <mergeCell ref="E5860:F5860"/>
    <mergeCell ref="B5855:D5855"/>
    <mergeCell ref="E5855:F5855"/>
    <mergeCell ref="B5856:D5856"/>
    <mergeCell ref="E5856:F5856"/>
    <mergeCell ref="B5857:D5857"/>
    <mergeCell ref="E5857:F5857"/>
    <mergeCell ref="B5888:D5888"/>
    <mergeCell ref="E5888:F5888"/>
    <mergeCell ref="B5889:D5889"/>
    <mergeCell ref="E5889:F5889"/>
    <mergeCell ref="B5890:D5890"/>
    <mergeCell ref="E5890:F5890"/>
    <mergeCell ref="B5885:D5885"/>
    <mergeCell ref="E5885:F5885"/>
    <mergeCell ref="B5886:D5886"/>
    <mergeCell ref="E5886:F5886"/>
    <mergeCell ref="B5887:D5887"/>
    <mergeCell ref="E5887:F5887"/>
    <mergeCell ref="B5882:D5882"/>
    <mergeCell ref="E5882:F5882"/>
    <mergeCell ref="B5883:D5883"/>
    <mergeCell ref="E5883:F5883"/>
    <mergeCell ref="B5884:D5884"/>
    <mergeCell ref="E5884:F5884"/>
    <mergeCell ref="B5879:D5879"/>
    <mergeCell ref="E5879:F5879"/>
    <mergeCell ref="B5880:D5880"/>
    <mergeCell ref="E5880:F5880"/>
    <mergeCell ref="B5881:D5881"/>
    <mergeCell ref="E5881:F5881"/>
    <mergeCell ref="B5876:D5876"/>
    <mergeCell ref="E5876:F5876"/>
    <mergeCell ref="B5877:D5877"/>
    <mergeCell ref="E5877:F5877"/>
    <mergeCell ref="B5878:D5878"/>
    <mergeCell ref="E5878:F5878"/>
    <mergeCell ref="B5873:D5873"/>
    <mergeCell ref="E5873:F5873"/>
    <mergeCell ref="B5874:D5874"/>
    <mergeCell ref="E5874:F5874"/>
    <mergeCell ref="B5875:D5875"/>
    <mergeCell ref="E5875:F5875"/>
    <mergeCell ref="B5906:D5906"/>
    <mergeCell ref="E5906:F5906"/>
    <mergeCell ref="B5907:D5907"/>
    <mergeCell ref="E5907:F5907"/>
    <mergeCell ref="B5908:D5908"/>
    <mergeCell ref="E5908:F5908"/>
    <mergeCell ref="B5903:D5903"/>
    <mergeCell ref="E5903:F5903"/>
    <mergeCell ref="B5904:D5904"/>
    <mergeCell ref="E5904:F5904"/>
    <mergeCell ref="B5905:D5905"/>
    <mergeCell ref="E5905:F5905"/>
    <mergeCell ref="B5900:D5900"/>
    <mergeCell ref="E5900:F5900"/>
    <mergeCell ref="B5901:D5901"/>
    <mergeCell ref="E5901:F5901"/>
    <mergeCell ref="B5902:D5902"/>
    <mergeCell ref="E5902:F5902"/>
    <mergeCell ref="B5897:D5897"/>
    <mergeCell ref="E5897:F5897"/>
    <mergeCell ref="B5898:D5898"/>
    <mergeCell ref="E5898:F5898"/>
    <mergeCell ref="B5899:D5899"/>
    <mergeCell ref="E5899:F5899"/>
    <mergeCell ref="B5894:D5894"/>
    <mergeCell ref="E5894:F5894"/>
    <mergeCell ref="B5895:D5895"/>
    <mergeCell ref="E5895:F5895"/>
    <mergeCell ref="B5896:D5896"/>
    <mergeCell ref="E5896:F5896"/>
    <mergeCell ref="B5891:D5891"/>
    <mergeCell ref="E5891:F5891"/>
    <mergeCell ref="B5892:D5892"/>
    <mergeCell ref="E5892:F5892"/>
    <mergeCell ref="B5893:D5893"/>
    <mergeCell ref="E5893:F5893"/>
    <mergeCell ref="B5924:D5924"/>
    <mergeCell ref="E5924:F5924"/>
    <mergeCell ref="B5925:D5925"/>
    <mergeCell ref="E5925:F5925"/>
    <mergeCell ref="B5926:D5926"/>
    <mergeCell ref="E5926:F5926"/>
    <mergeCell ref="B5921:D5921"/>
    <mergeCell ref="E5921:F5921"/>
    <mergeCell ref="B5922:D5922"/>
    <mergeCell ref="E5922:F5922"/>
    <mergeCell ref="B5923:D5923"/>
    <mergeCell ref="E5923:F5923"/>
    <mergeCell ref="B5918:D5918"/>
    <mergeCell ref="E5918:F5918"/>
    <mergeCell ref="B5919:D5919"/>
    <mergeCell ref="E5919:F5919"/>
    <mergeCell ref="B5920:D5920"/>
    <mergeCell ref="E5920:F5920"/>
    <mergeCell ref="B5915:D5915"/>
    <mergeCell ref="E5915:F5915"/>
    <mergeCell ref="B5916:D5916"/>
    <mergeCell ref="E5916:F5916"/>
    <mergeCell ref="B5917:D5917"/>
    <mergeCell ref="E5917:F5917"/>
    <mergeCell ref="B5912:D5912"/>
    <mergeCell ref="E5912:F5912"/>
    <mergeCell ref="B5913:D5913"/>
    <mergeCell ref="E5913:F5913"/>
    <mergeCell ref="B5914:D5914"/>
    <mergeCell ref="E5914:F5914"/>
    <mergeCell ref="B5909:D5909"/>
    <mergeCell ref="E5909:F5909"/>
    <mergeCell ref="B5910:D5910"/>
    <mergeCell ref="E5910:F5910"/>
    <mergeCell ref="B5911:D5911"/>
    <mergeCell ref="E5911:F5911"/>
    <mergeCell ref="B5942:D5942"/>
    <mergeCell ref="E5942:F5942"/>
    <mergeCell ref="B5943:D5943"/>
    <mergeCell ref="E5943:F5943"/>
    <mergeCell ref="B5944:D5944"/>
    <mergeCell ref="E5944:F5944"/>
    <mergeCell ref="B5939:D5939"/>
    <mergeCell ref="E5939:F5939"/>
    <mergeCell ref="B5940:D5940"/>
    <mergeCell ref="E5940:F5940"/>
    <mergeCell ref="B5941:D5941"/>
    <mergeCell ref="E5941:F5941"/>
    <mergeCell ref="B5936:D5936"/>
    <mergeCell ref="E5936:F5936"/>
    <mergeCell ref="B5937:D5937"/>
    <mergeCell ref="E5937:F5937"/>
    <mergeCell ref="B5938:D5938"/>
    <mergeCell ref="E5938:F5938"/>
    <mergeCell ref="B5933:D5933"/>
    <mergeCell ref="E5933:F5933"/>
    <mergeCell ref="B5934:D5934"/>
    <mergeCell ref="E5934:F5934"/>
    <mergeCell ref="B5935:D5935"/>
    <mergeCell ref="E5935:F5935"/>
    <mergeCell ref="B5930:D5930"/>
    <mergeCell ref="E5930:F5930"/>
    <mergeCell ref="B5931:D5931"/>
    <mergeCell ref="E5931:F5931"/>
    <mergeCell ref="B5932:D5932"/>
    <mergeCell ref="E5932:F5932"/>
    <mergeCell ref="B5927:D5927"/>
    <mergeCell ref="E5927:F5927"/>
    <mergeCell ref="B5928:D5928"/>
    <mergeCell ref="E5928:F5928"/>
    <mergeCell ref="B5929:D5929"/>
    <mergeCell ref="E5929:F5929"/>
    <mergeCell ref="B5960:D5960"/>
    <mergeCell ref="E5960:F5960"/>
    <mergeCell ref="B5961:D5961"/>
    <mergeCell ref="E5961:F5961"/>
    <mergeCell ref="B5962:D5962"/>
    <mergeCell ref="E5962:F5962"/>
    <mergeCell ref="B5957:D5957"/>
    <mergeCell ref="E5957:F5957"/>
    <mergeCell ref="B5958:D5958"/>
    <mergeCell ref="E5958:F5958"/>
    <mergeCell ref="B5959:D5959"/>
    <mergeCell ref="E5959:F5959"/>
    <mergeCell ref="B5954:D5954"/>
    <mergeCell ref="E5954:F5954"/>
    <mergeCell ref="B5955:D5955"/>
    <mergeCell ref="E5955:F5955"/>
    <mergeCell ref="B5956:D5956"/>
    <mergeCell ref="E5956:F5956"/>
    <mergeCell ref="B5951:D5951"/>
    <mergeCell ref="E5951:F5951"/>
    <mergeCell ref="B5952:D5952"/>
    <mergeCell ref="E5952:F5952"/>
    <mergeCell ref="B5953:D5953"/>
    <mergeCell ref="E5953:F5953"/>
    <mergeCell ref="B5948:D5948"/>
    <mergeCell ref="E5948:F5948"/>
    <mergeCell ref="B5949:D5949"/>
    <mergeCell ref="E5949:F5949"/>
    <mergeCell ref="B5950:D5950"/>
    <mergeCell ref="E5950:F5950"/>
    <mergeCell ref="B5945:D5945"/>
    <mergeCell ref="E5945:F5945"/>
    <mergeCell ref="B5946:D5946"/>
    <mergeCell ref="E5946:F5946"/>
    <mergeCell ref="B5947:D5947"/>
    <mergeCell ref="E5947:F5947"/>
    <mergeCell ref="B5978:D5978"/>
    <mergeCell ref="E5978:F5978"/>
    <mergeCell ref="B5979:D5979"/>
    <mergeCell ref="E5979:F5979"/>
    <mergeCell ref="B5980:D5980"/>
    <mergeCell ref="E5980:F5980"/>
    <mergeCell ref="B5975:D5975"/>
    <mergeCell ref="E5975:F5975"/>
    <mergeCell ref="B5976:D5976"/>
    <mergeCell ref="E5976:F5976"/>
    <mergeCell ref="B5977:D5977"/>
    <mergeCell ref="E5977:F5977"/>
    <mergeCell ref="B5972:D5972"/>
    <mergeCell ref="E5972:F5972"/>
    <mergeCell ref="B5973:D5973"/>
    <mergeCell ref="E5973:F5973"/>
    <mergeCell ref="B5974:D5974"/>
    <mergeCell ref="E5974:F5974"/>
    <mergeCell ref="B5969:D5969"/>
    <mergeCell ref="E5969:F5969"/>
    <mergeCell ref="B5970:D5970"/>
    <mergeCell ref="E5970:F5970"/>
    <mergeCell ref="B5971:D5971"/>
    <mergeCell ref="E5971:F5971"/>
    <mergeCell ref="B5966:D5966"/>
    <mergeCell ref="E5966:F5966"/>
    <mergeCell ref="B5967:D5967"/>
    <mergeCell ref="E5967:F5967"/>
    <mergeCell ref="B5968:D5968"/>
    <mergeCell ref="E5968:F5968"/>
    <mergeCell ref="B5963:D5963"/>
    <mergeCell ref="E5963:F5963"/>
    <mergeCell ref="B5964:D5964"/>
    <mergeCell ref="E5964:F5964"/>
    <mergeCell ref="B5965:D5965"/>
    <mergeCell ref="E5965:F5965"/>
    <mergeCell ref="B5996:D5996"/>
    <mergeCell ref="E5996:F5996"/>
    <mergeCell ref="B5997:D5997"/>
    <mergeCell ref="E5997:F5997"/>
    <mergeCell ref="B5998:D5998"/>
    <mergeCell ref="E5998:F5998"/>
    <mergeCell ref="B5993:D5993"/>
    <mergeCell ref="E5993:F5993"/>
    <mergeCell ref="B5994:D5994"/>
    <mergeCell ref="E5994:F5994"/>
    <mergeCell ref="B5995:D5995"/>
    <mergeCell ref="E5995:F5995"/>
    <mergeCell ref="B5990:D5990"/>
    <mergeCell ref="E5990:F5990"/>
    <mergeCell ref="B5991:D5991"/>
    <mergeCell ref="E5991:F5991"/>
    <mergeCell ref="B5992:D5992"/>
    <mergeCell ref="E5992:F5992"/>
    <mergeCell ref="B5987:D5987"/>
    <mergeCell ref="E5987:F5987"/>
    <mergeCell ref="B5988:D5988"/>
    <mergeCell ref="E5988:F5988"/>
    <mergeCell ref="B5989:D5989"/>
    <mergeCell ref="E5989:F5989"/>
    <mergeCell ref="B5984:D5984"/>
    <mergeCell ref="E5984:F5984"/>
    <mergeCell ref="B5985:D5985"/>
    <mergeCell ref="E5985:F5985"/>
    <mergeCell ref="B5986:D5986"/>
    <mergeCell ref="E5986:F5986"/>
    <mergeCell ref="B5981:D5981"/>
    <mergeCell ref="E5981:F5981"/>
    <mergeCell ref="B5982:D5982"/>
    <mergeCell ref="E5982:F5982"/>
    <mergeCell ref="B5983:D5983"/>
    <mergeCell ref="E5983:F5983"/>
    <mergeCell ref="B6014:D6014"/>
    <mergeCell ref="E6014:F6014"/>
    <mergeCell ref="B6015:D6015"/>
    <mergeCell ref="E6015:F6015"/>
    <mergeCell ref="B6016:D6016"/>
    <mergeCell ref="E6016:F6016"/>
    <mergeCell ref="B6011:D6011"/>
    <mergeCell ref="E6011:F6011"/>
    <mergeCell ref="B6012:D6012"/>
    <mergeCell ref="E6012:F6012"/>
    <mergeCell ref="B6013:D6013"/>
    <mergeCell ref="E6013:F6013"/>
    <mergeCell ref="B6008:D6008"/>
    <mergeCell ref="E6008:F6008"/>
    <mergeCell ref="B6009:D6009"/>
    <mergeCell ref="E6009:F6009"/>
    <mergeCell ref="B6010:D6010"/>
    <mergeCell ref="E6010:F6010"/>
    <mergeCell ref="B6005:D6005"/>
    <mergeCell ref="E6005:F6005"/>
    <mergeCell ref="B6006:D6006"/>
    <mergeCell ref="E6006:F6006"/>
    <mergeCell ref="B6007:D6007"/>
    <mergeCell ref="E6007:F6007"/>
    <mergeCell ref="B6002:D6002"/>
    <mergeCell ref="E6002:F6002"/>
    <mergeCell ref="B6003:D6003"/>
    <mergeCell ref="E6003:F6003"/>
    <mergeCell ref="B6004:D6004"/>
    <mergeCell ref="E6004:F6004"/>
    <mergeCell ref="B5999:D5999"/>
    <mergeCell ref="E5999:F5999"/>
    <mergeCell ref="B6000:D6000"/>
    <mergeCell ref="E6000:F6000"/>
    <mergeCell ref="B6001:D6001"/>
    <mergeCell ref="E6001:F6001"/>
    <mergeCell ref="B6032:D6032"/>
    <mergeCell ref="E6032:F6032"/>
    <mergeCell ref="B6033:D6033"/>
    <mergeCell ref="E6033:F6033"/>
    <mergeCell ref="B6034:D6034"/>
    <mergeCell ref="E6034:F6034"/>
    <mergeCell ref="B6029:D6029"/>
    <mergeCell ref="E6029:F6029"/>
    <mergeCell ref="B6030:D6030"/>
    <mergeCell ref="E6030:F6030"/>
    <mergeCell ref="B6031:D6031"/>
    <mergeCell ref="E6031:F6031"/>
    <mergeCell ref="B6026:D6026"/>
    <mergeCell ref="E6026:F6026"/>
    <mergeCell ref="B6027:D6027"/>
    <mergeCell ref="E6027:F6027"/>
    <mergeCell ref="B6028:D6028"/>
    <mergeCell ref="E6028:F6028"/>
    <mergeCell ref="B6023:D6023"/>
    <mergeCell ref="E6023:F6023"/>
    <mergeCell ref="B6024:D6024"/>
    <mergeCell ref="E6024:F6024"/>
    <mergeCell ref="B6025:D6025"/>
    <mergeCell ref="E6025:F6025"/>
    <mergeCell ref="B6020:D6020"/>
    <mergeCell ref="E6020:F6020"/>
    <mergeCell ref="B6021:D6021"/>
    <mergeCell ref="E6021:F6021"/>
    <mergeCell ref="B6022:D6022"/>
    <mergeCell ref="E6022:F6022"/>
    <mergeCell ref="B6017:D6017"/>
    <mergeCell ref="E6017:F6017"/>
    <mergeCell ref="B6018:D6018"/>
    <mergeCell ref="E6018:F6018"/>
    <mergeCell ref="B6019:D6019"/>
    <mergeCell ref="E6019:F6019"/>
    <mergeCell ref="B6050:D6050"/>
    <mergeCell ref="E6050:F6050"/>
    <mergeCell ref="B6051:D6051"/>
    <mergeCell ref="E6051:F6051"/>
    <mergeCell ref="B6052:D6052"/>
    <mergeCell ref="E6052:F6052"/>
    <mergeCell ref="B6047:D6047"/>
    <mergeCell ref="E6047:F6047"/>
    <mergeCell ref="B6048:D6048"/>
    <mergeCell ref="E6048:F6048"/>
    <mergeCell ref="B6049:D6049"/>
    <mergeCell ref="E6049:F6049"/>
    <mergeCell ref="B6044:D6044"/>
    <mergeCell ref="E6044:F6044"/>
    <mergeCell ref="B6045:D6045"/>
    <mergeCell ref="E6045:F6045"/>
    <mergeCell ref="B6046:D6046"/>
    <mergeCell ref="E6046:F6046"/>
    <mergeCell ref="B6041:D6041"/>
    <mergeCell ref="E6041:F6041"/>
    <mergeCell ref="B6042:D6042"/>
    <mergeCell ref="E6042:F6042"/>
    <mergeCell ref="B6043:D6043"/>
    <mergeCell ref="E6043:F6043"/>
    <mergeCell ref="B6038:D6038"/>
    <mergeCell ref="E6038:F6038"/>
    <mergeCell ref="B6039:D6039"/>
    <mergeCell ref="E6039:F6039"/>
    <mergeCell ref="B6040:D6040"/>
    <mergeCell ref="E6040:F6040"/>
    <mergeCell ref="B6035:D6035"/>
    <mergeCell ref="E6035:F6035"/>
    <mergeCell ref="B6036:D6036"/>
    <mergeCell ref="E6036:F6036"/>
    <mergeCell ref="B6037:D6037"/>
    <mergeCell ref="E6037:F6037"/>
    <mergeCell ref="B6068:D6068"/>
    <mergeCell ref="E6068:F6068"/>
    <mergeCell ref="B6069:D6069"/>
    <mergeCell ref="E6069:F6069"/>
    <mergeCell ref="B6070:D6070"/>
    <mergeCell ref="E6070:F6070"/>
    <mergeCell ref="B6065:D6065"/>
    <mergeCell ref="E6065:F6065"/>
    <mergeCell ref="B6066:D6066"/>
    <mergeCell ref="E6066:F6066"/>
    <mergeCell ref="B6067:D6067"/>
    <mergeCell ref="E6067:F6067"/>
    <mergeCell ref="B6062:D6062"/>
    <mergeCell ref="E6062:F6062"/>
    <mergeCell ref="B6063:D6063"/>
    <mergeCell ref="E6063:F6063"/>
    <mergeCell ref="B6064:D6064"/>
    <mergeCell ref="E6064:F6064"/>
    <mergeCell ref="B6059:D6059"/>
    <mergeCell ref="E6059:F6059"/>
    <mergeCell ref="B6060:D6060"/>
    <mergeCell ref="E6060:F6060"/>
    <mergeCell ref="B6061:D6061"/>
    <mergeCell ref="E6061:F6061"/>
    <mergeCell ref="B6056:D6056"/>
    <mergeCell ref="E6056:F6056"/>
    <mergeCell ref="B6057:D6057"/>
    <mergeCell ref="E6057:F6057"/>
    <mergeCell ref="B6058:D6058"/>
    <mergeCell ref="E6058:F6058"/>
    <mergeCell ref="B6053:D6053"/>
    <mergeCell ref="E6053:F6053"/>
    <mergeCell ref="B6054:D6054"/>
    <mergeCell ref="E6054:F6054"/>
    <mergeCell ref="B6055:D6055"/>
    <mergeCell ref="E6055:F6055"/>
    <mergeCell ref="B6086:D6086"/>
    <mergeCell ref="E6086:F6086"/>
    <mergeCell ref="B6087:D6087"/>
    <mergeCell ref="E6087:F6087"/>
    <mergeCell ref="B6088:D6088"/>
    <mergeCell ref="E6088:F6088"/>
    <mergeCell ref="B6083:D6083"/>
    <mergeCell ref="E6083:F6083"/>
    <mergeCell ref="B6084:D6084"/>
    <mergeCell ref="E6084:F6084"/>
    <mergeCell ref="B6085:D6085"/>
    <mergeCell ref="E6085:F6085"/>
    <mergeCell ref="B6080:D6080"/>
    <mergeCell ref="E6080:F6080"/>
    <mergeCell ref="B6081:D6081"/>
    <mergeCell ref="E6081:F6081"/>
    <mergeCell ref="B6082:D6082"/>
    <mergeCell ref="E6082:F6082"/>
    <mergeCell ref="B6077:D6077"/>
    <mergeCell ref="E6077:F6077"/>
    <mergeCell ref="B6078:D6078"/>
    <mergeCell ref="E6078:F6078"/>
    <mergeCell ref="B6079:D6079"/>
    <mergeCell ref="E6079:F6079"/>
    <mergeCell ref="B6074:D6074"/>
    <mergeCell ref="E6074:F6074"/>
    <mergeCell ref="B6075:D6075"/>
    <mergeCell ref="E6075:F6075"/>
    <mergeCell ref="B6076:D6076"/>
    <mergeCell ref="E6076:F6076"/>
    <mergeCell ref="B6071:D6071"/>
    <mergeCell ref="E6071:F6071"/>
    <mergeCell ref="B6072:D6072"/>
    <mergeCell ref="E6072:F6072"/>
    <mergeCell ref="B6073:D6073"/>
    <mergeCell ref="E6073:F6073"/>
    <mergeCell ref="B6104:D6104"/>
    <mergeCell ref="E6104:F6104"/>
    <mergeCell ref="B6105:D6105"/>
    <mergeCell ref="E6105:F6105"/>
    <mergeCell ref="B6106:D6106"/>
    <mergeCell ref="E6106:F6106"/>
    <mergeCell ref="B6101:D6101"/>
    <mergeCell ref="E6101:F6101"/>
    <mergeCell ref="B6102:D6102"/>
    <mergeCell ref="E6102:F6102"/>
    <mergeCell ref="B6103:D6103"/>
    <mergeCell ref="E6103:F6103"/>
    <mergeCell ref="B6098:D6098"/>
    <mergeCell ref="E6098:F6098"/>
    <mergeCell ref="B6099:D6099"/>
    <mergeCell ref="E6099:F6099"/>
    <mergeCell ref="B6100:D6100"/>
    <mergeCell ref="E6100:F6100"/>
    <mergeCell ref="B6095:D6095"/>
    <mergeCell ref="E6095:F6095"/>
    <mergeCell ref="B6096:D6096"/>
    <mergeCell ref="E6096:F6096"/>
    <mergeCell ref="B6097:D6097"/>
    <mergeCell ref="E6097:F6097"/>
    <mergeCell ref="B6092:D6092"/>
    <mergeCell ref="E6092:F6092"/>
    <mergeCell ref="B6093:D6093"/>
    <mergeCell ref="E6093:F6093"/>
    <mergeCell ref="B6094:D6094"/>
    <mergeCell ref="E6094:F6094"/>
    <mergeCell ref="B6089:D6089"/>
    <mergeCell ref="E6089:F6089"/>
    <mergeCell ref="B6090:D6090"/>
    <mergeCell ref="E6090:F6090"/>
    <mergeCell ref="B6091:D6091"/>
    <mergeCell ref="E6091:F6091"/>
    <mergeCell ref="B6122:D6122"/>
    <mergeCell ref="E6122:F6122"/>
    <mergeCell ref="B6123:D6123"/>
    <mergeCell ref="E6123:F6123"/>
    <mergeCell ref="B6124:D6124"/>
    <mergeCell ref="E6124:F6124"/>
    <mergeCell ref="B6119:D6119"/>
    <mergeCell ref="E6119:F6119"/>
    <mergeCell ref="B6120:D6120"/>
    <mergeCell ref="E6120:F6120"/>
    <mergeCell ref="B6121:D6121"/>
    <mergeCell ref="E6121:F6121"/>
    <mergeCell ref="B6116:D6116"/>
    <mergeCell ref="E6116:F6116"/>
    <mergeCell ref="B6117:D6117"/>
    <mergeCell ref="E6117:F6117"/>
    <mergeCell ref="B6118:D6118"/>
    <mergeCell ref="E6118:F6118"/>
    <mergeCell ref="B6113:D6113"/>
    <mergeCell ref="E6113:F6113"/>
    <mergeCell ref="B6114:D6114"/>
    <mergeCell ref="E6114:F6114"/>
    <mergeCell ref="B6115:D6115"/>
    <mergeCell ref="E6115:F6115"/>
    <mergeCell ref="B6110:D6110"/>
    <mergeCell ref="E6110:F6110"/>
    <mergeCell ref="B6111:D6111"/>
    <mergeCell ref="E6111:F6111"/>
    <mergeCell ref="B6112:D6112"/>
    <mergeCell ref="E6112:F6112"/>
    <mergeCell ref="B6107:D6107"/>
    <mergeCell ref="E6107:F6107"/>
    <mergeCell ref="B6108:D6108"/>
    <mergeCell ref="E6108:F6108"/>
    <mergeCell ref="B6109:D6109"/>
    <mergeCell ref="E6109:F6109"/>
    <mergeCell ref="B6140:D6140"/>
    <mergeCell ref="E6140:F6140"/>
    <mergeCell ref="B6141:D6141"/>
    <mergeCell ref="E6141:F6141"/>
    <mergeCell ref="B6142:D6142"/>
    <mergeCell ref="E6142:F6142"/>
    <mergeCell ref="B6137:D6137"/>
    <mergeCell ref="E6137:F6137"/>
    <mergeCell ref="B6138:D6138"/>
    <mergeCell ref="E6138:F6138"/>
    <mergeCell ref="B6139:D6139"/>
    <mergeCell ref="E6139:F6139"/>
    <mergeCell ref="B6134:D6134"/>
    <mergeCell ref="E6134:F6134"/>
    <mergeCell ref="B6135:D6135"/>
    <mergeCell ref="E6135:F6135"/>
    <mergeCell ref="B6136:D6136"/>
    <mergeCell ref="E6136:F6136"/>
    <mergeCell ref="B6131:D6131"/>
    <mergeCell ref="E6131:F6131"/>
    <mergeCell ref="B6132:D6132"/>
    <mergeCell ref="E6132:F6132"/>
    <mergeCell ref="B6133:D6133"/>
    <mergeCell ref="E6133:F6133"/>
    <mergeCell ref="B6128:D6128"/>
    <mergeCell ref="E6128:F6128"/>
    <mergeCell ref="B6129:D6129"/>
    <mergeCell ref="E6129:F6129"/>
    <mergeCell ref="B6130:D6130"/>
    <mergeCell ref="E6130:F6130"/>
    <mergeCell ref="B6125:D6125"/>
    <mergeCell ref="E6125:F6125"/>
    <mergeCell ref="B6126:D6126"/>
    <mergeCell ref="E6126:F6126"/>
    <mergeCell ref="B6127:D6127"/>
    <mergeCell ref="E6127:F6127"/>
    <mergeCell ref="B6158:D6158"/>
    <mergeCell ref="E6158:F6158"/>
    <mergeCell ref="B6159:D6159"/>
    <mergeCell ref="E6159:F6159"/>
    <mergeCell ref="B6160:D6160"/>
    <mergeCell ref="E6160:F6160"/>
    <mergeCell ref="B6155:D6155"/>
    <mergeCell ref="E6155:F6155"/>
    <mergeCell ref="B6156:D6156"/>
    <mergeCell ref="E6156:F6156"/>
    <mergeCell ref="B6157:D6157"/>
    <mergeCell ref="E6157:F6157"/>
    <mergeCell ref="B6152:D6152"/>
    <mergeCell ref="E6152:F6152"/>
    <mergeCell ref="B6153:D6153"/>
    <mergeCell ref="E6153:F6153"/>
    <mergeCell ref="B6154:D6154"/>
    <mergeCell ref="E6154:F6154"/>
    <mergeCell ref="B6149:D6149"/>
    <mergeCell ref="E6149:F6149"/>
    <mergeCell ref="B6150:D6150"/>
    <mergeCell ref="E6150:F6150"/>
    <mergeCell ref="B6151:D6151"/>
    <mergeCell ref="E6151:F6151"/>
    <mergeCell ref="B6146:D6146"/>
    <mergeCell ref="E6146:F6146"/>
    <mergeCell ref="B6147:D6147"/>
    <mergeCell ref="E6147:F6147"/>
    <mergeCell ref="B6148:D6148"/>
    <mergeCell ref="E6148:F6148"/>
    <mergeCell ref="B6143:D6143"/>
    <mergeCell ref="E6143:F6143"/>
    <mergeCell ref="B6144:D6144"/>
    <mergeCell ref="E6144:F6144"/>
    <mergeCell ref="B6145:D6145"/>
    <mergeCell ref="E6145:F6145"/>
    <mergeCell ref="B6176:D6176"/>
    <mergeCell ref="E6176:F6176"/>
    <mergeCell ref="B6177:D6177"/>
    <mergeCell ref="E6177:F6177"/>
    <mergeCell ref="B6178:D6178"/>
    <mergeCell ref="E6178:F6178"/>
    <mergeCell ref="B6173:D6173"/>
    <mergeCell ref="E6173:F6173"/>
    <mergeCell ref="B6174:D6174"/>
    <mergeCell ref="E6174:F6174"/>
    <mergeCell ref="B6175:D6175"/>
    <mergeCell ref="E6175:F6175"/>
    <mergeCell ref="B6170:D6170"/>
    <mergeCell ref="E6170:F6170"/>
    <mergeCell ref="B6171:D6171"/>
    <mergeCell ref="E6171:F6171"/>
    <mergeCell ref="B6172:D6172"/>
    <mergeCell ref="E6172:F6172"/>
    <mergeCell ref="B6167:D6167"/>
    <mergeCell ref="E6167:F6167"/>
    <mergeCell ref="B6168:D6168"/>
    <mergeCell ref="E6168:F6168"/>
    <mergeCell ref="B6169:D6169"/>
    <mergeCell ref="E6169:F6169"/>
    <mergeCell ref="B6164:D6164"/>
    <mergeCell ref="E6164:F6164"/>
    <mergeCell ref="B6165:D6165"/>
    <mergeCell ref="E6165:F6165"/>
    <mergeCell ref="B6166:D6166"/>
    <mergeCell ref="E6166:F6166"/>
    <mergeCell ref="B6161:D6161"/>
    <mergeCell ref="E6161:F6161"/>
    <mergeCell ref="B6162:D6162"/>
    <mergeCell ref="E6162:F6162"/>
    <mergeCell ref="B6163:D6163"/>
    <mergeCell ref="E6163:F6163"/>
    <mergeCell ref="B6194:D6194"/>
    <mergeCell ref="E6194:F6194"/>
    <mergeCell ref="B6195:D6195"/>
    <mergeCell ref="E6195:F6195"/>
    <mergeCell ref="B6196:D6196"/>
    <mergeCell ref="E6196:F6196"/>
    <mergeCell ref="B6191:D6191"/>
    <mergeCell ref="E6191:F6191"/>
    <mergeCell ref="B6192:D6192"/>
    <mergeCell ref="E6192:F6192"/>
    <mergeCell ref="B6193:D6193"/>
    <mergeCell ref="E6193:F6193"/>
    <mergeCell ref="B6188:D6188"/>
    <mergeCell ref="E6188:F6188"/>
    <mergeCell ref="B6189:D6189"/>
    <mergeCell ref="E6189:F6189"/>
    <mergeCell ref="B6190:D6190"/>
    <mergeCell ref="E6190:F6190"/>
    <mergeCell ref="B6185:D6185"/>
    <mergeCell ref="E6185:F6185"/>
    <mergeCell ref="B6186:D6186"/>
    <mergeCell ref="E6186:F6186"/>
    <mergeCell ref="B6187:D6187"/>
    <mergeCell ref="E6187:F6187"/>
    <mergeCell ref="B6182:D6182"/>
    <mergeCell ref="E6182:F6182"/>
    <mergeCell ref="B6183:D6183"/>
    <mergeCell ref="E6183:F6183"/>
    <mergeCell ref="B6184:D6184"/>
    <mergeCell ref="E6184:F6184"/>
    <mergeCell ref="B6179:D6179"/>
    <mergeCell ref="E6179:F6179"/>
    <mergeCell ref="B6180:D6180"/>
    <mergeCell ref="E6180:F6180"/>
    <mergeCell ref="B6181:D6181"/>
    <mergeCell ref="E6181:F6181"/>
    <mergeCell ref="B6212:D6212"/>
    <mergeCell ref="E6212:F6212"/>
    <mergeCell ref="B6213:D6213"/>
    <mergeCell ref="E6213:F6213"/>
    <mergeCell ref="B6214:D6214"/>
    <mergeCell ref="E6214:F6214"/>
    <mergeCell ref="B6209:D6209"/>
    <mergeCell ref="E6209:F6209"/>
    <mergeCell ref="B6210:D6210"/>
    <mergeCell ref="E6210:F6210"/>
    <mergeCell ref="B6211:D6211"/>
    <mergeCell ref="E6211:F6211"/>
    <mergeCell ref="B6206:D6206"/>
    <mergeCell ref="E6206:F6206"/>
    <mergeCell ref="B6207:D6207"/>
    <mergeCell ref="E6207:F6207"/>
    <mergeCell ref="B6208:D6208"/>
    <mergeCell ref="E6208:F6208"/>
    <mergeCell ref="B6203:D6203"/>
    <mergeCell ref="E6203:F6203"/>
    <mergeCell ref="B6204:D6204"/>
    <mergeCell ref="E6204:F6204"/>
    <mergeCell ref="B6205:D6205"/>
    <mergeCell ref="E6205:F6205"/>
    <mergeCell ref="B6200:D6200"/>
    <mergeCell ref="E6200:F6200"/>
    <mergeCell ref="B6201:D6201"/>
    <mergeCell ref="E6201:F6201"/>
    <mergeCell ref="B6202:D6202"/>
    <mergeCell ref="E6202:F6202"/>
    <mergeCell ref="B6197:D6197"/>
    <mergeCell ref="E6197:F6197"/>
    <mergeCell ref="B6198:D6198"/>
    <mergeCell ref="E6198:F6198"/>
    <mergeCell ref="B6199:D6199"/>
    <mergeCell ref="E6199:F6199"/>
    <mergeCell ref="B6230:D6230"/>
    <mergeCell ref="E6230:F6230"/>
    <mergeCell ref="B6231:D6231"/>
    <mergeCell ref="E6231:F6231"/>
    <mergeCell ref="B6232:D6232"/>
    <mergeCell ref="E6232:F6232"/>
    <mergeCell ref="B6227:D6227"/>
    <mergeCell ref="E6227:F6227"/>
    <mergeCell ref="B6228:D6228"/>
    <mergeCell ref="E6228:F6228"/>
    <mergeCell ref="B6229:D6229"/>
    <mergeCell ref="E6229:F6229"/>
    <mergeCell ref="B6224:D6224"/>
    <mergeCell ref="E6224:F6224"/>
    <mergeCell ref="B6225:D6225"/>
    <mergeCell ref="E6225:F6225"/>
    <mergeCell ref="B6226:D6226"/>
    <mergeCell ref="E6226:F6226"/>
    <mergeCell ref="B6221:D6221"/>
    <mergeCell ref="E6221:F6221"/>
    <mergeCell ref="B6222:D6222"/>
    <mergeCell ref="E6222:F6222"/>
    <mergeCell ref="B6223:D6223"/>
    <mergeCell ref="E6223:F6223"/>
    <mergeCell ref="B6218:D6218"/>
    <mergeCell ref="E6218:F6218"/>
    <mergeCell ref="B6219:D6219"/>
    <mergeCell ref="E6219:F6219"/>
    <mergeCell ref="B6220:D6220"/>
    <mergeCell ref="E6220:F6220"/>
    <mergeCell ref="B6215:D6215"/>
    <mergeCell ref="E6215:F6215"/>
    <mergeCell ref="B6216:D6216"/>
    <mergeCell ref="E6216:F6216"/>
    <mergeCell ref="B6217:D6217"/>
    <mergeCell ref="E6217:F6217"/>
    <mergeCell ref="A6255:J6255"/>
    <mergeCell ref="B6248:D6248"/>
    <mergeCell ref="E6248:F6248"/>
    <mergeCell ref="B6249:D6249"/>
    <mergeCell ref="E6249:F6249"/>
    <mergeCell ref="B6250:D6250"/>
    <mergeCell ref="E6250:F6250"/>
    <mergeCell ref="B6245:D6245"/>
    <mergeCell ref="E6245:F6245"/>
    <mergeCell ref="B6246:D6246"/>
    <mergeCell ref="E6246:F6246"/>
    <mergeCell ref="B6247:D6247"/>
    <mergeCell ref="E6247:F6247"/>
    <mergeCell ref="B6242:D6242"/>
    <mergeCell ref="E6242:F6242"/>
    <mergeCell ref="B6243:D6243"/>
    <mergeCell ref="E6243:F6243"/>
    <mergeCell ref="B6244:D6244"/>
    <mergeCell ref="E6244:F6244"/>
    <mergeCell ref="B6239:D6239"/>
    <mergeCell ref="E6239:F6239"/>
    <mergeCell ref="B6240:D6240"/>
    <mergeCell ref="E6240:F6240"/>
    <mergeCell ref="B6241:D6241"/>
    <mergeCell ref="E6241:F6241"/>
    <mergeCell ref="B6236:D6236"/>
    <mergeCell ref="E6236:F6236"/>
    <mergeCell ref="B6237:D6237"/>
    <mergeCell ref="E6237:F6237"/>
    <mergeCell ref="B6238:D6238"/>
    <mergeCell ref="E6238:F6238"/>
    <mergeCell ref="B6233:D6233"/>
    <mergeCell ref="E6233:F6233"/>
    <mergeCell ref="B6234:D6234"/>
    <mergeCell ref="E6234:F6234"/>
    <mergeCell ref="B6235:D6235"/>
    <mergeCell ref="E6235:F6235"/>
  </mergeCells>
  <hyperlinks>
    <hyperlink ref="A1" r:id="rId1" display="http://xdo.us.oracle.com/images/oracle.gif" xr:uid="{75A66AF9-95BB-4938-8056-DA4754DDDD0C}"/>
  </hyperlinks>
  <pageMargins left="0.70866141732283472" right="0.70866141732283472" top="0.74803149606299213" bottom="0.74803149606299213" header="0.31496062992125984" footer="0.31496062992125984"/>
  <pageSetup scale="10" orientation="landscape" horizontalDpi="0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7:J111"/>
  <sheetViews>
    <sheetView workbookViewId="0">
      <selection activeCell="A38" sqref="A38"/>
    </sheetView>
  </sheetViews>
  <sheetFormatPr baseColWidth="10" defaultRowHeight="12.75"/>
  <cols>
    <col min="1" max="1" width="11.42578125" style="145"/>
    <col min="2" max="2" width="50" style="145" customWidth="1"/>
    <col min="3" max="3" width="14.5703125" style="145" customWidth="1"/>
    <col min="4" max="4" width="19.85546875" style="869" customWidth="1"/>
    <col min="5" max="5" width="49" style="899" customWidth="1"/>
    <col min="6" max="6" width="20" style="145" bestFit="1" customWidth="1"/>
    <col min="7" max="7" width="45.5703125" style="850" bestFit="1" customWidth="1"/>
    <col min="8" max="16384" width="11.42578125" style="145"/>
  </cols>
  <sheetData>
    <row r="7" spans="1:8" hidden="1"/>
    <row r="8" spans="1:8" hidden="1"/>
    <row r="9" spans="1:8" hidden="1"/>
    <row r="10" spans="1:8" s="725" customFormat="1" ht="39" hidden="1" thickBot="1">
      <c r="A10" s="747" t="s">
        <v>2829</v>
      </c>
      <c r="B10" s="748" t="s">
        <v>2830</v>
      </c>
      <c r="C10" s="770" t="s">
        <v>2849</v>
      </c>
      <c r="D10" s="877"/>
      <c r="E10" s="900"/>
      <c r="F10" s="771" t="s">
        <v>2832</v>
      </c>
      <c r="G10" s="863"/>
      <c r="H10" s="750" t="s">
        <v>2850</v>
      </c>
    </row>
    <row r="11" spans="1:8" ht="16.5" hidden="1" customHeight="1">
      <c r="A11" s="751">
        <v>1241030001</v>
      </c>
      <c r="B11" s="751" t="s">
        <v>528</v>
      </c>
      <c r="C11" s="772">
        <v>21413.599999999999</v>
      </c>
      <c r="D11" s="772"/>
      <c r="E11" s="901"/>
      <c r="F11" s="773" t="s">
        <v>2851</v>
      </c>
      <c r="G11" s="860"/>
      <c r="H11" s="774" t="s">
        <v>2852</v>
      </c>
    </row>
    <row r="12" spans="1:8" ht="16.5" hidden="1" customHeight="1">
      <c r="A12" s="753">
        <v>1241030001</v>
      </c>
      <c r="B12" s="753" t="s">
        <v>528</v>
      </c>
      <c r="C12" s="775">
        <v>732209.4</v>
      </c>
      <c r="D12" s="775"/>
      <c r="E12" s="902"/>
      <c r="F12" s="776" t="s">
        <v>2851</v>
      </c>
      <c r="G12" s="855"/>
      <c r="H12" s="777" t="s">
        <v>2853</v>
      </c>
    </row>
    <row r="13" spans="1:8" ht="16.5" hidden="1" customHeight="1">
      <c r="A13" s="753">
        <v>1241030001</v>
      </c>
      <c r="B13" s="753" t="s">
        <v>528</v>
      </c>
      <c r="C13" s="775">
        <v>18210</v>
      </c>
      <c r="D13" s="775"/>
      <c r="E13" s="902"/>
      <c r="F13" s="776" t="s">
        <v>2838</v>
      </c>
      <c r="G13" s="855"/>
      <c r="H13" s="777" t="s">
        <v>2854</v>
      </c>
    </row>
    <row r="14" spans="1:8" ht="16.5" hidden="1" customHeight="1">
      <c r="A14" s="753">
        <v>1241030001</v>
      </c>
      <c r="B14" s="753" t="s">
        <v>528</v>
      </c>
      <c r="C14" s="765">
        <v>10899</v>
      </c>
      <c r="D14" s="765"/>
      <c r="E14" s="903"/>
      <c r="F14" s="776" t="s">
        <v>2855</v>
      </c>
      <c r="G14" s="855"/>
      <c r="H14" s="776" t="s">
        <v>2856</v>
      </c>
    </row>
    <row r="15" spans="1:8" ht="16.5" hidden="1" customHeight="1">
      <c r="A15" s="753">
        <v>1248060001</v>
      </c>
      <c r="B15" s="753" t="s">
        <v>556</v>
      </c>
      <c r="C15" s="756">
        <v>100000</v>
      </c>
      <c r="D15" s="756"/>
      <c r="E15" s="904"/>
      <c r="F15" s="776" t="s">
        <v>2857</v>
      </c>
      <c r="G15" s="855"/>
      <c r="H15" s="776" t="s">
        <v>2858</v>
      </c>
    </row>
    <row r="16" spans="1:8" hidden="1"/>
    <row r="17" spans="1:8" hidden="1">
      <c r="C17" s="334">
        <f>SUM(C11:C16)</f>
        <v>882732</v>
      </c>
      <c r="D17" s="334"/>
      <c r="E17" s="905"/>
    </row>
    <row r="18" spans="1:8" hidden="1"/>
    <row r="19" spans="1:8" hidden="1"/>
    <row r="20" spans="1:8" hidden="1"/>
    <row r="21" spans="1:8" hidden="1"/>
    <row r="22" spans="1:8" hidden="1"/>
    <row r="23" spans="1:8" ht="39" hidden="1" thickBot="1">
      <c r="A23" s="747" t="s">
        <v>2829</v>
      </c>
      <c r="B23" s="748" t="s">
        <v>2830</v>
      </c>
      <c r="C23" s="749" t="s">
        <v>2831</v>
      </c>
      <c r="D23" s="884"/>
      <c r="E23" s="906"/>
      <c r="F23" s="749" t="s">
        <v>2832</v>
      </c>
      <c r="G23" s="847"/>
      <c r="H23" s="750" t="s">
        <v>2833</v>
      </c>
    </row>
    <row r="24" spans="1:8" s="763" customFormat="1" hidden="1">
      <c r="A24" s="760">
        <v>1241020001</v>
      </c>
      <c r="B24" s="760" t="s">
        <v>527</v>
      </c>
      <c r="C24" s="761">
        <v>17980</v>
      </c>
      <c r="D24" s="865"/>
      <c r="E24" s="762"/>
      <c r="F24" s="762" t="s">
        <v>2834</v>
      </c>
      <c r="G24" s="762"/>
      <c r="H24" s="752" t="s">
        <v>2835</v>
      </c>
    </row>
    <row r="25" spans="1:8" s="763" customFormat="1" hidden="1">
      <c r="A25" s="764">
        <v>1241030001</v>
      </c>
      <c r="B25" s="764" t="s">
        <v>528</v>
      </c>
      <c r="C25" s="765">
        <v>10482.870000000001</v>
      </c>
      <c r="D25" s="866"/>
      <c r="E25" s="766"/>
      <c r="F25" s="766" t="s">
        <v>2836</v>
      </c>
      <c r="G25" s="766"/>
      <c r="H25" s="754" t="s">
        <v>2837</v>
      </c>
    </row>
    <row r="26" spans="1:8" s="763" customFormat="1" hidden="1">
      <c r="A26" s="764">
        <v>1241030001</v>
      </c>
      <c r="B26" s="764" t="s">
        <v>528</v>
      </c>
      <c r="C26" s="765">
        <v>62637</v>
      </c>
      <c r="D26" s="866"/>
      <c r="E26" s="766"/>
      <c r="F26" s="766" t="s">
        <v>2838</v>
      </c>
      <c r="G26" s="766"/>
      <c r="H26" s="754" t="s">
        <v>2839</v>
      </c>
    </row>
    <row r="27" spans="1:8" s="763" customFormat="1" hidden="1">
      <c r="A27" s="764">
        <v>1241900001</v>
      </c>
      <c r="B27" s="764" t="s">
        <v>530</v>
      </c>
      <c r="C27" s="765">
        <v>7266.24</v>
      </c>
      <c r="D27" s="866"/>
      <c r="E27" s="766"/>
      <c r="F27" s="766" t="s">
        <v>2834</v>
      </c>
      <c r="G27" s="766"/>
      <c r="H27" s="754" t="s">
        <v>2840</v>
      </c>
    </row>
    <row r="28" spans="1:8" s="763" customFormat="1" hidden="1">
      <c r="A28" s="764">
        <v>1241900001</v>
      </c>
      <c r="B28" s="764" t="s">
        <v>530</v>
      </c>
      <c r="C28" s="767">
        <v>12932.84</v>
      </c>
      <c r="D28" s="767"/>
      <c r="E28" s="907"/>
      <c r="F28" s="766" t="s">
        <v>2836</v>
      </c>
      <c r="G28" s="766"/>
      <c r="H28" s="755" t="s">
        <v>2841</v>
      </c>
    </row>
    <row r="29" spans="1:8" s="763" customFormat="1" hidden="1">
      <c r="A29" s="764">
        <v>1241900002</v>
      </c>
      <c r="B29" s="764" t="s">
        <v>529</v>
      </c>
      <c r="C29" s="768">
        <v>15822.4</v>
      </c>
      <c r="D29" s="885"/>
      <c r="E29" s="908"/>
      <c r="F29" s="769" t="s">
        <v>3156</v>
      </c>
      <c r="G29" s="769"/>
      <c r="H29" s="754" t="s">
        <v>2842</v>
      </c>
    </row>
    <row r="30" spans="1:8" s="763" customFormat="1" hidden="1">
      <c r="A30" s="764">
        <v>1241900002</v>
      </c>
      <c r="B30" s="764" t="s">
        <v>529</v>
      </c>
      <c r="C30" s="768">
        <v>50900.800000000003</v>
      </c>
      <c r="D30" s="885"/>
      <c r="E30" s="908"/>
      <c r="F30" s="769" t="s">
        <v>3156</v>
      </c>
      <c r="G30" s="769"/>
      <c r="H30" s="754" t="s">
        <v>2843</v>
      </c>
    </row>
    <row r="31" spans="1:8" s="763" customFormat="1" hidden="1">
      <c r="A31" s="764">
        <v>1241900002</v>
      </c>
      <c r="B31" s="764" t="s">
        <v>529</v>
      </c>
      <c r="C31" s="767">
        <v>25264.799999999999</v>
      </c>
      <c r="D31" s="767"/>
      <c r="E31" s="907"/>
      <c r="F31" s="769" t="s">
        <v>3156</v>
      </c>
      <c r="G31" s="769"/>
      <c r="H31" s="754" t="s">
        <v>2844</v>
      </c>
    </row>
    <row r="32" spans="1:8" s="763" customFormat="1" hidden="1">
      <c r="A32" s="764">
        <v>1247010001</v>
      </c>
      <c r="B32" s="764" t="s">
        <v>555</v>
      </c>
      <c r="C32" s="768">
        <v>25333</v>
      </c>
      <c r="D32" s="885"/>
      <c r="E32" s="908"/>
      <c r="F32" s="769" t="s">
        <v>2845</v>
      </c>
      <c r="G32" s="769"/>
      <c r="H32" s="754" t="s">
        <v>2846</v>
      </c>
    </row>
    <row r="33" spans="1:8" s="763" customFormat="1" hidden="1">
      <c r="A33" s="764">
        <v>1247010001</v>
      </c>
      <c r="B33" s="764" t="s">
        <v>555</v>
      </c>
      <c r="C33" s="768">
        <v>25333</v>
      </c>
      <c r="D33" s="885"/>
      <c r="E33" s="908"/>
      <c r="F33" s="769" t="s">
        <v>2845</v>
      </c>
      <c r="G33" s="769"/>
      <c r="H33" s="754" t="s">
        <v>2847</v>
      </c>
    </row>
    <row r="34" spans="1:8" s="763" customFormat="1" hidden="1">
      <c r="A34" s="764">
        <v>1247010001</v>
      </c>
      <c r="B34" s="764" t="s">
        <v>555</v>
      </c>
      <c r="C34" s="768">
        <v>25333</v>
      </c>
      <c r="D34" s="885"/>
      <c r="E34" s="908"/>
      <c r="F34" s="769" t="s">
        <v>2845</v>
      </c>
      <c r="G34" s="769"/>
      <c r="H34" s="754" t="s">
        <v>2848</v>
      </c>
    </row>
    <row r="35" spans="1:8" ht="13.5" hidden="1" thickBot="1">
      <c r="B35" s="757" t="s">
        <v>285</v>
      </c>
      <c r="C35" s="758">
        <f>SUM(C24:C34)</f>
        <v>279285.94999999995</v>
      </c>
      <c r="D35" s="759"/>
      <c r="E35" s="909"/>
      <c r="F35" s="759"/>
      <c r="G35" s="759"/>
    </row>
    <row r="36" spans="1:8" ht="13.5" thickBot="1"/>
    <row r="37" spans="1:8" ht="39" thickBot="1">
      <c r="A37" s="857" t="s">
        <v>2829</v>
      </c>
      <c r="B37" s="862" t="s">
        <v>2830</v>
      </c>
      <c r="C37" s="858" t="s">
        <v>3669</v>
      </c>
      <c r="D37" s="877"/>
      <c r="E37" s="910"/>
      <c r="F37" s="864" t="s">
        <v>2832</v>
      </c>
      <c r="G37" s="863" t="s">
        <v>2850</v>
      </c>
    </row>
    <row r="38" spans="1:8">
      <c r="A38" s="853">
        <v>1241010001</v>
      </c>
      <c r="B38" s="853" t="s">
        <v>526</v>
      </c>
      <c r="C38" s="859">
        <v>19860</v>
      </c>
      <c r="D38" s="878"/>
      <c r="E38" s="911" t="s">
        <v>3673</v>
      </c>
      <c r="F38" s="860" t="s">
        <v>3670</v>
      </c>
      <c r="G38" s="861" t="s">
        <v>3671</v>
      </c>
    </row>
    <row r="39" spans="1:8" ht="13.5" thickBot="1">
      <c r="A39" s="851">
        <v>1241030001</v>
      </c>
      <c r="B39" s="851" t="s">
        <v>528</v>
      </c>
      <c r="C39" s="854">
        <v>42613.760000000002</v>
      </c>
      <c r="D39" s="873"/>
      <c r="E39" s="911" t="s">
        <v>3723</v>
      </c>
      <c r="F39" s="855" t="s">
        <v>2836</v>
      </c>
      <c r="G39" s="856" t="s">
        <v>3672</v>
      </c>
    </row>
    <row r="40" spans="1:8" ht="15.75" thickBot="1">
      <c r="A40" s="848"/>
      <c r="B40" s="849" t="s">
        <v>285</v>
      </c>
      <c r="C40" s="852">
        <v>62473.760000000002</v>
      </c>
      <c r="D40" s="876"/>
      <c r="E40" s="912"/>
      <c r="F40" s="848"/>
      <c r="G40" s="848"/>
      <c r="H40" s="848"/>
    </row>
    <row r="43" spans="1:8">
      <c r="A43" s="872">
        <v>1231010001</v>
      </c>
      <c r="B43" s="872" t="s">
        <v>512</v>
      </c>
      <c r="C43" s="887">
        <v>17228427.420000002</v>
      </c>
      <c r="D43" s="886"/>
      <c r="E43" s="882"/>
      <c r="F43" s="882"/>
      <c r="G43" s="883" t="s">
        <v>3674</v>
      </c>
    </row>
    <row r="44" spans="1:8">
      <c r="A44" s="872">
        <v>1231010001</v>
      </c>
      <c r="B44" s="872" t="s">
        <v>512</v>
      </c>
      <c r="C44" s="887">
        <v>916316.69</v>
      </c>
      <c r="D44" s="886"/>
      <c r="E44" s="882"/>
      <c r="F44" s="882"/>
      <c r="G44" s="883" t="s">
        <v>3675</v>
      </c>
    </row>
    <row r="45" spans="1:8">
      <c r="A45" s="872">
        <v>1231010001</v>
      </c>
      <c r="B45" s="872" t="s">
        <v>512</v>
      </c>
      <c r="C45" s="887">
        <v>560624.22</v>
      </c>
      <c r="D45" s="886"/>
      <c r="E45" s="882"/>
      <c r="F45" s="882"/>
      <c r="G45" s="883" t="s">
        <v>3676</v>
      </c>
    </row>
    <row r="46" spans="1:8">
      <c r="A46" s="872">
        <v>1231010001</v>
      </c>
      <c r="B46" s="872" t="s">
        <v>512</v>
      </c>
      <c r="C46" s="887">
        <v>1003306.58</v>
      </c>
      <c r="D46" s="886">
        <f>SUM(C43:C46)</f>
        <v>19708674.91</v>
      </c>
      <c r="E46" s="888" t="s">
        <v>3704</v>
      </c>
      <c r="F46" s="882"/>
      <c r="G46" s="883" t="s">
        <v>3677</v>
      </c>
    </row>
    <row r="47" spans="1:8" ht="38.25">
      <c r="A47" s="872">
        <v>1241010001</v>
      </c>
      <c r="B47" s="872" t="s">
        <v>526</v>
      </c>
      <c r="C47" s="881">
        <v>40669.599999999999</v>
      </c>
      <c r="D47" s="886"/>
      <c r="E47" s="882" t="s">
        <v>3705</v>
      </c>
      <c r="F47" s="882" t="s">
        <v>3627</v>
      </c>
      <c r="G47" s="883" t="s">
        <v>3678</v>
      </c>
    </row>
    <row r="48" spans="1:8" s="869" customFormat="1">
      <c r="A48" s="872">
        <v>1241010001</v>
      </c>
      <c r="B48" s="872" t="s">
        <v>526</v>
      </c>
      <c r="C48" s="878">
        <v>19860</v>
      </c>
      <c r="D48" s="878">
        <f>SUM(C47:C48)</f>
        <v>60529.599999999999</v>
      </c>
      <c r="E48" s="911" t="s">
        <v>3673</v>
      </c>
      <c r="F48" s="879" t="s">
        <v>3670</v>
      </c>
      <c r="G48" s="880" t="s">
        <v>3671</v>
      </c>
    </row>
    <row r="49" spans="1:7" s="869" customFormat="1">
      <c r="A49" s="872"/>
      <c r="B49" s="872"/>
      <c r="C49" s="878"/>
      <c r="D49" s="892"/>
      <c r="E49" s="913"/>
      <c r="F49" s="893"/>
      <c r="G49" s="894"/>
    </row>
    <row r="50" spans="1:7" ht="25.5">
      <c r="A50" s="872">
        <v>1241030001</v>
      </c>
      <c r="B50" s="872" t="s">
        <v>528</v>
      </c>
      <c r="C50" s="881">
        <v>42340</v>
      </c>
      <c r="D50" s="886"/>
      <c r="E50" s="882" t="s">
        <v>3706</v>
      </c>
      <c r="F50" s="882" t="s">
        <v>3628</v>
      </c>
      <c r="G50" s="883" t="s">
        <v>3679</v>
      </c>
    </row>
    <row r="51" spans="1:7" ht="38.25">
      <c r="A51" s="872">
        <v>1241030001</v>
      </c>
      <c r="B51" s="872" t="s">
        <v>528</v>
      </c>
      <c r="C51" s="881">
        <v>21226.84</v>
      </c>
      <c r="D51" s="886"/>
      <c r="E51" s="882" t="s">
        <v>3707</v>
      </c>
      <c r="F51" s="882" t="s">
        <v>2836</v>
      </c>
      <c r="G51" s="883" t="s">
        <v>3680</v>
      </c>
    </row>
    <row r="52" spans="1:7" ht="38.25">
      <c r="A52" s="872">
        <v>1241030001</v>
      </c>
      <c r="B52" s="872" t="s">
        <v>528</v>
      </c>
      <c r="C52" s="881">
        <v>42453.68</v>
      </c>
      <c r="D52" s="886"/>
      <c r="E52" s="882" t="s">
        <v>3708</v>
      </c>
      <c r="F52" s="882" t="s">
        <v>2836</v>
      </c>
      <c r="G52" s="883" t="s">
        <v>3681</v>
      </c>
    </row>
    <row r="53" spans="1:7" ht="51">
      <c r="A53" s="872">
        <v>1241030001</v>
      </c>
      <c r="B53" s="872" t="s">
        <v>528</v>
      </c>
      <c r="C53" s="881">
        <v>179495</v>
      </c>
      <c r="D53" s="890"/>
      <c r="E53" s="882" t="s">
        <v>3709</v>
      </c>
      <c r="F53" s="882" t="s">
        <v>2838</v>
      </c>
      <c r="G53" s="883" t="s">
        <v>3682</v>
      </c>
    </row>
    <row r="54" spans="1:7" ht="51">
      <c r="A54" s="872">
        <v>1241030001</v>
      </c>
      <c r="B54" s="872" t="s">
        <v>528</v>
      </c>
      <c r="C54" s="881">
        <v>95180</v>
      </c>
      <c r="D54" s="891"/>
      <c r="E54" s="882" t="s">
        <v>3710</v>
      </c>
      <c r="F54" s="882" t="s">
        <v>2838</v>
      </c>
      <c r="G54" s="883" t="s">
        <v>3683</v>
      </c>
    </row>
    <row r="55" spans="1:7" ht="25.5">
      <c r="A55" s="872">
        <v>1241030001</v>
      </c>
      <c r="B55" s="872" t="s">
        <v>528</v>
      </c>
      <c r="C55" s="881">
        <v>63510</v>
      </c>
      <c r="D55" s="890"/>
      <c r="E55" s="882" t="s">
        <v>3711</v>
      </c>
      <c r="F55" s="882" t="s">
        <v>3628</v>
      </c>
      <c r="G55" s="883" t="s">
        <v>3684</v>
      </c>
    </row>
    <row r="56" spans="1:7" ht="38.25">
      <c r="A56" s="872">
        <v>1241030001</v>
      </c>
      <c r="B56" s="872" t="s">
        <v>528</v>
      </c>
      <c r="C56" s="881">
        <v>19084.259999999998</v>
      </c>
      <c r="D56" s="891"/>
      <c r="E56" s="882" t="s">
        <v>3712</v>
      </c>
      <c r="F56" s="882" t="s">
        <v>3685</v>
      </c>
      <c r="G56" s="883" t="s">
        <v>3686</v>
      </c>
    </row>
    <row r="57" spans="1:7" ht="38.25">
      <c r="A57" s="872">
        <v>1241030001</v>
      </c>
      <c r="B57" s="872" t="s">
        <v>528</v>
      </c>
      <c r="C57" s="881">
        <v>148190</v>
      </c>
      <c r="D57" s="886"/>
      <c r="E57" s="882" t="s">
        <v>3713</v>
      </c>
      <c r="F57" s="882" t="s">
        <v>3628</v>
      </c>
      <c r="G57" s="883" t="s">
        <v>3687</v>
      </c>
    </row>
    <row r="58" spans="1:7" ht="38.25">
      <c r="A58" s="872">
        <v>1241030001</v>
      </c>
      <c r="B58" s="872" t="s">
        <v>528</v>
      </c>
      <c r="C58" s="881">
        <v>42340</v>
      </c>
      <c r="D58" s="886"/>
      <c r="E58" s="882" t="s">
        <v>3714</v>
      </c>
      <c r="F58" s="882" t="s">
        <v>3688</v>
      </c>
      <c r="G58" s="883" t="s">
        <v>3689</v>
      </c>
    </row>
    <row r="59" spans="1:7" ht="38.25">
      <c r="A59" s="872">
        <v>1241030001</v>
      </c>
      <c r="B59" s="872" t="s">
        <v>528</v>
      </c>
      <c r="C59" s="881">
        <v>21170</v>
      </c>
      <c r="D59" s="886"/>
      <c r="E59" s="882" t="s">
        <v>3715</v>
      </c>
      <c r="F59" s="882" t="s">
        <v>3688</v>
      </c>
      <c r="G59" s="883" t="s">
        <v>3690</v>
      </c>
    </row>
    <row r="60" spans="1:7" ht="38.25">
      <c r="A60" s="872">
        <v>1241030001</v>
      </c>
      <c r="B60" s="872" t="s">
        <v>528</v>
      </c>
      <c r="C60" s="881">
        <v>138040</v>
      </c>
      <c r="D60" s="886"/>
      <c r="E60" s="882" t="s">
        <v>3716</v>
      </c>
      <c r="F60" s="882" t="s">
        <v>3688</v>
      </c>
      <c r="G60" s="883" t="s">
        <v>3691</v>
      </c>
    </row>
    <row r="61" spans="1:7" ht="38.25">
      <c r="A61" s="872">
        <v>1241030001</v>
      </c>
      <c r="B61" s="872" t="s">
        <v>528</v>
      </c>
      <c r="C61" s="881">
        <v>105850</v>
      </c>
      <c r="D61" s="886"/>
      <c r="E61" s="882" t="s">
        <v>3717</v>
      </c>
      <c r="F61" s="882" t="s">
        <v>3688</v>
      </c>
      <c r="G61" s="883" t="s">
        <v>3692</v>
      </c>
    </row>
    <row r="62" spans="1:7" ht="38.25">
      <c r="A62" s="872">
        <v>1241030001</v>
      </c>
      <c r="B62" s="872" t="s">
        <v>528</v>
      </c>
      <c r="C62" s="881">
        <v>42340</v>
      </c>
      <c r="D62" s="886"/>
      <c r="E62" s="882" t="s">
        <v>3718</v>
      </c>
      <c r="F62" s="882" t="s">
        <v>3688</v>
      </c>
      <c r="G62" s="883" t="s">
        <v>3693</v>
      </c>
    </row>
    <row r="63" spans="1:7" s="869" customFormat="1" ht="25.5">
      <c r="A63" s="870">
        <v>1241030001</v>
      </c>
      <c r="B63" s="870" t="s">
        <v>528</v>
      </c>
      <c r="C63" s="873">
        <v>42613.760000000002</v>
      </c>
      <c r="D63" s="873">
        <f>SUM(C49:C63)</f>
        <v>1003833.54</v>
      </c>
      <c r="E63" s="920" t="s">
        <v>3723</v>
      </c>
      <c r="F63" s="874" t="s">
        <v>2836</v>
      </c>
      <c r="G63" s="875" t="s">
        <v>3672</v>
      </c>
    </row>
    <row r="64" spans="1:7" s="869" customFormat="1">
      <c r="A64" s="872"/>
      <c r="B64" s="872"/>
      <c r="C64" s="878"/>
      <c r="D64" s="892"/>
      <c r="E64" s="913"/>
      <c r="F64" s="893"/>
      <c r="G64" s="894"/>
    </row>
    <row r="65" spans="1:7" s="919" customFormat="1" ht="38.25">
      <c r="A65" s="914">
        <v>1242030001</v>
      </c>
      <c r="B65" s="914" t="s">
        <v>533</v>
      </c>
      <c r="C65" s="915">
        <v>161240</v>
      </c>
      <c r="D65" s="916">
        <v>161240</v>
      </c>
      <c r="E65" s="917" t="s">
        <v>3719</v>
      </c>
      <c r="F65" s="917" t="s">
        <v>3688</v>
      </c>
      <c r="G65" s="918" t="s">
        <v>3694</v>
      </c>
    </row>
    <row r="66" spans="1:7">
      <c r="A66" s="872">
        <v>1243010001</v>
      </c>
      <c r="B66" s="872" t="s">
        <v>535</v>
      </c>
      <c r="C66" s="881">
        <v>40000</v>
      </c>
      <c r="D66" s="886"/>
      <c r="E66" s="1293" t="s">
        <v>479</v>
      </c>
      <c r="F66" s="889" t="s">
        <v>3695</v>
      </c>
      <c r="G66" s="883" t="s">
        <v>3696</v>
      </c>
    </row>
    <row r="67" spans="1:7">
      <c r="A67" s="872">
        <v>1243010001</v>
      </c>
      <c r="B67" s="872" t="s">
        <v>535</v>
      </c>
      <c r="C67" s="881">
        <v>60000</v>
      </c>
      <c r="D67" s="886"/>
      <c r="E67" s="1294"/>
      <c r="F67" s="889" t="s">
        <v>3695</v>
      </c>
      <c r="G67" s="883" t="s">
        <v>3697</v>
      </c>
    </row>
    <row r="68" spans="1:7">
      <c r="A68" s="872">
        <v>1243010001</v>
      </c>
      <c r="B68" s="872" t="s">
        <v>535</v>
      </c>
      <c r="C68" s="881">
        <v>9000</v>
      </c>
      <c r="D68" s="886">
        <f>SUM(C66:C68)</f>
        <v>109000</v>
      </c>
      <c r="E68" s="1295"/>
      <c r="F68" s="889" t="s">
        <v>3695</v>
      </c>
      <c r="G68" s="883" t="s">
        <v>3698</v>
      </c>
    </row>
    <row r="69" spans="1:7" s="869" customFormat="1">
      <c r="A69" s="872"/>
      <c r="B69" s="872"/>
      <c r="C69" s="881"/>
      <c r="D69" s="886"/>
      <c r="E69" s="882"/>
      <c r="F69" s="889"/>
      <c r="G69" s="883"/>
    </row>
    <row r="70" spans="1:7" s="919" customFormat="1" ht="25.5">
      <c r="A70" s="914">
        <v>1246050002</v>
      </c>
      <c r="B70" s="914" t="s">
        <v>550</v>
      </c>
      <c r="C70" s="915">
        <v>40020</v>
      </c>
      <c r="D70" s="916">
        <v>40020</v>
      </c>
      <c r="E70" s="917" t="s">
        <v>3720</v>
      </c>
      <c r="F70" s="917" t="s">
        <v>3688</v>
      </c>
      <c r="G70" s="918" t="s">
        <v>3699</v>
      </c>
    </row>
    <row r="71" spans="1:7" s="670" customFormat="1">
      <c r="A71" s="879"/>
      <c r="B71" s="879"/>
      <c r="C71" s="895"/>
      <c r="D71" s="896"/>
      <c r="E71" s="897"/>
      <c r="F71" s="897"/>
      <c r="G71" s="898"/>
    </row>
    <row r="72" spans="1:7" s="670" customFormat="1" ht="38.25">
      <c r="A72" s="879">
        <v>1246070001</v>
      </c>
      <c r="B72" s="879" t="s">
        <v>552</v>
      </c>
      <c r="C72" s="895">
        <v>16890.599999999999</v>
      </c>
      <c r="D72" s="896"/>
      <c r="E72" s="897" t="s">
        <v>3721</v>
      </c>
      <c r="F72" s="897" t="s">
        <v>3700</v>
      </c>
      <c r="G72" s="898" t="s">
        <v>3701</v>
      </c>
    </row>
    <row r="73" spans="1:7" s="670" customFormat="1" ht="26.25" thickBot="1">
      <c r="A73" s="879">
        <v>1246070001</v>
      </c>
      <c r="B73" s="879" t="s">
        <v>552</v>
      </c>
      <c r="C73" s="895">
        <v>13800</v>
      </c>
      <c r="D73" s="896">
        <f>SUM(C72:C73)</f>
        <v>30690.6</v>
      </c>
      <c r="E73" s="897" t="s">
        <v>3722</v>
      </c>
      <c r="F73" s="897" t="s">
        <v>3702</v>
      </c>
      <c r="G73" s="898" t="s">
        <v>3703</v>
      </c>
    </row>
    <row r="74" spans="1:7" ht="15.75" thickBot="1">
      <c r="A74" s="867"/>
      <c r="B74" s="868" t="s">
        <v>285</v>
      </c>
      <c r="C74" s="871">
        <v>21051514.890000004</v>
      </c>
      <c r="D74" s="876"/>
      <c r="E74" s="912"/>
      <c r="F74" s="876"/>
      <c r="G74" s="867"/>
    </row>
    <row r="76" spans="1:7">
      <c r="C76" s="334">
        <f>C74+C40</f>
        <v>21113988.650000006</v>
      </c>
      <c r="D76" s="334">
        <f>SUM(D43:D73)</f>
        <v>21113988.650000002</v>
      </c>
    </row>
    <row r="81" spans="2:10">
      <c r="B81" s="145" t="s">
        <v>254</v>
      </c>
      <c r="E81" s="899">
        <v>3046794905.6199999</v>
      </c>
      <c r="F81" s="145" t="s">
        <v>56</v>
      </c>
      <c r="G81" s="145" t="s">
        <v>254</v>
      </c>
      <c r="H81" s="850"/>
      <c r="J81" s="145">
        <v>3102362446.6300001</v>
      </c>
    </row>
    <row r="82" spans="2:10">
      <c r="C82" s="145" t="s">
        <v>1322</v>
      </c>
      <c r="D82" s="869">
        <v>2122741124.6900001</v>
      </c>
      <c r="F82" s="661">
        <f>I82-D82</f>
        <v>19708674.910000086</v>
      </c>
      <c r="G82" s="145"/>
      <c r="H82" s="850" t="s">
        <v>1322</v>
      </c>
      <c r="I82" s="145">
        <v>2142449799.6000001</v>
      </c>
    </row>
    <row r="83" spans="2:10">
      <c r="C83" s="145" t="s">
        <v>1324</v>
      </c>
      <c r="D83" s="869">
        <v>517318130.06</v>
      </c>
      <c r="F83" s="661">
        <f t="shared" ref="F83" si="0">I83-D83</f>
        <v>0</v>
      </c>
      <c r="G83" s="145"/>
      <c r="H83" s="850" t="s">
        <v>1324</v>
      </c>
      <c r="I83" s="145">
        <v>517318130.06</v>
      </c>
    </row>
    <row r="84" spans="2:10">
      <c r="C84" s="145" t="s">
        <v>1326</v>
      </c>
      <c r="D84" s="869">
        <v>406735650.87</v>
      </c>
      <c r="F84" s="661"/>
      <c r="G84" s="145"/>
      <c r="H84" s="850" t="s">
        <v>1326</v>
      </c>
      <c r="I84" s="145">
        <v>442594516.96999991</v>
      </c>
    </row>
    <row r="85" spans="2:10">
      <c r="F85" s="661" t="s">
        <v>56</v>
      </c>
      <c r="G85" s="145"/>
      <c r="H85" s="850"/>
    </row>
    <row r="86" spans="2:10">
      <c r="B86" s="145" t="s">
        <v>87</v>
      </c>
      <c r="E86" s="899">
        <v>466694227.97999996</v>
      </c>
      <c r="F86" s="661" t="s">
        <v>56</v>
      </c>
      <c r="G86" s="145" t="s">
        <v>87</v>
      </c>
      <c r="H86" s="850"/>
      <c r="J86" s="145">
        <v>460667358.75</v>
      </c>
    </row>
    <row r="87" spans="2:10">
      <c r="D87" s="869" t="s">
        <v>56</v>
      </c>
      <c r="F87" s="661" t="s">
        <v>56</v>
      </c>
      <c r="G87" s="145"/>
      <c r="H87" s="850"/>
      <c r="I87" s="145" t="s">
        <v>56</v>
      </c>
    </row>
    <row r="88" spans="2:10">
      <c r="C88" s="145" t="s">
        <v>247</v>
      </c>
      <c r="D88" s="869">
        <v>66608855.090000004</v>
      </c>
      <c r="F88" s="661">
        <f>I88-D88</f>
        <v>347871.28000000119</v>
      </c>
      <c r="G88" s="145"/>
      <c r="H88" s="850" t="s">
        <v>247</v>
      </c>
      <c r="I88" s="145">
        <v>66956726.370000005</v>
      </c>
    </row>
    <row r="89" spans="2:10">
      <c r="C89" s="145" t="s">
        <v>248</v>
      </c>
      <c r="D89" s="869">
        <v>8819731.870000001</v>
      </c>
      <c r="F89" s="661">
        <f t="shared" ref="F89:F95" si="1">I89-D89</f>
        <v>116559.82999999821</v>
      </c>
      <c r="G89" s="145"/>
      <c r="H89" s="850" t="s">
        <v>248</v>
      </c>
      <c r="I89" s="145">
        <v>8936291.6999999993</v>
      </c>
    </row>
    <row r="90" spans="2:10">
      <c r="C90" s="145" t="s">
        <v>1331</v>
      </c>
      <c r="D90" s="869">
        <v>7679052.6600000001</v>
      </c>
      <c r="F90" s="661">
        <f t="shared" si="1"/>
        <v>109000</v>
      </c>
      <c r="G90" s="145"/>
      <c r="H90" s="850" t="s">
        <v>1331</v>
      </c>
      <c r="I90" s="145">
        <v>7788052.6600000001</v>
      </c>
    </row>
    <row r="91" spans="2:10">
      <c r="C91" s="145" t="s">
        <v>1332</v>
      </c>
      <c r="D91" s="869">
        <v>229264316.15000001</v>
      </c>
      <c r="F91" s="661"/>
      <c r="G91" s="145"/>
      <c r="H91" s="850" t="s">
        <v>1332</v>
      </c>
      <c r="I91" s="145">
        <v>222660564.15000001</v>
      </c>
    </row>
    <row r="92" spans="2:10">
      <c r="C92" s="145" t="s">
        <v>251</v>
      </c>
      <c r="D92" s="869">
        <v>5596672.9400000004</v>
      </c>
      <c r="F92" s="661">
        <f t="shared" si="1"/>
        <v>0</v>
      </c>
      <c r="G92" s="145"/>
      <c r="H92" s="850" t="s">
        <v>251</v>
      </c>
      <c r="I92" s="145">
        <v>5596672.9400000004</v>
      </c>
    </row>
    <row r="93" spans="2:10">
      <c r="C93" s="145" t="s">
        <v>1333</v>
      </c>
      <c r="D93" s="869">
        <v>144960637.76999998</v>
      </c>
      <c r="F93" s="661">
        <f t="shared" si="1"/>
        <v>3451.660000026226</v>
      </c>
      <c r="G93" s="145"/>
      <c r="H93" s="850" t="s">
        <v>1333</v>
      </c>
      <c r="I93" s="145">
        <v>144964089.43000001</v>
      </c>
    </row>
    <row r="94" spans="2:10">
      <c r="C94" s="145" t="s">
        <v>1334</v>
      </c>
      <c r="D94" s="869">
        <v>2464961.5</v>
      </c>
      <c r="F94" s="661">
        <f t="shared" si="1"/>
        <v>0</v>
      </c>
      <c r="G94" s="145"/>
      <c r="H94" s="850" t="s">
        <v>1334</v>
      </c>
      <c r="I94" s="145">
        <v>2464961.5</v>
      </c>
    </row>
    <row r="95" spans="2:10">
      <c r="C95" s="145" t="s">
        <v>253</v>
      </c>
      <c r="D95" s="869">
        <v>1300000</v>
      </c>
      <c r="F95" s="661">
        <f t="shared" si="1"/>
        <v>0</v>
      </c>
      <c r="G95" s="145"/>
      <c r="H95" s="850" t="s">
        <v>253</v>
      </c>
      <c r="I95" s="145">
        <v>1300000</v>
      </c>
    </row>
    <row r="96" spans="2:10">
      <c r="B96" s="145" t="s">
        <v>45</v>
      </c>
      <c r="E96" s="899">
        <v>-430196325.49000001</v>
      </c>
      <c r="F96" s="661"/>
      <c r="G96" s="145" t="s">
        <v>45</v>
      </c>
      <c r="H96" s="850"/>
      <c r="J96" s="145">
        <v>-431006500.14999998</v>
      </c>
    </row>
    <row r="97" spans="2:10">
      <c r="F97" s="869">
        <f t="shared" ref="F97:F99" si="2">J97-E97</f>
        <v>0</v>
      </c>
      <c r="G97" s="145"/>
      <c r="H97" s="850"/>
    </row>
    <row r="98" spans="2:10">
      <c r="C98" s="145" t="s">
        <v>91</v>
      </c>
      <c r="D98" s="869">
        <v>-430196325.49000001</v>
      </c>
      <c r="F98" s="869">
        <f t="shared" si="2"/>
        <v>0</v>
      </c>
      <c r="G98" s="145"/>
      <c r="H98" s="850" t="s">
        <v>91</v>
      </c>
      <c r="I98" s="145">
        <v>-431006500.14999998</v>
      </c>
    </row>
    <row r="99" spans="2:10">
      <c r="B99" s="145" t="s">
        <v>89</v>
      </c>
      <c r="F99" s="869">
        <f t="shared" si="2"/>
        <v>0</v>
      </c>
      <c r="G99" s="145" t="s">
        <v>89</v>
      </c>
      <c r="H99" s="850"/>
    </row>
    <row r="100" spans="2:10">
      <c r="E100" s="899">
        <v>43053207.229999997</v>
      </c>
      <c r="G100" s="145"/>
      <c r="H100" s="850"/>
      <c r="J100" s="145">
        <v>43003207.229999997</v>
      </c>
    </row>
    <row r="108" spans="2:10">
      <c r="B108" s="145" t="s">
        <v>4128</v>
      </c>
    </row>
    <row r="111" spans="2:10">
      <c r="B111" s="145" t="s">
        <v>4129</v>
      </c>
    </row>
  </sheetData>
  <mergeCells count="1">
    <mergeCell ref="E66:E68"/>
  </mergeCells>
  <pageMargins left="0.70866141732283472" right="0.70866141732283472" top="0.74803149606299213" bottom="0.74803149606299213" header="0.31496062992125984" footer="0.31496062992125984"/>
  <pageSetup scale="37" fitToWidth="0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  <pageSetUpPr fitToPage="1"/>
  </sheetPr>
  <dimension ref="B1:J82"/>
  <sheetViews>
    <sheetView topLeftCell="C1" workbookViewId="0">
      <selection activeCell="D29" sqref="D29"/>
    </sheetView>
  </sheetViews>
  <sheetFormatPr baseColWidth="10" defaultRowHeight="12"/>
  <cols>
    <col min="1" max="1" width="6.7109375" style="1" customWidth="1"/>
    <col min="2" max="2" width="60.7109375" style="1" customWidth="1"/>
    <col min="3" max="3" width="30.7109375" style="1" customWidth="1"/>
    <col min="4" max="4" width="31.5703125" style="1" customWidth="1"/>
    <col min="5" max="5" width="4" style="1" customWidth="1"/>
    <col min="6" max="6" width="11.42578125" style="1"/>
    <col min="7" max="7" width="25.7109375" style="1" customWidth="1"/>
    <col min="8" max="8" width="13.28515625" style="1" bestFit="1" customWidth="1"/>
    <col min="9" max="9" width="14" style="1" customWidth="1"/>
    <col min="10" max="16384" width="11.42578125" style="1"/>
  </cols>
  <sheetData>
    <row r="1" spans="2:7" ht="1.5" customHeight="1" thickBot="1"/>
    <row r="2" spans="2:7" ht="24.75" customHeight="1">
      <c r="B2" s="1296" t="str">
        <f>ESF!$B$2</f>
        <v>MUNICIPIO DE DURANGO</v>
      </c>
      <c r="C2" s="1297"/>
      <c r="D2" s="1297"/>
      <c r="E2" s="1298"/>
    </row>
    <row r="3" spans="2:7">
      <c r="B3" s="1299" t="s">
        <v>123</v>
      </c>
      <c r="C3" s="1300"/>
      <c r="D3" s="1300"/>
      <c r="E3" s="1301"/>
    </row>
    <row r="4" spans="2:7" ht="22.5" customHeight="1" thickBot="1">
      <c r="B4" s="1302" t="s">
        <v>8567</v>
      </c>
      <c r="C4" s="1303"/>
      <c r="D4" s="1303"/>
      <c r="E4" s="1304"/>
    </row>
    <row r="5" spans="2:7" ht="12.75">
      <c r="B5" s="215"/>
      <c r="C5" s="462" t="s">
        <v>124</v>
      </c>
      <c r="D5" s="463" t="s">
        <v>125</v>
      </c>
      <c r="E5" s="464"/>
    </row>
    <row r="6" spans="2:7" ht="12.75">
      <c r="B6" s="465" t="s">
        <v>59</v>
      </c>
      <c r="C6" s="466">
        <f>C7+C16</f>
        <v>39458184.58999972</v>
      </c>
      <c r="D6" s="466">
        <f>D7+D16</f>
        <v>395476365.56000125</v>
      </c>
      <c r="E6" s="216"/>
      <c r="G6" s="95">
        <f>D6-C6-D16+C16</f>
        <v>353036826.21000028</v>
      </c>
    </row>
    <row r="7" spans="2:7" ht="12.75">
      <c r="B7" s="467" t="s">
        <v>61</v>
      </c>
      <c r="C7" s="468">
        <f>SUM(C8:C14)</f>
        <v>27691960.049999714</v>
      </c>
      <c r="D7" s="468">
        <f>SUM(D8:D14)</f>
        <v>380728786.25999999</v>
      </c>
      <c r="E7" s="216"/>
    </row>
    <row r="8" spans="2:7" ht="12.75">
      <c r="B8" s="469" t="s">
        <v>63</v>
      </c>
      <c r="C8" s="470">
        <f>IF(ESF!D8&gt;ESF!C8,ESF!D8-ESF!C8,0)</f>
        <v>0</v>
      </c>
      <c r="D8" s="470">
        <f>IF(ESF!C8&gt;ESF!D8,ESF!C8-ESF!D8,0)</f>
        <v>0</v>
      </c>
      <c r="E8" s="216"/>
    </row>
    <row r="9" spans="2:7" ht="12.75">
      <c r="B9" s="469" t="s">
        <v>65</v>
      </c>
      <c r="C9" s="470">
        <f>IF(ESF!D9&gt;ESF!C9,ESF!D9-ESF!C9,0)</f>
        <v>0</v>
      </c>
      <c r="D9" s="470">
        <f>IF(ESF!C9&gt;ESF!D9,ESF!C9-ESF!D9,0)</f>
        <v>380639230.78999996</v>
      </c>
      <c r="E9" s="216"/>
      <c r="G9" s="68"/>
    </row>
    <row r="10" spans="2:7" ht="12.75">
      <c r="B10" s="469" t="s">
        <v>67</v>
      </c>
      <c r="C10" s="470">
        <f>IF(ESF!D10&gt;ESF!C10,ESF!D10-ESF!C10,0)</f>
        <v>27691960.049999714</v>
      </c>
      <c r="D10" s="470">
        <f>IF(ESF!C10&gt;ESF!D10,ESF!C10-ESF!D10,0)</f>
        <v>0</v>
      </c>
      <c r="E10" s="216"/>
    </row>
    <row r="11" spans="2:7" ht="12.75">
      <c r="B11" s="469" t="s">
        <v>69</v>
      </c>
      <c r="C11" s="470">
        <f>IF(ESF!D11&gt;ESF!C11,ESF!D11-ESF!C11,0)</f>
        <v>0</v>
      </c>
      <c r="D11" s="470">
        <f>IF(ESF!C11&gt;ESF!D11,ESF!C11-ESF!D11,0)</f>
        <v>89555.470000000088</v>
      </c>
      <c r="E11" s="216"/>
    </row>
    <row r="12" spans="2:7" ht="12.75">
      <c r="B12" s="469" t="s">
        <v>71</v>
      </c>
      <c r="C12" s="470">
        <f>IF(ESF!D12&gt;ESF!C12,ESF!D12-ESF!C12,0)</f>
        <v>0</v>
      </c>
      <c r="D12" s="470">
        <f>IF(ESF!C12&gt;ESF!D12,ESF!C12-ESF!D12,0)</f>
        <v>0</v>
      </c>
      <c r="E12" s="216"/>
    </row>
    <row r="13" spans="2:7" ht="12.75">
      <c r="B13" s="469" t="s">
        <v>73</v>
      </c>
      <c r="C13" s="470">
        <f>IF(ESF!D13&gt;ESF!C13,ESF!D13-ESF!C13,0)</f>
        <v>0</v>
      </c>
      <c r="D13" s="470">
        <f>IF(ESF!C13&gt;ESF!D13,ESF!C13-ESF!D13,0)</f>
        <v>0</v>
      </c>
      <c r="E13" s="216"/>
      <c r="G13" s="68"/>
    </row>
    <row r="14" spans="2:7" ht="12.75">
      <c r="B14" s="469" t="s">
        <v>75</v>
      </c>
      <c r="C14" s="470">
        <f>IF(ESF!D14&gt;ESF!C14,ESF!D14-ESF!C14,0)</f>
        <v>0</v>
      </c>
      <c r="D14" s="470">
        <f>IF(ESF!C14&gt;ESF!D14,ESF!C14-ESF!D14,0)</f>
        <v>0</v>
      </c>
      <c r="E14" s="216"/>
    </row>
    <row r="15" spans="2:7" ht="12.75">
      <c r="B15" s="465"/>
      <c r="C15" s="466" t="s">
        <v>56</v>
      </c>
      <c r="D15" s="466"/>
      <c r="E15" s="216"/>
    </row>
    <row r="16" spans="2:7" s="69" customFormat="1" ht="12.75">
      <c r="B16" s="467" t="s">
        <v>80</v>
      </c>
      <c r="C16" s="468">
        <f>SUM(C17:C26)</f>
        <v>11766224.540000007</v>
      </c>
      <c r="D16" s="468">
        <f>SUM(D17:D26)</f>
        <v>14747579.300001264</v>
      </c>
      <c r="E16" s="471"/>
    </row>
    <row r="17" spans="2:9" ht="12.75">
      <c r="B17" s="469" t="s">
        <v>81</v>
      </c>
      <c r="C17" s="470">
        <f>IF(ESF!D19&gt;ESF!C19,ESF!D19-ESF!C19,0)</f>
        <v>0</v>
      </c>
      <c r="D17" s="470">
        <f>IF(ESF!C19&gt;ESF!D19,ESF!C19-ESF!D19,0)</f>
        <v>0</v>
      </c>
      <c r="E17" s="216"/>
      <c r="G17" s="95"/>
      <c r="H17" s="95"/>
      <c r="I17" s="95">
        <f>C9+C10+C29+C31</f>
        <v>27691960.049999714</v>
      </c>
    </row>
    <row r="18" spans="2:9" ht="12.75">
      <c r="B18" s="469" t="s">
        <v>83</v>
      </c>
      <c r="C18" s="470">
        <f>IF(ESF!D20&gt;ESF!C20,ESF!D20-ESF!C20,0)</f>
        <v>0</v>
      </c>
      <c r="D18" s="470">
        <f>IF(ESF!C20&gt;ESF!D20,ESF!C20-ESF!D20,0)</f>
        <v>0</v>
      </c>
      <c r="E18" s="216"/>
    </row>
    <row r="19" spans="2:9" ht="12.75">
      <c r="B19" s="469" t="s">
        <v>85</v>
      </c>
      <c r="C19" s="470">
        <f>IF(ESF!D21&gt;ESF!C21,ESF!D21-ESF!C21,0)</f>
        <v>0</v>
      </c>
      <c r="D19" s="470">
        <f>IF(ESF!C21&gt;ESF!D21,ESF!C21-ESF!D21,0)</f>
        <v>0</v>
      </c>
      <c r="E19" s="216"/>
    </row>
    <row r="20" spans="2:9" ht="12.75">
      <c r="B20" s="469" t="s">
        <v>87</v>
      </c>
      <c r="C20" s="470">
        <f>IF(ESF!D22&gt;ESF!C22,ESF!D22-ESF!C22,0)</f>
        <v>0</v>
      </c>
      <c r="D20" s="470">
        <f>IF(ESF!C22&gt;ESF!D22,ESF!C22-ESF!D22,0)</f>
        <v>13915248.70000124</v>
      </c>
      <c r="E20" s="216"/>
    </row>
    <row r="21" spans="2:9" ht="12.75">
      <c r="B21" s="469" t="s">
        <v>89</v>
      </c>
      <c r="C21" s="470">
        <f>IF(ESF!D23&gt;ESF!C23,ESF!D23-ESF!C23,0)</f>
        <v>0</v>
      </c>
      <c r="D21" s="470">
        <f>IF(ESF!C23&gt;ESF!D23,ESF!C23-ESF!D23,0)</f>
        <v>832330.60000002384</v>
      </c>
      <c r="E21" s="216"/>
    </row>
    <row r="22" spans="2:9" ht="12.75">
      <c r="B22" s="469" t="s">
        <v>91</v>
      </c>
      <c r="C22" s="470">
        <f>IF(ESF!D24&gt;ESF!C24,ESF!D24-ESF!C24,0)</f>
        <v>8581.5499999970198</v>
      </c>
      <c r="D22" s="470">
        <f>IF(ESF!C24&gt;ESF!D24,ESF!C24-ESF!D24,0)</f>
        <v>0</v>
      </c>
      <c r="E22" s="216"/>
    </row>
    <row r="23" spans="2:9" ht="12.75">
      <c r="B23" s="469" t="s">
        <v>93</v>
      </c>
      <c r="C23" s="470">
        <f>IF(ESF!D25&gt;ESF!C25,ESF!D25-ESF!C25,0)</f>
        <v>11757642.99000001</v>
      </c>
      <c r="D23" s="470">
        <f>IF(ESF!C25&gt;ESF!D25,ESF!C25-ESF!D25,0)</f>
        <v>0</v>
      </c>
      <c r="E23" s="216"/>
    </row>
    <row r="24" spans="2:9" ht="12.75">
      <c r="B24" s="469" t="s">
        <v>95</v>
      </c>
      <c r="C24" s="470">
        <f>IF(ESF!D26&gt;ESF!C26,ESF!D26-ESF!C26,0)</f>
        <v>0</v>
      </c>
      <c r="D24" s="470">
        <f>IF(ESF!C26&gt;ESF!D26,ESF!C26-ESF!D26,0)</f>
        <v>0</v>
      </c>
      <c r="E24" s="216"/>
    </row>
    <row r="25" spans="2:9" ht="12.75">
      <c r="B25" s="469" t="s">
        <v>97</v>
      </c>
      <c r="C25" s="470">
        <f>IF(ESF!D27&gt;ESF!C27,ESF!D27-ESF!C27,0)</f>
        <v>0</v>
      </c>
      <c r="D25" s="470">
        <f>IF(ESF!C27&gt;ESF!D27,ESF!C27-ESF!D27,0)</f>
        <v>0</v>
      </c>
      <c r="E25" s="216"/>
    </row>
    <row r="26" spans="2:9" ht="12.75">
      <c r="B26" s="465"/>
      <c r="C26" s="470"/>
      <c r="D26" s="470"/>
      <c r="E26" s="216"/>
    </row>
    <row r="27" spans="2:9" ht="12.75">
      <c r="B27" s="465" t="s">
        <v>60</v>
      </c>
      <c r="C27" s="466">
        <f>C28+C38</f>
        <v>41869838.43</v>
      </c>
      <c r="D27" s="466">
        <f>D28+D38</f>
        <v>163735712.45999989</v>
      </c>
      <c r="E27" s="216"/>
    </row>
    <row r="28" spans="2:9" ht="12.75">
      <c r="B28" s="467" t="s">
        <v>62</v>
      </c>
      <c r="C28" s="468">
        <f>SUM(C29:C36)</f>
        <v>41869838.43</v>
      </c>
      <c r="D28" s="468">
        <f>SUM(D29:D36)</f>
        <v>161100509.3499999</v>
      </c>
      <c r="E28" s="216"/>
      <c r="G28" s="95">
        <f>D27-C27</f>
        <v>121865874.02999988</v>
      </c>
    </row>
    <row r="29" spans="2:9" ht="12.75">
      <c r="B29" s="469" t="s">
        <v>64</v>
      </c>
      <c r="C29" s="472">
        <f>IF(ESF!G8&gt;ESF!H8,ESF!G8-ESF!H8,0)</f>
        <v>0</v>
      </c>
      <c r="D29" s="472">
        <f>IF(ESF!H8&gt;ESF!G8,ESF!H8-ESF!G8,0)</f>
        <v>0</v>
      </c>
      <c r="E29" s="216"/>
    </row>
    <row r="30" spans="2:9" ht="12.75">
      <c r="B30" s="469" t="s">
        <v>66</v>
      </c>
      <c r="C30" s="472">
        <f>IF(ESF!G9&gt;ESF!H9,ESF!G9-ESF!H9,0)</f>
        <v>0</v>
      </c>
      <c r="D30" s="472">
        <f>IF(ESF!H9&gt;ESF!G9,ESF!H9-ESF!G9,0)</f>
        <v>139282327.5399999</v>
      </c>
      <c r="E30" s="216"/>
    </row>
    <row r="31" spans="2:9" ht="12.75">
      <c r="B31" s="469" t="s">
        <v>68</v>
      </c>
      <c r="C31" s="472">
        <f>IF(ESF!G10&gt;ESF!H10,ESF!G10-ESF!H10,0)</f>
        <v>0</v>
      </c>
      <c r="D31" s="472">
        <f>IF(ESF!H10&gt;ESF!G10,ESF!H10-ESF!G10,0)</f>
        <v>21818181.810000002</v>
      </c>
      <c r="E31" s="216"/>
    </row>
    <row r="32" spans="2:9" ht="12.75">
      <c r="B32" s="469" t="s">
        <v>70</v>
      </c>
      <c r="C32" s="472">
        <f>IF(ESF!G11&gt;ESF!H11,ESF!G11-ESF!H11,0)</f>
        <v>41869838.43</v>
      </c>
      <c r="D32" s="472">
        <f>IF(ESF!H11&gt;ESF!G11,ESF!H11-ESF!G11,0)</f>
        <v>0</v>
      </c>
      <c r="E32" s="216"/>
    </row>
    <row r="33" spans="2:9" ht="12.75">
      <c r="B33" s="469" t="s">
        <v>72</v>
      </c>
      <c r="C33" s="472">
        <f>IF(ESF!G12&gt;ESF!H12,ESF!G12-ESF!H12,0)</f>
        <v>0</v>
      </c>
      <c r="D33" s="472">
        <f>IF(ESF!H12&gt;ESF!G12,ESF!H12-ESF!G12,0)</f>
        <v>0</v>
      </c>
      <c r="E33" s="216"/>
    </row>
    <row r="34" spans="2:9" ht="25.5">
      <c r="B34" s="469" t="s">
        <v>74</v>
      </c>
      <c r="C34" s="472">
        <f>IF(ESF!G13&gt;ESF!H13,ESF!G13-ESF!H13,0)</f>
        <v>0</v>
      </c>
      <c r="D34" s="472">
        <f>IF(ESF!H13&gt;ESF!G13,ESF!H13-ESF!G13,0)</f>
        <v>0</v>
      </c>
      <c r="E34" s="216"/>
    </row>
    <row r="35" spans="2:9" ht="12.75">
      <c r="B35" s="469" t="s">
        <v>76</v>
      </c>
      <c r="C35" s="472">
        <f>IF(ESF!G14&gt;ESF!H14,ESF!G14-ESF!H14,0)</f>
        <v>0</v>
      </c>
      <c r="D35" s="472">
        <f>IF(ESF!H14&gt;ESF!G14,ESF!H14-ESF!G14,0)</f>
        <v>0</v>
      </c>
      <c r="E35" s="216"/>
    </row>
    <row r="36" spans="2:9" ht="12.75">
      <c r="B36" s="469" t="s">
        <v>77</v>
      </c>
      <c r="C36" s="472">
        <f>IF(ESF!G15&gt;ESF!H15,ESF!G15-ESF!H15,0)</f>
        <v>0</v>
      </c>
      <c r="D36" s="472">
        <f>IF(ESF!H15&gt;ESF!G15,ESF!H15-ESF!G15,0)</f>
        <v>0</v>
      </c>
      <c r="E36" s="216"/>
    </row>
    <row r="37" spans="2:9" ht="12.75">
      <c r="B37" s="465"/>
      <c r="C37" s="473"/>
      <c r="D37" s="473"/>
      <c r="E37" s="216"/>
    </row>
    <row r="38" spans="2:9" ht="12.75">
      <c r="B38" s="467" t="s">
        <v>82</v>
      </c>
      <c r="C38" s="468">
        <f>SUM(C39:C44)</f>
        <v>0</v>
      </c>
      <c r="D38" s="468">
        <f>SUM(D39:D44)</f>
        <v>2635203.1099999845</v>
      </c>
      <c r="E38" s="471"/>
    </row>
    <row r="39" spans="2:9" ht="12.75">
      <c r="B39" s="469" t="s">
        <v>84</v>
      </c>
      <c r="C39" s="472">
        <f>IF(ESF!G20&gt;ESF!H20,ESF!G20-ESF!H20,0)</f>
        <v>0</v>
      </c>
      <c r="D39" s="472">
        <f>IF(ESF!H20&gt;ESF!G20,ESF!H20-ESF!G20,0)</f>
        <v>0</v>
      </c>
      <c r="E39" s="216"/>
    </row>
    <row r="40" spans="2:9" ht="12.75">
      <c r="B40" s="469" t="s">
        <v>86</v>
      </c>
      <c r="C40" s="472">
        <f>IF(ESF!G21&gt;ESF!H21,ESF!G21-ESF!H21,0)</f>
        <v>0</v>
      </c>
      <c r="D40" s="472">
        <f>IF(ESF!H21&gt;ESF!G21,ESF!H21-ESF!G21,0)</f>
        <v>0</v>
      </c>
      <c r="E40" s="216"/>
    </row>
    <row r="41" spans="2:9" ht="12.75">
      <c r="B41" s="469" t="s">
        <v>88</v>
      </c>
      <c r="C41" s="472">
        <f>IF(ESF!G22&gt;ESF!H22,ESF!G22-ESF!H22,0)</f>
        <v>0</v>
      </c>
      <c r="D41" s="472">
        <f>IF(ESF!H22&gt;ESF!G22,ESF!H22-ESF!G22,0)</f>
        <v>53351</v>
      </c>
      <c r="E41" s="216"/>
    </row>
    <row r="42" spans="2:9" ht="12.75">
      <c r="B42" s="469" t="s">
        <v>90</v>
      </c>
      <c r="C42" s="472">
        <f>IF(ESF!G23&gt;ESF!H23,ESF!G23-ESF!H23,0)</f>
        <v>0</v>
      </c>
      <c r="D42" s="472">
        <f>IF(ESF!H23&gt;ESF!G23,ESF!H23-ESF!G23,0)</f>
        <v>2581852.1099999845</v>
      </c>
      <c r="E42" s="216"/>
    </row>
    <row r="43" spans="2:9" ht="25.5">
      <c r="B43" s="469" t="s">
        <v>92</v>
      </c>
      <c r="C43" s="472">
        <f>IF(ESF!G24&gt;ESF!H24,ESF!G24-ESF!H24,0)</f>
        <v>0</v>
      </c>
      <c r="D43" s="472">
        <f>IF(ESF!H24&gt;ESF!G24,ESF!H24-ESF!G24,0)</f>
        <v>0</v>
      </c>
      <c r="E43" s="216"/>
    </row>
    <row r="44" spans="2:9" ht="12.75">
      <c r="B44" s="469" t="s">
        <v>94</v>
      </c>
      <c r="C44" s="472">
        <f>IF(ESF!G25&gt;ESF!H25,ESF!G25-ESF!H25,0)</f>
        <v>0</v>
      </c>
      <c r="D44" s="472">
        <f>IF(ESF!H25&gt;ESF!G25,ESF!H25-ESF!G25,0)</f>
        <v>0</v>
      </c>
      <c r="E44" s="216"/>
    </row>
    <row r="45" spans="2:9" ht="12.75">
      <c r="B45" s="465"/>
      <c r="C45" s="474"/>
      <c r="D45" s="474"/>
      <c r="E45" s="216"/>
    </row>
    <row r="46" spans="2:9" ht="12.75">
      <c r="B46" s="465" t="s">
        <v>126</v>
      </c>
      <c r="C46" s="466">
        <f>C47+C52+C59</f>
        <v>477938967.82999992</v>
      </c>
      <c r="D46" s="466">
        <f>D47+D52+D59</f>
        <v>0</v>
      </c>
      <c r="E46" s="216"/>
      <c r="G46" s="95">
        <f>D46-C46</f>
        <v>-477938967.82999992</v>
      </c>
      <c r="H46" s="95"/>
      <c r="I46" s="95"/>
    </row>
    <row r="47" spans="2:9" ht="12.75">
      <c r="B47" s="467" t="s">
        <v>102</v>
      </c>
      <c r="C47" s="468">
        <f>SUM(C48:C50)</f>
        <v>109825.65999984741</v>
      </c>
      <c r="D47" s="468">
        <f>SUM(D48:D50)</f>
        <v>0</v>
      </c>
      <c r="E47" s="471"/>
    </row>
    <row r="48" spans="2:9" ht="12.75">
      <c r="B48" s="469" t="s">
        <v>36</v>
      </c>
      <c r="C48" s="472">
        <f>IF(ESF!G34&gt;ESF!H34,ESF!G34-ESF!H34,0)</f>
        <v>54912.829999923706</v>
      </c>
      <c r="D48" s="472">
        <f>IF(ESF!H34&gt;ESF!G34,ESF!H34-ESF!G34,0)</f>
        <v>0</v>
      </c>
      <c r="E48" s="475"/>
    </row>
    <row r="49" spans="2:10" ht="12.75">
      <c r="B49" s="469" t="s">
        <v>103</v>
      </c>
      <c r="C49" s="472">
        <f>IF(ESF!G35&gt;ESF!H35,ESF!G35-ESF!H35,0)</f>
        <v>0</v>
      </c>
      <c r="D49" s="472">
        <f>IF(ESF!H35&gt;ESF!G35,ESF!H35-ESF!G35,0)</f>
        <v>0</v>
      </c>
      <c r="E49" s="476"/>
    </row>
    <row r="50" spans="2:10" ht="12.75">
      <c r="B50" s="469" t="s">
        <v>104</v>
      </c>
      <c r="C50" s="472">
        <f>IF(ESF!G36&gt;ESF!H36,ESF!G36-ESF!H36,0)</f>
        <v>54912.829999923706</v>
      </c>
      <c r="D50" s="472">
        <f>IF(ESF!H36&gt;ESF!G36,ESF!H36-ESF!G36,0)</f>
        <v>0</v>
      </c>
      <c r="E50" s="475"/>
    </row>
    <row r="51" spans="2:10" ht="12.75">
      <c r="B51" s="465"/>
      <c r="C51" s="466"/>
      <c r="D51" s="466"/>
      <c r="E51" s="475"/>
    </row>
    <row r="52" spans="2:10" ht="12.75">
      <c r="B52" s="467" t="s">
        <v>105</v>
      </c>
      <c r="C52" s="468">
        <f>SUM(C53:C57)</f>
        <v>477829142.17000008</v>
      </c>
      <c r="D52" s="468">
        <f>SUM(D53:D57)</f>
        <v>0</v>
      </c>
      <c r="E52" s="477"/>
    </row>
    <row r="53" spans="2:10" ht="12.75">
      <c r="B53" s="469" t="s">
        <v>106</v>
      </c>
      <c r="C53" s="472">
        <v>83324901.130000114</v>
      </c>
      <c r="D53" s="472">
        <f>IF(ESF!H39&gt;ESF!G39,ESF!H39-ESF!G39,0)</f>
        <v>0</v>
      </c>
      <c r="E53" s="476"/>
      <c r="G53" s="95"/>
    </row>
    <row r="54" spans="2:10" ht="12.75">
      <c r="B54" s="469" t="s">
        <v>107</v>
      </c>
      <c r="C54" s="472">
        <v>394504241.03999996</v>
      </c>
      <c r="D54" s="472">
        <f>IF(ESF!H40&gt;ESF!G40,ESF!H40-ESF!G40,0)</f>
        <v>0</v>
      </c>
      <c r="E54" s="476"/>
      <c r="G54" s="95"/>
    </row>
    <row r="55" spans="2:10" ht="12.75">
      <c r="B55" s="469" t="s">
        <v>108</v>
      </c>
      <c r="C55" s="472"/>
      <c r="D55" s="472">
        <f>IF(ESF!H41&gt;ESF!G41,ESF!H41-ESF!G41,0)</f>
        <v>0</v>
      </c>
      <c r="E55" s="476"/>
    </row>
    <row r="56" spans="2:10" ht="12.75">
      <c r="B56" s="469" t="s">
        <v>109</v>
      </c>
      <c r="C56" s="472">
        <f>IF(ESF!G42&gt;ESF!H42,ESF!G42-ESF!H42,0)</f>
        <v>0</v>
      </c>
      <c r="D56" s="472">
        <f>IF(ESF!H42&gt;ESF!G42,ESF!H42-ESF!G42,0)</f>
        <v>0</v>
      </c>
      <c r="E56" s="475"/>
      <c r="G56" s="95"/>
    </row>
    <row r="57" spans="2:10" ht="12.75">
      <c r="B57" s="469" t="s">
        <v>110</v>
      </c>
      <c r="C57" s="472">
        <f>IF(ESF!G43&gt;ESF!H43,ESF!G43-ESF!H43,0)</f>
        <v>0</v>
      </c>
      <c r="D57" s="472">
        <f>IF(ESF!H43&gt;ESF!G43,ESF!H43-ESF!G43,0)</f>
        <v>0</v>
      </c>
      <c r="E57" s="476"/>
    </row>
    <row r="58" spans="2:10" ht="12.75">
      <c r="B58" s="465"/>
      <c r="C58" s="474"/>
      <c r="D58" s="474"/>
      <c r="E58" s="216"/>
    </row>
    <row r="59" spans="2:10" ht="25.5">
      <c r="B59" s="467" t="s">
        <v>111</v>
      </c>
      <c r="C59" s="468">
        <f>SUM(C60+C61)</f>
        <v>0</v>
      </c>
      <c r="D59" s="468">
        <f>SUM(D60+D61)</f>
        <v>0</v>
      </c>
      <c r="E59" s="471"/>
    </row>
    <row r="60" spans="2:10" ht="12.75">
      <c r="B60" s="469" t="s">
        <v>112</v>
      </c>
      <c r="C60" s="472">
        <f>IF(ESF!G46&gt;ESF!H46,ESF!G46-ESF!H46,0)</f>
        <v>0</v>
      </c>
      <c r="D60" s="472">
        <f>IF(ESF!H46&gt;ESF!G46,ESF!H46-ESF!G46,0)</f>
        <v>0</v>
      </c>
      <c r="E60" s="202"/>
    </row>
    <row r="61" spans="2:10" ht="12.75">
      <c r="B61" s="469" t="s">
        <v>113</v>
      </c>
      <c r="C61" s="472">
        <f>IF(ESF!G47&gt;ESF!H47,ESF!G47-ESF!H47,0)</f>
        <v>0</v>
      </c>
      <c r="D61" s="472">
        <f>IF(ESF!H47&gt;ESF!G47,ESF!H47-ESF!G47,0)</f>
        <v>0</v>
      </c>
      <c r="E61" s="202"/>
      <c r="F61" s="72"/>
      <c r="G61" s="73"/>
      <c r="H61" s="73"/>
      <c r="I61" s="73"/>
      <c r="J61" s="73"/>
    </row>
    <row r="62" spans="2:10" ht="12.75" thickBot="1">
      <c r="B62" s="74"/>
      <c r="C62" s="71"/>
      <c r="D62" s="71"/>
      <c r="E62" s="19"/>
      <c r="F62" s="72"/>
      <c r="G62" s="73"/>
      <c r="H62" s="73"/>
      <c r="I62" s="73"/>
      <c r="J62" s="73"/>
    </row>
    <row r="63" spans="2:10" ht="36.75" customHeight="1">
      <c r="B63" s="1262" t="s">
        <v>57</v>
      </c>
      <c r="C63" s="1262"/>
      <c r="D63" s="1262"/>
      <c r="E63" s="1262"/>
      <c r="F63" s="67"/>
      <c r="G63" s="67"/>
      <c r="H63" s="67"/>
      <c r="I63" s="67"/>
    </row>
    <row r="64" spans="2:10" ht="15">
      <c r="B64"/>
      <c r="C64"/>
      <c r="D64"/>
      <c r="E64"/>
      <c r="F64"/>
      <c r="G64"/>
      <c r="H64"/>
      <c r="I64"/>
    </row>
    <row r="65" spans="2:9" ht="15">
      <c r="B65"/>
      <c r="C65"/>
      <c r="D65"/>
      <c r="E65"/>
      <c r="F65"/>
      <c r="G65"/>
      <c r="H65"/>
      <c r="I65"/>
    </row>
    <row r="66" spans="2:9" ht="15">
      <c r="B66"/>
      <c r="C66"/>
      <c r="D66"/>
      <c r="E66"/>
      <c r="F66"/>
      <c r="G66"/>
      <c r="H66"/>
      <c r="I66"/>
    </row>
    <row r="67" spans="2:9" ht="15">
      <c r="B67"/>
      <c r="C67"/>
      <c r="D67"/>
      <c r="E67"/>
      <c r="F67"/>
      <c r="G67"/>
      <c r="H67"/>
      <c r="I67"/>
    </row>
    <row r="68" spans="2:9" ht="15">
      <c r="B68"/>
      <c r="C68"/>
      <c r="D68"/>
      <c r="E68"/>
      <c r="F68"/>
      <c r="G68"/>
      <c r="H68"/>
      <c r="I68"/>
    </row>
    <row r="69" spans="2:9" ht="15">
      <c r="B69"/>
      <c r="C69"/>
      <c r="D69"/>
      <c r="E69"/>
      <c r="F69"/>
      <c r="G69"/>
      <c r="H69"/>
      <c r="I69"/>
    </row>
    <row r="70" spans="2:9" ht="15">
      <c r="B70"/>
      <c r="C70"/>
      <c r="D70"/>
      <c r="E70"/>
      <c r="F70"/>
      <c r="G70"/>
      <c r="H70"/>
      <c r="I70"/>
    </row>
    <row r="71" spans="2:9" ht="15">
      <c r="B71"/>
      <c r="C71"/>
      <c r="D71"/>
      <c r="E71"/>
      <c r="F71"/>
      <c r="G71"/>
      <c r="H71"/>
      <c r="I71"/>
    </row>
    <row r="72" spans="2:9" ht="15">
      <c r="B72"/>
      <c r="C72"/>
      <c r="D72"/>
      <c r="E72"/>
      <c r="F72"/>
      <c r="G72"/>
      <c r="H72"/>
      <c r="I72"/>
    </row>
    <row r="73" spans="2:9" ht="15">
      <c r="B73"/>
      <c r="C73"/>
      <c r="D73"/>
      <c r="E73"/>
      <c r="F73"/>
      <c r="G73"/>
      <c r="H73"/>
      <c r="I73"/>
    </row>
    <row r="74" spans="2:9" ht="15">
      <c r="B74"/>
      <c r="C74"/>
      <c r="D74"/>
      <c r="E74"/>
      <c r="F74"/>
      <c r="G74"/>
      <c r="H74"/>
      <c r="I74"/>
    </row>
    <row r="75" spans="2:9" ht="15">
      <c r="B75"/>
      <c r="C75"/>
      <c r="D75"/>
      <c r="E75"/>
      <c r="F75"/>
      <c r="G75"/>
      <c r="H75"/>
      <c r="I75"/>
    </row>
    <row r="76" spans="2:9" ht="15">
      <c r="B76"/>
      <c r="C76"/>
      <c r="D76"/>
      <c r="E76"/>
      <c r="F76"/>
      <c r="G76"/>
      <c r="H76"/>
      <c r="I76"/>
    </row>
    <row r="79" spans="2:9">
      <c r="C79" s="224">
        <f>C59+C52+C47+C38+C28+C16+C7</f>
        <v>559266990.84999967</v>
      </c>
      <c r="D79" s="224">
        <f>D59+D52+D47+D38+D28+D16+D7</f>
        <v>559212078.02000117</v>
      </c>
    </row>
    <row r="80" spans="2:9">
      <c r="C80" s="224">
        <f>C46+C27+C6</f>
        <v>559266990.84999967</v>
      </c>
      <c r="D80" s="224">
        <f>D46+D27+D6</f>
        <v>559212078.02000117</v>
      </c>
    </row>
    <row r="81" spans="3:4">
      <c r="C81" s="225"/>
      <c r="D81" s="224"/>
    </row>
    <row r="82" spans="3:4">
      <c r="C82" s="225"/>
      <c r="D82" s="225"/>
    </row>
  </sheetData>
  <mergeCells count="4">
    <mergeCell ref="B2:E2"/>
    <mergeCell ref="B3:E3"/>
    <mergeCell ref="B4:E4"/>
    <mergeCell ref="B63:E63"/>
  </mergeCells>
  <pageMargins left="0.70866141732283472" right="0.70866141732283472" top="0.74803149606299213" bottom="0.74803149606299213" header="0.31496062992125984" footer="0.31496062992125984"/>
  <pageSetup scale="6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8A183-44B9-4105-BE2B-4E6F9D4A0EDC}">
  <sheetPr>
    <tabColor theme="5" tint="0.39997558519241921"/>
  </sheetPr>
  <dimension ref="A1:AE69"/>
  <sheetViews>
    <sheetView workbookViewId="0">
      <selection activeCell="D23" sqref="D23"/>
    </sheetView>
  </sheetViews>
  <sheetFormatPr baseColWidth="10" defaultRowHeight="12.75"/>
  <cols>
    <col min="1" max="1" width="30.7109375" style="1194" customWidth="1"/>
    <col min="2" max="3" width="20.7109375" style="1206" customWidth="1"/>
    <col min="4" max="31" width="20.7109375" style="1194" customWidth="1"/>
    <col min="32" max="256" width="9.140625" style="1194" customWidth="1"/>
    <col min="257" max="257" width="30.7109375" style="1194" customWidth="1"/>
    <col min="258" max="287" width="20.7109375" style="1194" customWidth="1"/>
    <col min="288" max="512" width="9.140625" style="1194" customWidth="1"/>
    <col min="513" max="513" width="30.7109375" style="1194" customWidth="1"/>
    <col min="514" max="543" width="20.7109375" style="1194" customWidth="1"/>
    <col min="544" max="768" width="9.140625" style="1194" customWidth="1"/>
    <col min="769" max="769" width="30.7109375" style="1194" customWidth="1"/>
    <col min="770" max="799" width="20.7109375" style="1194" customWidth="1"/>
    <col min="800" max="1024" width="9.140625" style="1194" customWidth="1"/>
    <col min="1025" max="1025" width="30.7109375" style="1194" customWidth="1"/>
    <col min="1026" max="1055" width="20.7109375" style="1194" customWidth="1"/>
    <col min="1056" max="1280" width="9.140625" style="1194" customWidth="1"/>
    <col min="1281" max="1281" width="30.7109375" style="1194" customWidth="1"/>
    <col min="1282" max="1311" width="20.7109375" style="1194" customWidth="1"/>
    <col min="1312" max="1536" width="9.140625" style="1194" customWidth="1"/>
    <col min="1537" max="1537" width="30.7109375" style="1194" customWidth="1"/>
    <col min="1538" max="1567" width="20.7109375" style="1194" customWidth="1"/>
    <col min="1568" max="1792" width="9.140625" style="1194" customWidth="1"/>
    <col min="1793" max="1793" width="30.7109375" style="1194" customWidth="1"/>
    <col min="1794" max="1823" width="20.7109375" style="1194" customWidth="1"/>
    <col min="1824" max="2048" width="9.140625" style="1194" customWidth="1"/>
    <col min="2049" max="2049" width="30.7109375" style="1194" customWidth="1"/>
    <col min="2050" max="2079" width="20.7109375" style="1194" customWidth="1"/>
    <col min="2080" max="2304" width="9.140625" style="1194" customWidth="1"/>
    <col min="2305" max="2305" width="30.7109375" style="1194" customWidth="1"/>
    <col min="2306" max="2335" width="20.7109375" style="1194" customWidth="1"/>
    <col min="2336" max="2560" width="9.140625" style="1194" customWidth="1"/>
    <col min="2561" max="2561" width="30.7109375" style="1194" customWidth="1"/>
    <col min="2562" max="2591" width="20.7109375" style="1194" customWidth="1"/>
    <col min="2592" max="2816" width="9.140625" style="1194" customWidth="1"/>
    <col min="2817" max="2817" width="30.7109375" style="1194" customWidth="1"/>
    <col min="2818" max="2847" width="20.7109375" style="1194" customWidth="1"/>
    <col min="2848" max="3072" width="9.140625" style="1194" customWidth="1"/>
    <col min="3073" max="3073" width="30.7109375" style="1194" customWidth="1"/>
    <col min="3074" max="3103" width="20.7109375" style="1194" customWidth="1"/>
    <col min="3104" max="3328" width="9.140625" style="1194" customWidth="1"/>
    <col min="3329" max="3329" width="30.7109375" style="1194" customWidth="1"/>
    <col min="3330" max="3359" width="20.7109375" style="1194" customWidth="1"/>
    <col min="3360" max="3584" width="9.140625" style="1194" customWidth="1"/>
    <col min="3585" max="3585" width="30.7109375" style="1194" customWidth="1"/>
    <col min="3586" max="3615" width="20.7109375" style="1194" customWidth="1"/>
    <col min="3616" max="3840" width="9.140625" style="1194" customWidth="1"/>
    <col min="3841" max="3841" width="30.7109375" style="1194" customWidth="1"/>
    <col min="3842" max="3871" width="20.7109375" style="1194" customWidth="1"/>
    <col min="3872" max="4096" width="9.140625" style="1194" customWidth="1"/>
    <col min="4097" max="4097" width="30.7109375" style="1194" customWidth="1"/>
    <col min="4098" max="4127" width="20.7109375" style="1194" customWidth="1"/>
    <col min="4128" max="4352" width="9.140625" style="1194" customWidth="1"/>
    <col min="4353" max="4353" width="30.7109375" style="1194" customWidth="1"/>
    <col min="4354" max="4383" width="20.7109375" style="1194" customWidth="1"/>
    <col min="4384" max="4608" width="9.140625" style="1194" customWidth="1"/>
    <col min="4609" max="4609" width="30.7109375" style="1194" customWidth="1"/>
    <col min="4610" max="4639" width="20.7109375" style="1194" customWidth="1"/>
    <col min="4640" max="4864" width="9.140625" style="1194" customWidth="1"/>
    <col min="4865" max="4865" width="30.7109375" style="1194" customWidth="1"/>
    <col min="4866" max="4895" width="20.7109375" style="1194" customWidth="1"/>
    <col min="4896" max="5120" width="9.140625" style="1194" customWidth="1"/>
    <col min="5121" max="5121" width="30.7109375" style="1194" customWidth="1"/>
    <col min="5122" max="5151" width="20.7109375" style="1194" customWidth="1"/>
    <col min="5152" max="5376" width="9.140625" style="1194" customWidth="1"/>
    <col min="5377" max="5377" width="30.7109375" style="1194" customWidth="1"/>
    <col min="5378" max="5407" width="20.7109375" style="1194" customWidth="1"/>
    <col min="5408" max="5632" width="9.140625" style="1194" customWidth="1"/>
    <col min="5633" max="5633" width="30.7109375" style="1194" customWidth="1"/>
    <col min="5634" max="5663" width="20.7109375" style="1194" customWidth="1"/>
    <col min="5664" max="5888" width="9.140625" style="1194" customWidth="1"/>
    <col min="5889" max="5889" width="30.7109375" style="1194" customWidth="1"/>
    <col min="5890" max="5919" width="20.7109375" style="1194" customWidth="1"/>
    <col min="5920" max="6144" width="9.140625" style="1194" customWidth="1"/>
    <col min="6145" max="6145" width="30.7109375" style="1194" customWidth="1"/>
    <col min="6146" max="6175" width="20.7109375" style="1194" customWidth="1"/>
    <col min="6176" max="6400" width="9.140625" style="1194" customWidth="1"/>
    <col min="6401" max="6401" width="30.7109375" style="1194" customWidth="1"/>
    <col min="6402" max="6431" width="20.7109375" style="1194" customWidth="1"/>
    <col min="6432" max="6656" width="9.140625" style="1194" customWidth="1"/>
    <col min="6657" max="6657" width="30.7109375" style="1194" customWidth="1"/>
    <col min="6658" max="6687" width="20.7109375" style="1194" customWidth="1"/>
    <col min="6688" max="6912" width="9.140625" style="1194" customWidth="1"/>
    <col min="6913" max="6913" width="30.7109375" style="1194" customWidth="1"/>
    <col min="6914" max="6943" width="20.7109375" style="1194" customWidth="1"/>
    <col min="6944" max="7168" width="9.140625" style="1194" customWidth="1"/>
    <col min="7169" max="7169" width="30.7109375" style="1194" customWidth="1"/>
    <col min="7170" max="7199" width="20.7109375" style="1194" customWidth="1"/>
    <col min="7200" max="7424" width="9.140625" style="1194" customWidth="1"/>
    <col min="7425" max="7425" width="30.7109375" style="1194" customWidth="1"/>
    <col min="7426" max="7455" width="20.7109375" style="1194" customWidth="1"/>
    <col min="7456" max="7680" width="9.140625" style="1194" customWidth="1"/>
    <col min="7681" max="7681" width="30.7109375" style="1194" customWidth="1"/>
    <col min="7682" max="7711" width="20.7109375" style="1194" customWidth="1"/>
    <col min="7712" max="7936" width="9.140625" style="1194" customWidth="1"/>
    <col min="7937" max="7937" width="30.7109375" style="1194" customWidth="1"/>
    <col min="7938" max="7967" width="20.7109375" style="1194" customWidth="1"/>
    <col min="7968" max="8192" width="9.140625" style="1194" customWidth="1"/>
    <col min="8193" max="8193" width="30.7109375" style="1194" customWidth="1"/>
    <col min="8194" max="8223" width="20.7109375" style="1194" customWidth="1"/>
    <col min="8224" max="8448" width="9.140625" style="1194" customWidth="1"/>
    <col min="8449" max="8449" width="30.7109375" style="1194" customWidth="1"/>
    <col min="8450" max="8479" width="20.7109375" style="1194" customWidth="1"/>
    <col min="8480" max="8704" width="9.140625" style="1194" customWidth="1"/>
    <col min="8705" max="8705" width="30.7109375" style="1194" customWidth="1"/>
    <col min="8706" max="8735" width="20.7109375" style="1194" customWidth="1"/>
    <col min="8736" max="8960" width="9.140625" style="1194" customWidth="1"/>
    <col min="8961" max="8961" width="30.7109375" style="1194" customWidth="1"/>
    <col min="8962" max="8991" width="20.7109375" style="1194" customWidth="1"/>
    <col min="8992" max="9216" width="9.140625" style="1194" customWidth="1"/>
    <col min="9217" max="9217" width="30.7109375" style="1194" customWidth="1"/>
    <col min="9218" max="9247" width="20.7109375" style="1194" customWidth="1"/>
    <col min="9248" max="9472" width="9.140625" style="1194" customWidth="1"/>
    <col min="9473" max="9473" width="30.7109375" style="1194" customWidth="1"/>
    <col min="9474" max="9503" width="20.7109375" style="1194" customWidth="1"/>
    <col min="9504" max="9728" width="9.140625" style="1194" customWidth="1"/>
    <col min="9729" max="9729" width="30.7109375" style="1194" customWidth="1"/>
    <col min="9730" max="9759" width="20.7109375" style="1194" customWidth="1"/>
    <col min="9760" max="9984" width="9.140625" style="1194" customWidth="1"/>
    <col min="9985" max="9985" width="30.7109375" style="1194" customWidth="1"/>
    <col min="9986" max="10015" width="20.7109375" style="1194" customWidth="1"/>
    <col min="10016" max="10240" width="9.140625" style="1194" customWidth="1"/>
    <col min="10241" max="10241" width="30.7109375" style="1194" customWidth="1"/>
    <col min="10242" max="10271" width="20.7109375" style="1194" customWidth="1"/>
    <col min="10272" max="10496" width="9.140625" style="1194" customWidth="1"/>
    <col min="10497" max="10497" width="30.7109375" style="1194" customWidth="1"/>
    <col min="10498" max="10527" width="20.7109375" style="1194" customWidth="1"/>
    <col min="10528" max="10752" width="9.140625" style="1194" customWidth="1"/>
    <col min="10753" max="10753" width="30.7109375" style="1194" customWidth="1"/>
    <col min="10754" max="10783" width="20.7109375" style="1194" customWidth="1"/>
    <col min="10784" max="11008" width="9.140625" style="1194" customWidth="1"/>
    <col min="11009" max="11009" width="30.7109375" style="1194" customWidth="1"/>
    <col min="11010" max="11039" width="20.7109375" style="1194" customWidth="1"/>
    <col min="11040" max="11264" width="9.140625" style="1194" customWidth="1"/>
    <col min="11265" max="11265" width="30.7109375" style="1194" customWidth="1"/>
    <col min="11266" max="11295" width="20.7109375" style="1194" customWidth="1"/>
    <col min="11296" max="11520" width="9.140625" style="1194" customWidth="1"/>
    <col min="11521" max="11521" width="30.7109375" style="1194" customWidth="1"/>
    <col min="11522" max="11551" width="20.7109375" style="1194" customWidth="1"/>
    <col min="11552" max="11776" width="9.140625" style="1194" customWidth="1"/>
    <col min="11777" max="11777" width="30.7109375" style="1194" customWidth="1"/>
    <col min="11778" max="11807" width="20.7109375" style="1194" customWidth="1"/>
    <col min="11808" max="12032" width="9.140625" style="1194" customWidth="1"/>
    <col min="12033" max="12033" width="30.7109375" style="1194" customWidth="1"/>
    <col min="12034" max="12063" width="20.7109375" style="1194" customWidth="1"/>
    <col min="12064" max="12288" width="9.140625" style="1194" customWidth="1"/>
    <col min="12289" max="12289" width="30.7109375" style="1194" customWidth="1"/>
    <col min="12290" max="12319" width="20.7109375" style="1194" customWidth="1"/>
    <col min="12320" max="12544" width="9.140625" style="1194" customWidth="1"/>
    <col min="12545" max="12545" width="30.7109375" style="1194" customWidth="1"/>
    <col min="12546" max="12575" width="20.7109375" style="1194" customWidth="1"/>
    <col min="12576" max="12800" width="9.140625" style="1194" customWidth="1"/>
    <col min="12801" max="12801" width="30.7109375" style="1194" customWidth="1"/>
    <col min="12802" max="12831" width="20.7109375" style="1194" customWidth="1"/>
    <col min="12832" max="13056" width="9.140625" style="1194" customWidth="1"/>
    <col min="13057" max="13057" width="30.7109375" style="1194" customWidth="1"/>
    <col min="13058" max="13087" width="20.7109375" style="1194" customWidth="1"/>
    <col min="13088" max="13312" width="9.140625" style="1194" customWidth="1"/>
    <col min="13313" max="13313" width="30.7109375" style="1194" customWidth="1"/>
    <col min="13314" max="13343" width="20.7109375" style="1194" customWidth="1"/>
    <col min="13344" max="13568" width="9.140625" style="1194" customWidth="1"/>
    <col min="13569" max="13569" width="30.7109375" style="1194" customWidth="1"/>
    <col min="13570" max="13599" width="20.7109375" style="1194" customWidth="1"/>
    <col min="13600" max="13824" width="9.140625" style="1194" customWidth="1"/>
    <col min="13825" max="13825" width="30.7109375" style="1194" customWidth="1"/>
    <col min="13826" max="13855" width="20.7109375" style="1194" customWidth="1"/>
    <col min="13856" max="14080" width="9.140625" style="1194" customWidth="1"/>
    <col min="14081" max="14081" width="30.7109375" style="1194" customWidth="1"/>
    <col min="14082" max="14111" width="20.7109375" style="1194" customWidth="1"/>
    <col min="14112" max="14336" width="9.140625" style="1194" customWidth="1"/>
    <col min="14337" max="14337" width="30.7109375" style="1194" customWidth="1"/>
    <col min="14338" max="14367" width="20.7109375" style="1194" customWidth="1"/>
    <col min="14368" max="14592" width="9.140625" style="1194" customWidth="1"/>
    <col min="14593" max="14593" width="30.7109375" style="1194" customWidth="1"/>
    <col min="14594" max="14623" width="20.7109375" style="1194" customWidth="1"/>
    <col min="14624" max="14848" width="9.140625" style="1194" customWidth="1"/>
    <col min="14849" max="14849" width="30.7109375" style="1194" customWidth="1"/>
    <col min="14850" max="14879" width="20.7109375" style="1194" customWidth="1"/>
    <col min="14880" max="15104" width="9.140625" style="1194" customWidth="1"/>
    <col min="15105" max="15105" width="30.7109375" style="1194" customWidth="1"/>
    <col min="15106" max="15135" width="20.7109375" style="1194" customWidth="1"/>
    <col min="15136" max="15360" width="9.140625" style="1194" customWidth="1"/>
    <col min="15361" max="15361" width="30.7109375" style="1194" customWidth="1"/>
    <col min="15362" max="15391" width="20.7109375" style="1194" customWidth="1"/>
    <col min="15392" max="15616" width="9.140625" style="1194" customWidth="1"/>
    <col min="15617" max="15617" width="30.7109375" style="1194" customWidth="1"/>
    <col min="15618" max="15647" width="20.7109375" style="1194" customWidth="1"/>
    <col min="15648" max="15872" width="9.140625" style="1194" customWidth="1"/>
    <col min="15873" max="15873" width="30.7109375" style="1194" customWidth="1"/>
    <col min="15874" max="15903" width="20.7109375" style="1194" customWidth="1"/>
    <col min="15904" max="16128" width="9.140625" style="1194" customWidth="1"/>
    <col min="16129" max="16129" width="30.7109375" style="1194" customWidth="1"/>
    <col min="16130" max="16159" width="20.7109375" style="1194" customWidth="1"/>
    <col min="16160" max="16384" width="9.140625" style="1194" customWidth="1"/>
  </cols>
  <sheetData>
    <row r="1" spans="1:31" ht="56.25" customHeight="1">
      <c r="C1" s="1208" t="s">
        <v>8544</v>
      </c>
      <c r="E1" s="1194" t="s">
        <v>8545</v>
      </c>
    </row>
    <row r="2" spans="1:31">
      <c r="C2" s="1209" t="s">
        <v>2796</v>
      </c>
      <c r="E2" s="1194" t="s">
        <v>8306</v>
      </c>
    </row>
    <row r="3" spans="1:31">
      <c r="C3" s="1209" t="s">
        <v>8307</v>
      </c>
    </row>
    <row r="6" spans="1:31">
      <c r="A6" s="1197" t="s">
        <v>8308</v>
      </c>
    </row>
    <row r="7" spans="1:31">
      <c r="A7" s="1194" t="s">
        <v>8309</v>
      </c>
    </row>
    <row r="9" spans="1:31">
      <c r="A9" s="1198"/>
      <c r="B9" s="1207" t="s">
        <v>8546</v>
      </c>
      <c r="C9" s="1207" t="s">
        <v>125</v>
      </c>
      <c r="D9" s="1199"/>
      <c r="E9" s="1199"/>
      <c r="F9" s="1199"/>
      <c r="G9" s="1199"/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</row>
    <row r="10" spans="1:31">
      <c r="A10" s="1198"/>
      <c r="B10" s="1207"/>
      <c r="C10" s="1207"/>
      <c r="D10" s="1199"/>
      <c r="E10" s="1199"/>
      <c r="F10" s="1199"/>
      <c r="G10" s="1199"/>
      <c r="H10" s="1199"/>
      <c r="I10" s="1199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  <c r="AC10" s="1199"/>
      <c r="AD10" s="1199"/>
      <c r="AE10" s="1199"/>
    </row>
    <row r="11" spans="1:31">
      <c r="A11" s="1198"/>
      <c r="B11" s="1207"/>
      <c r="C11" s="1207"/>
      <c r="D11" s="1199"/>
      <c r="E11" s="1199"/>
      <c r="F11" s="1199"/>
      <c r="G11" s="1199"/>
      <c r="H11" s="1199"/>
      <c r="I11" s="1199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  <c r="AC11" s="1199"/>
      <c r="AD11" s="1199"/>
      <c r="AE11" s="1199"/>
    </row>
    <row r="12" spans="1:31">
      <c r="A12" s="1194" t="s">
        <v>8370</v>
      </c>
      <c r="B12" s="1204">
        <v>39458184.590000004</v>
      </c>
      <c r="C12" s="1204">
        <v>395476365.56</v>
      </c>
      <c r="D12" s="1200"/>
      <c r="E12" s="1200"/>
      <c r="F12" s="1200"/>
      <c r="G12" s="1200"/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1200"/>
      <c r="W12" s="1200"/>
      <c r="X12" s="1200"/>
      <c r="Y12" s="1200"/>
      <c r="Z12" s="1200"/>
      <c r="AA12" s="1200"/>
      <c r="AB12" s="1200"/>
      <c r="AC12" s="1200"/>
      <c r="AD12" s="1200"/>
      <c r="AE12" s="1200"/>
    </row>
    <row r="13" spans="1:31">
      <c r="B13" s="1204"/>
      <c r="C13" s="1204"/>
      <c r="D13" s="1200"/>
      <c r="E13" s="1200"/>
      <c r="F13" s="1200"/>
      <c r="G13" s="1200"/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1200"/>
      <c r="W13" s="1200"/>
      <c r="X13" s="1200"/>
      <c r="Y13" s="1200"/>
      <c r="Z13" s="1200"/>
      <c r="AA13" s="1200"/>
      <c r="AB13" s="1200"/>
      <c r="AC13" s="1200"/>
      <c r="AD13" s="1200"/>
      <c r="AE13" s="1200"/>
    </row>
    <row r="14" spans="1:31">
      <c r="A14" s="1194" t="s">
        <v>8547</v>
      </c>
      <c r="B14" s="1204">
        <v>27691960.050000001</v>
      </c>
      <c r="C14" s="1204">
        <v>380728786.25999999</v>
      </c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0"/>
      <c r="Z14" s="1200"/>
      <c r="AA14" s="1200"/>
      <c r="AB14" s="1200"/>
      <c r="AC14" s="1200"/>
      <c r="AD14" s="1200"/>
      <c r="AE14" s="1200"/>
    </row>
    <row r="15" spans="1:31">
      <c r="A15" s="1194" t="s">
        <v>8490</v>
      </c>
      <c r="B15" s="1204">
        <v>0</v>
      </c>
      <c r="C15" s="1204">
        <v>380639230.79000002</v>
      </c>
      <c r="D15" s="1200"/>
      <c r="E15" s="1200"/>
      <c r="F15" s="1200"/>
      <c r="G15" s="1200"/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200"/>
    </row>
    <row r="16" spans="1:31">
      <c r="A16" s="1194" t="s">
        <v>8548</v>
      </c>
      <c r="B16" s="1204">
        <v>27691960.050000001</v>
      </c>
      <c r="C16" s="1204">
        <v>0</v>
      </c>
      <c r="D16" s="1200"/>
      <c r="E16" s="1200"/>
      <c r="F16" s="1200"/>
      <c r="G16" s="1200"/>
      <c r="H16" s="1200"/>
      <c r="I16" s="1200"/>
      <c r="J16" s="1200"/>
      <c r="K16" s="1200"/>
      <c r="L16" s="1200"/>
      <c r="M16" s="1200"/>
      <c r="N16" s="1200"/>
      <c r="O16" s="1200"/>
      <c r="P16" s="1200"/>
      <c r="Q16" s="1200"/>
      <c r="R16" s="1200"/>
      <c r="S16" s="1200"/>
      <c r="T16" s="1200"/>
      <c r="U16" s="1200"/>
      <c r="V16" s="1200"/>
      <c r="W16" s="1200"/>
      <c r="X16" s="1200"/>
      <c r="Y16" s="1200"/>
      <c r="Z16" s="1200"/>
      <c r="AA16" s="1200"/>
      <c r="AB16" s="1200"/>
      <c r="AC16" s="1200"/>
      <c r="AD16" s="1200"/>
      <c r="AE16" s="1200"/>
    </row>
    <row r="17" spans="1:31">
      <c r="A17" s="1194" t="s">
        <v>8549</v>
      </c>
      <c r="B17" s="1204">
        <v>0</v>
      </c>
      <c r="C17" s="1204">
        <v>89555.47</v>
      </c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0"/>
      <c r="W17" s="1200"/>
      <c r="X17" s="1200"/>
      <c r="Y17" s="1200"/>
      <c r="Z17" s="1200"/>
      <c r="AA17" s="1200"/>
      <c r="AB17" s="1200"/>
      <c r="AC17" s="1200"/>
      <c r="AD17" s="1200"/>
      <c r="AE17" s="1200"/>
    </row>
    <row r="18" spans="1:31">
      <c r="A18" s="1194" t="s">
        <v>8493</v>
      </c>
      <c r="B18" s="1204">
        <v>0</v>
      </c>
      <c r="C18" s="1204">
        <v>0</v>
      </c>
      <c r="D18" s="1200"/>
      <c r="E18" s="1200"/>
      <c r="F18" s="1200"/>
      <c r="G18" s="1200"/>
      <c r="H18" s="1200"/>
      <c r="I18" s="1200"/>
      <c r="J18" s="1200"/>
      <c r="K18" s="1200"/>
      <c r="L18" s="1200"/>
      <c r="M18" s="1200"/>
      <c r="N18" s="1200"/>
      <c r="O18" s="1200"/>
      <c r="P18" s="1200"/>
      <c r="Q18" s="1200"/>
      <c r="R18" s="1200"/>
      <c r="S18" s="1200"/>
      <c r="T18" s="1200"/>
      <c r="U18" s="1200"/>
      <c r="V18" s="1200"/>
      <c r="W18" s="1200"/>
      <c r="X18" s="1200"/>
      <c r="Y18" s="1200"/>
      <c r="Z18" s="1200"/>
      <c r="AA18" s="1200"/>
      <c r="AB18" s="1200"/>
      <c r="AC18" s="1200"/>
      <c r="AD18" s="1200"/>
      <c r="AE18" s="1200"/>
    </row>
    <row r="19" spans="1:31">
      <c r="A19" s="1194" t="s">
        <v>8494</v>
      </c>
      <c r="B19" s="1204">
        <v>0</v>
      </c>
      <c r="C19" s="1204">
        <v>0</v>
      </c>
      <c r="D19" s="1200"/>
      <c r="E19" s="1200"/>
      <c r="F19" s="1200"/>
      <c r="G19" s="1200"/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1200"/>
      <c r="AB19" s="1200"/>
      <c r="AC19" s="1200"/>
      <c r="AD19" s="1200"/>
      <c r="AE19" s="1200"/>
    </row>
    <row r="20" spans="1:31">
      <c r="A20" s="1194" t="s">
        <v>8495</v>
      </c>
      <c r="B20" s="1204">
        <v>0</v>
      </c>
      <c r="C20" s="1204">
        <v>0</v>
      </c>
      <c r="D20" s="1200"/>
      <c r="E20" s="1200"/>
      <c r="F20" s="1200"/>
      <c r="G20" s="1200"/>
      <c r="H20" s="1200"/>
      <c r="I20" s="1200"/>
      <c r="J20" s="1200"/>
      <c r="K20" s="1200"/>
      <c r="L20" s="1200"/>
      <c r="M20" s="1200"/>
      <c r="N20" s="1200"/>
      <c r="O20" s="1200"/>
      <c r="P20" s="1200"/>
      <c r="Q20" s="1200"/>
      <c r="R20" s="1200"/>
      <c r="S20" s="1200"/>
      <c r="T20" s="1200"/>
      <c r="U20" s="1200"/>
      <c r="V20" s="1200"/>
      <c r="W20" s="1200"/>
      <c r="X20" s="1200"/>
      <c r="Y20" s="1200"/>
      <c r="Z20" s="1200"/>
      <c r="AA20" s="1200"/>
      <c r="AB20" s="1200"/>
      <c r="AC20" s="1200"/>
      <c r="AD20" s="1200"/>
      <c r="AE20" s="1200"/>
    </row>
    <row r="21" spans="1:31">
      <c r="A21" s="1194" t="s">
        <v>8496</v>
      </c>
      <c r="B21" s="1204">
        <v>0</v>
      </c>
      <c r="C21" s="1204">
        <v>0</v>
      </c>
      <c r="D21" s="1200"/>
      <c r="E21" s="1200"/>
      <c r="F21" s="1200"/>
      <c r="G21" s="1200"/>
      <c r="H21" s="1200"/>
      <c r="I21" s="1200"/>
      <c r="J21" s="1200"/>
      <c r="K21" s="1200"/>
      <c r="L21" s="1200"/>
      <c r="M21" s="1200"/>
      <c r="N21" s="1200"/>
      <c r="O21" s="1200"/>
      <c r="P21" s="1200"/>
      <c r="Q21" s="1200"/>
      <c r="R21" s="1200"/>
      <c r="S21" s="1200"/>
      <c r="T21" s="1200"/>
      <c r="U21" s="1200"/>
      <c r="V21" s="1200"/>
      <c r="W21" s="1200"/>
      <c r="X21" s="1200"/>
      <c r="Y21" s="1200"/>
      <c r="Z21" s="1200"/>
      <c r="AA21" s="1200"/>
      <c r="AB21" s="1200"/>
      <c r="AC21" s="1200"/>
      <c r="AD21" s="1200"/>
      <c r="AE21" s="1200"/>
    </row>
    <row r="22" spans="1:31">
      <c r="A22" s="1194" t="s">
        <v>8550</v>
      </c>
      <c r="B22" s="1204">
        <v>11766224.539999999</v>
      </c>
      <c r="C22" s="1204">
        <v>14747579.300000001</v>
      </c>
      <c r="D22" s="1200"/>
      <c r="E22" s="1200"/>
      <c r="F22" s="1200"/>
      <c r="G22" s="1200"/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200"/>
      <c r="AB22" s="1200"/>
      <c r="AC22" s="1200"/>
      <c r="AD22" s="1200"/>
      <c r="AE22" s="1200"/>
    </row>
    <row r="23" spans="1:31">
      <c r="A23" s="1194" t="s">
        <v>8499</v>
      </c>
      <c r="B23" s="1204">
        <v>0</v>
      </c>
      <c r="C23" s="1204">
        <v>0</v>
      </c>
      <c r="D23" s="1200"/>
      <c r="E23" s="1200"/>
      <c r="F23" s="1200"/>
      <c r="G23" s="1200"/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0"/>
      <c r="Y23" s="1200"/>
      <c r="Z23" s="1200"/>
      <c r="AA23" s="1200"/>
      <c r="AB23" s="1200"/>
      <c r="AC23" s="1200"/>
      <c r="AD23" s="1200"/>
      <c r="AE23" s="1200"/>
    </row>
    <row r="24" spans="1:31">
      <c r="A24" s="1194" t="s">
        <v>8551</v>
      </c>
      <c r="B24" s="1204">
        <v>0</v>
      </c>
      <c r="C24" s="1204">
        <v>0</v>
      </c>
      <c r="D24" s="1200"/>
      <c r="E24" s="1200"/>
      <c r="F24" s="1200"/>
      <c r="G24" s="1200"/>
      <c r="H24" s="1200"/>
      <c r="I24" s="1200"/>
      <c r="J24" s="1200"/>
      <c r="K24" s="1200"/>
      <c r="L24" s="1200"/>
      <c r="M24" s="1200"/>
      <c r="N24" s="1200"/>
      <c r="O24" s="1200"/>
      <c r="P24" s="1200"/>
      <c r="Q24" s="1200"/>
      <c r="R24" s="1200"/>
      <c r="S24" s="1200"/>
      <c r="T24" s="1200"/>
      <c r="U24" s="1200"/>
      <c r="V24" s="1200"/>
      <c r="W24" s="1200"/>
      <c r="X24" s="1200"/>
      <c r="Y24" s="1200"/>
      <c r="Z24" s="1200"/>
      <c r="AA24" s="1200"/>
      <c r="AB24" s="1200"/>
      <c r="AC24" s="1200"/>
      <c r="AD24" s="1200"/>
      <c r="AE24" s="1200"/>
    </row>
    <row r="25" spans="1:31">
      <c r="A25" s="1194" t="s">
        <v>8552</v>
      </c>
      <c r="B25" s="1204">
        <v>0</v>
      </c>
      <c r="C25" s="1204">
        <v>13915248.699999999</v>
      </c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  <c r="V25" s="1200"/>
      <c r="W25" s="1200"/>
      <c r="X25" s="1200"/>
      <c r="Y25" s="1200"/>
      <c r="Z25" s="1200"/>
      <c r="AA25" s="1200"/>
      <c r="AB25" s="1200"/>
      <c r="AC25" s="1200"/>
      <c r="AD25" s="1200"/>
      <c r="AE25" s="1200"/>
    </row>
    <row r="26" spans="1:31">
      <c r="A26" s="1194" t="s">
        <v>8502</v>
      </c>
      <c r="B26" s="1204">
        <v>0</v>
      </c>
      <c r="C26" s="1204">
        <v>832330.6</v>
      </c>
      <c r="D26" s="1200"/>
      <c r="E26" s="1200"/>
      <c r="F26" s="1200"/>
      <c r="G26" s="1200"/>
      <c r="H26" s="1200"/>
      <c r="I26" s="1200"/>
      <c r="J26" s="1200"/>
      <c r="K26" s="1200"/>
      <c r="L26" s="1200"/>
      <c r="M26" s="1200"/>
      <c r="N26" s="1200"/>
      <c r="O26" s="1200"/>
      <c r="P26" s="1200"/>
      <c r="Q26" s="1200"/>
      <c r="R26" s="1200"/>
      <c r="S26" s="1200"/>
      <c r="T26" s="1200"/>
      <c r="U26" s="1200"/>
      <c r="V26" s="1200"/>
      <c r="W26" s="1200"/>
      <c r="X26" s="1200"/>
      <c r="Y26" s="1200"/>
      <c r="Z26" s="1200"/>
      <c r="AA26" s="1200"/>
      <c r="AB26" s="1200"/>
      <c r="AC26" s="1200"/>
      <c r="AD26" s="1200"/>
      <c r="AE26" s="1200"/>
    </row>
    <row r="27" spans="1:31">
      <c r="A27" s="1194" t="s">
        <v>8503</v>
      </c>
      <c r="B27" s="1204">
        <v>8581.5499999999993</v>
      </c>
      <c r="C27" s="1204">
        <v>0</v>
      </c>
      <c r="D27" s="1200"/>
      <c r="E27" s="1200"/>
      <c r="F27" s="1200"/>
      <c r="G27" s="1200"/>
      <c r="H27" s="1200"/>
      <c r="I27" s="1200"/>
      <c r="J27" s="1200"/>
      <c r="K27" s="1200"/>
      <c r="L27" s="1200"/>
      <c r="M27" s="1200"/>
      <c r="N27" s="1200"/>
      <c r="O27" s="1200"/>
      <c r="P27" s="1200"/>
      <c r="Q27" s="1200"/>
      <c r="R27" s="1200"/>
      <c r="S27" s="1200"/>
      <c r="T27" s="1200"/>
      <c r="U27" s="1200"/>
      <c r="V27" s="1200"/>
      <c r="W27" s="1200"/>
      <c r="X27" s="1200"/>
      <c r="Y27" s="1200"/>
      <c r="Z27" s="1200"/>
      <c r="AA27" s="1200"/>
      <c r="AB27" s="1200"/>
      <c r="AC27" s="1200"/>
      <c r="AD27" s="1200"/>
      <c r="AE27" s="1200"/>
    </row>
    <row r="28" spans="1:31">
      <c r="A28" s="1194" t="s">
        <v>8553</v>
      </c>
      <c r="B28" s="1204">
        <v>11757642.99</v>
      </c>
      <c r="C28" s="1204">
        <v>0</v>
      </c>
      <c r="D28" s="1200"/>
      <c r="E28" s="1200"/>
      <c r="F28" s="1200"/>
      <c r="G28" s="1200"/>
      <c r="H28" s="1200"/>
      <c r="I28" s="1200"/>
      <c r="J28" s="1200"/>
      <c r="K28" s="1200"/>
      <c r="L28" s="1200"/>
      <c r="M28" s="1200"/>
      <c r="N28" s="1200"/>
      <c r="O28" s="1200"/>
      <c r="P28" s="1200"/>
      <c r="Q28" s="1200"/>
      <c r="R28" s="1200"/>
      <c r="S28" s="1200"/>
      <c r="T28" s="1200"/>
      <c r="U28" s="1200"/>
      <c r="V28" s="1200"/>
      <c r="W28" s="1200"/>
      <c r="X28" s="1200"/>
      <c r="Y28" s="1200"/>
      <c r="Z28" s="1200"/>
      <c r="AA28" s="1200"/>
      <c r="AB28" s="1200"/>
      <c r="AC28" s="1200"/>
      <c r="AD28" s="1200"/>
      <c r="AE28" s="1200"/>
    </row>
    <row r="29" spans="1:31">
      <c r="A29" s="1194" t="s">
        <v>8554</v>
      </c>
      <c r="B29" s="1204">
        <v>0</v>
      </c>
      <c r="C29" s="1204">
        <v>0</v>
      </c>
      <c r="D29" s="1200"/>
      <c r="E29" s="1200"/>
      <c r="F29" s="1200"/>
      <c r="G29" s="1200"/>
      <c r="H29" s="1200"/>
      <c r="I29" s="1200"/>
      <c r="J29" s="1200"/>
      <c r="K29" s="1200"/>
      <c r="L29" s="1200"/>
      <c r="M29" s="1200"/>
      <c r="N29" s="1200"/>
      <c r="O29" s="1200"/>
      <c r="P29" s="1200"/>
      <c r="Q29" s="1200"/>
      <c r="R29" s="1200"/>
      <c r="S29" s="1200"/>
      <c r="T29" s="1200"/>
      <c r="U29" s="1200"/>
      <c r="V29" s="1200"/>
      <c r="W29" s="1200"/>
      <c r="X29" s="1200"/>
      <c r="Y29" s="1200"/>
      <c r="Z29" s="1200"/>
      <c r="AA29" s="1200"/>
      <c r="AB29" s="1200"/>
      <c r="AC29" s="1200"/>
      <c r="AD29" s="1200"/>
      <c r="AE29" s="1200"/>
    </row>
    <row r="30" spans="1:31">
      <c r="A30" s="1194" t="s">
        <v>8506</v>
      </c>
      <c r="B30" s="1204">
        <v>0</v>
      </c>
      <c r="C30" s="1204">
        <v>0</v>
      </c>
      <c r="D30" s="1200"/>
      <c r="E30" s="1200"/>
      <c r="F30" s="1200"/>
      <c r="G30" s="1200"/>
      <c r="H30" s="1200"/>
      <c r="I30" s="1200"/>
      <c r="J30" s="1200"/>
      <c r="K30" s="1200"/>
      <c r="L30" s="1200"/>
      <c r="M30" s="1200"/>
      <c r="N30" s="1200"/>
      <c r="O30" s="1200"/>
      <c r="P30" s="1200"/>
      <c r="Q30" s="1200"/>
      <c r="R30" s="1200"/>
      <c r="S30" s="1200"/>
      <c r="T30" s="1200"/>
      <c r="U30" s="1200"/>
      <c r="V30" s="1200"/>
      <c r="W30" s="1200"/>
      <c r="X30" s="1200"/>
      <c r="Y30" s="1200"/>
      <c r="Z30" s="1200"/>
      <c r="AA30" s="1200"/>
      <c r="AB30" s="1200"/>
      <c r="AC30" s="1200"/>
      <c r="AD30" s="1200"/>
      <c r="AE30" s="1200"/>
    </row>
    <row r="31" spans="1:31">
      <c r="A31" s="1194" t="s">
        <v>8507</v>
      </c>
      <c r="B31" s="1204">
        <v>0</v>
      </c>
      <c r="C31" s="1204">
        <v>0</v>
      </c>
      <c r="D31" s="1200"/>
      <c r="E31" s="1200"/>
      <c r="F31" s="1200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  <c r="X31" s="1200"/>
      <c r="Y31" s="1200"/>
      <c r="Z31" s="1200"/>
      <c r="AA31" s="1200"/>
      <c r="AB31" s="1200"/>
      <c r="AC31" s="1200"/>
      <c r="AD31" s="1200"/>
      <c r="AE31" s="1200"/>
    </row>
    <row r="32" spans="1:31">
      <c r="B32" s="1204"/>
      <c r="C32" s="1204"/>
      <c r="D32" s="1200"/>
      <c r="E32" s="1200"/>
      <c r="F32" s="1200"/>
      <c r="G32" s="1200"/>
      <c r="H32" s="1200"/>
      <c r="I32" s="1200"/>
      <c r="J32" s="1200"/>
      <c r="K32" s="1200"/>
      <c r="L32" s="1200"/>
      <c r="M32" s="1200"/>
      <c r="N32" s="1200"/>
      <c r="O32" s="1200"/>
      <c r="P32" s="1200"/>
      <c r="Q32" s="1200"/>
      <c r="R32" s="1200"/>
      <c r="S32" s="1200"/>
      <c r="T32" s="1200"/>
      <c r="U32" s="1200"/>
      <c r="V32" s="1200"/>
      <c r="W32" s="1200"/>
      <c r="X32" s="1200"/>
      <c r="Y32" s="1200"/>
      <c r="Z32" s="1200"/>
      <c r="AA32" s="1200"/>
      <c r="AB32" s="1200"/>
      <c r="AC32" s="1200"/>
      <c r="AD32" s="1200"/>
      <c r="AE32" s="1200"/>
    </row>
    <row r="33" spans="1:31">
      <c r="A33" s="1194" t="s">
        <v>8422</v>
      </c>
      <c r="B33" s="1204">
        <v>41869838.43</v>
      </c>
      <c r="C33" s="1204">
        <v>163735712.46000001</v>
      </c>
      <c r="D33" s="1200"/>
      <c r="E33" s="1200"/>
      <c r="F33" s="1200"/>
      <c r="G33" s="1200"/>
      <c r="H33" s="1200"/>
      <c r="I33" s="1200"/>
      <c r="J33" s="1200"/>
      <c r="K33" s="1200"/>
      <c r="L33" s="1200"/>
      <c r="M33" s="1200"/>
      <c r="N33" s="1200"/>
      <c r="O33" s="1200"/>
      <c r="P33" s="1200"/>
      <c r="Q33" s="1200"/>
      <c r="R33" s="1200"/>
      <c r="S33" s="1200"/>
      <c r="T33" s="1200"/>
      <c r="U33" s="1200"/>
      <c r="V33" s="1200"/>
      <c r="W33" s="1200"/>
      <c r="X33" s="1200"/>
      <c r="Y33" s="1200"/>
      <c r="Z33" s="1200"/>
      <c r="AA33" s="1200"/>
      <c r="AB33" s="1200"/>
      <c r="AC33" s="1200"/>
      <c r="AD33" s="1200"/>
      <c r="AE33" s="1200"/>
    </row>
    <row r="34" spans="1:31">
      <c r="B34" s="1204"/>
      <c r="C34" s="1204"/>
      <c r="D34" s="1200"/>
      <c r="E34" s="1200"/>
      <c r="F34" s="1200"/>
      <c r="G34" s="1200"/>
      <c r="H34" s="1200"/>
      <c r="I34" s="1200"/>
      <c r="J34" s="1200"/>
      <c r="K34" s="1200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0"/>
      <c r="W34" s="1200"/>
      <c r="X34" s="1200"/>
      <c r="Y34" s="1200"/>
      <c r="Z34" s="1200"/>
      <c r="AA34" s="1200"/>
      <c r="AB34" s="1200"/>
      <c r="AC34" s="1200"/>
      <c r="AD34" s="1200"/>
      <c r="AE34" s="1200"/>
    </row>
    <row r="35" spans="1:31">
      <c r="A35" s="1194" t="s">
        <v>8555</v>
      </c>
      <c r="B35" s="1204">
        <v>41869838.43</v>
      </c>
      <c r="C35" s="1204">
        <v>161100509.34999999</v>
      </c>
      <c r="D35" s="1200"/>
      <c r="E35" s="1200"/>
      <c r="F35" s="1200"/>
      <c r="G35" s="1200"/>
      <c r="H35" s="1200"/>
      <c r="I35" s="1200"/>
      <c r="J35" s="1200"/>
      <c r="K35" s="1200"/>
      <c r="L35" s="1200"/>
      <c r="M35" s="1200"/>
      <c r="N35" s="1200"/>
      <c r="O35" s="1200"/>
      <c r="P35" s="1200"/>
      <c r="Q35" s="1200"/>
      <c r="R35" s="1200"/>
      <c r="S35" s="1200"/>
      <c r="T35" s="1200"/>
      <c r="U35" s="1200"/>
      <c r="V35" s="1200"/>
      <c r="W35" s="1200"/>
      <c r="X35" s="1200"/>
      <c r="Y35" s="1200"/>
      <c r="Z35" s="1200"/>
      <c r="AA35" s="1200"/>
      <c r="AB35" s="1200"/>
      <c r="AC35" s="1200"/>
      <c r="AD35" s="1200"/>
      <c r="AE35" s="1200"/>
    </row>
    <row r="36" spans="1:31">
      <c r="A36" s="1194" t="s">
        <v>8511</v>
      </c>
      <c r="B36" s="1204">
        <v>0</v>
      </c>
      <c r="C36" s="1204">
        <v>139282327.53999999</v>
      </c>
      <c r="D36" s="1200"/>
      <c r="E36" s="1200"/>
      <c r="F36" s="1200"/>
      <c r="G36" s="1200"/>
      <c r="H36" s="1200"/>
      <c r="I36" s="1200"/>
      <c r="J36" s="1200"/>
      <c r="K36" s="1200"/>
      <c r="L36" s="1200"/>
      <c r="M36" s="1200"/>
      <c r="N36" s="1200"/>
      <c r="O36" s="1200"/>
      <c r="P36" s="1200"/>
      <c r="Q36" s="1200"/>
      <c r="R36" s="1200"/>
      <c r="S36" s="1200"/>
      <c r="T36" s="1200"/>
      <c r="U36" s="1200"/>
      <c r="V36" s="1200"/>
      <c r="W36" s="1200"/>
      <c r="X36" s="1200"/>
      <c r="Y36" s="1200"/>
      <c r="Z36" s="1200"/>
      <c r="AA36" s="1200"/>
      <c r="AB36" s="1200"/>
      <c r="AC36" s="1200"/>
      <c r="AD36" s="1200"/>
      <c r="AE36" s="1200"/>
    </row>
    <row r="37" spans="1:31">
      <c r="A37" s="1194" t="s">
        <v>8512</v>
      </c>
      <c r="B37" s="1204">
        <v>0</v>
      </c>
      <c r="C37" s="1204">
        <v>21818181.809999999</v>
      </c>
      <c r="D37" s="1200"/>
      <c r="E37" s="1200"/>
      <c r="F37" s="1200"/>
      <c r="G37" s="1200"/>
      <c r="H37" s="1200"/>
      <c r="I37" s="1200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0"/>
      <c r="V37" s="1200"/>
      <c r="W37" s="1200"/>
      <c r="X37" s="1200"/>
      <c r="Y37" s="1200"/>
      <c r="Z37" s="1200"/>
      <c r="AA37" s="1200"/>
      <c r="AB37" s="1200"/>
      <c r="AC37" s="1200"/>
      <c r="AD37" s="1200"/>
      <c r="AE37" s="1200"/>
    </row>
    <row r="38" spans="1:31">
      <c r="A38" s="1194" t="s">
        <v>8556</v>
      </c>
      <c r="B38" s="1204">
        <v>41869838.43</v>
      </c>
      <c r="C38" s="1204">
        <v>0</v>
      </c>
      <c r="D38" s="1200"/>
      <c r="E38" s="1200"/>
      <c r="F38" s="1200"/>
      <c r="G38" s="1200"/>
      <c r="H38" s="1200"/>
      <c r="I38" s="1200"/>
      <c r="J38" s="1200"/>
      <c r="K38" s="1200"/>
      <c r="L38" s="1200"/>
      <c r="M38" s="1200"/>
      <c r="N38" s="1200"/>
      <c r="O38" s="1200"/>
      <c r="P38" s="1200"/>
      <c r="Q38" s="1200"/>
      <c r="R38" s="1200"/>
      <c r="S38" s="1200"/>
      <c r="T38" s="1200"/>
      <c r="U38" s="1200"/>
      <c r="V38" s="1200"/>
      <c r="W38" s="1200"/>
      <c r="X38" s="1200"/>
      <c r="Y38" s="1200"/>
      <c r="Z38" s="1200"/>
      <c r="AA38" s="1200"/>
      <c r="AB38" s="1200"/>
      <c r="AC38" s="1200"/>
      <c r="AD38" s="1200"/>
      <c r="AE38" s="1200"/>
    </row>
    <row r="39" spans="1:31">
      <c r="A39" s="1194" t="s">
        <v>8557</v>
      </c>
      <c r="B39" s="1204">
        <v>0</v>
      </c>
      <c r="C39" s="1204">
        <v>0</v>
      </c>
      <c r="D39" s="1200"/>
      <c r="E39" s="1200"/>
      <c r="F39" s="1200"/>
      <c r="G39" s="1200"/>
      <c r="H39" s="1200"/>
      <c r="I39" s="1200"/>
      <c r="J39" s="1200"/>
      <c r="K39" s="1200"/>
      <c r="L39" s="1200"/>
      <c r="M39" s="1200"/>
      <c r="N39" s="1200"/>
      <c r="O39" s="1200"/>
      <c r="P39" s="1200"/>
      <c r="Q39" s="1200"/>
      <c r="R39" s="1200"/>
      <c r="S39" s="1200"/>
      <c r="T39" s="1200"/>
      <c r="U39" s="1200"/>
      <c r="V39" s="1200"/>
      <c r="W39" s="1200"/>
      <c r="X39" s="1200"/>
      <c r="Y39" s="1200"/>
      <c r="Z39" s="1200"/>
      <c r="AA39" s="1200"/>
      <c r="AB39" s="1200"/>
      <c r="AC39" s="1200"/>
      <c r="AD39" s="1200"/>
      <c r="AE39" s="1200"/>
    </row>
    <row r="40" spans="1:31">
      <c r="A40" s="1194" t="s">
        <v>8515</v>
      </c>
      <c r="B40" s="1204">
        <v>0</v>
      </c>
      <c r="C40" s="1204">
        <v>0</v>
      </c>
      <c r="D40" s="1200"/>
      <c r="E40" s="1200"/>
      <c r="F40" s="1200"/>
      <c r="G40" s="1200"/>
      <c r="H40" s="1200"/>
      <c r="I40" s="1200"/>
      <c r="J40" s="1200"/>
      <c r="K40" s="1200"/>
      <c r="L40" s="1200"/>
      <c r="M40" s="1200"/>
      <c r="N40" s="1200"/>
      <c r="O40" s="1200"/>
      <c r="P40" s="1200"/>
      <c r="Q40" s="1200"/>
      <c r="R40" s="1200"/>
      <c r="S40" s="1200"/>
      <c r="T40" s="1200"/>
      <c r="U40" s="1200"/>
      <c r="V40" s="1200"/>
      <c r="W40" s="1200"/>
      <c r="X40" s="1200"/>
      <c r="Y40" s="1200"/>
      <c r="Z40" s="1200"/>
      <c r="AA40" s="1200"/>
      <c r="AB40" s="1200"/>
      <c r="AC40" s="1200"/>
      <c r="AD40" s="1200"/>
      <c r="AE40" s="1200"/>
    </row>
    <row r="41" spans="1:31">
      <c r="A41" s="1194" t="s">
        <v>8516</v>
      </c>
      <c r="B41" s="1204">
        <v>0</v>
      </c>
      <c r="C41" s="1204">
        <v>0</v>
      </c>
      <c r="D41" s="1200"/>
      <c r="E41" s="1200"/>
      <c r="F41" s="1200"/>
      <c r="G41" s="1200"/>
      <c r="H41" s="1200"/>
      <c r="I41" s="1200"/>
      <c r="J41" s="1200"/>
      <c r="K41" s="1200"/>
      <c r="L41" s="1200"/>
      <c r="M41" s="1200"/>
      <c r="N41" s="1200"/>
      <c r="O41" s="1200"/>
      <c r="P41" s="1200"/>
      <c r="Q41" s="1200"/>
      <c r="R41" s="1200"/>
      <c r="S41" s="1200"/>
      <c r="T41" s="1200"/>
      <c r="U41" s="1200"/>
      <c r="V41" s="1200"/>
      <c r="W41" s="1200"/>
      <c r="X41" s="1200"/>
      <c r="Y41" s="1200"/>
      <c r="Z41" s="1200"/>
      <c r="AA41" s="1200"/>
      <c r="AB41" s="1200"/>
      <c r="AC41" s="1200"/>
      <c r="AD41" s="1200"/>
      <c r="AE41" s="1200"/>
    </row>
    <row r="42" spans="1:31">
      <c r="A42" s="1194" t="s">
        <v>8517</v>
      </c>
      <c r="B42" s="1204">
        <v>0</v>
      </c>
      <c r="C42" s="1204">
        <v>0</v>
      </c>
      <c r="D42" s="1200"/>
      <c r="E42" s="1200"/>
      <c r="F42" s="1200"/>
      <c r="G42" s="1200"/>
      <c r="H42" s="1200"/>
      <c r="I42" s="1200"/>
      <c r="J42" s="1200"/>
      <c r="K42" s="1200"/>
      <c r="L42" s="1200"/>
      <c r="M42" s="1200"/>
      <c r="N42" s="1200"/>
      <c r="O42" s="1200"/>
      <c r="P42" s="1200"/>
      <c r="Q42" s="1200"/>
      <c r="R42" s="1200"/>
      <c r="S42" s="1200"/>
      <c r="T42" s="1200"/>
      <c r="U42" s="1200"/>
      <c r="V42" s="1200"/>
      <c r="W42" s="1200"/>
      <c r="X42" s="1200"/>
      <c r="Y42" s="1200"/>
      <c r="Z42" s="1200"/>
      <c r="AA42" s="1200"/>
      <c r="AB42" s="1200"/>
      <c r="AC42" s="1200"/>
      <c r="AD42" s="1200"/>
      <c r="AE42" s="1200"/>
    </row>
    <row r="43" spans="1:31">
      <c r="A43" s="1194" t="s">
        <v>8518</v>
      </c>
      <c r="B43" s="1204">
        <v>0</v>
      </c>
      <c r="C43" s="1204">
        <v>0</v>
      </c>
      <c r="D43" s="1200"/>
      <c r="E43" s="1200"/>
      <c r="F43" s="1200"/>
      <c r="G43" s="1200"/>
      <c r="H43" s="1200"/>
      <c r="I43" s="1200"/>
      <c r="J43" s="1200"/>
      <c r="K43" s="1200"/>
      <c r="L43" s="1200"/>
      <c r="M43" s="1200"/>
      <c r="N43" s="1200"/>
      <c r="O43" s="1200"/>
      <c r="P43" s="1200"/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1200"/>
      <c r="AD43" s="1200"/>
      <c r="AE43" s="1200"/>
    </row>
    <row r="44" spans="1:31">
      <c r="B44" s="1204"/>
      <c r="C44" s="1204"/>
      <c r="D44" s="1200"/>
      <c r="E44" s="1200"/>
      <c r="F44" s="1200"/>
      <c r="G44" s="1200"/>
      <c r="H44" s="1200"/>
      <c r="I44" s="1200"/>
      <c r="J44" s="1200"/>
      <c r="K44" s="1200"/>
      <c r="L44" s="1200"/>
      <c r="M44" s="1200"/>
      <c r="N44" s="1200"/>
      <c r="O44" s="1200"/>
      <c r="P44" s="1200"/>
      <c r="Q44" s="1200"/>
      <c r="R44" s="1200"/>
      <c r="S44" s="1200"/>
      <c r="T44" s="1200"/>
      <c r="U44" s="1200"/>
      <c r="V44" s="1200"/>
      <c r="W44" s="1200"/>
      <c r="X44" s="1200"/>
      <c r="Y44" s="1200"/>
      <c r="Z44" s="1200"/>
      <c r="AA44" s="1200"/>
      <c r="AB44" s="1200"/>
      <c r="AC44" s="1200"/>
      <c r="AD44" s="1200"/>
      <c r="AE44" s="1200"/>
    </row>
    <row r="45" spans="1:31">
      <c r="A45" s="1194" t="s">
        <v>8558</v>
      </c>
      <c r="B45" s="1204">
        <v>0</v>
      </c>
      <c r="C45" s="1204">
        <v>2635203.11</v>
      </c>
      <c r="D45" s="1200"/>
      <c r="E45" s="1200"/>
      <c r="F45" s="1200"/>
      <c r="G45" s="1200"/>
      <c r="H45" s="1200"/>
      <c r="I45" s="1200"/>
      <c r="J45" s="1200"/>
      <c r="K45" s="1200"/>
      <c r="L45" s="1200"/>
      <c r="M45" s="1200"/>
      <c r="N45" s="1200"/>
      <c r="O45" s="1200"/>
      <c r="P45" s="1200"/>
      <c r="Q45" s="1200"/>
      <c r="R45" s="1200"/>
      <c r="S45" s="1200"/>
      <c r="T45" s="1200"/>
      <c r="U45" s="1200"/>
      <c r="V45" s="1200"/>
      <c r="W45" s="1200"/>
      <c r="X45" s="1200"/>
      <c r="Y45" s="1200"/>
      <c r="Z45" s="1200"/>
      <c r="AA45" s="1200"/>
      <c r="AB45" s="1200"/>
      <c r="AC45" s="1200"/>
      <c r="AD45" s="1200"/>
      <c r="AE45" s="1200"/>
    </row>
    <row r="46" spans="1:31">
      <c r="A46" s="1194" t="s">
        <v>8521</v>
      </c>
      <c r="B46" s="1204">
        <v>0</v>
      </c>
      <c r="C46" s="1204">
        <v>0</v>
      </c>
      <c r="D46" s="1200"/>
      <c r="E46" s="1200"/>
      <c r="F46" s="1200"/>
      <c r="G46" s="1200"/>
      <c r="H46" s="1200"/>
      <c r="I46" s="1200"/>
      <c r="J46" s="1200"/>
      <c r="K46" s="1200"/>
      <c r="L46" s="1200"/>
      <c r="M46" s="1200"/>
      <c r="N46" s="1200"/>
      <c r="O46" s="1200"/>
      <c r="P46" s="1200"/>
      <c r="Q46" s="1200"/>
      <c r="R46" s="1200"/>
      <c r="S46" s="1200"/>
      <c r="T46" s="1200"/>
      <c r="U46" s="1200"/>
      <c r="V46" s="1200"/>
      <c r="W46" s="1200"/>
      <c r="X46" s="1200"/>
      <c r="Y46" s="1200"/>
      <c r="Z46" s="1200"/>
      <c r="AA46" s="1200"/>
      <c r="AB46" s="1200"/>
      <c r="AC46" s="1200"/>
      <c r="AD46" s="1200"/>
      <c r="AE46" s="1200"/>
    </row>
    <row r="47" spans="1:31">
      <c r="A47" s="1194" t="s">
        <v>8559</v>
      </c>
      <c r="B47" s="1204">
        <v>0</v>
      </c>
      <c r="C47" s="1204">
        <v>53351</v>
      </c>
      <c r="D47" s="1200"/>
      <c r="E47" s="1200"/>
      <c r="F47" s="1200"/>
      <c r="G47" s="1200"/>
      <c r="H47" s="1200"/>
      <c r="I47" s="1200"/>
      <c r="J47" s="1200"/>
      <c r="K47" s="1200"/>
      <c r="L47" s="1200"/>
      <c r="M47" s="1200"/>
      <c r="N47" s="1200"/>
      <c r="O47" s="1200"/>
      <c r="P47" s="1200"/>
      <c r="Q47" s="1200"/>
      <c r="R47" s="1200"/>
      <c r="S47" s="1200"/>
      <c r="T47" s="1200"/>
      <c r="U47" s="1200"/>
      <c r="V47" s="1200"/>
      <c r="W47" s="1200"/>
      <c r="X47" s="1200"/>
      <c r="Y47" s="1200"/>
      <c r="Z47" s="1200"/>
      <c r="AA47" s="1200"/>
      <c r="AB47" s="1200"/>
      <c r="AC47" s="1200"/>
      <c r="AD47" s="1200"/>
      <c r="AE47" s="1200"/>
    </row>
    <row r="48" spans="1:31">
      <c r="A48" s="1194" t="s">
        <v>8560</v>
      </c>
      <c r="B48" s="1204">
        <v>0</v>
      </c>
      <c r="C48" s="1204">
        <v>2581852.11</v>
      </c>
      <c r="D48" s="1200"/>
      <c r="E48" s="1200"/>
      <c r="F48" s="1200"/>
      <c r="G48" s="1200"/>
      <c r="H48" s="1200"/>
      <c r="I48" s="1200"/>
      <c r="J48" s="1200"/>
      <c r="K48" s="1200"/>
      <c r="L48" s="1200"/>
      <c r="M48" s="1200"/>
      <c r="N48" s="1200"/>
      <c r="O48" s="1200"/>
      <c r="P48" s="1200"/>
      <c r="Q48" s="1200"/>
      <c r="R48" s="1200"/>
      <c r="S48" s="1200"/>
      <c r="T48" s="1200"/>
      <c r="U48" s="1200"/>
      <c r="V48" s="1200"/>
      <c r="W48" s="1200"/>
      <c r="X48" s="1200"/>
      <c r="Y48" s="1200"/>
      <c r="Z48" s="1200"/>
      <c r="AA48" s="1200"/>
      <c r="AB48" s="1200"/>
      <c r="AC48" s="1200"/>
      <c r="AD48" s="1200"/>
      <c r="AE48" s="1200"/>
    </row>
    <row r="49" spans="1:31">
      <c r="A49" s="1194" t="s">
        <v>8523</v>
      </c>
      <c r="B49" s="1204">
        <v>0</v>
      </c>
      <c r="C49" s="1204">
        <v>0</v>
      </c>
      <c r="D49" s="1200"/>
      <c r="E49" s="1200"/>
      <c r="F49" s="1200"/>
      <c r="G49" s="1200"/>
      <c r="H49" s="1200"/>
      <c r="I49" s="1200"/>
      <c r="J49" s="1200"/>
      <c r="K49" s="1200"/>
      <c r="L49" s="1200"/>
      <c r="M49" s="1200"/>
      <c r="N49" s="1200"/>
      <c r="O49" s="1200"/>
      <c r="P49" s="1200"/>
      <c r="Q49" s="1200"/>
      <c r="R49" s="1200"/>
      <c r="S49" s="1200"/>
      <c r="T49" s="1200"/>
      <c r="U49" s="1200"/>
      <c r="V49" s="1200"/>
      <c r="W49" s="1200"/>
      <c r="X49" s="1200"/>
      <c r="Y49" s="1200"/>
      <c r="Z49" s="1200"/>
      <c r="AA49" s="1200"/>
      <c r="AB49" s="1200"/>
      <c r="AC49" s="1200"/>
      <c r="AD49" s="1200"/>
      <c r="AE49" s="1200"/>
    </row>
    <row r="50" spans="1:31">
      <c r="A50" s="1194" t="s">
        <v>8524</v>
      </c>
      <c r="B50" s="1204">
        <v>0</v>
      </c>
      <c r="C50" s="1204">
        <v>0</v>
      </c>
      <c r="D50" s="1200"/>
      <c r="E50" s="1200"/>
      <c r="F50" s="1200"/>
      <c r="G50" s="1200"/>
      <c r="H50" s="1200"/>
      <c r="I50" s="1200"/>
      <c r="J50" s="1200"/>
      <c r="K50" s="1200"/>
      <c r="L50" s="1200"/>
      <c r="M50" s="1200"/>
      <c r="N50" s="1200"/>
      <c r="O50" s="1200"/>
      <c r="P50" s="1200"/>
      <c r="Q50" s="1200"/>
      <c r="R50" s="1200"/>
      <c r="S50" s="1200"/>
      <c r="T50" s="1200"/>
      <c r="U50" s="1200"/>
      <c r="V50" s="1200"/>
      <c r="W50" s="1200"/>
      <c r="X50" s="1200"/>
      <c r="Y50" s="1200"/>
      <c r="Z50" s="1200"/>
      <c r="AA50" s="1200"/>
      <c r="AB50" s="1200"/>
      <c r="AC50" s="1200"/>
      <c r="AD50" s="1200"/>
      <c r="AE50" s="1200"/>
    </row>
    <row r="51" spans="1:31">
      <c r="A51" s="1194" t="s">
        <v>8525</v>
      </c>
      <c r="B51" s="1204">
        <v>0</v>
      </c>
      <c r="C51" s="1204">
        <v>0</v>
      </c>
      <c r="D51" s="1200"/>
      <c r="E51" s="1200"/>
      <c r="F51" s="1200"/>
      <c r="G51" s="1200"/>
      <c r="H51" s="1200"/>
      <c r="I51" s="1200"/>
      <c r="J51" s="1200"/>
      <c r="K51" s="1200"/>
      <c r="L51" s="1200"/>
      <c r="M51" s="1200"/>
      <c r="N51" s="1200"/>
      <c r="O51" s="1200"/>
      <c r="P51" s="1200"/>
      <c r="Q51" s="1200"/>
      <c r="R51" s="1200"/>
      <c r="S51" s="1200"/>
      <c r="T51" s="1200"/>
      <c r="U51" s="1200"/>
      <c r="V51" s="1200"/>
      <c r="W51" s="1200"/>
      <c r="X51" s="1200"/>
      <c r="Y51" s="1200"/>
      <c r="Z51" s="1200"/>
      <c r="AA51" s="1200"/>
      <c r="AB51" s="1200"/>
      <c r="AC51" s="1200"/>
      <c r="AD51" s="1200"/>
      <c r="AE51" s="1200"/>
    </row>
    <row r="52" spans="1:31">
      <c r="B52" s="1204"/>
      <c r="C52" s="1204"/>
      <c r="D52" s="1200"/>
      <c r="E52" s="1200"/>
      <c r="F52" s="1200"/>
      <c r="G52" s="1200"/>
      <c r="H52" s="1200"/>
      <c r="I52" s="1200"/>
      <c r="J52" s="1200"/>
      <c r="K52" s="1200"/>
      <c r="L52" s="1200"/>
      <c r="M52" s="1200"/>
      <c r="N52" s="1200"/>
      <c r="O52" s="1200"/>
      <c r="P52" s="1200"/>
      <c r="Q52" s="1200"/>
      <c r="R52" s="1200"/>
      <c r="S52" s="1200"/>
      <c r="T52" s="1200"/>
      <c r="U52" s="1200"/>
      <c r="V52" s="1200"/>
      <c r="W52" s="1200"/>
      <c r="X52" s="1200"/>
      <c r="Y52" s="1200"/>
      <c r="Z52" s="1200"/>
      <c r="AA52" s="1200"/>
      <c r="AB52" s="1200"/>
      <c r="AC52" s="1200"/>
      <c r="AD52" s="1200"/>
      <c r="AE52" s="1200"/>
    </row>
    <row r="53" spans="1:31">
      <c r="A53" s="1194" t="s">
        <v>8561</v>
      </c>
      <c r="B53" s="1204">
        <v>477884055</v>
      </c>
      <c r="C53" s="1204">
        <v>0</v>
      </c>
      <c r="D53" s="1200"/>
      <c r="E53" s="1200"/>
      <c r="F53" s="1200"/>
      <c r="G53" s="1200"/>
      <c r="H53" s="1200"/>
      <c r="I53" s="1200"/>
      <c r="J53" s="1200"/>
      <c r="K53" s="1200"/>
      <c r="L53" s="1200"/>
      <c r="M53" s="1200"/>
      <c r="N53" s="1200"/>
      <c r="O53" s="1200"/>
      <c r="P53" s="1200"/>
      <c r="Q53" s="1200"/>
      <c r="R53" s="1200"/>
      <c r="S53" s="1200"/>
      <c r="T53" s="1200"/>
      <c r="U53" s="1200"/>
      <c r="V53" s="1200"/>
      <c r="W53" s="1200"/>
      <c r="X53" s="1200"/>
      <c r="Y53" s="1200"/>
      <c r="Z53" s="1200"/>
      <c r="AA53" s="1200"/>
      <c r="AB53" s="1200"/>
      <c r="AC53" s="1200"/>
      <c r="AD53" s="1200"/>
      <c r="AE53" s="1200"/>
    </row>
    <row r="54" spans="1:31">
      <c r="B54" s="1204"/>
      <c r="C54" s="1204"/>
      <c r="D54" s="1200"/>
      <c r="E54" s="1200"/>
      <c r="F54" s="1200"/>
      <c r="G54" s="1200"/>
      <c r="H54" s="1200"/>
      <c r="I54" s="1200"/>
      <c r="J54" s="1200"/>
      <c r="K54" s="1200"/>
      <c r="L54" s="1200"/>
      <c r="M54" s="1200"/>
      <c r="N54" s="1200"/>
      <c r="O54" s="1200"/>
      <c r="P54" s="1200"/>
      <c r="Q54" s="1200"/>
      <c r="R54" s="1200"/>
      <c r="S54" s="1200"/>
      <c r="T54" s="1200"/>
      <c r="U54" s="1200"/>
      <c r="V54" s="1200"/>
      <c r="W54" s="1200"/>
      <c r="X54" s="1200"/>
      <c r="Y54" s="1200"/>
      <c r="Z54" s="1200"/>
      <c r="AA54" s="1200"/>
      <c r="AB54" s="1200"/>
      <c r="AC54" s="1200"/>
      <c r="AD54" s="1200"/>
      <c r="AE54" s="1200"/>
    </row>
    <row r="55" spans="1:31">
      <c r="A55" s="1194" t="s">
        <v>8528</v>
      </c>
      <c r="B55" s="1204">
        <v>54912.83</v>
      </c>
      <c r="C55" s="1204">
        <v>0</v>
      </c>
      <c r="D55" s="1200"/>
      <c r="E55" s="1200"/>
      <c r="F55" s="1200"/>
      <c r="G55" s="1200"/>
      <c r="H55" s="1200"/>
      <c r="I55" s="1200"/>
      <c r="J55" s="1200"/>
      <c r="K55" s="1200"/>
      <c r="L55" s="1200"/>
      <c r="M55" s="1200"/>
      <c r="N55" s="1200"/>
      <c r="O55" s="1200"/>
      <c r="P55" s="1200"/>
      <c r="Q55" s="1200"/>
      <c r="R55" s="1200"/>
      <c r="S55" s="1200"/>
      <c r="T55" s="1200"/>
      <c r="U55" s="1200"/>
      <c r="V55" s="1200"/>
      <c r="W55" s="1200"/>
      <c r="X55" s="1200"/>
      <c r="Y55" s="1200"/>
      <c r="Z55" s="1200"/>
      <c r="AA55" s="1200"/>
      <c r="AB55" s="1200"/>
      <c r="AC55" s="1200"/>
      <c r="AD55" s="1200"/>
      <c r="AE55" s="1200"/>
    </row>
    <row r="56" spans="1:31">
      <c r="A56" s="1194" t="s">
        <v>8322</v>
      </c>
      <c r="B56" s="1204">
        <v>0</v>
      </c>
      <c r="C56" s="1204">
        <v>0</v>
      </c>
      <c r="D56" s="1200"/>
      <c r="E56" s="1200"/>
      <c r="F56" s="1200"/>
      <c r="G56" s="1200"/>
      <c r="H56" s="1200"/>
      <c r="I56" s="1200"/>
      <c r="J56" s="1200"/>
      <c r="K56" s="1200"/>
      <c r="L56" s="1200"/>
      <c r="M56" s="1200"/>
      <c r="N56" s="1200"/>
      <c r="O56" s="1200"/>
      <c r="P56" s="1200"/>
      <c r="Q56" s="1200"/>
      <c r="R56" s="1200"/>
      <c r="S56" s="1200"/>
      <c r="T56" s="1200"/>
      <c r="U56" s="1200"/>
      <c r="V56" s="1200"/>
      <c r="W56" s="1200"/>
      <c r="X56" s="1200"/>
      <c r="Y56" s="1200"/>
      <c r="Z56" s="1200"/>
      <c r="AA56" s="1200"/>
      <c r="AB56" s="1200"/>
      <c r="AC56" s="1200"/>
      <c r="AD56" s="1200"/>
      <c r="AE56" s="1200"/>
    </row>
    <row r="57" spans="1:31">
      <c r="A57" s="1194" t="s">
        <v>8529</v>
      </c>
      <c r="B57" s="1204">
        <v>54912.83</v>
      </c>
      <c r="C57" s="1204">
        <v>0</v>
      </c>
      <c r="D57" s="1200"/>
      <c r="E57" s="1200"/>
      <c r="F57" s="1200"/>
      <c r="G57" s="1200"/>
      <c r="H57" s="1200"/>
      <c r="I57" s="1200"/>
      <c r="J57" s="1200"/>
      <c r="K57" s="1200"/>
      <c r="L57" s="1200"/>
      <c r="M57" s="1200"/>
      <c r="N57" s="1200"/>
      <c r="O57" s="1200"/>
      <c r="P57" s="1200"/>
      <c r="Q57" s="1200"/>
      <c r="R57" s="1200"/>
      <c r="S57" s="1200"/>
      <c r="T57" s="1200"/>
      <c r="U57" s="1200"/>
      <c r="V57" s="1200"/>
      <c r="W57" s="1200"/>
      <c r="X57" s="1200"/>
      <c r="Y57" s="1200"/>
      <c r="Z57" s="1200"/>
      <c r="AA57" s="1200"/>
      <c r="AB57" s="1200"/>
      <c r="AC57" s="1200"/>
      <c r="AD57" s="1200"/>
      <c r="AE57" s="1200"/>
    </row>
    <row r="58" spans="1:31">
      <c r="A58" s="1194" t="s">
        <v>8562</v>
      </c>
      <c r="B58" s="1204">
        <v>0</v>
      </c>
      <c r="C58" s="1204">
        <v>0</v>
      </c>
      <c r="D58" s="1200"/>
      <c r="E58" s="1200"/>
      <c r="F58" s="1200"/>
      <c r="G58" s="1200"/>
      <c r="H58" s="1200"/>
      <c r="I58" s="1200"/>
      <c r="J58" s="1200"/>
      <c r="K58" s="1200"/>
      <c r="L58" s="1200"/>
      <c r="M58" s="1200"/>
      <c r="N58" s="1200"/>
      <c r="O58" s="1200"/>
      <c r="P58" s="1200"/>
      <c r="Q58" s="1200"/>
      <c r="R58" s="1200"/>
      <c r="S58" s="1200"/>
      <c r="T58" s="1200"/>
      <c r="U58" s="1200"/>
      <c r="V58" s="1200"/>
      <c r="W58" s="1200"/>
      <c r="X58" s="1200"/>
      <c r="Y58" s="1200"/>
      <c r="Z58" s="1200"/>
      <c r="AA58" s="1200"/>
      <c r="AB58" s="1200"/>
      <c r="AC58" s="1200"/>
      <c r="AD58" s="1200"/>
      <c r="AE58" s="1200"/>
    </row>
    <row r="59" spans="1:31">
      <c r="B59" s="1204"/>
      <c r="C59" s="1204"/>
      <c r="D59" s="1200"/>
      <c r="E59" s="1200"/>
      <c r="F59" s="1200"/>
      <c r="G59" s="1200"/>
      <c r="H59" s="1200"/>
      <c r="I59" s="1200"/>
      <c r="J59" s="1200"/>
      <c r="K59" s="1200"/>
      <c r="L59" s="1200"/>
      <c r="M59" s="1200"/>
      <c r="N59" s="1200"/>
      <c r="O59" s="1200"/>
      <c r="P59" s="1200"/>
      <c r="Q59" s="1200"/>
      <c r="R59" s="1200"/>
      <c r="S59" s="1200"/>
      <c r="T59" s="1200"/>
      <c r="U59" s="1200"/>
      <c r="V59" s="1200"/>
      <c r="W59" s="1200"/>
      <c r="X59" s="1200"/>
      <c r="Y59" s="1200"/>
      <c r="Z59" s="1200"/>
      <c r="AA59" s="1200"/>
      <c r="AB59" s="1200"/>
      <c r="AC59" s="1200"/>
      <c r="AD59" s="1200"/>
      <c r="AE59" s="1200"/>
    </row>
    <row r="60" spans="1:31">
      <c r="A60" s="1194" t="s">
        <v>8531</v>
      </c>
      <c r="B60" s="1204">
        <v>477829142.17000002</v>
      </c>
      <c r="C60" s="1204">
        <v>0</v>
      </c>
      <c r="D60" s="1200"/>
      <c r="E60" s="1200"/>
      <c r="F60" s="1200"/>
      <c r="G60" s="1200"/>
      <c r="H60" s="1200"/>
      <c r="I60" s="1200"/>
      <c r="J60" s="1200"/>
      <c r="K60" s="1200"/>
      <c r="L60" s="1200"/>
      <c r="M60" s="1200"/>
      <c r="N60" s="1200"/>
      <c r="O60" s="1200"/>
      <c r="P60" s="1200"/>
      <c r="Q60" s="1200"/>
      <c r="R60" s="1200"/>
      <c r="S60" s="1200"/>
      <c r="T60" s="1200"/>
      <c r="U60" s="1200"/>
      <c r="V60" s="1200"/>
      <c r="W60" s="1200"/>
      <c r="X60" s="1200"/>
      <c r="Y60" s="1200"/>
      <c r="Z60" s="1200"/>
      <c r="AA60" s="1200"/>
      <c r="AB60" s="1200"/>
      <c r="AC60" s="1200"/>
      <c r="AD60" s="1200"/>
      <c r="AE60" s="1200"/>
    </row>
    <row r="61" spans="1:31">
      <c r="A61" s="1194" t="s">
        <v>8563</v>
      </c>
      <c r="B61" s="1204">
        <v>83324901.129999995</v>
      </c>
      <c r="C61" s="1204">
        <v>0</v>
      </c>
      <c r="D61" s="1200"/>
      <c r="E61" s="1200"/>
      <c r="F61" s="1200"/>
      <c r="G61" s="1200"/>
      <c r="H61" s="1200"/>
      <c r="I61" s="1200"/>
      <c r="J61" s="1200"/>
      <c r="K61" s="1200"/>
      <c r="L61" s="1200"/>
      <c r="M61" s="1200"/>
      <c r="N61" s="1200"/>
      <c r="O61" s="1200"/>
      <c r="P61" s="1200"/>
      <c r="Q61" s="1200"/>
      <c r="R61" s="1200"/>
      <c r="S61" s="1200"/>
      <c r="T61" s="1200"/>
      <c r="U61" s="1200"/>
      <c r="V61" s="1200"/>
      <c r="W61" s="1200"/>
      <c r="X61" s="1200"/>
      <c r="Y61" s="1200"/>
      <c r="Z61" s="1200"/>
      <c r="AA61" s="1200"/>
      <c r="AB61" s="1200"/>
      <c r="AC61" s="1200"/>
      <c r="AD61" s="1200"/>
      <c r="AE61" s="1200"/>
    </row>
    <row r="62" spans="1:31">
      <c r="A62" s="1194" t="s">
        <v>8564</v>
      </c>
      <c r="B62" s="1204">
        <v>394504241.04000002</v>
      </c>
      <c r="C62" s="1204">
        <v>0</v>
      </c>
      <c r="D62" s="1200"/>
      <c r="E62" s="1200"/>
      <c r="F62" s="1200"/>
      <c r="G62" s="1200"/>
      <c r="H62" s="1200"/>
      <c r="I62" s="1200"/>
      <c r="J62" s="1200"/>
      <c r="K62" s="1200"/>
      <c r="L62" s="1200"/>
      <c r="M62" s="1200"/>
      <c r="N62" s="1200"/>
      <c r="O62" s="1200"/>
      <c r="P62" s="1200"/>
      <c r="Q62" s="1200"/>
      <c r="R62" s="1200"/>
      <c r="S62" s="1200"/>
      <c r="T62" s="1200"/>
      <c r="U62" s="1200"/>
      <c r="V62" s="1200"/>
      <c r="W62" s="1200"/>
      <c r="X62" s="1200"/>
      <c r="Y62" s="1200"/>
      <c r="Z62" s="1200"/>
      <c r="AA62" s="1200"/>
      <c r="AB62" s="1200"/>
      <c r="AC62" s="1200"/>
      <c r="AD62" s="1200"/>
      <c r="AE62" s="1200"/>
    </row>
    <row r="63" spans="1:31">
      <c r="A63" s="1194" t="s">
        <v>8534</v>
      </c>
      <c r="B63" s="1204">
        <v>0</v>
      </c>
      <c r="C63" s="1204">
        <v>0</v>
      </c>
      <c r="D63" s="1200"/>
      <c r="E63" s="1200"/>
      <c r="F63" s="1200"/>
      <c r="G63" s="1200"/>
      <c r="H63" s="1200"/>
      <c r="I63" s="1200"/>
      <c r="J63" s="1200"/>
      <c r="K63" s="1200"/>
      <c r="L63" s="1200"/>
      <c r="M63" s="1200"/>
      <c r="N63" s="1200"/>
      <c r="O63" s="1200"/>
      <c r="P63" s="1200"/>
      <c r="Q63" s="1200"/>
      <c r="R63" s="1200"/>
      <c r="S63" s="1200"/>
      <c r="T63" s="1200"/>
      <c r="U63" s="1200"/>
      <c r="V63" s="1200"/>
      <c r="W63" s="1200"/>
      <c r="X63" s="1200"/>
      <c r="Y63" s="1200"/>
      <c r="Z63" s="1200"/>
      <c r="AA63" s="1200"/>
      <c r="AB63" s="1200"/>
      <c r="AC63" s="1200"/>
      <c r="AD63" s="1200"/>
      <c r="AE63" s="1200"/>
    </row>
    <row r="64" spans="1:31">
      <c r="A64" s="1194" t="s">
        <v>8535</v>
      </c>
      <c r="B64" s="1204">
        <v>0</v>
      </c>
      <c r="C64" s="1204">
        <v>0</v>
      </c>
      <c r="D64" s="1200"/>
      <c r="E64" s="1200"/>
      <c r="F64" s="1200"/>
      <c r="G64" s="1200"/>
      <c r="H64" s="1200"/>
      <c r="I64" s="1200"/>
      <c r="J64" s="1200"/>
      <c r="K64" s="1200"/>
      <c r="L64" s="1200"/>
      <c r="M64" s="1200"/>
      <c r="N64" s="1200"/>
      <c r="O64" s="1200"/>
      <c r="P64" s="1200"/>
      <c r="Q64" s="1200"/>
      <c r="R64" s="1200"/>
      <c r="S64" s="1200"/>
      <c r="T64" s="1200"/>
      <c r="U64" s="1200"/>
      <c r="V64" s="1200"/>
      <c r="W64" s="1200"/>
      <c r="X64" s="1200"/>
      <c r="Y64" s="1200"/>
      <c r="Z64" s="1200"/>
      <c r="AA64" s="1200"/>
      <c r="AB64" s="1200"/>
      <c r="AC64" s="1200"/>
      <c r="AD64" s="1200"/>
      <c r="AE64" s="1200"/>
    </row>
    <row r="65" spans="1:31">
      <c r="A65" s="1194" t="s">
        <v>8536</v>
      </c>
      <c r="B65" s="1204">
        <v>0</v>
      </c>
      <c r="C65" s="1204">
        <v>0</v>
      </c>
      <c r="D65" s="1200"/>
      <c r="E65" s="1200"/>
      <c r="F65" s="1200"/>
      <c r="G65" s="1200"/>
      <c r="H65" s="1200"/>
      <c r="I65" s="1200"/>
      <c r="J65" s="1200"/>
      <c r="K65" s="1200"/>
      <c r="L65" s="1200"/>
      <c r="M65" s="1200"/>
      <c r="N65" s="1200"/>
      <c r="O65" s="1200"/>
      <c r="P65" s="1200"/>
      <c r="Q65" s="1200"/>
      <c r="R65" s="1200"/>
      <c r="S65" s="1200"/>
      <c r="T65" s="1200"/>
      <c r="U65" s="1200"/>
      <c r="V65" s="1200"/>
      <c r="W65" s="1200"/>
      <c r="X65" s="1200"/>
      <c r="Y65" s="1200"/>
      <c r="Z65" s="1200"/>
      <c r="AA65" s="1200"/>
      <c r="AB65" s="1200"/>
      <c r="AC65" s="1200"/>
      <c r="AD65" s="1200"/>
      <c r="AE65" s="1200"/>
    </row>
    <row r="66" spans="1:31">
      <c r="B66" s="1204"/>
      <c r="C66" s="1204"/>
      <c r="D66" s="1200"/>
      <c r="E66" s="1200"/>
      <c r="F66" s="1200"/>
      <c r="G66" s="1200"/>
      <c r="H66" s="1200"/>
      <c r="I66" s="1200"/>
      <c r="J66" s="1200"/>
      <c r="K66" s="1200"/>
      <c r="L66" s="1200"/>
      <c r="M66" s="1200"/>
      <c r="N66" s="1200"/>
      <c r="O66" s="1200"/>
      <c r="P66" s="1200"/>
      <c r="Q66" s="1200"/>
      <c r="R66" s="1200"/>
      <c r="S66" s="1200"/>
      <c r="T66" s="1200"/>
      <c r="U66" s="1200"/>
      <c r="V66" s="1200"/>
      <c r="W66" s="1200"/>
      <c r="X66" s="1200"/>
      <c r="Y66" s="1200"/>
      <c r="Z66" s="1200"/>
      <c r="AA66" s="1200"/>
      <c r="AB66" s="1200"/>
      <c r="AC66" s="1200"/>
      <c r="AD66" s="1200"/>
      <c r="AE66" s="1200"/>
    </row>
    <row r="67" spans="1:31">
      <c r="A67" s="1194" t="s">
        <v>8537</v>
      </c>
      <c r="B67" s="1204">
        <v>0</v>
      </c>
      <c r="C67" s="1204">
        <v>0</v>
      </c>
      <c r="D67" s="1200"/>
      <c r="E67" s="1200"/>
      <c r="F67" s="1200"/>
      <c r="G67" s="1200"/>
      <c r="H67" s="1200"/>
      <c r="I67" s="1200"/>
      <c r="J67" s="1200"/>
      <c r="K67" s="1200"/>
      <c r="L67" s="1200"/>
      <c r="M67" s="1200"/>
      <c r="N67" s="1200"/>
      <c r="O67" s="1200"/>
      <c r="P67" s="1200"/>
      <c r="Q67" s="1200"/>
      <c r="R67" s="1200"/>
      <c r="S67" s="1200"/>
      <c r="T67" s="1200"/>
      <c r="U67" s="1200"/>
      <c r="V67" s="1200"/>
      <c r="W67" s="1200"/>
      <c r="X67" s="1200"/>
      <c r="Y67" s="1200"/>
      <c r="Z67" s="1200"/>
      <c r="AA67" s="1200"/>
      <c r="AB67" s="1200"/>
      <c r="AC67" s="1200"/>
      <c r="AD67" s="1200"/>
      <c r="AE67" s="1200"/>
    </row>
    <row r="68" spans="1:31">
      <c r="A68" s="1194" t="s">
        <v>8565</v>
      </c>
      <c r="B68" s="1204">
        <v>0</v>
      </c>
      <c r="C68" s="1204">
        <v>0</v>
      </c>
      <c r="D68" s="1200"/>
      <c r="E68" s="1200"/>
      <c r="F68" s="1200"/>
      <c r="G68" s="1200"/>
      <c r="H68" s="1200"/>
      <c r="I68" s="1200"/>
      <c r="J68" s="1200"/>
      <c r="K68" s="1200"/>
      <c r="L68" s="1200"/>
      <c r="M68" s="1200"/>
      <c r="N68" s="1200"/>
      <c r="O68" s="1200"/>
      <c r="P68" s="1200"/>
      <c r="Q68" s="1200"/>
      <c r="R68" s="1200"/>
      <c r="S68" s="1200"/>
      <c r="T68" s="1200"/>
      <c r="U68" s="1200"/>
      <c r="V68" s="1200"/>
      <c r="W68" s="1200"/>
      <c r="X68" s="1200"/>
      <c r="Y68" s="1200"/>
      <c r="Z68" s="1200"/>
      <c r="AA68" s="1200"/>
      <c r="AB68" s="1200"/>
      <c r="AC68" s="1200"/>
      <c r="AD68" s="1200"/>
      <c r="AE68" s="1200"/>
    </row>
    <row r="69" spans="1:31">
      <c r="A69" s="1194" t="s">
        <v>8539</v>
      </c>
      <c r="B69" s="1204">
        <v>0</v>
      </c>
      <c r="C69" s="1204">
        <v>0</v>
      </c>
      <c r="D69" s="1200"/>
      <c r="E69" s="1200"/>
      <c r="F69" s="1200"/>
      <c r="G69" s="1200"/>
      <c r="H69" s="1200"/>
      <c r="I69" s="1200"/>
      <c r="J69" s="1200"/>
      <c r="K69" s="1200"/>
      <c r="L69" s="1200"/>
      <c r="M69" s="1200"/>
      <c r="N69" s="1200"/>
      <c r="O69" s="1200"/>
      <c r="P69" s="1200"/>
      <c r="Q69" s="1200"/>
      <c r="R69" s="1200"/>
      <c r="S69" s="1200"/>
      <c r="T69" s="1200"/>
      <c r="U69" s="1200"/>
      <c r="V69" s="1200"/>
      <c r="W69" s="1200"/>
      <c r="X69" s="1200"/>
      <c r="Y69" s="1200"/>
      <c r="Z69" s="1200"/>
      <c r="AA69" s="1200"/>
      <c r="AB69" s="1200"/>
      <c r="AC69" s="1200"/>
      <c r="AD69" s="1200"/>
      <c r="AE69" s="1200"/>
    </row>
  </sheetData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  <pageSetUpPr fitToPage="1"/>
  </sheetPr>
  <dimension ref="B1:J43"/>
  <sheetViews>
    <sheetView topLeftCell="C25" workbookViewId="0">
      <selection activeCell="F32" sqref="F32"/>
    </sheetView>
  </sheetViews>
  <sheetFormatPr baseColWidth="10" defaultRowHeight="15"/>
  <cols>
    <col min="2" max="2" width="54.42578125" customWidth="1"/>
    <col min="3" max="3" width="16.42578125" bestFit="1" customWidth="1"/>
    <col min="4" max="4" width="16.5703125" customWidth="1"/>
    <col min="5" max="5" width="14.85546875" bestFit="1" customWidth="1"/>
    <col min="6" max="6" width="11.5703125" bestFit="1" customWidth="1"/>
    <col min="7" max="7" width="16.42578125" bestFit="1" customWidth="1"/>
    <col min="9" max="9" width="15.28515625" bestFit="1" customWidth="1"/>
    <col min="10" max="10" width="12.7109375" bestFit="1" customWidth="1"/>
  </cols>
  <sheetData>
    <row r="1" spans="2:7" ht="15.75" thickBot="1"/>
    <row r="2" spans="2:7" ht="21.75" customHeight="1">
      <c r="B2" s="1306" t="s">
        <v>55</v>
      </c>
      <c r="C2" s="1307"/>
      <c r="D2" s="1307"/>
      <c r="E2" s="1307"/>
      <c r="F2" s="1307"/>
      <c r="G2" s="1308"/>
    </row>
    <row r="3" spans="2:7" ht="21.75" customHeight="1" thickBot="1">
      <c r="B3" s="1309" t="s">
        <v>8566</v>
      </c>
      <c r="C3" s="1310"/>
      <c r="D3" s="1310"/>
      <c r="E3" s="1310"/>
      <c r="F3" s="1310"/>
      <c r="G3" s="1311"/>
    </row>
    <row r="4" spans="2:7" ht="15.75" customHeight="1">
      <c r="B4" s="1318" t="s">
        <v>116</v>
      </c>
      <c r="C4" s="14"/>
      <c r="D4" s="1312" t="s">
        <v>119</v>
      </c>
      <c r="E4" s="1312" t="s">
        <v>120</v>
      </c>
      <c r="F4" s="1312" t="s">
        <v>121</v>
      </c>
      <c r="G4" s="1315" t="s">
        <v>122</v>
      </c>
    </row>
    <row r="5" spans="2:7" ht="33.75" customHeight="1">
      <c r="B5" s="1319"/>
      <c r="C5" s="15" t="s">
        <v>117</v>
      </c>
      <c r="D5" s="1313"/>
      <c r="E5" s="1313"/>
      <c r="F5" s="1313"/>
      <c r="G5" s="1316"/>
    </row>
    <row r="6" spans="2:7" ht="58.5" customHeight="1" thickBot="1">
      <c r="B6" s="1320"/>
      <c r="C6" s="16" t="s">
        <v>118</v>
      </c>
      <c r="D6" s="1314"/>
      <c r="E6" s="1314"/>
      <c r="F6" s="1314"/>
      <c r="G6" s="1317"/>
    </row>
    <row r="7" spans="2:7">
      <c r="B7" s="478"/>
      <c r="C7" s="479"/>
      <c r="D7" s="479"/>
      <c r="E7" s="479"/>
      <c r="F7" s="479"/>
      <c r="G7" s="480"/>
    </row>
    <row r="8" spans="2:7">
      <c r="B8" s="481" t="s">
        <v>1607</v>
      </c>
      <c r="C8" s="482">
        <f>SUM(C9:C11)</f>
        <v>1920661908.9200001</v>
      </c>
      <c r="D8" s="482">
        <v>0</v>
      </c>
      <c r="E8" s="482">
        <v>0</v>
      </c>
      <c r="F8" s="482">
        <v>0</v>
      </c>
      <c r="G8" s="483">
        <f>C8+D8+E8+F8</f>
        <v>1920661908.9200001</v>
      </c>
    </row>
    <row r="9" spans="2:7">
      <c r="B9" s="484" t="s">
        <v>36</v>
      </c>
      <c r="C9" s="485">
        <v>0</v>
      </c>
      <c r="D9" s="485">
        <v>0</v>
      </c>
      <c r="E9" s="485">
        <v>0</v>
      </c>
      <c r="F9" s="485">
        <v>0</v>
      </c>
      <c r="G9" s="486">
        <v>0</v>
      </c>
    </row>
    <row r="10" spans="2:7">
      <c r="B10" s="484" t="s">
        <v>103</v>
      </c>
      <c r="C10" s="485">
        <v>1920661908.9200001</v>
      </c>
      <c r="D10" s="485">
        <v>0</v>
      </c>
      <c r="E10" s="485">
        <v>0</v>
      </c>
      <c r="F10" s="485">
        <v>0</v>
      </c>
      <c r="G10" s="486">
        <v>1920661908.9200001</v>
      </c>
    </row>
    <row r="11" spans="2:7">
      <c r="B11" s="484" t="s">
        <v>104</v>
      </c>
      <c r="C11" s="485">
        <v>0</v>
      </c>
      <c r="D11" s="485">
        <v>0</v>
      </c>
      <c r="E11" s="485">
        <v>0</v>
      </c>
      <c r="F11" s="485">
        <v>0</v>
      </c>
      <c r="G11" s="486">
        <v>0</v>
      </c>
    </row>
    <row r="12" spans="2:7">
      <c r="B12" s="487"/>
      <c r="C12" s="485"/>
      <c r="D12" s="485"/>
      <c r="E12" s="485"/>
      <c r="F12" s="485"/>
      <c r="G12" s="486"/>
    </row>
    <row r="13" spans="2:7">
      <c r="B13" s="481" t="s">
        <v>1608</v>
      </c>
      <c r="C13" s="482">
        <v>0</v>
      </c>
      <c r="D13" s="482">
        <f>SUM(D14:D18)</f>
        <v>959562749.53999996</v>
      </c>
      <c r="E13" s="482">
        <f>SUM(E14:E18)</f>
        <v>394877777.3499999</v>
      </c>
      <c r="F13" s="482">
        <f>SUM(F14:F18)</f>
        <v>0</v>
      </c>
      <c r="G13" s="483">
        <f>C13+D13+E13+F13</f>
        <v>1354440526.8899999</v>
      </c>
    </row>
    <row r="14" spans="2:7">
      <c r="B14" s="484" t="s">
        <v>54</v>
      </c>
      <c r="C14" s="485">
        <v>0</v>
      </c>
      <c r="D14" s="485">
        <v>0</v>
      </c>
      <c r="E14" s="485">
        <v>394877777.3499999</v>
      </c>
      <c r="F14" s="485">
        <v>0</v>
      </c>
      <c r="G14" s="486">
        <v>394877777.3499999</v>
      </c>
    </row>
    <row r="15" spans="2:7">
      <c r="B15" s="484" t="s">
        <v>107</v>
      </c>
      <c r="C15" s="485">
        <v>0</v>
      </c>
      <c r="D15" s="485">
        <v>959562749.53999996</v>
      </c>
      <c r="E15" s="485">
        <v>0</v>
      </c>
      <c r="F15" s="485">
        <v>0</v>
      </c>
      <c r="G15" s="486">
        <v>959562749.53999996</v>
      </c>
    </row>
    <row r="16" spans="2:7">
      <c r="B16" s="484" t="s">
        <v>108</v>
      </c>
      <c r="C16" s="485">
        <v>0</v>
      </c>
      <c r="D16" s="485">
        <v>0</v>
      </c>
      <c r="E16" s="485">
        <v>0</v>
      </c>
      <c r="F16" s="485">
        <v>0</v>
      </c>
      <c r="G16" s="486">
        <v>0</v>
      </c>
    </row>
    <row r="17" spans="2:10">
      <c r="B17" s="484" t="s">
        <v>109</v>
      </c>
      <c r="C17" s="485">
        <v>0</v>
      </c>
      <c r="D17" s="485">
        <v>0</v>
      </c>
      <c r="E17" s="485">
        <v>0</v>
      </c>
      <c r="F17" s="485">
        <v>0</v>
      </c>
      <c r="G17" s="486">
        <v>0</v>
      </c>
    </row>
    <row r="18" spans="2:10">
      <c r="B18" s="484" t="s">
        <v>110</v>
      </c>
      <c r="C18" s="485">
        <v>0</v>
      </c>
      <c r="D18" s="485">
        <v>0</v>
      </c>
      <c r="E18" s="485">
        <v>0</v>
      </c>
      <c r="F18" s="485">
        <v>0</v>
      </c>
      <c r="G18" s="486">
        <v>0</v>
      </c>
    </row>
    <row r="19" spans="2:10">
      <c r="B19" s="487"/>
      <c r="C19" s="485"/>
      <c r="D19" s="485"/>
      <c r="E19" s="485"/>
      <c r="F19" s="485"/>
      <c r="G19" s="486"/>
    </row>
    <row r="20" spans="2:10" ht="25.5">
      <c r="B20" s="481" t="s">
        <v>1609</v>
      </c>
      <c r="C20" s="482">
        <v>0</v>
      </c>
      <c r="D20" s="482">
        <v>0</v>
      </c>
      <c r="E20" s="482">
        <v>0</v>
      </c>
      <c r="F20" s="482">
        <v>0</v>
      </c>
      <c r="G20" s="483">
        <v>0</v>
      </c>
    </row>
    <row r="21" spans="2:10">
      <c r="B21" s="484" t="s">
        <v>112</v>
      </c>
      <c r="C21" s="485">
        <v>0</v>
      </c>
      <c r="D21" s="485">
        <v>0</v>
      </c>
      <c r="E21" s="485">
        <v>0</v>
      </c>
      <c r="F21" s="485">
        <v>0</v>
      </c>
      <c r="G21" s="486">
        <v>0</v>
      </c>
    </row>
    <row r="22" spans="2:10">
      <c r="B22" s="484" t="s">
        <v>113</v>
      </c>
      <c r="C22" s="485">
        <v>0</v>
      </c>
      <c r="D22" s="485">
        <v>0</v>
      </c>
      <c r="E22" s="485">
        <v>0</v>
      </c>
      <c r="F22" s="485">
        <v>0</v>
      </c>
      <c r="G22" s="486">
        <v>0</v>
      </c>
    </row>
    <row r="23" spans="2:10">
      <c r="B23" s="487"/>
      <c r="C23" s="485"/>
      <c r="D23" s="485"/>
      <c r="E23" s="485"/>
      <c r="F23" s="485"/>
      <c r="G23" s="486"/>
    </row>
    <row r="24" spans="2:10" ht="25.5">
      <c r="B24" s="481" t="s">
        <v>2170</v>
      </c>
      <c r="C24" s="488">
        <f>C20+C13+C8</f>
        <v>1920661908.9200001</v>
      </c>
      <c r="D24" s="488">
        <f t="shared" ref="D24:F24" si="0">D20+D13+D8</f>
        <v>959562749.53999996</v>
      </c>
      <c r="E24" s="488">
        <f t="shared" si="0"/>
        <v>394877777.3499999</v>
      </c>
      <c r="F24" s="488">
        <f t="shared" si="0"/>
        <v>0</v>
      </c>
      <c r="G24" s="489">
        <f>SUM(C24:F24)</f>
        <v>3275102435.8099999</v>
      </c>
      <c r="I24" s="70">
        <f>ESF!H49</f>
        <v>0</v>
      </c>
      <c r="J24" s="70">
        <f>G24-I24</f>
        <v>3275102435.8099999</v>
      </c>
    </row>
    <row r="25" spans="2:10">
      <c r="B25" s="487"/>
      <c r="C25" s="485"/>
      <c r="D25" s="485"/>
      <c r="E25" s="485"/>
      <c r="F25" s="485"/>
      <c r="G25" s="486"/>
      <c r="I25" s="70">
        <f>ESF!G49</f>
        <v>0</v>
      </c>
      <c r="J25" s="70">
        <f>G42-I25</f>
        <v>3752986490.8099999</v>
      </c>
    </row>
    <row r="26" spans="2:10" ht="25.5">
      <c r="B26" s="481" t="s">
        <v>1610</v>
      </c>
      <c r="C26" s="482">
        <f>SUM(C27:C30)</f>
        <v>54912.829999923706</v>
      </c>
      <c r="D26" s="488">
        <v>0</v>
      </c>
      <c r="E26" s="488">
        <v>0</v>
      </c>
      <c r="F26" s="488">
        <v>0</v>
      </c>
      <c r="G26" s="483">
        <f t="shared" ref="G26" si="1">C26+D26+E26+F26</f>
        <v>54912.829999923706</v>
      </c>
    </row>
    <row r="27" spans="2:10">
      <c r="B27" s="484" t="s">
        <v>36</v>
      </c>
      <c r="C27" s="485">
        <v>0</v>
      </c>
      <c r="D27" s="485">
        <v>0</v>
      </c>
      <c r="E27" s="485">
        <v>0</v>
      </c>
      <c r="F27" s="485">
        <v>0</v>
      </c>
      <c r="G27" s="486">
        <v>0</v>
      </c>
    </row>
    <row r="28" spans="2:10">
      <c r="B28" s="484" t="s">
        <v>103</v>
      </c>
      <c r="C28" s="485">
        <v>54912.829999923706</v>
      </c>
      <c r="D28" s="485">
        <v>0</v>
      </c>
      <c r="E28" s="485">
        <v>0</v>
      </c>
      <c r="F28" s="485">
        <v>0</v>
      </c>
      <c r="G28" s="486">
        <v>54912.829999923706</v>
      </c>
    </row>
    <row r="29" spans="2:10">
      <c r="B29" s="484" t="s">
        <v>104</v>
      </c>
      <c r="C29" s="485">
        <v>0</v>
      </c>
      <c r="D29" s="485">
        <v>0</v>
      </c>
      <c r="E29" s="485">
        <v>0</v>
      </c>
      <c r="F29" s="485">
        <v>0</v>
      </c>
      <c r="G29" s="486">
        <v>0</v>
      </c>
    </row>
    <row r="30" spans="2:10">
      <c r="B30" s="487"/>
      <c r="C30" s="485"/>
      <c r="D30" s="485"/>
      <c r="E30" s="485"/>
      <c r="F30" s="485"/>
      <c r="G30" s="486"/>
      <c r="I30" s="70"/>
    </row>
    <row r="31" spans="2:10" ht="25.5">
      <c r="B31" s="481" t="s">
        <v>1611</v>
      </c>
      <c r="C31" s="482">
        <v>0</v>
      </c>
      <c r="D31" s="482">
        <f>SUM(D32:D36)</f>
        <v>394504241.03999996</v>
      </c>
      <c r="E31" s="482">
        <f>SUM(E32:E36)</f>
        <v>83324901.130000114</v>
      </c>
      <c r="F31" s="482">
        <v>0</v>
      </c>
      <c r="G31" s="483">
        <f>SUM(C31:F31)</f>
        <v>477829142.17000008</v>
      </c>
      <c r="I31" s="70"/>
    </row>
    <row r="32" spans="2:10">
      <c r="B32" s="484" t="s">
        <v>54</v>
      </c>
      <c r="C32" s="485">
        <v>0</v>
      </c>
      <c r="D32" s="490">
        <v>0</v>
      </c>
      <c r="E32" s="490">
        <v>478202678.48000002</v>
      </c>
      <c r="F32" s="490">
        <v>0</v>
      </c>
      <c r="G32" s="491">
        <v>478202678.48000002</v>
      </c>
      <c r="I32" s="70"/>
    </row>
    <row r="33" spans="2:9">
      <c r="B33" s="484" t="s">
        <v>107</v>
      </c>
      <c r="C33" s="485">
        <v>0</v>
      </c>
      <c r="D33" s="490">
        <v>394504241.03999996</v>
      </c>
      <c r="E33" s="490">
        <v>-394877777.3499999</v>
      </c>
      <c r="F33" s="490">
        <v>0</v>
      </c>
      <c r="G33" s="491">
        <v>-373536.30999994278</v>
      </c>
      <c r="I33" s="70"/>
    </row>
    <row r="34" spans="2:9">
      <c r="B34" s="484" t="s">
        <v>108</v>
      </c>
      <c r="C34" s="485">
        <v>0</v>
      </c>
      <c r="D34" s="490">
        <v>0</v>
      </c>
      <c r="E34" s="490">
        <v>0</v>
      </c>
      <c r="F34" s="490">
        <v>0</v>
      </c>
      <c r="G34" s="491">
        <v>0</v>
      </c>
      <c r="I34" s="70"/>
    </row>
    <row r="35" spans="2:9">
      <c r="B35" s="484" t="s">
        <v>109</v>
      </c>
      <c r="C35" s="485">
        <v>0</v>
      </c>
      <c r="D35" s="490">
        <v>0</v>
      </c>
      <c r="E35" s="490">
        <v>0</v>
      </c>
      <c r="F35" s="490">
        <v>0</v>
      </c>
      <c r="G35" s="491">
        <v>0</v>
      </c>
      <c r="I35" s="70"/>
    </row>
    <row r="36" spans="2:9">
      <c r="B36" s="484" t="s">
        <v>110</v>
      </c>
      <c r="C36" s="485">
        <v>0</v>
      </c>
      <c r="D36" s="490">
        <v>0</v>
      </c>
      <c r="E36" s="490">
        <v>0</v>
      </c>
      <c r="F36" s="490">
        <v>0</v>
      </c>
      <c r="G36" s="491">
        <v>0</v>
      </c>
      <c r="I36" s="70"/>
    </row>
    <row r="37" spans="2:9">
      <c r="B37" s="487"/>
      <c r="C37" s="485"/>
      <c r="D37" s="485"/>
      <c r="E37" s="485"/>
      <c r="F37" s="485"/>
      <c r="G37" s="486"/>
      <c r="I37" s="70"/>
    </row>
    <row r="38" spans="2:9" ht="25.5">
      <c r="B38" s="481" t="s">
        <v>1612</v>
      </c>
      <c r="C38" s="488">
        <f>SUM(C39:C40)</f>
        <v>0</v>
      </c>
      <c r="D38" s="488">
        <f t="shared" ref="D38:G38" si="2">SUM(D39:D40)</f>
        <v>0</v>
      </c>
      <c r="E38" s="488">
        <f t="shared" si="2"/>
        <v>0</v>
      </c>
      <c r="F38" s="488">
        <f t="shared" si="2"/>
        <v>0</v>
      </c>
      <c r="G38" s="489">
        <f t="shared" si="2"/>
        <v>0</v>
      </c>
      <c r="I38" s="70"/>
    </row>
    <row r="39" spans="2:9">
      <c r="B39" s="484" t="s">
        <v>112</v>
      </c>
      <c r="C39" s="485">
        <v>0</v>
      </c>
      <c r="D39" s="485">
        <v>0</v>
      </c>
      <c r="E39" s="485">
        <v>0</v>
      </c>
      <c r="F39" s="485">
        <v>0</v>
      </c>
      <c r="G39" s="486">
        <v>0</v>
      </c>
      <c r="I39" s="70"/>
    </row>
    <row r="40" spans="2:9">
      <c r="B40" s="484" t="s">
        <v>113</v>
      </c>
      <c r="C40" s="485">
        <v>0</v>
      </c>
      <c r="D40" s="485">
        <v>0</v>
      </c>
      <c r="E40" s="485">
        <v>0</v>
      </c>
      <c r="F40" s="485">
        <v>0</v>
      </c>
      <c r="G40" s="486">
        <v>0</v>
      </c>
      <c r="I40" s="70"/>
    </row>
    <row r="41" spans="2:9">
      <c r="B41" s="487"/>
      <c r="C41" s="485"/>
      <c r="D41" s="485"/>
      <c r="E41" s="485"/>
      <c r="F41" s="485"/>
      <c r="G41" s="486"/>
      <c r="I41" s="70"/>
    </row>
    <row r="42" spans="2:9" ht="15.75" thickBot="1">
      <c r="B42" s="492" t="s">
        <v>1613</v>
      </c>
      <c r="C42" s="493">
        <f>C26+C31+C38+C24</f>
        <v>1920716821.75</v>
      </c>
      <c r="D42" s="493">
        <f t="shared" ref="D42:G42" si="3">D26+D31+D38+D24</f>
        <v>1354066990.5799999</v>
      </c>
      <c r="E42" s="493">
        <f t="shared" si="3"/>
        <v>478202678.48000002</v>
      </c>
      <c r="F42" s="493">
        <f t="shared" si="3"/>
        <v>0</v>
      </c>
      <c r="G42" s="494">
        <f t="shared" si="3"/>
        <v>3752986490.8099999</v>
      </c>
      <c r="I42" s="70"/>
    </row>
    <row r="43" spans="2:9" ht="27" customHeight="1">
      <c r="B43" s="1305" t="s">
        <v>57</v>
      </c>
      <c r="C43" s="1305"/>
      <c r="D43" s="1305"/>
      <c r="E43" s="1305"/>
      <c r="F43" s="1305"/>
      <c r="G43" s="1305"/>
    </row>
  </sheetData>
  <mergeCells count="8">
    <mergeCell ref="B43:G43"/>
    <mergeCell ref="B2:G2"/>
    <mergeCell ref="B3:G3"/>
    <mergeCell ref="D4:D6"/>
    <mergeCell ref="E4:E6"/>
    <mergeCell ref="F4:F6"/>
    <mergeCell ref="G4:G6"/>
    <mergeCell ref="B4:B6"/>
  </mergeCells>
  <pageMargins left="0.70866141732283472" right="0.70866141732283472" top="0.74803149606299213" bottom="0.74803149606299213" header="0.31496062992125984" footer="0.31496062992125984"/>
  <pageSetup scale="6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  <pageSetUpPr fitToPage="1"/>
  </sheetPr>
  <dimension ref="A1:M46"/>
  <sheetViews>
    <sheetView topLeftCell="C1" workbookViewId="0">
      <selection activeCell="F12" sqref="F12"/>
    </sheetView>
  </sheetViews>
  <sheetFormatPr baseColWidth="10" defaultRowHeight="12"/>
  <cols>
    <col min="1" max="1" width="6.42578125" style="4" customWidth="1"/>
    <col min="2" max="2" width="51.42578125" style="4" customWidth="1"/>
    <col min="3" max="3" width="15.85546875" style="4" bestFit="1" customWidth="1"/>
    <col min="4" max="4" width="17.5703125" style="4" customWidth="1"/>
    <col min="5" max="5" width="17.42578125" style="4" customWidth="1"/>
    <col min="6" max="6" width="15.85546875" style="4" bestFit="1" customWidth="1"/>
    <col min="7" max="7" width="14.28515625" style="4" bestFit="1" customWidth="1"/>
    <col min="8" max="8" width="11.42578125" style="4"/>
    <col min="9" max="10" width="14.140625" style="4" bestFit="1" customWidth="1"/>
    <col min="11" max="11" width="14" style="4" customWidth="1"/>
    <col min="12" max="13" width="14.140625" style="4" bestFit="1" customWidth="1"/>
    <col min="14" max="14" width="13" style="4" bestFit="1" customWidth="1"/>
    <col min="15" max="16384" width="11.42578125" style="4"/>
  </cols>
  <sheetData>
    <row r="1" spans="1:12" ht="12.75" thickBot="1"/>
    <row r="2" spans="1:12">
      <c r="A2" s="1296" t="s">
        <v>55</v>
      </c>
      <c r="B2" s="1297"/>
      <c r="C2" s="1297"/>
      <c r="D2" s="1297"/>
      <c r="E2" s="1297"/>
      <c r="F2" s="1297"/>
      <c r="G2" s="1298"/>
    </row>
    <row r="3" spans="1:12">
      <c r="A3" s="254"/>
      <c r="B3" s="285"/>
      <c r="C3" s="285"/>
      <c r="D3" s="285"/>
      <c r="E3" s="285"/>
      <c r="F3" s="285"/>
      <c r="G3" s="255"/>
    </row>
    <row r="4" spans="1:12" ht="15" customHeight="1">
      <c r="A4" s="1299" t="s">
        <v>151</v>
      </c>
      <c r="B4" s="1300"/>
      <c r="C4" s="1300"/>
      <c r="D4" s="1300"/>
      <c r="E4" s="1300"/>
      <c r="F4" s="1300"/>
      <c r="G4" s="1301"/>
    </row>
    <row r="5" spans="1:12" ht="15.75" customHeight="1" thickBot="1">
      <c r="A5" s="1302" t="s">
        <v>4712</v>
      </c>
      <c r="B5" s="1303"/>
      <c r="C5" s="1303"/>
      <c r="D5" s="1303"/>
      <c r="E5" s="1303"/>
      <c r="F5" s="1303"/>
      <c r="G5" s="1304"/>
    </row>
    <row r="6" spans="1:12" ht="24">
      <c r="A6" s="1325" t="s">
        <v>116</v>
      </c>
      <c r="B6" s="1326"/>
      <c r="C6" s="1328" t="s">
        <v>152</v>
      </c>
      <c r="D6" s="1328" t="s">
        <v>153</v>
      </c>
      <c r="E6" s="1328" t="s">
        <v>154</v>
      </c>
      <c r="F6" s="75" t="s">
        <v>155</v>
      </c>
      <c r="G6" s="75" t="s">
        <v>157</v>
      </c>
    </row>
    <row r="7" spans="1:12" ht="12.75" thickBot="1">
      <c r="A7" s="1302"/>
      <c r="B7" s="1327"/>
      <c r="C7" s="1329"/>
      <c r="D7" s="1329"/>
      <c r="E7" s="1329"/>
      <c r="F7" s="24" t="s">
        <v>156</v>
      </c>
      <c r="G7" s="24" t="s">
        <v>158</v>
      </c>
    </row>
    <row r="8" spans="1:12" ht="23.25" customHeight="1">
      <c r="A8" s="1321"/>
      <c r="B8" s="1322"/>
      <c r="C8" s="202"/>
      <c r="D8" s="202"/>
      <c r="E8" s="202"/>
      <c r="F8" s="202"/>
      <c r="G8" s="202"/>
    </row>
    <row r="9" spans="1:12" ht="23.25" customHeight="1">
      <c r="A9" s="1323" t="s">
        <v>59</v>
      </c>
      <c r="B9" s="1324"/>
      <c r="C9" s="495">
        <f>C11+C21</f>
        <v>3890256274.1099987</v>
      </c>
      <c r="D9" s="495">
        <f t="shared" ref="D9:G9" si="0">D11+D21</f>
        <v>4760768742.3000011</v>
      </c>
      <c r="E9" s="495">
        <f t="shared" si="0"/>
        <v>4404750561.329998</v>
      </c>
      <c r="F9" s="495">
        <f t="shared" si="0"/>
        <v>4246274455.0800014</v>
      </c>
      <c r="G9" s="495">
        <f t="shared" si="0"/>
        <v>356018180.97000271</v>
      </c>
    </row>
    <row r="10" spans="1:12" ht="23.25" customHeight="1">
      <c r="A10" s="215"/>
      <c r="B10" s="471"/>
      <c r="C10" s="476"/>
      <c r="D10" s="476"/>
      <c r="E10" s="476"/>
      <c r="F10" s="476"/>
      <c r="G10" s="476"/>
    </row>
    <row r="11" spans="1:12" ht="12.75">
      <c r="A11" s="215"/>
      <c r="B11" s="471" t="s">
        <v>61</v>
      </c>
      <c r="C11" s="496">
        <f>SUM(C13:C19)</f>
        <v>732697037.31999981</v>
      </c>
      <c r="D11" s="496">
        <f t="shared" ref="D11:G11" si="1">SUM(D13:D19)</f>
        <v>4627717237.9500008</v>
      </c>
      <c r="E11" s="496">
        <f t="shared" si="1"/>
        <v>4274680411.7399983</v>
      </c>
      <c r="F11" s="496">
        <f t="shared" si="1"/>
        <v>1085733863.5300026</v>
      </c>
      <c r="G11" s="496">
        <f t="shared" si="1"/>
        <v>353036826.2100029</v>
      </c>
    </row>
    <row r="12" spans="1:12" ht="12.75">
      <c r="A12" s="215"/>
      <c r="B12" s="471"/>
      <c r="C12" s="497"/>
      <c r="D12" s="498"/>
      <c r="E12" s="496"/>
      <c r="F12" s="496"/>
      <c r="G12" s="496"/>
      <c r="I12" s="4" t="s">
        <v>1128</v>
      </c>
    </row>
    <row r="13" spans="1:12" ht="19.5" customHeight="1">
      <c r="A13" s="213"/>
      <c r="B13" s="202" t="s">
        <v>63</v>
      </c>
      <c r="C13" s="499">
        <v>67320911.48999998</v>
      </c>
      <c r="D13" s="500">
        <v>3084883016.3400006</v>
      </c>
      <c r="E13" s="500">
        <v>2704243785.5499983</v>
      </c>
      <c r="F13" s="501">
        <v>447960142.28000212</v>
      </c>
      <c r="G13" s="501">
        <v>380639230.79000211</v>
      </c>
      <c r="I13" s="97">
        <f>ESF!C8</f>
        <v>0</v>
      </c>
      <c r="J13" s="543">
        <f>F13-I13</f>
        <v>447960142.28000212</v>
      </c>
      <c r="K13" s="96"/>
      <c r="L13" s="96"/>
    </row>
    <row r="14" spans="1:12" ht="19.5" customHeight="1">
      <c r="A14" s="213"/>
      <c r="B14" s="202" t="s">
        <v>65</v>
      </c>
      <c r="C14" s="499">
        <v>663889155.49999976</v>
      </c>
      <c r="D14" s="501">
        <v>1539803906.1600006</v>
      </c>
      <c r="E14" s="501">
        <v>1567495866.2099998</v>
      </c>
      <c r="F14" s="501">
        <v>636197195.45000052</v>
      </c>
      <c r="G14" s="501">
        <v>-27691960.049999237</v>
      </c>
      <c r="I14" s="97">
        <f>ESF!C9</f>
        <v>447960142.27999997</v>
      </c>
      <c r="J14" s="96">
        <f t="shared" ref="J14:J16" si="2">F14-I14</f>
        <v>188237053.17000055</v>
      </c>
      <c r="K14" s="96"/>
      <c r="L14" s="96"/>
    </row>
    <row r="15" spans="1:12" ht="19.5" customHeight="1">
      <c r="A15" s="213"/>
      <c r="B15" s="202" t="s">
        <v>67</v>
      </c>
      <c r="C15" s="499">
        <v>925095.33</v>
      </c>
      <c r="D15" s="501">
        <v>3030315.45</v>
      </c>
      <c r="E15" s="501">
        <v>2940759.98</v>
      </c>
      <c r="F15" s="501">
        <v>1014650.8000000003</v>
      </c>
      <c r="G15" s="501">
        <v>89555.470000000321</v>
      </c>
      <c r="I15" s="97">
        <f>ESF!C10</f>
        <v>636197195.45000005</v>
      </c>
      <c r="J15" s="96">
        <f t="shared" si="2"/>
        <v>-635182544.6500001</v>
      </c>
      <c r="K15" s="96"/>
      <c r="L15" s="96"/>
    </row>
    <row r="16" spans="1:12" ht="19.5" customHeight="1">
      <c r="A16" s="213"/>
      <c r="B16" s="202" t="s">
        <v>69</v>
      </c>
      <c r="C16" s="501">
        <v>0</v>
      </c>
      <c r="D16" s="501">
        <v>0</v>
      </c>
      <c r="E16" s="501">
        <v>0</v>
      </c>
      <c r="F16" s="501">
        <v>0</v>
      </c>
      <c r="G16" s="501">
        <v>0</v>
      </c>
      <c r="I16" s="97">
        <f>ESF!C11</f>
        <v>1014650.8</v>
      </c>
      <c r="J16" s="96">
        <f t="shared" si="2"/>
        <v>-1014650.8</v>
      </c>
    </row>
    <row r="17" spans="1:13" ht="19.5" customHeight="1">
      <c r="A17" s="213"/>
      <c r="B17" s="202" t="s">
        <v>71</v>
      </c>
      <c r="C17" s="501">
        <v>561875</v>
      </c>
      <c r="D17" s="501">
        <v>0</v>
      </c>
      <c r="E17" s="501">
        <v>0</v>
      </c>
      <c r="F17" s="501">
        <v>561875</v>
      </c>
      <c r="G17" s="501">
        <v>0</v>
      </c>
      <c r="I17" s="97">
        <f>ESF!C12</f>
        <v>0</v>
      </c>
    </row>
    <row r="18" spans="1:13" ht="21.75" customHeight="1">
      <c r="A18" s="213"/>
      <c r="B18" s="202" t="s">
        <v>73</v>
      </c>
      <c r="C18" s="501">
        <v>0</v>
      </c>
      <c r="D18" s="501">
        <v>0</v>
      </c>
      <c r="E18" s="501">
        <v>0</v>
      </c>
      <c r="F18" s="501">
        <v>0</v>
      </c>
      <c r="G18" s="501">
        <v>0</v>
      </c>
    </row>
    <row r="19" spans="1:13" ht="19.5" customHeight="1">
      <c r="A19" s="213"/>
      <c r="B19" s="202" t="s">
        <v>75</v>
      </c>
      <c r="C19" s="501">
        <v>0</v>
      </c>
      <c r="D19" s="501">
        <v>0</v>
      </c>
      <c r="E19" s="501">
        <v>0</v>
      </c>
      <c r="F19" s="501">
        <v>0</v>
      </c>
      <c r="G19" s="501">
        <v>0</v>
      </c>
    </row>
    <row r="20" spans="1:13" ht="23.25" customHeight="1">
      <c r="A20" s="215"/>
      <c r="B20" s="471"/>
      <c r="C20" s="501"/>
      <c r="D20" s="501"/>
      <c r="E20" s="501"/>
      <c r="F20" s="501"/>
      <c r="G20" s="501"/>
    </row>
    <row r="21" spans="1:13" ht="23.25" customHeight="1">
      <c r="A21" s="215"/>
      <c r="B21" s="471" t="s">
        <v>80</v>
      </c>
      <c r="C21" s="496">
        <f>SUM(C23:C31)</f>
        <v>3157559236.789999</v>
      </c>
      <c r="D21" s="496">
        <f t="shared" ref="D21:G21" si="3">SUM(D23:D31)</f>
        <v>133051504.34999999</v>
      </c>
      <c r="E21" s="496">
        <f t="shared" si="3"/>
        <v>130070149.59</v>
      </c>
      <c r="F21" s="496">
        <f t="shared" si="3"/>
        <v>3160540591.5499988</v>
      </c>
      <c r="G21" s="496">
        <f t="shared" si="3"/>
        <v>2981354.7599998191</v>
      </c>
    </row>
    <row r="22" spans="1:13" ht="23.25" customHeight="1">
      <c r="A22" s="215"/>
      <c r="B22" s="471"/>
      <c r="C22" s="496"/>
      <c r="D22" s="496"/>
      <c r="E22" s="496"/>
      <c r="F22" s="496"/>
      <c r="G22" s="496"/>
    </row>
    <row r="23" spans="1:13" ht="18" customHeight="1">
      <c r="A23" s="213"/>
      <c r="B23" s="202" t="s">
        <v>81</v>
      </c>
      <c r="C23" s="501">
        <v>0</v>
      </c>
      <c r="D23" s="501">
        <v>0</v>
      </c>
      <c r="E23" s="501">
        <v>0</v>
      </c>
      <c r="F23" s="501">
        <v>0</v>
      </c>
      <c r="G23" s="501">
        <v>0</v>
      </c>
    </row>
    <row r="24" spans="1:13" ht="18" customHeight="1">
      <c r="A24" s="213"/>
      <c r="B24" s="202" t="s">
        <v>83</v>
      </c>
      <c r="C24" s="501">
        <v>0</v>
      </c>
      <c r="D24" s="501">
        <v>0</v>
      </c>
      <c r="E24" s="501">
        <v>0</v>
      </c>
      <c r="F24" s="501">
        <v>0</v>
      </c>
      <c r="G24" s="501">
        <v>0</v>
      </c>
    </row>
    <row r="25" spans="1:13" ht="21.75" customHeight="1">
      <c r="A25" s="213"/>
      <c r="B25" s="202" t="s">
        <v>85</v>
      </c>
      <c r="C25" s="501">
        <v>3102793540.809999</v>
      </c>
      <c r="D25" s="501">
        <v>14072969.5</v>
      </c>
      <c r="E25" s="501">
        <v>157720.79999999999</v>
      </c>
      <c r="F25" s="501">
        <v>3116708789.5099988</v>
      </c>
      <c r="G25" s="501">
        <v>13915248.699999809</v>
      </c>
      <c r="I25" s="97">
        <f>ESF!C21</f>
        <v>0</v>
      </c>
      <c r="J25" s="96">
        <f t="shared" ref="J25:J28" si="4">F25-I25</f>
        <v>3116708789.5099988</v>
      </c>
      <c r="K25" s="96"/>
      <c r="L25" s="96"/>
      <c r="M25" s="96"/>
    </row>
    <row r="26" spans="1:13" ht="18" customHeight="1">
      <c r="A26" s="213"/>
      <c r="B26" s="202" t="s">
        <v>87</v>
      </c>
      <c r="C26" s="501">
        <v>466953437.52999997</v>
      </c>
      <c r="D26" s="501">
        <v>39056787.600000001</v>
      </c>
      <c r="E26" s="501">
        <v>38224457</v>
      </c>
      <c r="F26" s="501">
        <v>467785768.13</v>
      </c>
      <c r="G26" s="501">
        <v>832330.60000002384</v>
      </c>
      <c r="I26" s="97">
        <f>ESF!C22</f>
        <v>3116708789.5100002</v>
      </c>
      <c r="J26" s="96">
        <f t="shared" si="4"/>
        <v>-2648923021.3800001</v>
      </c>
      <c r="K26" s="96"/>
      <c r="L26" s="96"/>
    </row>
    <row r="27" spans="1:13" ht="18" customHeight="1">
      <c r="A27" s="213"/>
      <c r="B27" s="202" t="s">
        <v>89</v>
      </c>
      <c r="C27" s="501">
        <v>43003207.229999997</v>
      </c>
      <c r="D27" s="501">
        <v>32412534.149999999</v>
      </c>
      <c r="E27" s="501">
        <v>32421115.699999999</v>
      </c>
      <c r="F27" s="501">
        <v>42994625.679999992</v>
      </c>
      <c r="G27" s="501">
        <v>-8581.5500000044703</v>
      </c>
      <c r="I27" s="97">
        <f>ESF!C23</f>
        <v>467785768.13</v>
      </c>
      <c r="J27" s="96">
        <f t="shared" si="4"/>
        <v>-424791142.44999999</v>
      </c>
      <c r="K27" s="96"/>
      <c r="L27" s="96"/>
    </row>
    <row r="28" spans="1:13" ht="22.5" customHeight="1">
      <c r="A28" s="213"/>
      <c r="B28" s="202" t="s">
        <v>91</v>
      </c>
      <c r="C28" s="501">
        <v>-455190948.77999997</v>
      </c>
      <c r="D28" s="501">
        <v>47509213.100000001</v>
      </c>
      <c r="E28" s="501">
        <v>59266856.090000004</v>
      </c>
      <c r="F28" s="501">
        <v>-466948591.76999998</v>
      </c>
      <c r="G28" s="501">
        <v>-11757642.99000001</v>
      </c>
      <c r="I28" s="97">
        <f>ESF!C24</f>
        <v>42994625.68</v>
      </c>
      <c r="J28" s="96">
        <f t="shared" si="4"/>
        <v>-509943217.44999999</v>
      </c>
      <c r="K28" s="96"/>
      <c r="L28" s="96"/>
    </row>
    <row r="29" spans="1:13" ht="18" customHeight="1">
      <c r="A29" s="213"/>
      <c r="B29" s="202" t="s">
        <v>93</v>
      </c>
      <c r="C29" s="501">
        <v>0</v>
      </c>
      <c r="D29" s="501">
        <v>0</v>
      </c>
      <c r="E29" s="501">
        <v>0</v>
      </c>
      <c r="F29" s="501">
        <v>0</v>
      </c>
      <c r="G29" s="501">
        <v>0</v>
      </c>
      <c r="I29" s="97">
        <f>ESF!C25</f>
        <v>-466948591.76999998</v>
      </c>
      <c r="J29" s="96"/>
      <c r="K29" s="96"/>
      <c r="L29" s="96"/>
    </row>
    <row r="30" spans="1:13" ht="23.25" customHeight="1">
      <c r="A30" s="213"/>
      <c r="B30" s="202" t="s">
        <v>95</v>
      </c>
      <c r="C30" s="501">
        <v>0</v>
      </c>
      <c r="D30" s="501">
        <v>0</v>
      </c>
      <c r="E30" s="501">
        <v>0</v>
      </c>
      <c r="F30" s="501">
        <v>0</v>
      </c>
      <c r="G30" s="501">
        <v>0</v>
      </c>
      <c r="J30" s="96"/>
      <c r="K30" s="98"/>
      <c r="L30" s="98"/>
    </row>
    <row r="31" spans="1:13" ht="18" customHeight="1">
      <c r="A31" s="213"/>
      <c r="B31" s="202" t="s">
        <v>97</v>
      </c>
      <c r="C31" s="501">
        <v>0</v>
      </c>
      <c r="D31" s="501">
        <v>0</v>
      </c>
      <c r="E31" s="501">
        <v>0</v>
      </c>
      <c r="F31" s="501">
        <v>0</v>
      </c>
      <c r="G31" s="501">
        <v>0</v>
      </c>
      <c r="L31" s="97"/>
    </row>
    <row r="32" spans="1:13" ht="23.25" customHeight="1" thickBot="1">
      <c r="A32" s="217"/>
      <c r="B32" s="205"/>
      <c r="C32" s="502"/>
      <c r="D32" s="502"/>
      <c r="E32" s="502"/>
      <c r="F32" s="502"/>
      <c r="G32" s="502"/>
      <c r="L32" s="96"/>
    </row>
    <row r="33" spans="1:9" ht="29.25" customHeight="1">
      <c r="A33" s="1262" t="s">
        <v>57</v>
      </c>
      <c r="B33" s="1262"/>
      <c r="C33" s="1262"/>
      <c r="D33" s="1262"/>
      <c r="E33" s="1262"/>
      <c r="F33" s="1262"/>
      <c r="G33" s="1262"/>
      <c r="I33" s="97">
        <f>SUM(I13:I32)</f>
        <v>4245712580.0800004</v>
      </c>
    </row>
    <row r="34" spans="1:9" ht="15">
      <c r="A34"/>
      <c r="B34"/>
      <c r="C34"/>
      <c r="D34"/>
      <c r="E34"/>
      <c r="F34"/>
      <c r="I34" s="96">
        <f>ESF!C32</f>
        <v>0</v>
      </c>
    </row>
    <row r="35" spans="1:9" ht="15">
      <c r="A35"/>
      <c r="B35"/>
      <c r="C35"/>
      <c r="D35"/>
      <c r="E35"/>
      <c r="F35"/>
      <c r="I35" s="96">
        <f>I33-I34</f>
        <v>4245712580.0800004</v>
      </c>
    </row>
    <row r="36" spans="1:9" ht="15">
      <c r="A36"/>
      <c r="B36"/>
      <c r="C36"/>
      <c r="D36"/>
      <c r="E36"/>
      <c r="F36"/>
    </row>
    <row r="37" spans="1:9" ht="15">
      <c r="A37"/>
      <c r="B37"/>
      <c r="C37"/>
      <c r="D37"/>
      <c r="E37"/>
      <c r="F37"/>
    </row>
    <row r="38" spans="1:9" ht="15">
      <c r="A38"/>
      <c r="B38"/>
      <c r="C38"/>
      <c r="D38"/>
      <c r="E38"/>
      <c r="F38"/>
    </row>
    <row r="39" spans="1:9" ht="15">
      <c r="A39"/>
      <c r="B39"/>
      <c r="C39"/>
      <c r="D39"/>
      <c r="E39"/>
      <c r="F39"/>
    </row>
    <row r="40" spans="1:9" ht="15">
      <c r="A40"/>
      <c r="B40"/>
      <c r="C40"/>
      <c r="D40"/>
      <c r="E40"/>
      <c r="F40"/>
    </row>
    <row r="41" spans="1:9" ht="15">
      <c r="A41"/>
      <c r="B41"/>
      <c r="C41"/>
      <c r="D41"/>
      <c r="E41"/>
      <c r="F41"/>
    </row>
    <row r="42" spans="1:9" ht="15">
      <c r="A42"/>
      <c r="B42"/>
      <c r="C42"/>
      <c r="D42"/>
      <c r="E42"/>
      <c r="F42"/>
    </row>
    <row r="43" spans="1:9" ht="15">
      <c r="A43"/>
      <c r="B43"/>
      <c r="C43"/>
      <c r="D43"/>
      <c r="E43"/>
      <c r="F43"/>
    </row>
    <row r="44" spans="1:9" ht="15">
      <c r="A44"/>
      <c r="B44"/>
      <c r="C44"/>
      <c r="D44"/>
      <c r="E44"/>
      <c r="F44"/>
    </row>
    <row r="45" spans="1:9" ht="15">
      <c r="A45"/>
      <c r="B45"/>
      <c r="C45"/>
      <c r="D45"/>
      <c r="E45"/>
      <c r="F45"/>
    </row>
    <row r="46" spans="1:9" ht="15">
      <c r="A46"/>
      <c r="B46"/>
      <c r="C46"/>
      <c r="D46"/>
      <c r="E46"/>
      <c r="F46"/>
    </row>
  </sheetData>
  <mergeCells count="10">
    <mergeCell ref="A8:B8"/>
    <mergeCell ref="A9:B9"/>
    <mergeCell ref="A33:G33"/>
    <mergeCell ref="A2:G2"/>
    <mergeCell ref="A4:G4"/>
    <mergeCell ref="A5:G5"/>
    <mergeCell ref="A6:B7"/>
    <mergeCell ref="C6:C7"/>
    <mergeCell ref="D6:D7"/>
    <mergeCell ref="E6:E7"/>
  </mergeCells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  <pageSetUpPr fitToPage="1"/>
  </sheetPr>
  <dimension ref="B1:J52"/>
  <sheetViews>
    <sheetView topLeftCell="D19" workbookViewId="0">
      <selection activeCell="I41" sqref="I41"/>
    </sheetView>
  </sheetViews>
  <sheetFormatPr baseColWidth="10" defaultRowHeight="15.75"/>
  <cols>
    <col min="1" max="1" width="11.42578125" style="76"/>
    <col min="2" max="2" width="7.7109375" style="76" customWidth="1"/>
    <col min="3" max="3" width="36.7109375" style="76" customWidth="1"/>
    <col min="4" max="4" width="20.28515625" style="76" customWidth="1"/>
    <col min="5" max="5" width="17" style="76" customWidth="1"/>
    <col min="6" max="6" width="19" style="76" customWidth="1"/>
    <col min="7" max="7" width="18.5703125" style="76" customWidth="1"/>
    <col min="8" max="8" width="11.42578125" style="76"/>
    <col min="9" max="9" width="15.28515625" style="76" bestFit="1" customWidth="1"/>
    <col min="10" max="10" width="17.140625" style="76" customWidth="1"/>
    <col min="11" max="16384" width="11.42578125" style="76"/>
  </cols>
  <sheetData>
    <row r="1" spans="2:10" ht="16.5" thickBot="1"/>
    <row r="2" spans="2:10">
      <c r="B2" s="1333" t="str">
        <f>EA!B2</f>
        <v>MUNICIPIO DE DURANGO</v>
      </c>
      <c r="C2" s="1334"/>
      <c r="D2" s="1334"/>
      <c r="E2" s="1334"/>
      <c r="F2" s="1334"/>
      <c r="G2" s="1335"/>
    </row>
    <row r="3" spans="2:10">
      <c r="B3" s="1336" t="s">
        <v>159</v>
      </c>
      <c r="C3" s="1337"/>
      <c r="D3" s="1337"/>
      <c r="E3" s="1337"/>
      <c r="F3" s="1337"/>
      <c r="G3" s="1338"/>
    </row>
    <row r="4" spans="2:10" ht="16.5" thickBot="1">
      <c r="B4" s="1257" t="s">
        <v>4711</v>
      </c>
      <c r="C4" s="1258"/>
      <c r="D4" s="1258"/>
      <c r="E4" s="1258"/>
      <c r="F4" s="1258"/>
      <c r="G4" s="1272"/>
    </row>
    <row r="5" spans="2:10" ht="30.75" thickBot="1">
      <c r="B5" s="1339" t="s">
        <v>160</v>
      </c>
      <c r="C5" s="1340"/>
      <c r="D5" s="78" t="s">
        <v>161</v>
      </c>
      <c r="E5" s="78" t="s">
        <v>162</v>
      </c>
      <c r="F5" s="78" t="s">
        <v>163</v>
      </c>
      <c r="G5" s="78" t="s">
        <v>164</v>
      </c>
    </row>
    <row r="6" spans="2:10">
      <c r="B6" s="1341" t="s">
        <v>165</v>
      </c>
      <c r="C6" s="1342"/>
      <c r="D6" s="503"/>
      <c r="E6" s="504"/>
      <c r="F6" s="504"/>
      <c r="G6" s="504"/>
    </row>
    <row r="7" spans="2:10">
      <c r="B7" s="1248" t="s">
        <v>166</v>
      </c>
      <c r="C7" s="1332"/>
      <c r="D7" s="505"/>
      <c r="E7" s="506"/>
      <c r="F7" s="506"/>
      <c r="G7" s="506"/>
    </row>
    <row r="8" spans="2:10">
      <c r="B8" s="1248" t="s">
        <v>167</v>
      </c>
      <c r="C8" s="1332"/>
      <c r="D8" s="507"/>
      <c r="E8" s="508" t="s">
        <v>56</v>
      </c>
      <c r="F8" s="508">
        <f>SUM(F9:F11)</f>
        <v>72727272.730000004</v>
      </c>
      <c r="G8" s="508">
        <f>SUM(G9:G11)</f>
        <v>92778929.349999994</v>
      </c>
    </row>
    <row r="9" spans="2:10">
      <c r="B9" s="509"/>
      <c r="C9" s="148" t="s">
        <v>168</v>
      </c>
      <c r="D9" s="321" t="s">
        <v>339</v>
      </c>
      <c r="E9" s="510" t="s">
        <v>340</v>
      </c>
      <c r="F9" s="511">
        <v>72727272.730000004</v>
      </c>
      <c r="G9" s="511">
        <v>92778929.349999994</v>
      </c>
      <c r="I9" s="81"/>
      <c r="J9" s="81"/>
    </row>
    <row r="10" spans="2:10">
      <c r="B10" s="512"/>
      <c r="C10" s="148" t="s">
        <v>169</v>
      </c>
      <c r="D10" s="148"/>
      <c r="E10" s="511"/>
      <c r="F10" s="511">
        <v>0</v>
      </c>
      <c r="G10" s="511">
        <v>0</v>
      </c>
    </row>
    <row r="11" spans="2:10">
      <c r="B11" s="512"/>
      <c r="C11" s="148" t="s">
        <v>170</v>
      </c>
      <c r="D11" s="148"/>
      <c r="E11" s="511"/>
      <c r="F11" s="511">
        <v>0</v>
      </c>
      <c r="G11" s="511">
        <v>0</v>
      </c>
    </row>
    <row r="12" spans="2:10">
      <c r="B12" s="512"/>
      <c r="C12" s="148"/>
      <c r="D12" s="148" t="s">
        <v>56</v>
      </c>
      <c r="E12" s="511"/>
      <c r="F12" s="511"/>
      <c r="G12" s="511"/>
    </row>
    <row r="13" spans="2:10">
      <c r="B13" s="1248" t="s">
        <v>171</v>
      </c>
      <c r="C13" s="1332"/>
      <c r="D13" s="513" t="s">
        <v>56</v>
      </c>
      <c r="E13" s="506" t="s">
        <v>56</v>
      </c>
      <c r="F13" s="506">
        <v>0</v>
      </c>
      <c r="G13" s="506">
        <v>0</v>
      </c>
    </row>
    <row r="14" spans="2:10">
      <c r="B14" s="512"/>
      <c r="C14" s="284" t="s">
        <v>172</v>
      </c>
      <c r="D14" s="148"/>
      <c r="E14" s="511"/>
      <c r="F14" s="511">
        <v>0</v>
      </c>
      <c r="G14" s="511">
        <v>0</v>
      </c>
    </row>
    <row r="15" spans="2:10">
      <c r="B15" s="509"/>
      <c r="C15" s="284" t="s">
        <v>173</v>
      </c>
      <c r="D15" s="148"/>
      <c r="E15" s="511"/>
      <c r="F15" s="511">
        <v>0</v>
      </c>
      <c r="G15" s="511">
        <v>0</v>
      </c>
    </row>
    <row r="16" spans="2:10">
      <c r="B16" s="509"/>
      <c r="C16" s="284" t="s">
        <v>169</v>
      </c>
      <c r="D16" s="505"/>
      <c r="E16" s="506"/>
      <c r="F16" s="511">
        <v>0</v>
      </c>
      <c r="G16" s="511">
        <v>0</v>
      </c>
    </row>
    <row r="17" spans="2:9">
      <c r="B17" s="512"/>
      <c r="C17" s="284" t="s">
        <v>170</v>
      </c>
      <c r="D17" s="148"/>
      <c r="E17" s="511"/>
      <c r="F17" s="511">
        <v>0</v>
      </c>
      <c r="G17" s="511">
        <v>0</v>
      </c>
    </row>
    <row r="18" spans="2:9">
      <c r="B18" s="509"/>
      <c r="C18" s="505"/>
      <c r="D18" s="505"/>
      <c r="E18" s="506"/>
      <c r="F18" s="506"/>
      <c r="G18" s="506"/>
    </row>
    <row r="19" spans="2:9">
      <c r="B19" s="514"/>
      <c r="C19" s="503" t="s">
        <v>174</v>
      </c>
      <c r="D19" s="503"/>
      <c r="E19" s="504"/>
      <c r="F19" s="504">
        <f>F8+F13</f>
        <v>72727272.730000004</v>
      </c>
      <c r="G19" s="504">
        <f>G8+G13</f>
        <v>92778929.349999994</v>
      </c>
    </row>
    <row r="20" spans="2:9">
      <c r="B20" s="1248" t="s">
        <v>175</v>
      </c>
      <c r="C20" s="1332"/>
      <c r="D20" s="505"/>
      <c r="E20" s="506"/>
      <c r="F20" s="506"/>
      <c r="G20" s="506"/>
    </row>
    <row r="21" spans="2:9">
      <c r="B21" s="1248" t="s">
        <v>167</v>
      </c>
      <c r="C21" s="1332"/>
      <c r="D21" s="505"/>
      <c r="E21" s="506"/>
      <c r="F21" s="506">
        <f>SUM(F22:F24)</f>
        <v>231861178.81999999</v>
      </c>
      <c r="G21" s="506">
        <f>SUM(G22:G24)</f>
        <v>229279326.71000004</v>
      </c>
    </row>
    <row r="22" spans="2:9">
      <c r="B22" s="509"/>
      <c r="C22" s="148" t="s">
        <v>168</v>
      </c>
      <c r="D22" s="321" t="s">
        <v>339</v>
      </c>
      <c r="E22" s="515" t="s">
        <v>340</v>
      </c>
      <c r="F22" s="516">
        <v>231861178.81999999</v>
      </c>
      <c r="G22" s="511">
        <v>229279326.71000004</v>
      </c>
    </row>
    <row r="23" spans="2:9">
      <c r="B23" s="512"/>
      <c r="C23" s="148" t="s">
        <v>169</v>
      </c>
      <c r="D23" s="148"/>
      <c r="E23" s="511"/>
      <c r="F23" s="511"/>
      <c r="G23" s="511"/>
    </row>
    <row r="24" spans="2:9">
      <c r="B24" s="512"/>
      <c r="C24" s="148" t="s">
        <v>170</v>
      </c>
      <c r="D24" s="148"/>
      <c r="E24" s="511"/>
      <c r="F24" s="511"/>
      <c r="G24" s="511"/>
    </row>
    <row r="25" spans="2:9">
      <c r="B25" s="512"/>
      <c r="C25" s="148"/>
      <c r="D25" s="148"/>
      <c r="E25" s="511"/>
      <c r="F25" s="511"/>
      <c r="G25" s="511"/>
    </row>
    <row r="26" spans="2:9">
      <c r="B26" s="1248" t="s">
        <v>171</v>
      </c>
      <c r="C26" s="1332"/>
      <c r="D26" s="505"/>
      <c r="E26" s="506"/>
      <c r="F26" s="506">
        <v>0</v>
      </c>
      <c r="G26" s="506">
        <v>0</v>
      </c>
    </row>
    <row r="27" spans="2:9">
      <c r="B27" s="512"/>
      <c r="C27" s="148" t="s">
        <v>172</v>
      </c>
      <c r="D27" s="148"/>
      <c r="E27" s="511"/>
      <c r="F27" s="511">
        <v>0</v>
      </c>
      <c r="G27" s="511">
        <v>0</v>
      </c>
    </row>
    <row r="28" spans="2:9">
      <c r="B28" s="509"/>
      <c r="C28" s="148" t="s">
        <v>173</v>
      </c>
      <c r="D28" s="148"/>
      <c r="E28" s="511"/>
      <c r="F28" s="511">
        <v>0</v>
      </c>
      <c r="G28" s="511">
        <v>0</v>
      </c>
    </row>
    <row r="29" spans="2:9">
      <c r="B29" s="509"/>
      <c r="C29" s="148" t="s">
        <v>169</v>
      </c>
      <c r="D29" s="505"/>
      <c r="E29" s="506"/>
      <c r="F29" s="511">
        <v>0</v>
      </c>
      <c r="G29" s="511">
        <v>0</v>
      </c>
    </row>
    <row r="30" spans="2:9">
      <c r="B30" s="512"/>
      <c r="C30" s="148" t="s">
        <v>170</v>
      </c>
      <c r="D30" s="148"/>
      <c r="E30" s="511"/>
      <c r="F30" s="511">
        <v>0</v>
      </c>
      <c r="G30" s="511">
        <v>0</v>
      </c>
    </row>
    <row r="31" spans="2:9">
      <c r="B31" s="509"/>
      <c r="C31" s="505"/>
      <c r="D31" s="505"/>
      <c r="E31" s="506"/>
      <c r="F31" s="506"/>
      <c r="G31" s="506"/>
    </row>
    <row r="32" spans="2:9">
      <c r="B32" s="514"/>
      <c r="C32" s="517" t="s">
        <v>176</v>
      </c>
      <c r="D32" s="517"/>
      <c r="E32" s="518"/>
      <c r="F32" s="504">
        <f>F21+F26</f>
        <v>231861178.81999999</v>
      </c>
      <c r="G32" s="504">
        <f>G21+G26</f>
        <v>229279326.71000004</v>
      </c>
      <c r="I32" s="81"/>
    </row>
    <row r="33" spans="2:10">
      <c r="B33" s="512"/>
      <c r="C33" s="148"/>
      <c r="D33" s="148"/>
      <c r="E33" s="511"/>
      <c r="F33" s="511"/>
      <c r="G33" s="511"/>
    </row>
    <row r="34" spans="2:10">
      <c r="B34" s="1248" t="s">
        <v>177</v>
      </c>
      <c r="C34" s="1332"/>
      <c r="D34" s="148"/>
      <c r="E34" s="511"/>
      <c r="F34" s="511">
        <v>310565386.74999994</v>
      </c>
      <c r="G34" s="511">
        <v>171229708.21000004</v>
      </c>
    </row>
    <row r="35" spans="2:10">
      <c r="B35" s="512"/>
      <c r="C35" s="148"/>
      <c r="D35" s="148"/>
      <c r="E35" s="511"/>
      <c r="F35" s="511"/>
      <c r="G35" s="511"/>
      <c r="H35" s="92"/>
      <c r="I35" s="76">
        <v>2021</v>
      </c>
      <c r="J35" s="76">
        <v>2020</v>
      </c>
    </row>
    <row r="36" spans="2:10">
      <c r="B36" s="509"/>
      <c r="C36" s="505" t="s">
        <v>178</v>
      </c>
      <c r="D36" s="321" t="s">
        <v>339</v>
      </c>
      <c r="E36" s="506"/>
      <c r="F36" s="506">
        <f>F32+F34+F19</f>
        <v>615153838.29999995</v>
      </c>
      <c r="G36" s="506">
        <f>G8+G21+G34</f>
        <v>493287964.2700001</v>
      </c>
      <c r="H36" s="92"/>
      <c r="I36" s="81">
        <f>ESF!G29</f>
        <v>0</v>
      </c>
      <c r="J36" s="81">
        <f>ESF!H29</f>
        <v>0</v>
      </c>
    </row>
    <row r="37" spans="2:10" ht="16.5" thickBot="1">
      <c r="B37" s="1330"/>
      <c r="C37" s="1331"/>
      <c r="D37" s="519"/>
      <c r="E37" s="520"/>
      <c r="F37" s="520"/>
      <c r="G37" s="520"/>
      <c r="H37" s="92"/>
      <c r="I37" s="81">
        <f>I36-G36</f>
        <v>-493287964.2700001</v>
      </c>
      <c r="J37" s="81">
        <f>J36-F36</f>
        <v>-615153838.29999995</v>
      </c>
    </row>
    <row r="38" spans="2:10" ht="15.75" customHeight="1">
      <c r="B38" s="1262" t="s">
        <v>57</v>
      </c>
      <c r="C38" s="1262"/>
      <c r="D38" s="1262"/>
      <c r="E38" s="1262"/>
      <c r="F38" s="1262"/>
      <c r="G38" s="1262"/>
      <c r="H38" s="67"/>
    </row>
    <row r="39" spans="2:10">
      <c r="B39"/>
      <c r="C39"/>
      <c r="D39"/>
      <c r="E39"/>
      <c r="F39"/>
      <c r="G39"/>
      <c r="H39" s="4"/>
    </row>
    <row r="40" spans="2:10">
      <c r="B40"/>
      <c r="C40"/>
      <c r="D40"/>
      <c r="E40"/>
      <c r="F40"/>
      <c r="G40"/>
      <c r="H40" s="4"/>
    </row>
    <row r="41" spans="2:10">
      <c r="B41"/>
      <c r="C41"/>
      <c r="D41"/>
      <c r="E41"/>
      <c r="F41"/>
      <c r="G41"/>
      <c r="H41" s="4"/>
    </row>
    <row r="42" spans="2:10">
      <c r="B42"/>
      <c r="C42"/>
      <c r="D42"/>
      <c r="E42"/>
      <c r="F42"/>
      <c r="G42"/>
      <c r="H42" s="4"/>
    </row>
    <row r="43" spans="2:10">
      <c r="B43"/>
      <c r="C43"/>
      <c r="D43"/>
      <c r="E43"/>
      <c r="F43"/>
      <c r="G43"/>
      <c r="H43" s="4"/>
    </row>
    <row r="44" spans="2:10">
      <c r="B44"/>
      <c r="C44"/>
      <c r="D44"/>
      <c r="E44"/>
      <c r="F44"/>
      <c r="G44"/>
      <c r="H44" s="4"/>
    </row>
    <row r="45" spans="2:10">
      <c r="B45"/>
      <c r="C45"/>
      <c r="D45"/>
      <c r="E45"/>
      <c r="F45"/>
      <c r="G45"/>
      <c r="H45" s="4"/>
    </row>
    <row r="46" spans="2:10">
      <c r="B46"/>
      <c r="C46"/>
      <c r="D46"/>
      <c r="E46"/>
      <c r="F46"/>
      <c r="G46"/>
      <c r="H46" s="4"/>
    </row>
    <row r="47" spans="2:10">
      <c r="B47"/>
      <c r="C47"/>
      <c r="D47"/>
      <c r="E47"/>
      <c r="F47"/>
      <c r="G47"/>
      <c r="H47" s="4"/>
    </row>
    <row r="48" spans="2:10">
      <c r="B48"/>
      <c r="C48"/>
      <c r="D48"/>
      <c r="E48"/>
      <c r="F48"/>
      <c r="G48"/>
      <c r="H48" s="4"/>
    </row>
    <row r="49" spans="2:8">
      <c r="B49"/>
      <c r="C49"/>
      <c r="D49"/>
      <c r="E49"/>
      <c r="F49"/>
      <c r="G49"/>
      <c r="H49" s="4"/>
    </row>
    <row r="50" spans="2:8">
      <c r="B50"/>
      <c r="C50"/>
      <c r="D50"/>
      <c r="E50"/>
      <c r="F50"/>
      <c r="G50"/>
      <c r="H50" s="4"/>
    </row>
    <row r="51" spans="2:8">
      <c r="B51"/>
      <c r="C51"/>
      <c r="D51"/>
      <c r="E51"/>
      <c r="F51"/>
      <c r="G51"/>
      <c r="H51" s="4"/>
    </row>
    <row r="52" spans="2:8">
      <c r="B52" s="4"/>
      <c r="C52" s="4"/>
      <c r="D52" s="4"/>
      <c r="E52" s="4"/>
      <c r="F52" s="4"/>
      <c r="G52" s="4"/>
      <c r="H52" s="4"/>
    </row>
  </sheetData>
  <mergeCells count="14">
    <mergeCell ref="B7:C7"/>
    <mergeCell ref="B2:G2"/>
    <mergeCell ref="B3:G3"/>
    <mergeCell ref="B4:G4"/>
    <mergeCell ref="B5:C5"/>
    <mergeCell ref="B6:C6"/>
    <mergeCell ref="B37:C37"/>
    <mergeCell ref="B38:G38"/>
    <mergeCell ref="B8:C8"/>
    <mergeCell ref="B13:C13"/>
    <mergeCell ref="B20:C20"/>
    <mergeCell ref="B21:C21"/>
    <mergeCell ref="B26:C26"/>
    <mergeCell ref="B34:C34"/>
  </mergeCells>
  <pageMargins left="0.70866141732283472" right="0.70866141732283472" top="0.74803149606299213" bottom="0.74803149606299213" header="0.31496062992125984" footer="0.31496062992125984"/>
  <pageSetup scale="6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  <pageSetUpPr fitToPage="1"/>
  </sheetPr>
  <dimension ref="B1:XFD80"/>
  <sheetViews>
    <sheetView topLeftCell="E40" workbookViewId="0">
      <selection activeCell="H54" sqref="H54"/>
    </sheetView>
  </sheetViews>
  <sheetFormatPr baseColWidth="10" defaultColWidth="11.42578125" defaultRowHeight="12"/>
  <cols>
    <col min="1" max="1" width="5" style="1" customWidth="1"/>
    <col min="2" max="2" width="7.140625" style="1" customWidth="1"/>
    <col min="3" max="3" width="6.42578125" style="1" customWidth="1"/>
    <col min="4" max="4" width="54.42578125" style="1" customWidth="1"/>
    <col min="5" max="5" width="23.42578125" style="61" customWidth="1"/>
    <col min="6" max="6" width="25.42578125" style="61" customWidth="1"/>
    <col min="7" max="7" width="2" style="1" customWidth="1"/>
    <col min="8" max="8" width="11.42578125" style="1"/>
    <col min="9" max="9" width="14.7109375" style="1" bestFit="1" customWidth="1"/>
    <col min="10" max="10" width="14.5703125" style="1" customWidth="1"/>
    <col min="11" max="11" width="13.42578125" style="1" bestFit="1" customWidth="1"/>
    <col min="12" max="12" width="20.7109375" style="1" customWidth="1"/>
    <col min="13" max="16384" width="11.42578125" style="1"/>
  </cols>
  <sheetData>
    <row r="1" spans="2:9" ht="12.75" thickBot="1"/>
    <row r="2" spans="2:9" ht="15" customHeight="1">
      <c r="B2" s="1343" t="s">
        <v>338</v>
      </c>
      <c r="C2" s="1344"/>
      <c r="D2" s="1344"/>
      <c r="E2" s="1344"/>
      <c r="F2" s="1344"/>
      <c r="G2" s="1345"/>
    </row>
    <row r="3" spans="2:9" ht="15">
      <c r="B3" s="1346" t="s">
        <v>127</v>
      </c>
      <c r="C3" s="1347"/>
      <c r="D3" s="1347"/>
      <c r="E3" s="1347"/>
      <c r="F3" s="1347"/>
      <c r="G3" s="1348"/>
    </row>
    <row r="4" spans="2:9" ht="15.75" customHeight="1" thickBot="1">
      <c r="B4" s="1349" t="s">
        <v>4713</v>
      </c>
      <c r="C4" s="1350"/>
      <c r="D4" s="1350"/>
      <c r="E4" s="1350"/>
      <c r="F4" s="1350"/>
      <c r="G4" s="1351"/>
    </row>
    <row r="5" spans="2:9" ht="15.75" customHeight="1" thickBot="1">
      <c r="B5" s="1352" t="s">
        <v>116</v>
      </c>
      <c r="C5" s="1353"/>
      <c r="D5" s="1353"/>
      <c r="E5" s="99">
        <v>2022</v>
      </c>
      <c r="F5" s="99">
        <v>2021</v>
      </c>
      <c r="G5" s="713"/>
    </row>
    <row r="6" spans="2:9" s="41" customFormat="1">
      <c r="B6" s="38"/>
      <c r="C6" s="39"/>
      <c r="D6" s="39"/>
      <c r="E6" s="62"/>
      <c r="F6" s="62"/>
      <c r="G6" s="40"/>
    </row>
    <row r="7" spans="2:9" s="41" customFormat="1" ht="12" customHeight="1">
      <c r="B7" s="42" t="s">
        <v>128</v>
      </c>
      <c r="C7" s="43"/>
      <c r="D7" s="43"/>
      <c r="E7" s="521"/>
      <c r="F7" s="521"/>
      <c r="G7" s="45"/>
    </row>
    <row r="8" spans="2:9" s="41" customFormat="1" ht="12.75">
      <c r="B8" s="46"/>
      <c r="C8" s="47" t="s">
        <v>124</v>
      </c>
      <c r="D8" s="47"/>
      <c r="E8" s="522">
        <f>SUM(E9:E18)</f>
        <v>1043793836.46</v>
      </c>
      <c r="F8" s="522">
        <f>SUM(F9:F18)</f>
        <v>2720794955.4300003</v>
      </c>
      <c r="G8" s="49"/>
      <c r="I8" s="64"/>
    </row>
    <row r="9" spans="2:9" s="41" customFormat="1" ht="12.75">
      <c r="B9" s="46"/>
      <c r="C9" s="48"/>
      <c r="D9" s="714" t="s">
        <v>3</v>
      </c>
      <c r="E9" s="521">
        <v>353706708.20999998</v>
      </c>
      <c r="F9" s="521">
        <v>876812315.98000002</v>
      </c>
      <c r="G9" s="45"/>
    </row>
    <row r="10" spans="2:9" s="41" customFormat="1" ht="12.75">
      <c r="B10" s="46"/>
      <c r="C10" s="48"/>
      <c r="D10" s="714" t="s">
        <v>4</v>
      </c>
      <c r="E10" s="521">
        <v>0</v>
      </c>
      <c r="F10" s="521">
        <v>0</v>
      </c>
      <c r="G10" s="45"/>
    </row>
    <row r="11" spans="2:9" s="41" customFormat="1" ht="12.75">
      <c r="B11" s="46"/>
      <c r="C11" s="44"/>
      <c r="D11" s="714" t="s">
        <v>129</v>
      </c>
      <c r="E11" s="521">
        <v>0</v>
      </c>
      <c r="F11" s="521">
        <v>0</v>
      </c>
      <c r="G11" s="45"/>
    </row>
    <row r="12" spans="2:9" s="41" customFormat="1" ht="12.75">
      <c r="B12" s="46"/>
      <c r="C12" s="44"/>
      <c r="D12" s="714" t="s">
        <v>5</v>
      </c>
      <c r="E12" s="521">
        <v>84746599.849999994</v>
      </c>
      <c r="F12" s="521">
        <v>201974548.78999999</v>
      </c>
      <c r="G12" s="45"/>
    </row>
    <row r="13" spans="2:9" s="41" customFormat="1" ht="12.75">
      <c r="B13" s="46"/>
      <c r="C13" s="44"/>
      <c r="D13" s="50" t="s">
        <v>6</v>
      </c>
      <c r="E13" s="521">
        <v>9338774.0700000003</v>
      </c>
      <c r="F13" s="521">
        <v>20269881.98</v>
      </c>
      <c r="G13" s="45"/>
    </row>
    <row r="14" spans="2:9" s="41" customFormat="1" ht="12.75">
      <c r="B14" s="46"/>
      <c r="C14" s="44"/>
      <c r="D14" s="50" t="s">
        <v>7</v>
      </c>
      <c r="E14" s="521">
        <v>26726775.149999999</v>
      </c>
      <c r="F14" s="521">
        <v>168415998.55000001</v>
      </c>
      <c r="G14" s="45"/>
    </row>
    <row r="15" spans="2:9" s="41" customFormat="1" ht="12.75">
      <c r="B15" s="46"/>
      <c r="C15" s="44"/>
      <c r="D15" s="50" t="s">
        <v>8</v>
      </c>
      <c r="E15" s="521">
        <v>0</v>
      </c>
      <c r="F15" s="521">
        <v>0</v>
      </c>
      <c r="G15" s="45"/>
    </row>
    <row r="16" spans="2:9" s="41" customFormat="1" ht="24">
      <c r="B16" s="46"/>
      <c r="C16" s="44"/>
      <c r="D16" s="714" t="s">
        <v>10</v>
      </c>
      <c r="E16" s="521">
        <v>569274979.18000007</v>
      </c>
      <c r="F16" s="521">
        <v>1453322210.1300001</v>
      </c>
      <c r="G16" s="45"/>
    </row>
    <row r="17" spans="2:10" s="41" customFormat="1" ht="24">
      <c r="B17" s="46"/>
      <c r="C17" s="44"/>
      <c r="D17" s="714" t="s">
        <v>11</v>
      </c>
      <c r="E17" s="521">
        <v>0</v>
      </c>
      <c r="F17" s="523">
        <v>0</v>
      </c>
      <c r="G17" s="45"/>
    </row>
    <row r="18" spans="2:10" s="41" customFormat="1" ht="12.75">
      <c r="B18" s="46"/>
      <c r="C18" s="44"/>
      <c r="D18" s="714" t="s">
        <v>130</v>
      </c>
      <c r="E18" s="521">
        <v>0</v>
      </c>
      <c r="F18" s="523">
        <v>0</v>
      </c>
      <c r="G18" s="45"/>
    </row>
    <row r="19" spans="2:10" s="41" customFormat="1" ht="12.75">
      <c r="B19" s="46"/>
      <c r="C19" s="47" t="s">
        <v>125</v>
      </c>
      <c r="D19" s="47"/>
      <c r="E19" s="522">
        <f>SUM(E20:E35)</f>
        <v>543540280.37</v>
      </c>
      <c r="F19" s="522">
        <f>SUM(F20:F35)</f>
        <v>2429323810.3200002</v>
      </c>
      <c r="G19" s="49"/>
      <c r="I19" s="64"/>
      <c r="J19" s="64"/>
    </row>
    <row r="20" spans="2:10" s="41" customFormat="1" ht="12.75">
      <c r="B20" s="46"/>
      <c r="C20" s="48"/>
      <c r="D20" s="714" t="s">
        <v>21</v>
      </c>
      <c r="E20" s="521">
        <v>266938806.97</v>
      </c>
      <c r="F20" s="521">
        <v>1154456955.8699999</v>
      </c>
      <c r="G20" s="45"/>
      <c r="I20" s="372"/>
    </row>
    <row r="21" spans="2:10" s="41" customFormat="1" ht="12.75">
      <c r="B21" s="46"/>
      <c r="C21" s="48"/>
      <c r="D21" s="714" t="s">
        <v>22</v>
      </c>
      <c r="E21" s="521">
        <v>34091223.590000004</v>
      </c>
      <c r="F21" s="521">
        <v>165706104.36000001</v>
      </c>
      <c r="G21" s="45"/>
      <c r="I21" s="372"/>
    </row>
    <row r="22" spans="2:10" s="41" customFormat="1" ht="12.75">
      <c r="B22" s="46"/>
      <c r="C22" s="48"/>
      <c r="D22" s="714" t="s">
        <v>23</v>
      </c>
      <c r="E22" s="521">
        <v>117542005.64999999</v>
      </c>
      <c r="F22" s="521">
        <v>446477443.23000002</v>
      </c>
      <c r="G22" s="45"/>
      <c r="I22" s="372"/>
    </row>
    <row r="23" spans="2:10" s="41" customFormat="1" ht="12.75">
      <c r="B23" s="46"/>
      <c r="C23" s="48"/>
      <c r="D23" s="714" t="s">
        <v>25</v>
      </c>
      <c r="E23" s="521">
        <v>0</v>
      </c>
      <c r="F23" s="521">
        <v>0</v>
      </c>
      <c r="G23" s="45"/>
      <c r="I23" s="372"/>
      <c r="J23" s="64"/>
    </row>
    <row r="24" spans="2:10" s="41" customFormat="1" ht="12.75">
      <c r="B24" s="46"/>
      <c r="C24" s="48"/>
      <c r="D24" s="714" t="s">
        <v>131</v>
      </c>
      <c r="E24" s="521">
        <v>28521952.359999999</v>
      </c>
      <c r="F24" s="521">
        <v>116424624.90000001</v>
      </c>
      <c r="G24" s="45"/>
      <c r="I24" s="372"/>
      <c r="J24" s="372"/>
    </row>
    <row r="25" spans="2:10" s="41" customFormat="1" ht="12.75">
      <c r="B25" s="46"/>
      <c r="C25" s="48"/>
      <c r="D25" s="714" t="s">
        <v>132</v>
      </c>
      <c r="E25" s="521">
        <v>90731454.409999996</v>
      </c>
      <c r="F25" s="521">
        <v>506657391.81999999</v>
      </c>
      <c r="G25" s="45"/>
      <c r="I25" s="378"/>
      <c r="J25" s="372"/>
    </row>
    <row r="26" spans="2:10" s="41" customFormat="1" ht="12.75">
      <c r="B26" s="46"/>
      <c r="C26" s="48"/>
      <c r="D26" s="714" t="s">
        <v>28</v>
      </c>
      <c r="E26" s="521">
        <v>5395093.6699999999</v>
      </c>
      <c r="F26" s="521">
        <v>38817662.200000003</v>
      </c>
      <c r="G26" s="45"/>
      <c r="I26" s="372"/>
      <c r="J26" s="379"/>
    </row>
    <row r="27" spans="2:10" s="41" customFormat="1" ht="12.75">
      <c r="B27" s="46"/>
      <c r="C27" s="48"/>
      <c r="D27" s="714" t="s">
        <v>29</v>
      </c>
      <c r="E27" s="521">
        <v>319743.71999999997</v>
      </c>
      <c r="F27" s="521">
        <v>783627.94</v>
      </c>
      <c r="G27" s="45"/>
      <c r="I27" s="372"/>
    </row>
    <row r="28" spans="2:10" s="41" customFormat="1" ht="12.75">
      <c r="B28" s="46"/>
      <c r="C28" s="48"/>
      <c r="D28" s="714" t="s">
        <v>30</v>
      </c>
      <c r="E28" s="521">
        <v>0</v>
      </c>
      <c r="F28" s="521">
        <v>0</v>
      </c>
      <c r="G28" s="45"/>
      <c r="I28" s="372"/>
      <c r="J28" s="340"/>
    </row>
    <row r="29" spans="2:10" s="41" customFormat="1" ht="12.75">
      <c r="B29" s="46"/>
      <c r="C29" s="48"/>
      <c r="D29" s="714" t="s">
        <v>31</v>
      </c>
      <c r="E29" s="521">
        <v>0</v>
      </c>
      <c r="F29" s="521">
        <v>0</v>
      </c>
      <c r="G29" s="45"/>
      <c r="I29" s="378"/>
      <c r="J29" s="372"/>
    </row>
    <row r="30" spans="2:10" s="41" customFormat="1" ht="12.75">
      <c r="B30" s="46"/>
      <c r="C30" s="48"/>
      <c r="D30" s="714" t="s">
        <v>32</v>
      </c>
      <c r="E30" s="521">
        <v>0</v>
      </c>
      <c r="F30" s="521">
        <v>0</v>
      </c>
      <c r="G30" s="45"/>
      <c r="I30" s="378"/>
      <c r="J30" s="372"/>
    </row>
    <row r="31" spans="2:10" s="41" customFormat="1" ht="12.75">
      <c r="B31" s="46"/>
      <c r="C31" s="48"/>
      <c r="D31" s="714" t="s">
        <v>33</v>
      </c>
      <c r="E31" s="521">
        <v>0</v>
      </c>
      <c r="F31" s="521">
        <v>0</v>
      </c>
      <c r="G31" s="45"/>
      <c r="I31" s="372"/>
      <c r="J31" s="340"/>
    </row>
    <row r="32" spans="2:10" s="41" customFormat="1" ht="12.75">
      <c r="B32" s="46"/>
      <c r="C32" s="48"/>
      <c r="D32" s="714" t="s">
        <v>133</v>
      </c>
      <c r="E32" s="521">
        <v>0</v>
      </c>
      <c r="F32" s="521">
        <v>0</v>
      </c>
      <c r="G32" s="45"/>
      <c r="I32" s="372"/>
    </row>
    <row r="33" spans="2:12 16384:16384" s="41" customFormat="1" ht="12.75">
      <c r="B33" s="46"/>
      <c r="C33" s="48"/>
      <c r="D33" s="714" t="s">
        <v>36</v>
      </c>
      <c r="E33" s="521">
        <v>0</v>
      </c>
      <c r="F33" s="521">
        <v>0</v>
      </c>
      <c r="G33" s="45"/>
      <c r="I33" s="372"/>
    </row>
    <row r="34" spans="2:12 16384:16384" s="41" customFormat="1" ht="12.75">
      <c r="B34" s="46"/>
      <c r="C34" s="48"/>
      <c r="D34" s="714" t="s">
        <v>37</v>
      </c>
      <c r="E34" s="521">
        <v>0</v>
      </c>
      <c r="F34" s="521">
        <v>0</v>
      </c>
      <c r="G34" s="45"/>
      <c r="I34" s="372"/>
    </row>
    <row r="35" spans="2:12 16384:16384" s="41" customFormat="1" ht="12.75">
      <c r="B35" s="46"/>
      <c r="C35" s="48"/>
      <c r="D35" s="714" t="s">
        <v>134</v>
      </c>
      <c r="E35" s="521">
        <v>0</v>
      </c>
      <c r="F35" s="521">
        <v>0</v>
      </c>
      <c r="G35" s="45"/>
      <c r="I35" s="372"/>
      <c r="K35" s="340"/>
    </row>
    <row r="36" spans="2:12 16384:16384" s="41" customFormat="1" ht="12" customHeight="1">
      <c r="B36" s="51" t="s">
        <v>135</v>
      </c>
      <c r="C36" s="52"/>
      <c r="D36" s="52"/>
      <c r="E36" s="524">
        <f>E8-E19</f>
        <v>500253556.09000003</v>
      </c>
      <c r="F36" s="524">
        <f>F8-F19</f>
        <v>291471145.11000013</v>
      </c>
      <c r="G36" s="53"/>
      <c r="I36" s="372"/>
      <c r="J36" s="340"/>
      <c r="K36" s="340"/>
      <c r="L36" s="340"/>
    </row>
    <row r="37" spans="2:12 16384:16384" s="41" customFormat="1" ht="12.75">
      <c r="B37" s="54"/>
      <c r="C37" s="55"/>
      <c r="D37" s="55"/>
      <c r="E37" s="525"/>
      <c r="F37" s="525"/>
      <c r="G37" s="56"/>
      <c r="I37" s="372"/>
    </row>
    <row r="38" spans="2:12 16384:16384" s="41" customFormat="1" ht="12" customHeight="1">
      <c r="B38" s="42" t="s">
        <v>136</v>
      </c>
      <c r="C38" s="43"/>
      <c r="D38" s="43"/>
      <c r="E38" s="521"/>
      <c r="F38" s="521"/>
      <c r="G38" s="45"/>
      <c r="I38" s="372"/>
      <c r="J38" s="340"/>
    </row>
    <row r="39" spans="2:12 16384:16384" s="41" customFormat="1" ht="12.75">
      <c r="B39" s="46"/>
      <c r="C39" s="47" t="s">
        <v>124</v>
      </c>
      <c r="D39" s="47"/>
      <c r="E39" s="522">
        <f>SUM(E40:E42)</f>
        <v>0</v>
      </c>
      <c r="F39" s="522">
        <f>SUM(F40:F42)</f>
        <v>0</v>
      </c>
      <c r="G39" s="49"/>
      <c r="I39" s="372"/>
      <c r="J39" s="64"/>
      <c r="K39" s="64"/>
      <c r="XFD39" s="48"/>
    </row>
    <row r="40" spans="2:12 16384:16384" s="41" customFormat="1" ht="12.75">
      <c r="B40" s="46"/>
      <c r="C40" s="44"/>
      <c r="D40" s="44" t="s">
        <v>85</v>
      </c>
      <c r="E40" s="521">
        <v>0</v>
      </c>
      <c r="F40" s="521">
        <v>0</v>
      </c>
      <c r="G40" s="45"/>
      <c r="I40" s="372"/>
      <c r="J40" s="64"/>
    </row>
    <row r="41" spans="2:12 16384:16384" s="41" customFormat="1" ht="12.75">
      <c r="B41" s="46"/>
      <c r="C41" s="44"/>
      <c r="D41" s="44" t="s">
        <v>87</v>
      </c>
      <c r="E41" s="521">
        <v>0</v>
      </c>
      <c r="F41" s="521">
        <v>0</v>
      </c>
      <c r="G41" s="45"/>
      <c r="I41" s="372"/>
      <c r="J41" s="340"/>
    </row>
    <row r="42" spans="2:12 16384:16384" s="41" customFormat="1" ht="12.75">
      <c r="B42" s="46"/>
      <c r="C42" s="44"/>
      <c r="D42" s="44" t="s">
        <v>137</v>
      </c>
      <c r="E42" s="521">
        <v>0</v>
      </c>
      <c r="F42" s="521">
        <v>0</v>
      </c>
      <c r="G42" s="45"/>
      <c r="I42" s="372"/>
      <c r="J42" s="340"/>
    </row>
    <row r="43" spans="2:12 16384:16384" s="41" customFormat="1" ht="12.75">
      <c r="B43" s="46"/>
      <c r="C43" s="47" t="s">
        <v>125</v>
      </c>
      <c r="D43" s="47"/>
      <c r="E43" s="522">
        <f>SUM(E44:E46)</f>
        <v>13232760.289999999</v>
      </c>
      <c r="F43" s="522">
        <f>SUM(F44:F46)</f>
        <v>88972330.329999998</v>
      </c>
      <c r="G43" s="49"/>
      <c r="I43" s="372"/>
    </row>
    <row r="44" spans="2:12 16384:16384" s="41" customFormat="1" ht="12.75">
      <c r="B44" s="46"/>
      <c r="C44" s="44"/>
      <c r="D44" s="972" t="s">
        <v>85</v>
      </c>
      <c r="E44" s="521">
        <v>12400429.689999999</v>
      </c>
      <c r="F44" s="526">
        <v>86197282.859999999</v>
      </c>
      <c r="G44" s="45"/>
      <c r="I44" s="372"/>
    </row>
    <row r="45" spans="2:12 16384:16384" s="41" customFormat="1" ht="12.75">
      <c r="B45" s="46"/>
      <c r="C45" s="48"/>
      <c r="D45" s="972" t="s">
        <v>87</v>
      </c>
      <c r="E45" s="521">
        <v>832330.6</v>
      </c>
      <c r="F45" s="521">
        <v>2775047.47</v>
      </c>
      <c r="G45" s="45"/>
      <c r="I45" s="372"/>
    </row>
    <row r="46" spans="2:12 16384:16384" s="41" customFormat="1" ht="12.75">
      <c r="B46" s="46"/>
      <c r="C46" s="44"/>
      <c r="D46" s="972" t="s">
        <v>138</v>
      </c>
      <c r="E46" s="521">
        <v>0</v>
      </c>
      <c r="F46" s="527">
        <v>0</v>
      </c>
      <c r="G46" s="45"/>
      <c r="I46" s="372"/>
    </row>
    <row r="47" spans="2:12 16384:16384" s="41" customFormat="1" ht="12" customHeight="1">
      <c r="B47" s="51" t="s">
        <v>139</v>
      </c>
      <c r="C47" s="52"/>
      <c r="D47" s="52"/>
      <c r="E47" s="528">
        <f>E39-E43</f>
        <v>-13232760.289999999</v>
      </c>
      <c r="F47" s="528">
        <f>F39-F43</f>
        <v>-88972330.329999998</v>
      </c>
      <c r="G47" s="57"/>
      <c r="I47" s="372"/>
    </row>
    <row r="48" spans="2:12 16384:16384" s="41" customFormat="1" ht="12.75">
      <c r="B48" s="54"/>
      <c r="C48" s="55"/>
      <c r="D48" s="55"/>
      <c r="E48" s="525"/>
      <c r="F48" s="525"/>
      <c r="G48" s="56"/>
      <c r="I48" s="372"/>
    </row>
    <row r="49" spans="2:12" s="41" customFormat="1" ht="12" customHeight="1">
      <c r="B49" s="42" t="s">
        <v>140</v>
      </c>
      <c r="C49" s="43"/>
      <c r="D49" s="43"/>
      <c r="E49" s="521"/>
      <c r="F49" s="521"/>
      <c r="G49" s="45"/>
      <c r="I49" s="372"/>
    </row>
    <row r="50" spans="2:12" s="41" customFormat="1" ht="12" customHeight="1">
      <c r="B50" s="46"/>
      <c r="C50" s="47" t="s">
        <v>124</v>
      </c>
      <c r="D50" s="47"/>
      <c r="E50" s="522">
        <f>E51+E54</f>
        <v>62722999.990000002</v>
      </c>
      <c r="F50" s="522">
        <f>F51+F54</f>
        <v>80000000</v>
      </c>
      <c r="G50" s="49"/>
      <c r="I50" s="372"/>
    </row>
    <row r="51" spans="2:12" s="41" customFormat="1" ht="12.75">
      <c r="B51" s="46"/>
      <c r="C51" s="44"/>
      <c r="D51" s="44" t="s">
        <v>141</v>
      </c>
      <c r="E51" s="521">
        <v>62722999.990000002</v>
      </c>
      <c r="F51" s="521">
        <v>80000000</v>
      </c>
      <c r="G51" s="45"/>
      <c r="I51" s="372"/>
    </row>
    <row r="52" spans="2:12" s="41" customFormat="1" ht="12.75">
      <c r="B52" s="46"/>
      <c r="C52" s="48"/>
      <c r="D52" s="63" t="s">
        <v>142</v>
      </c>
      <c r="E52" s="521">
        <v>62722999.990000002</v>
      </c>
      <c r="F52" s="521">
        <v>80000000</v>
      </c>
      <c r="G52" s="45"/>
      <c r="I52" s="372"/>
      <c r="J52" s="64"/>
    </row>
    <row r="53" spans="2:12" s="41" customFormat="1" ht="12.75">
      <c r="B53" s="46"/>
      <c r="C53" s="48"/>
      <c r="D53" s="63" t="s">
        <v>143</v>
      </c>
      <c r="E53" s="521">
        <v>0</v>
      </c>
      <c r="F53" s="521">
        <v>0</v>
      </c>
      <c r="G53" s="45"/>
      <c r="I53" s="372"/>
      <c r="J53" s="64"/>
    </row>
    <row r="54" spans="2:12" s="41" customFormat="1" ht="12.75">
      <c r="B54" s="46"/>
      <c r="C54" s="48"/>
      <c r="D54" s="44" t="s">
        <v>144</v>
      </c>
      <c r="E54" s="711">
        <v>0</v>
      </c>
      <c r="F54" s="521">
        <v>0</v>
      </c>
      <c r="G54" s="45"/>
      <c r="J54" s="64"/>
    </row>
    <row r="55" spans="2:12" s="41" customFormat="1" ht="12.75">
      <c r="B55" s="46"/>
      <c r="C55" s="47" t="s">
        <v>125</v>
      </c>
      <c r="D55" s="47"/>
      <c r="E55" s="522">
        <f>E56+E59</f>
        <v>169104565</v>
      </c>
      <c r="F55" s="522">
        <f>F56+F59</f>
        <v>267481719.33000001</v>
      </c>
      <c r="G55" s="49"/>
      <c r="J55" s="64"/>
    </row>
    <row r="56" spans="2:12" s="41" customFormat="1" ht="12.75">
      <c r="B56" s="46"/>
      <c r="C56" s="44"/>
      <c r="D56" s="44" t="s">
        <v>145</v>
      </c>
      <c r="E56" s="521">
        <v>55537848.550000004</v>
      </c>
      <c r="F56" s="521">
        <v>76389066.030000001</v>
      </c>
      <c r="G56" s="45"/>
    </row>
    <row r="57" spans="2:12" s="41" customFormat="1" ht="12.75">
      <c r="B57" s="46"/>
      <c r="C57" s="48"/>
      <c r="D57" s="63" t="s">
        <v>142</v>
      </c>
      <c r="E57" s="521">
        <v>55537848.550000004</v>
      </c>
      <c r="F57" s="521">
        <v>76389066.030000001</v>
      </c>
      <c r="G57" s="45"/>
    </row>
    <row r="58" spans="2:12" s="41" customFormat="1" ht="12.75">
      <c r="B58" s="46"/>
      <c r="C58" s="48"/>
      <c r="D58" s="63" t="s">
        <v>143</v>
      </c>
      <c r="E58" s="521">
        <v>0</v>
      </c>
      <c r="F58" s="521">
        <v>0</v>
      </c>
      <c r="G58" s="45"/>
    </row>
    <row r="59" spans="2:12" s="41" customFormat="1" ht="12.75">
      <c r="B59" s="46"/>
      <c r="C59" s="48"/>
      <c r="D59" s="44" t="s">
        <v>146</v>
      </c>
      <c r="E59" s="711">
        <v>113566716.45</v>
      </c>
      <c r="F59" s="521">
        <v>191092653.30000001</v>
      </c>
      <c r="G59" s="45"/>
    </row>
    <row r="60" spans="2:12" s="41" customFormat="1" ht="12" customHeight="1">
      <c r="B60" s="51" t="s">
        <v>147</v>
      </c>
      <c r="C60" s="52"/>
      <c r="D60" s="52"/>
      <c r="E60" s="528">
        <f>E50-E55</f>
        <v>-106381565.00999999</v>
      </c>
      <c r="F60" s="528">
        <f>F50-F55</f>
        <v>-187481719.33000001</v>
      </c>
      <c r="G60" s="57"/>
      <c r="I60" s="64">
        <f>E19+E55</f>
        <v>712644845.37</v>
      </c>
    </row>
    <row r="61" spans="2:12" s="41" customFormat="1" ht="12.75">
      <c r="B61" s="54"/>
      <c r="C61" s="55"/>
      <c r="D61" s="55"/>
      <c r="E61" s="525"/>
      <c r="F61" s="525"/>
      <c r="G61" s="56"/>
      <c r="I61" s="64">
        <f>E65-I65</f>
        <v>447960142.28000015</v>
      </c>
    </row>
    <row r="62" spans="2:12" s="41" customFormat="1" ht="24" customHeight="1">
      <c r="B62" s="1354" t="s">
        <v>148</v>
      </c>
      <c r="C62" s="1355"/>
      <c r="D62" s="1355"/>
      <c r="E62" s="524">
        <f>E36+E47+E60</f>
        <v>380639230.79000002</v>
      </c>
      <c r="F62" s="524">
        <f>F36+F47+F60</f>
        <v>15017095.450000137</v>
      </c>
      <c r="G62" s="53"/>
    </row>
    <row r="63" spans="2:12" s="41" customFormat="1" ht="12.75">
      <c r="B63" s="54"/>
      <c r="C63" s="55"/>
      <c r="D63" s="55"/>
      <c r="E63" s="525"/>
      <c r="F63" s="525"/>
      <c r="G63" s="56"/>
      <c r="I63" s="64"/>
    </row>
    <row r="64" spans="2:12" s="41" customFormat="1" ht="12" customHeight="1">
      <c r="B64" s="51" t="s">
        <v>149</v>
      </c>
      <c r="C64" s="52"/>
      <c r="D64" s="52"/>
      <c r="E64" s="521">
        <v>67320911.490000129</v>
      </c>
      <c r="F64" s="521">
        <v>52303816.039999999</v>
      </c>
      <c r="G64" s="45"/>
      <c r="L64" s="671"/>
    </row>
    <row r="65" spans="2:12" s="41" customFormat="1" ht="24.75" customHeight="1">
      <c r="B65" s="1354" t="s">
        <v>150</v>
      </c>
      <c r="C65" s="1355"/>
      <c r="D65" s="1355"/>
      <c r="E65" s="529">
        <f>E62+E64</f>
        <v>447960142.28000015</v>
      </c>
      <c r="F65" s="529">
        <f>F62+F64</f>
        <v>67320911.490000129</v>
      </c>
      <c r="G65" s="57"/>
      <c r="H65" s="64"/>
      <c r="I65" s="968">
        <f>ESF!C8</f>
        <v>0</v>
      </c>
      <c r="J65" s="64">
        <f>E65-I65</f>
        <v>447960142.28000015</v>
      </c>
      <c r="L65" s="671">
        <f>E19+E43+E55-E59</f>
        <v>612310889.20999992</v>
      </c>
    </row>
    <row r="66" spans="2:12" s="41" customFormat="1" ht="13.5" thickBot="1">
      <c r="B66" s="58"/>
      <c r="C66" s="59"/>
      <c r="D66" s="59"/>
      <c r="E66" s="530"/>
      <c r="F66" s="530"/>
      <c r="G66" s="60"/>
      <c r="H66" s="65"/>
      <c r="I66" s="66"/>
      <c r="L66" s="671">
        <f>'P COG'!H88</f>
        <v>567076668.73000002</v>
      </c>
    </row>
    <row r="67" spans="2:12" ht="12" customHeight="1">
      <c r="B67" s="1262" t="s">
        <v>57</v>
      </c>
      <c r="C67" s="1262"/>
      <c r="D67" s="1262"/>
      <c r="E67" s="1262"/>
      <c r="F67" s="1262"/>
      <c r="G67" s="1262"/>
      <c r="H67" s="67"/>
      <c r="I67" s="67"/>
      <c r="L67" s="101">
        <f>L65-L66</f>
        <v>45234220.4799999</v>
      </c>
    </row>
    <row r="68" spans="2:12" ht="15">
      <c r="B68" s="712"/>
      <c r="C68" s="712"/>
      <c r="D68" s="712"/>
      <c r="E68" s="712"/>
      <c r="F68" s="712"/>
      <c r="G68" s="712"/>
      <c r="H68" s="712"/>
      <c r="I68" s="712"/>
      <c r="L68" s="101"/>
    </row>
    <row r="69" spans="2:12" ht="15">
      <c r="B69" s="712"/>
      <c r="C69" s="712"/>
      <c r="D69" s="712"/>
      <c r="E69" s="712"/>
      <c r="F69" s="712"/>
      <c r="G69" s="712"/>
      <c r="H69" s="712"/>
      <c r="I69" s="712"/>
    </row>
    <row r="70" spans="2:12" ht="15">
      <c r="B70" s="712"/>
      <c r="C70" s="712"/>
      <c r="D70" s="712"/>
      <c r="E70" s="712"/>
      <c r="F70" s="712"/>
      <c r="G70" s="712"/>
      <c r="H70" s="712"/>
      <c r="I70" s="712"/>
    </row>
    <row r="71" spans="2:12" ht="15">
      <c r="B71" s="712"/>
      <c r="C71" s="712"/>
      <c r="D71" s="712"/>
      <c r="E71" s="712"/>
      <c r="F71" s="712"/>
      <c r="G71" s="712"/>
      <c r="H71" s="712"/>
      <c r="I71" s="712"/>
    </row>
    <row r="72" spans="2:12" ht="15">
      <c r="B72" s="712"/>
      <c r="C72" s="712"/>
      <c r="D72" s="712"/>
      <c r="E72" s="712"/>
      <c r="F72" s="712"/>
      <c r="G72" s="712"/>
      <c r="H72" s="712"/>
      <c r="I72" s="712"/>
    </row>
    <row r="73" spans="2:12" ht="15">
      <c r="B73" s="712"/>
      <c r="C73" s="712"/>
      <c r="D73" s="712"/>
      <c r="E73" s="712"/>
      <c r="F73" s="712"/>
      <c r="G73" s="712"/>
      <c r="H73" s="712"/>
      <c r="I73" s="712"/>
    </row>
    <row r="74" spans="2:12" ht="15">
      <c r="B74" s="712"/>
      <c r="C74" s="712"/>
      <c r="D74" s="712"/>
      <c r="E74" s="712"/>
      <c r="F74" s="712"/>
      <c r="G74" s="712"/>
      <c r="H74" s="712"/>
      <c r="I74" s="712"/>
    </row>
    <row r="75" spans="2:12" ht="15">
      <c r="B75" s="712"/>
      <c r="C75" s="712"/>
      <c r="D75" s="712"/>
      <c r="E75" s="712"/>
      <c r="F75" s="712"/>
      <c r="G75" s="712"/>
      <c r="H75" s="712"/>
      <c r="I75" s="712"/>
    </row>
    <row r="76" spans="2:12" ht="15">
      <c r="B76" s="712"/>
      <c r="C76" s="712"/>
      <c r="D76" s="712"/>
      <c r="E76" s="712"/>
      <c r="F76" s="712"/>
      <c r="G76" s="712"/>
      <c r="H76" s="712"/>
      <c r="I76" s="712"/>
    </row>
    <row r="77" spans="2:12" ht="15">
      <c r="B77" s="712"/>
      <c r="C77" s="712"/>
      <c r="D77" s="712"/>
      <c r="E77" s="712"/>
      <c r="F77" s="712"/>
      <c r="G77" s="712"/>
      <c r="H77" s="712"/>
      <c r="I77" s="712"/>
    </row>
    <row r="78" spans="2:12" ht="15">
      <c r="B78" s="712"/>
      <c r="C78" s="712"/>
      <c r="D78" s="712"/>
      <c r="E78" s="712"/>
      <c r="F78" s="712"/>
      <c r="G78" s="712"/>
      <c r="H78" s="712"/>
      <c r="I78" s="712"/>
    </row>
    <row r="79" spans="2:12" ht="15">
      <c r="B79" s="712"/>
      <c r="C79" s="712"/>
      <c r="D79" s="712"/>
      <c r="E79" s="712"/>
      <c r="F79" s="712"/>
      <c r="G79" s="712"/>
      <c r="H79" s="712"/>
      <c r="I79" s="712"/>
    </row>
    <row r="80" spans="2:12" ht="15">
      <c r="B80" s="712"/>
      <c r="C80" s="712"/>
      <c r="D80" s="712"/>
      <c r="E80" s="712"/>
      <c r="F80" s="712"/>
      <c r="G80" s="712"/>
      <c r="H80" s="712"/>
      <c r="I80" s="712"/>
    </row>
  </sheetData>
  <mergeCells count="7">
    <mergeCell ref="B67:G67"/>
    <mergeCell ref="B2:G2"/>
    <mergeCell ref="B3:G3"/>
    <mergeCell ref="B4:G4"/>
    <mergeCell ref="B5:D5"/>
    <mergeCell ref="B62:D62"/>
    <mergeCell ref="B65:D65"/>
  </mergeCells>
  <pageMargins left="0.70866141732283472" right="0.70866141732283472" top="0.74803149606299213" bottom="0.74803149606299213" header="0.31496062992125984" footer="0.31496062992125984"/>
  <pageSetup scale="6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5:Q48"/>
  <sheetViews>
    <sheetView topLeftCell="C19" workbookViewId="0">
      <selection activeCell="A24" sqref="A24:G24"/>
    </sheetView>
  </sheetViews>
  <sheetFormatPr baseColWidth="10" defaultRowHeight="15"/>
  <cols>
    <col min="1" max="1" width="16.140625" customWidth="1"/>
    <col min="2" max="2" width="18.140625" customWidth="1"/>
    <col min="3" max="3" width="17" style="93" bestFit="1" customWidth="1"/>
    <col min="4" max="4" width="17.140625" style="93" bestFit="1" customWidth="1"/>
    <col min="5" max="5" width="17" style="93" bestFit="1" customWidth="1"/>
    <col min="6" max="7" width="16.85546875" bestFit="1" customWidth="1"/>
    <col min="8" max="8" width="8.85546875" customWidth="1"/>
    <col min="9" max="9" width="16.85546875" bestFit="1" customWidth="1"/>
    <col min="10" max="15" width="16.42578125" customWidth="1"/>
    <col min="17" max="17" width="18.140625" customWidth="1"/>
  </cols>
  <sheetData>
    <row r="5" spans="1:9">
      <c r="C5" s="93" t="s">
        <v>3414</v>
      </c>
      <c r="D5" s="93" t="s">
        <v>3415</v>
      </c>
      <c r="E5" s="93" t="s">
        <v>1347</v>
      </c>
      <c r="G5" s="93" t="s">
        <v>3417</v>
      </c>
      <c r="H5" s="93" t="s">
        <v>3418</v>
      </c>
    </row>
    <row r="6" spans="1:9" s="632" customFormat="1">
      <c r="B6" s="789" t="s">
        <v>3395</v>
      </c>
      <c r="C6" s="365">
        <f>EAI!E43</f>
        <v>2874716819</v>
      </c>
      <c r="D6" s="365">
        <f>EAI!F43</f>
        <v>434939405.20999998</v>
      </c>
      <c r="E6" s="365">
        <f>C6+D6</f>
        <v>3309656224.21</v>
      </c>
      <c r="G6" s="197">
        <f>C15</f>
        <v>16679666.24</v>
      </c>
      <c r="H6" s="197"/>
      <c r="I6" s="197"/>
    </row>
    <row r="7" spans="1:9" s="632" customFormat="1">
      <c r="B7" s="789" t="s">
        <v>3396</v>
      </c>
      <c r="C7" s="365">
        <f>'[2]LDF F6a) EG'!C177</f>
        <v>2874716819.0000005</v>
      </c>
      <c r="D7" s="365">
        <f>'[2]LDF F6a) EG'!D177</f>
        <v>454060246.90999997</v>
      </c>
      <c r="E7" s="365">
        <f>C7+D7</f>
        <v>3328777065.9100003</v>
      </c>
      <c r="G7" s="197">
        <f>-G6-D8</f>
        <v>2441175.4599999879</v>
      </c>
      <c r="H7" s="197"/>
    </row>
    <row r="8" spans="1:9">
      <c r="B8" s="788" t="s">
        <v>2434</v>
      </c>
      <c r="C8" s="93">
        <f>C6-C7</f>
        <v>0</v>
      </c>
      <c r="D8" s="93">
        <f t="shared" ref="D8:E8" si="0">D6-D7</f>
        <v>-19120841.699999988</v>
      </c>
      <c r="E8" s="93">
        <f t="shared" si="0"/>
        <v>-19120841.700000286</v>
      </c>
    </row>
    <row r="12" spans="1:9">
      <c r="D12" s="93" t="s">
        <v>3416</v>
      </c>
    </row>
    <row r="13" spans="1:9">
      <c r="A13" s="787" t="s">
        <v>2859</v>
      </c>
      <c r="B13" t="s">
        <v>3397</v>
      </c>
      <c r="C13" s="93" t="s">
        <v>3395</v>
      </c>
      <c r="D13" s="93">
        <v>192901370.83000001</v>
      </c>
      <c r="E13" s="370"/>
    </row>
    <row r="14" spans="1:9" s="725" customFormat="1">
      <c r="A14" s="787"/>
      <c r="B14" s="725" t="s">
        <v>3410</v>
      </c>
      <c r="C14" s="93"/>
      <c r="D14" s="382"/>
      <c r="E14" s="370"/>
      <c r="F14" s="633"/>
    </row>
    <row r="15" spans="1:9" s="725" customFormat="1">
      <c r="A15" s="787"/>
      <c r="B15" s="725" t="s">
        <v>3402</v>
      </c>
      <c r="C15" s="93">
        <v>16679666.24</v>
      </c>
      <c r="D15" s="93">
        <v>0</v>
      </c>
      <c r="E15" s="370"/>
      <c r="F15" s="633"/>
    </row>
    <row r="16" spans="1:9" s="725" customFormat="1">
      <c r="A16" s="787"/>
      <c r="B16" s="725" t="s">
        <v>3412</v>
      </c>
      <c r="C16" s="93"/>
      <c r="D16" s="657">
        <f>'LDF F5 Analitico de Ingresos'!E13</f>
        <v>1676434.71</v>
      </c>
      <c r="E16" s="370"/>
    </row>
    <row r="17" spans="1:17" s="725" customFormat="1">
      <c r="A17" s="787"/>
      <c r="B17" s="632" t="s">
        <v>3413</v>
      </c>
      <c r="C17" s="93"/>
      <c r="D17" s="93">
        <v>1472593</v>
      </c>
      <c r="E17" s="370"/>
    </row>
    <row r="18" spans="1:17">
      <c r="A18" s="338" t="s">
        <v>3399</v>
      </c>
      <c r="B18" t="s">
        <v>3398</v>
      </c>
      <c r="D18" s="93">
        <v>4979180</v>
      </c>
      <c r="E18" s="370"/>
      <c r="F18" s="633"/>
      <c r="G18" s="633"/>
    </row>
    <row r="19" spans="1:17">
      <c r="A19" s="338" t="s">
        <v>3400</v>
      </c>
      <c r="B19" t="s">
        <v>3401</v>
      </c>
      <c r="D19" s="93">
        <v>200000</v>
      </c>
      <c r="E19" s="370"/>
    </row>
    <row r="24" spans="1:17">
      <c r="A24" s="1356" t="s">
        <v>3647</v>
      </c>
      <c r="B24" s="1356"/>
      <c r="C24" s="1356"/>
      <c r="D24" s="1356"/>
      <c r="E24" s="1356"/>
      <c r="F24" s="1356"/>
      <c r="G24" s="1356"/>
      <c r="I24" s="1356" t="s">
        <v>3634</v>
      </c>
      <c r="J24" s="1356"/>
      <c r="K24" s="1356"/>
      <c r="L24" s="1356"/>
      <c r="M24" s="1356"/>
      <c r="N24" s="1356"/>
      <c r="O24" s="1356"/>
    </row>
    <row r="25" spans="1:17">
      <c r="A25" s="867"/>
      <c r="B25" s="867"/>
      <c r="C25" s="867"/>
      <c r="D25" s="867"/>
      <c r="E25" s="867"/>
      <c r="F25" s="867"/>
      <c r="G25" s="867"/>
      <c r="I25" s="973"/>
      <c r="J25" s="973"/>
      <c r="K25" s="973"/>
      <c r="L25" s="973"/>
      <c r="M25" s="973"/>
      <c r="N25" s="973"/>
      <c r="O25" s="973"/>
    </row>
    <row r="26" spans="1:17" s="371" customFormat="1">
      <c r="A26" s="832" t="s">
        <v>3403</v>
      </c>
      <c r="B26" s="832" t="s">
        <v>3404</v>
      </c>
      <c r="C26" s="833" t="s">
        <v>3405</v>
      </c>
      <c r="D26" s="833" t="s">
        <v>3406</v>
      </c>
      <c r="E26" s="833" t="s">
        <v>3407</v>
      </c>
      <c r="F26" s="832" t="s">
        <v>3408</v>
      </c>
      <c r="G26" s="832" t="s">
        <v>3409</v>
      </c>
      <c r="I26" s="832" t="s">
        <v>3403</v>
      </c>
      <c r="J26" s="832" t="s">
        <v>3404</v>
      </c>
      <c r="K26" s="833" t="s">
        <v>3405</v>
      </c>
      <c r="L26" s="833" t="s">
        <v>3406</v>
      </c>
      <c r="M26" s="833" t="s">
        <v>3407</v>
      </c>
      <c r="N26" s="832" t="s">
        <v>3408</v>
      </c>
      <c r="O26" s="832" t="s">
        <v>3409</v>
      </c>
    </row>
    <row r="27" spans="1:17">
      <c r="A27" s="371"/>
      <c r="B27" s="976"/>
      <c r="C27" s="976"/>
      <c r="D27" s="976"/>
      <c r="E27" s="976"/>
      <c r="F27" s="976"/>
      <c r="G27" s="976"/>
      <c r="I27" s="837"/>
      <c r="J27" s="837"/>
      <c r="K27" s="950"/>
      <c r="L27" s="950"/>
      <c r="M27" s="950"/>
      <c r="N27" s="837"/>
      <c r="O27" s="837"/>
    </row>
    <row r="28" spans="1:17">
      <c r="A28" s="796">
        <v>110122</v>
      </c>
      <c r="B28" s="980">
        <v>850964693.95000005</v>
      </c>
      <c r="C28" s="980">
        <v>495745446.16000003</v>
      </c>
      <c r="D28" s="980">
        <v>1346710140.1099999</v>
      </c>
      <c r="E28" s="980">
        <v>1286087474.9400001</v>
      </c>
      <c r="F28" s="980">
        <v>1286087474.9400001</v>
      </c>
      <c r="G28" s="980">
        <v>435122780.99000001</v>
      </c>
      <c r="I28" s="796">
        <v>110122</v>
      </c>
      <c r="J28" s="974">
        <v>835025474.95000005</v>
      </c>
      <c r="K28" s="974">
        <v>511679476.23000002</v>
      </c>
      <c r="L28" s="974">
        <v>1346710140.1100001</v>
      </c>
      <c r="M28" s="974">
        <v>1153852963.1600001</v>
      </c>
      <c r="N28" s="974">
        <v>1053320169.89</v>
      </c>
      <c r="O28" s="974">
        <v>192851988.02000001</v>
      </c>
      <c r="Q28" s="70">
        <f>D28-L28</f>
        <v>0</v>
      </c>
    </row>
    <row r="29" spans="1:17">
      <c r="A29" s="796">
        <v>110218</v>
      </c>
      <c r="B29" s="980">
        <v>0</v>
      </c>
      <c r="C29" s="980">
        <v>217.71</v>
      </c>
      <c r="D29" s="980">
        <v>217.71</v>
      </c>
      <c r="E29" s="980">
        <v>217.71</v>
      </c>
      <c r="F29" s="980">
        <v>217.71</v>
      </c>
      <c r="G29" s="980">
        <v>217.71</v>
      </c>
      <c r="I29" s="796">
        <v>110218</v>
      </c>
      <c r="J29" s="975">
        <v>0</v>
      </c>
      <c r="K29" s="975">
        <v>146.16999999999999</v>
      </c>
      <c r="L29" s="975">
        <v>146.16999999999999</v>
      </c>
      <c r="M29" s="975">
        <v>0</v>
      </c>
      <c r="N29" s="975">
        <v>0</v>
      </c>
      <c r="O29" s="975">
        <v>146.16999999999999</v>
      </c>
      <c r="Q29" s="70">
        <f t="shared" ref="Q29:Q40" si="1">D29-L29</f>
        <v>71.54000000000002</v>
      </c>
    </row>
    <row r="30" spans="1:17">
      <c r="A30" s="796">
        <v>110222</v>
      </c>
      <c r="B30" s="980">
        <v>0</v>
      </c>
      <c r="C30" s="980">
        <v>1078360.21</v>
      </c>
      <c r="D30" s="980">
        <v>1078360.21</v>
      </c>
      <c r="E30" s="980">
        <v>605256.56999999995</v>
      </c>
      <c r="F30" s="980">
        <v>605256.56999999995</v>
      </c>
      <c r="G30" s="980">
        <v>605256.56999999995</v>
      </c>
      <c r="I30" s="796">
        <v>110222</v>
      </c>
      <c r="J30" s="974">
        <v>0</v>
      </c>
      <c r="K30" s="974">
        <v>1137361.8400000001</v>
      </c>
      <c r="L30" s="974">
        <v>1137361.8400000001</v>
      </c>
      <c r="M30" s="974">
        <v>1137361.8400000001</v>
      </c>
      <c r="N30" s="974">
        <v>664224.56999999995</v>
      </c>
      <c r="O30" s="974">
        <v>0</v>
      </c>
      <c r="Q30" s="70">
        <f t="shared" si="1"/>
        <v>-59001.630000000121</v>
      </c>
    </row>
    <row r="31" spans="1:17">
      <c r="A31" s="796">
        <v>140221</v>
      </c>
      <c r="B31" s="980">
        <v>0</v>
      </c>
      <c r="C31" s="980">
        <v>2523.75</v>
      </c>
      <c r="D31" s="980">
        <v>2523.75</v>
      </c>
      <c r="E31" s="980">
        <v>0</v>
      </c>
      <c r="F31" s="980">
        <v>0</v>
      </c>
      <c r="G31" s="980">
        <v>0</v>
      </c>
      <c r="I31" s="796">
        <v>140221</v>
      </c>
      <c r="J31" s="974">
        <v>0</v>
      </c>
      <c r="K31" s="974">
        <v>721578.97</v>
      </c>
      <c r="L31" s="974">
        <v>721578.97</v>
      </c>
      <c r="M31" s="974">
        <v>724091.56</v>
      </c>
      <c r="N31" s="974">
        <v>724091.56</v>
      </c>
      <c r="O31" s="974">
        <v>-2512.59</v>
      </c>
      <c r="Q31" s="70">
        <f t="shared" si="1"/>
        <v>-719055.22</v>
      </c>
    </row>
    <row r="32" spans="1:17">
      <c r="A32" s="796">
        <v>151219</v>
      </c>
      <c r="B32" s="980">
        <v>0</v>
      </c>
      <c r="C32" s="980">
        <v>36794.15</v>
      </c>
      <c r="D32" s="980">
        <v>36794.15</v>
      </c>
      <c r="E32" s="980">
        <v>43812.72</v>
      </c>
      <c r="F32" s="980">
        <v>43812.72</v>
      </c>
      <c r="G32" s="980">
        <v>43812.72</v>
      </c>
      <c r="I32" s="796">
        <v>151219</v>
      </c>
      <c r="J32" s="974">
        <v>0</v>
      </c>
      <c r="K32" s="974">
        <v>0</v>
      </c>
      <c r="L32" s="974">
        <v>0</v>
      </c>
      <c r="M32" s="974">
        <v>0</v>
      </c>
      <c r="N32" s="974">
        <v>0</v>
      </c>
      <c r="O32" s="974">
        <v>0</v>
      </c>
      <c r="Q32" s="70">
        <f t="shared" si="1"/>
        <v>36794.15</v>
      </c>
    </row>
    <row r="33" spans="1:17">
      <c r="A33" s="796">
        <v>151220</v>
      </c>
      <c r="B33" s="980">
        <v>50000</v>
      </c>
      <c r="C33" s="980">
        <v>0</v>
      </c>
      <c r="D33" s="980">
        <v>50000</v>
      </c>
      <c r="E33" s="980">
        <v>19679.37</v>
      </c>
      <c r="F33" s="980">
        <v>19679.37</v>
      </c>
      <c r="G33" s="980">
        <v>-30320.63</v>
      </c>
      <c r="I33" s="796">
        <v>151220</v>
      </c>
      <c r="J33" s="975">
        <v>0</v>
      </c>
      <c r="K33" s="975">
        <v>50000</v>
      </c>
      <c r="L33" s="975">
        <v>50000</v>
      </c>
      <c r="M33" s="975">
        <v>0</v>
      </c>
      <c r="N33" s="975">
        <v>0</v>
      </c>
      <c r="O33" s="975">
        <v>50000</v>
      </c>
      <c r="Q33" s="70">
        <f t="shared" si="1"/>
        <v>0</v>
      </c>
    </row>
    <row r="34" spans="1:17">
      <c r="A34" s="796">
        <v>151221</v>
      </c>
      <c r="B34" s="980">
        <v>100000</v>
      </c>
      <c r="C34" s="980">
        <v>79944.7</v>
      </c>
      <c r="D34" s="980">
        <v>179944.7</v>
      </c>
      <c r="E34" s="980">
        <v>181594.12</v>
      </c>
      <c r="F34" s="980">
        <v>181594.12</v>
      </c>
      <c r="G34" s="980">
        <v>81594.12</v>
      </c>
      <c r="I34" s="796">
        <v>151221</v>
      </c>
      <c r="J34" s="974">
        <v>0</v>
      </c>
      <c r="K34" s="974">
        <v>14106255.949999999</v>
      </c>
      <c r="L34" s="974">
        <v>14106255.949999999</v>
      </c>
      <c r="M34" s="974">
        <v>14024525.720000001</v>
      </c>
      <c r="N34" s="974">
        <v>14024525.720000001</v>
      </c>
      <c r="O34" s="974">
        <v>81730.23</v>
      </c>
      <c r="Q34" s="70">
        <f t="shared" si="1"/>
        <v>-13926311.25</v>
      </c>
    </row>
    <row r="35" spans="1:17">
      <c r="A35" s="796">
        <v>151222</v>
      </c>
      <c r="B35" s="980">
        <v>1037357064.17</v>
      </c>
      <c r="C35" s="980">
        <v>144082470.84999999</v>
      </c>
      <c r="D35" s="980">
        <v>1181439535.02</v>
      </c>
      <c r="E35" s="980">
        <v>1219598888.49</v>
      </c>
      <c r="F35" s="980">
        <v>1219598888.49</v>
      </c>
      <c r="G35" s="980">
        <v>182241824.31999999</v>
      </c>
      <c r="I35" s="796">
        <v>151222</v>
      </c>
      <c r="J35" s="974">
        <v>1053446286.17</v>
      </c>
      <c r="K35" s="974">
        <v>127993248.84999999</v>
      </c>
      <c r="L35" s="974">
        <v>1181439535.02</v>
      </c>
      <c r="M35" s="974">
        <v>1053901783.37</v>
      </c>
      <c r="N35" s="974">
        <v>948434680.76999998</v>
      </c>
      <c r="O35" s="974">
        <v>127537751.65000001</v>
      </c>
      <c r="Q35" s="70">
        <f t="shared" si="1"/>
        <v>0</v>
      </c>
    </row>
    <row r="36" spans="1:17">
      <c r="A36" s="796">
        <v>151320</v>
      </c>
      <c r="B36" s="980" t="s">
        <v>4721</v>
      </c>
      <c r="C36" s="980">
        <v>22.26</v>
      </c>
      <c r="D36" s="980">
        <v>22.26</v>
      </c>
      <c r="E36" s="980">
        <v>22.26</v>
      </c>
      <c r="F36" s="980">
        <v>22.26</v>
      </c>
      <c r="G36" s="980">
        <v>22.26</v>
      </c>
      <c r="I36" s="796">
        <v>151320</v>
      </c>
      <c r="J36" s="974">
        <v>0</v>
      </c>
      <c r="K36" s="974">
        <v>0</v>
      </c>
      <c r="L36" s="974">
        <v>0</v>
      </c>
      <c r="M36" s="974">
        <v>0</v>
      </c>
      <c r="N36" s="974">
        <v>0</v>
      </c>
      <c r="O36" s="974">
        <v>0</v>
      </c>
      <c r="Q36" s="70">
        <f t="shared" si="1"/>
        <v>22.26</v>
      </c>
    </row>
    <row r="37" spans="1:17">
      <c r="A37" s="796">
        <v>250321</v>
      </c>
      <c r="B37" s="980">
        <v>0</v>
      </c>
      <c r="C37" s="980">
        <v>0</v>
      </c>
      <c r="D37" s="980">
        <v>0</v>
      </c>
      <c r="E37" s="980">
        <v>0</v>
      </c>
      <c r="F37" s="980">
        <v>0</v>
      </c>
      <c r="G37" s="980">
        <v>0</v>
      </c>
      <c r="I37" s="796">
        <v>250321</v>
      </c>
      <c r="J37" s="974">
        <v>0</v>
      </c>
      <c r="K37" s="974">
        <v>0</v>
      </c>
      <c r="L37" s="974">
        <v>0</v>
      </c>
      <c r="M37" s="974">
        <v>0</v>
      </c>
      <c r="N37" s="974">
        <v>0</v>
      </c>
      <c r="O37" s="974">
        <v>0</v>
      </c>
      <c r="Q37" s="70">
        <f t="shared" si="1"/>
        <v>0</v>
      </c>
    </row>
    <row r="38" spans="1:17">
      <c r="A38" s="796">
        <v>250322</v>
      </c>
      <c r="B38" s="980">
        <v>84561237</v>
      </c>
      <c r="C38" s="980">
        <v>23670705.48</v>
      </c>
      <c r="D38" s="980">
        <v>108231942.48</v>
      </c>
      <c r="E38" s="980">
        <v>108231942.48</v>
      </c>
      <c r="F38" s="980">
        <v>108231942.48</v>
      </c>
      <c r="G38" s="980">
        <v>23670705.48</v>
      </c>
      <c r="I38" s="796">
        <v>250322</v>
      </c>
      <c r="J38" s="974">
        <v>84561237</v>
      </c>
      <c r="K38" s="974">
        <v>23670705.280000001</v>
      </c>
      <c r="L38" s="974">
        <v>108231942.28</v>
      </c>
      <c r="M38" s="974">
        <v>64954770.479999997</v>
      </c>
      <c r="N38" s="974">
        <v>61137568.920000002</v>
      </c>
      <c r="O38" s="974">
        <v>43277171.799999997</v>
      </c>
      <c r="Q38" s="70">
        <f t="shared" si="1"/>
        <v>0.20000000298023224</v>
      </c>
    </row>
    <row r="39" spans="1:17">
      <c r="A39" s="796">
        <v>250422</v>
      </c>
      <c r="B39" s="980">
        <v>461505009</v>
      </c>
      <c r="C39" s="980">
        <v>54094841.380000003</v>
      </c>
      <c r="D39" s="980">
        <v>515599850.38</v>
      </c>
      <c r="E39" s="980">
        <v>515599850.27999997</v>
      </c>
      <c r="F39" s="980">
        <v>515599850.27999997</v>
      </c>
      <c r="G39" s="980">
        <v>54094841.280000001</v>
      </c>
      <c r="I39" s="796">
        <v>250422</v>
      </c>
      <c r="J39" s="974">
        <v>461505009</v>
      </c>
      <c r="K39" s="974">
        <v>54094841.280000001</v>
      </c>
      <c r="L39" s="974">
        <v>515599850.27999997</v>
      </c>
      <c r="M39" s="974">
        <v>515590636.38</v>
      </c>
      <c r="N39" s="974">
        <v>514711597.02999997</v>
      </c>
      <c r="O39" s="974">
        <v>9213.9</v>
      </c>
      <c r="Q39" s="70">
        <f t="shared" si="1"/>
        <v>0.10000002384185791</v>
      </c>
    </row>
    <row r="40" spans="1:17">
      <c r="A40" s="796">
        <v>250722</v>
      </c>
      <c r="B40" s="980">
        <v>3</v>
      </c>
      <c r="C40" s="980">
        <v>1668348.32</v>
      </c>
      <c r="D40" s="980">
        <v>1668351.32</v>
      </c>
      <c r="E40" s="980">
        <v>1668348.32</v>
      </c>
      <c r="F40" s="980">
        <v>1668348.32</v>
      </c>
      <c r="G40" s="980">
        <v>1668345.32</v>
      </c>
      <c r="I40" s="796">
        <v>250722</v>
      </c>
      <c r="J40" s="974">
        <v>0</v>
      </c>
      <c r="K40" s="974">
        <v>1668348.22</v>
      </c>
      <c r="L40" s="974">
        <v>1668348.22</v>
      </c>
      <c r="M40" s="974">
        <v>1668348.22</v>
      </c>
      <c r="N40" s="974">
        <v>1668348.22</v>
      </c>
      <c r="O40" s="974">
        <v>0</v>
      </c>
      <c r="Q40" s="70">
        <f t="shared" si="1"/>
        <v>3.1000000000931323</v>
      </c>
    </row>
    <row r="41" spans="1:17">
      <c r="A41" s="867"/>
      <c r="B41" s="977"/>
      <c r="C41" s="977"/>
      <c r="D41" s="977"/>
      <c r="E41" s="977"/>
      <c r="F41" s="977"/>
      <c r="G41" s="977"/>
      <c r="I41" s="796"/>
      <c r="J41" s="867"/>
      <c r="K41" s="867"/>
      <c r="L41" s="867"/>
      <c r="M41" s="867"/>
      <c r="N41" s="867"/>
      <c r="O41" s="867"/>
    </row>
    <row r="42" spans="1:17">
      <c r="A42" s="947" t="s">
        <v>285</v>
      </c>
      <c r="B42" s="978">
        <v>2434538007.1199999</v>
      </c>
      <c r="C42" s="978">
        <v>207945756.46000001</v>
      </c>
      <c r="D42" s="978">
        <v>2642483763.5799999</v>
      </c>
      <c r="E42" s="978">
        <v>1872833339.6400001</v>
      </c>
      <c r="F42" s="978">
        <v>1872833339.6400001</v>
      </c>
      <c r="G42" s="978">
        <v>-561704667.48000002</v>
      </c>
      <c r="I42" s="867"/>
      <c r="J42" s="946"/>
      <c r="K42" s="946"/>
      <c r="L42" s="946"/>
      <c r="M42" s="946"/>
      <c r="N42" s="946"/>
      <c r="O42" s="946"/>
    </row>
    <row r="43" spans="1:17">
      <c r="A43" s="947"/>
      <c r="B43" s="978"/>
      <c r="C43" s="978"/>
      <c r="D43" s="978"/>
      <c r="E43" s="978"/>
      <c r="F43" s="978"/>
      <c r="G43" s="978"/>
      <c r="I43" s="947" t="s">
        <v>285</v>
      </c>
      <c r="J43" s="948">
        <v>2434538007.1199999</v>
      </c>
      <c r="K43" s="948">
        <v>223913329.52000001</v>
      </c>
      <c r="L43" s="948">
        <v>2658451336.6399999</v>
      </c>
      <c r="M43" s="948">
        <v>1516343066.1800001</v>
      </c>
      <c r="N43" s="948">
        <v>1396536035.5100002</v>
      </c>
      <c r="O43" s="948">
        <v>1142108270.46</v>
      </c>
    </row>
    <row r="44" spans="1:17">
      <c r="A44" s="867" t="s">
        <v>3952</v>
      </c>
      <c r="B44" s="979">
        <v>2434538007.1199999</v>
      </c>
      <c r="C44" s="979">
        <v>207945756.46000001</v>
      </c>
      <c r="D44" s="979">
        <v>2642483763.5799999</v>
      </c>
      <c r="E44" s="979">
        <v>1872833339.6400001</v>
      </c>
      <c r="F44" s="979">
        <v>1872833339.6400001</v>
      </c>
      <c r="G44" s="979">
        <v>-561704667.48000002</v>
      </c>
      <c r="I44" s="947"/>
      <c r="J44" s="948"/>
      <c r="K44" s="948"/>
      <c r="L44" s="948"/>
      <c r="M44" s="948"/>
      <c r="N44" s="948"/>
      <c r="O44" s="948"/>
    </row>
    <row r="45" spans="1:17">
      <c r="A45" s="867"/>
      <c r="B45" s="946"/>
      <c r="C45" s="946"/>
      <c r="D45" s="946"/>
      <c r="E45" s="946"/>
      <c r="F45" s="946"/>
      <c r="G45" s="946"/>
      <c r="I45" s="867" t="s">
        <v>1068</v>
      </c>
      <c r="J45" s="949">
        <v>2434538007.1199999</v>
      </c>
      <c r="K45" s="949">
        <v>223913329.52000001</v>
      </c>
      <c r="L45" s="949">
        <v>2658451336.6399999</v>
      </c>
      <c r="M45" s="949">
        <v>1516343066.1800001</v>
      </c>
      <c r="N45" s="949">
        <v>1396536035.51</v>
      </c>
      <c r="O45" s="949">
        <v>1142108270.46</v>
      </c>
    </row>
    <row r="46" spans="1:17">
      <c r="A46" s="947" t="s">
        <v>2434</v>
      </c>
      <c r="B46" s="948">
        <v>0</v>
      </c>
      <c r="C46" s="948">
        <v>0</v>
      </c>
      <c r="D46" s="948">
        <v>0</v>
      </c>
      <c r="E46" s="948">
        <v>0</v>
      </c>
      <c r="F46" s="948">
        <v>0</v>
      </c>
      <c r="G46" s="948">
        <v>0</v>
      </c>
      <c r="I46" s="867"/>
      <c r="J46" s="946"/>
      <c r="K46" s="946"/>
      <c r="L46" s="946"/>
      <c r="M46" s="946"/>
      <c r="N46" s="946"/>
      <c r="O46" s="946"/>
    </row>
    <row r="47" spans="1:17">
      <c r="I47" s="947" t="s">
        <v>2434</v>
      </c>
      <c r="J47" s="948">
        <v>0</v>
      </c>
      <c r="K47" s="948">
        <v>0</v>
      </c>
      <c r="L47" s="948">
        <v>0</v>
      </c>
      <c r="M47" s="948">
        <v>0</v>
      </c>
      <c r="N47" s="948">
        <v>0</v>
      </c>
      <c r="O47" s="948">
        <v>0</v>
      </c>
    </row>
    <row r="48" spans="1:17">
      <c r="I48" s="867"/>
      <c r="J48" s="867"/>
      <c r="K48" s="867"/>
      <c r="L48" s="867"/>
      <c r="M48" s="867"/>
      <c r="N48" s="867"/>
      <c r="O48" s="867"/>
    </row>
  </sheetData>
  <mergeCells count="2">
    <mergeCell ref="I24:O24"/>
    <mergeCell ref="A24:G2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L47"/>
  <sheetViews>
    <sheetView topLeftCell="A19" workbookViewId="0">
      <selection activeCell="D36" sqref="D36"/>
    </sheetView>
  </sheetViews>
  <sheetFormatPr baseColWidth="10" defaultRowHeight="15"/>
  <cols>
    <col min="1" max="1" width="11.42578125" style="796"/>
    <col min="2" max="2" width="28.5703125" style="796" customWidth="1"/>
    <col min="3" max="3" width="20.5703125" customWidth="1"/>
    <col min="4" max="4" width="15.140625" customWidth="1"/>
    <col min="5" max="5" width="14.85546875" customWidth="1"/>
    <col min="6" max="6" width="3.85546875" style="731" customWidth="1"/>
    <col min="7" max="7" width="16.5703125" hidden="1" customWidth="1"/>
    <col min="8" max="8" width="18" customWidth="1"/>
    <col min="9" max="9" width="18.28515625" customWidth="1"/>
    <col min="11" max="11" width="16.85546875" bestFit="1" customWidth="1"/>
  </cols>
  <sheetData>
    <row r="2" spans="1:11" ht="30" customHeight="1">
      <c r="A2" s="1358" t="s">
        <v>3665</v>
      </c>
      <c r="B2" s="1358"/>
      <c r="C2" s="1358"/>
      <c r="D2" s="1358"/>
      <c r="E2" s="1358"/>
      <c r="F2" s="839"/>
      <c r="G2" s="1358" t="s">
        <v>3666</v>
      </c>
      <c r="H2" s="1358"/>
      <c r="I2" s="1358"/>
      <c r="J2" s="673"/>
    </row>
    <row r="3" spans="1:11" s="4" customFormat="1" ht="48">
      <c r="A3" s="840" t="s">
        <v>3403</v>
      </c>
      <c r="B3" s="840" t="s">
        <v>343</v>
      </c>
      <c r="C3" s="1001" t="s">
        <v>3406</v>
      </c>
      <c r="D3" s="841" t="s">
        <v>3664</v>
      </c>
      <c r="E3" s="840" t="s">
        <v>3648</v>
      </c>
      <c r="F3" s="839"/>
      <c r="G3" s="840" t="s">
        <v>3403</v>
      </c>
      <c r="H3" s="841" t="s">
        <v>195</v>
      </c>
      <c r="I3" s="841" t="s">
        <v>3649</v>
      </c>
      <c r="J3" s="536"/>
    </row>
    <row r="4" spans="1:11">
      <c r="A4" s="921">
        <f>'CONCILIACION PRES'!A28</f>
        <v>110122</v>
      </c>
      <c r="B4" s="922" t="s">
        <v>3655</v>
      </c>
      <c r="C4" s="928">
        <v>1346710140.1099999</v>
      </c>
      <c r="D4" s="924">
        <v>0</v>
      </c>
      <c r="E4" s="923">
        <f>C4+D4</f>
        <v>1346710140.1099999</v>
      </c>
      <c r="F4" s="925"/>
      <c r="G4" s="921">
        <f>A4</f>
        <v>110122</v>
      </c>
      <c r="H4" s="923">
        <v>1346704951.1800001</v>
      </c>
      <c r="I4" s="926">
        <f>E4-H4</f>
        <v>5188.9299998283386</v>
      </c>
      <c r="J4" s="633"/>
      <c r="K4" s="93"/>
    </row>
    <row r="5" spans="1:11">
      <c r="A5" s="921">
        <f>'CONCILIACION PRES'!A29</f>
        <v>110218</v>
      </c>
      <c r="B5" s="922" t="s">
        <v>3656</v>
      </c>
      <c r="C5" s="928">
        <v>217.71</v>
      </c>
      <c r="D5" s="924">
        <v>0</v>
      </c>
      <c r="E5" s="923">
        <f t="shared" ref="E5:E16" si="0">C5+D5</f>
        <v>217.71</v>
      </c>
      <c r="F5" s="925"/>
      <c r="G5" s="921">
        <f t="shared" ref="G5:G16" si="1">A5</f>
        <v>110218</v>
      </c>
      <c r="H5" s="923">
        <v>146.16999999999999</v>
      </c>
      <c r="I5" s="926">
        <f t="shared" ref="I5:I16" si="2">E5-H5</f>
        <v>71.54000000000002</v>
      </c>
      <c r="J5" s="633"/>
      <c r="K5" s="93"/>
    </row>
    <row r="6" spans="1:11">
      <c r="A6" s="921">
        <f>'CONCILIACION PRES'!A30</f>
        <v>110222</v>
      </c>
      <c r="B6" s="922" t="s">
        <v>3657</v>
      </c>
      <c r="C6" s="928">
        <v>1078360.21</v>
      </c>
      <c r="D6" s="924">
        <v>0</v>
      </c>
      <c r="E6" s="923">
        <f t="shared" si="0"/>
        <v>1078360.21</v>
      </c>
      <c r="F6" s="925"/>
      <c r="G6" s="921">
        <f t="shared" si="1"/>
        <v>110222</v>
      </c>
      <c r="H6" s="923">
        <v>1137361.8400000001</v>
      </c>
      <c r="I6" s="926">
        <f t="shared" si="2"/>
        <v>-59001.630000000121</v>
      </c>
      <c r="J6" s="633"/>
      <c r="K6" s="93"/>
    </row>
    <row r="7" spans="1:11">
      <c r="A7" s="921">
        <f>'CONCILIACION PRES'!A31</f>
        <v>140221</v>
      </c>
      <c r="B7" s="922" t="s">
        <v>3658</v>
      </c>
      <c r="C7" s="120">
        <v>2523.75</v>
      </c>
      <c r="D7" s="120">
        <v>802464.28999999992</v>
      </c>
      <c r="E7" s="923">
        <f>C7+D7</f>
        <v>804988.03999999992</v>
      </c>
      <c r="F7" s="925"/>
      <c r="G7" s="921">
        <f t="shared" si="1"/>
        <v>140221</v>
      </c>
      <c r="H7" s="923">
        <v>721578.97</v>
      </c>
      <c r="I7" s="926">
        <f t="shared" si="2"/>
        <v>83409.069999999949</v>
      </c>
      <c r="J7" s="633"/>
      <c r="K7" s="93"/>
    </row>
    <row r="8" spans="1:11">
      <c r="A8" s="921">
        <f>'CONCILIACION PRES'!A32</f>
        <v>151219</v>
      </c>
      <c r="B8" s="927" t="s">
        <v>3650</v>
      </c>
      <c r="C8" s="928">
        <v>36794.15</v>
      </c>
      <c r="D8" s="928">
        <v>255135</v>
      </c>
      <c r="E8" s="923">
        <f t="shared" si="0"/>
        <v>291929.15000000002</v>
      </c>
      <c r="F8" s="925"/>
      <c r="G8" s="921">
        <f t="shared" si="1"/>
        <v>151219</v>
      </c>
      <c r="H8" s="923">
        <v>0</v>
      </c>
      <c r="I8" s="926">
        <f t="shared" si="2"/>
        <v>291929.15000000002</v>
      </c>
      <c r="J8" s="633"/>
      <c r="K8" s="93"/>
    </row>
    <row r="9" spans="1:11">
      <c r="A9" s="921">
        <f>'CONCILIACION PRES'!A33</f>
        <v>151220</v>
      </c>
      <c r="B9" s="927" t="s">
        <v>3651</v>
      </c>
      <c r="C9" s="928">
        <v>50000</v>
      </c>
      <c r="D9" s="924">
        <v>0</v>
      </c>
      <c r="E9" s="923">
        <f t="shared" si="0"/>
        <v>50000</v>
      </c>
      <c r="F9" s="925"/>
      <c r="G9" s="921">
        <f t="shared" si="1"/>
        <v>151220</v>
      </c>
      <c r="H9" s="923">
        <v>50000</v>
      </c>
      <c r="I9" s="926">
        <f t="shared" si="2"/>
        <v>0</v>
      </c>
      <c r="J9" s="633"/>
      <c r="K9" s="93"/>
    </row>
    <row r="10" spans="1:11">
      <c r="A10" s="921">
        <f>'CONCILIACION PRES'!A34</f>
        <v>151221</v>
      </c>
      <c r="B10" s="927" t="s">
        <v>3652</v>
      </c>
      <c r="C10" s="928">
        <v>179944.7</v>
      </c>
      <c r="D10" s="928">
        <v>15622066.949999999</v>
      </c>
      <c r="E10" s="923">
        <f t="shared" si="0"/>
        <v>15802011.649999999</v>
      </c>
      <c r="F10" s="925"/>
      <c r="G10" s="921">
        <f t="shared" si="1"/>
        <v>151221</v>
      </c>
      <c r="H10" s="923">
        <v>14106255.949999999</v>
      </c>
      <c r="I10" s="926">
        <f t="shared" si="2"/>
        <v>1695755.6999999993</v>
      </c>
      <c r="J10" s="633"/>
      <c r="K10" s="93"/>
    </row>
    <row r="11" spans="1:11">
      <c r="A11" s="921">
        <f>'CONCILIACION PRES'!A35</f>
        <v>151222</v>
      </c>
      <c r="B11" s="927" t="s">
        <v>3653</v>
      </c>
      <c r="C11" s="928">
        <v>1181439535.02</v>
      </c>
      <c r="D11" s="924">
        <v>0</v>
      </c>
      <c r="E11" s="923">
        <f t="shared" si="0"/>
        <v>1181439535.02</v>
      </c>
      <c r="F11" s="925"/>
      <c r="G11" s="921">
        <f t="shared" si="1"/>
        <v>151222</v>
      </c>
      <c r="H11" s="923">
        <v>1181439535.02</v>
      </c>
      <c r="I11" s="926">
        <f t="shared" si="2"/>
        <v>0</v>
      </c>
      <c r="J11" s="633"/>
      <c r="K11" s="93"/>
    </row>
    <row r="12" spans="1:11">
      <c r="A12" s="921">
        <f>'CONCILIACION PRES'!A36</f>
        <v>151320</v>
      </c>
      <c r="B12" s="927" t="s">
        <v>3660</v>
      </c>
      <c r="C12" s="928">
        <v>22.26</v>
      </c>
      <c r="D12" s="924">
        <v>0</v>
      </c>
      <c r="E12" s="923">
        <f t="shared" si="0"/>
        <v>22.26</v>
      </c>
      <c r="F12" s="925"/>
      <c r="G12" s="921">
        <f t="shared" si="1"/>
        <v>151320</v>
      </c>
      <c r="H12" s="923">
        <v>0</v>
      </c>
      <c r="I12" s="926">
        <f t="shared" si="2"/>
        <v>22.26</v>
      </c>
      <c r="J12" s="633"/>
      <c r="K12" s="93"/>
    </row>
    <row r="13" spans="1:11">
      <c r="A13" s="921">
        <f>'CONCILIACION PRES'!A37</f>
        <v>250321</v>
      </c>
      <c r="B13" s="927" t="s">
        <v>3659</v>
      </c>
      <c r="C13" s="928">
        <v>0</v>
      </c>
      <c r="D13" s="924">
        <v>0</v>
      </c>
      <c r="E13" s="923">
        <f t="shared" si="0"/>
        <v>0</v>
      </c>
      <c r="F13" s="925"/>
      <c r="G13" s="921">
        <f t="shared" si="1"/>
        <v>250321</v>
      </c>
      <c r="H13" s="923">
        <v>0</v>
      </c>
      <c r="I13" s="926">
        <f t="shared" si="2"/>
        <v>0</v>
      </c>
      <c r="J13" s="633"/>
      <c r="K13" s="93"/>
    </row>
    <row r="14" spans="1:11">
      <c r="A14" s="921">
        <f>'CONCILIACION PRES'!A38</f>
        <v>250322</v>
      </c>
      <c r="B14" s="927" t="s">
        <v>3661</v>
      </c>
      <c r="C14" s="928">
        <v>108231942.48</v>
      </c>
      <c r="D14" s="924">
        <v>0</v>
      </c>
      <c r="E14" s="923">
        <f t="shared" si="0"/>
        <v>108231942.48</v>
      </c>
      <c r="F14" s="925"/>
      <c r="G14" s="921">
        <f t="shared" si="1"/>
        <v>250322</v>
      </c>
      <c r="H14" s="923">
        <v>108231942.28</v>
      </c>
      <c r="I14" s="926">
        <f t="shared" si="2"/>
        <v>0.20000000298023224</v>
      </c>
      <c r="J14" s="633"/>
      <c r="K14" s="93"/>
    </row>
    <row r="15" spans="1:11" s="725" customFormat="1">
      <c r="A15" s="921">
        <v>250422</v>
      </c>
      <c r="B15" s="927" t="s">
        <v>3662</v>
      </c>
      <c r="C15" s="928">
        <v>515599850.38</v>
      </c>
      <c r="D15" s="924">
        <v>0</v>
      </c>
      <c r="E15" s="923">
        <f t="shared" si="0"/>
        <v>515599850.38</v>
      </c>
      <c r="F15" s="730"/>
      <c r="G15" s="921">
        <f t="shared" si="1"/>
        <v>250422</v>
      </c>
      <c r="H15" s="923">
        <v>515599850.27999997</v>
      </c>
      <c r="I15" s="926">
        <f t="shared" si="2"/>
        <v>0.10000002384185791</v>
      </c>
      <c r="K15" s="93"/>
    </row>
    <row r="16" spans="1:11" s="725" customFormat="1">
      <c r="A16" s="921">
        <v>250722</v>
      </c>
      <c r="B16" s="927" t="s">
        <v>3663</v>
      </c>
      <c r="C16" s="928">
        <v>1668351.32</v>
      </c>
      <c r="D16" s="924">
        <v>0</v>
      </c>
      <c r="E16" s="923">
        <f t="shared" si="0"/>
        <v>1668351.32</v>
      </c>
      <c r="F16" s="730"/>
      <c r="G16" s="921">
        <f t="shared" si="1"/>
        <v>250722</v>
      </c>
      <c r="H16" s="923">
        <v>1668348.22</v>
      </c>
      <c r="I16" s="926">
        <f t="shared" si="2"/>
        <v>3.1000000000931323</v>
      </c>
      <c r="K16" s="93"/>
    </row>
    <row r="17" spans="1:12" ht="15.75" thickBot="1">
      <c r="A17" s="929" t="s">
        <v>3654</v>
      </c>
      <c r="B17" s="637"/>
      <c r="C17" s="929">
        <f>SUM(C4:C16)</f>
        <v>3154997682.0900006</v>
      </c>
      <c r="D17" s="929">
        <f>SUM(D4:D16)</f>
        <v>16679666.239999998</v>
      </c>
      <c r="E17" s="929">
        <f>SUM(E4:E16)</f>
        <v>3171677348.3300009</v>
      </c>
      <c r="F17" s="930"/>
      <c r="G17" s="929" t="s">
        <v>3654</v>
      </c>
      <c r="H17" s="929">
        <f>SUM(H4:H16)</f>
        <v>3169659969.9100003</v>
      </c>
      <c r="I17" s="929">
        <f>SUM(I4:I16)</f>
        <v>2017378.4199998544</v>
      </c>
    </row>
    <row r="18" spans="1:12" ht="15.75" thickTop="1">
      <c r="C18" s="948"/>
      <c r="D18" s="93"/>
      <c r="H18" s="633"/>
    </row>
    <row r="19" spans="1:12">
      <c r="D19" s="93"/>
    </row>
    <row r="20" spans="1:12">
      <c r="D20" s="93"/>
    </row>
    <row r="21" spans="1:12">
      <c r="D21" s="93"/>
    </row>
    <row r="22" spans="1:12" ht="28.5" customHeight="1">
      <c r="A22" s="1357" t="s">
        <v>3667</v>
      </c>
      <c r="B22" s="1357"/>
      <c r="C22" s="1357"/>
      <c r="D22" s="371"/>
      <c r="E22" s="725"/>
      <c r="G22" s="1357" t="s">
        <v>3668</v>
      </c>
      <c r="H22" s="1357"/>
      <c r="I22" s="1357"/>
      <c r="L22" s="725"/>
    </row>
    <row r="23" spans="1:12">
      <c r="A23" s="725"/>
      <c r="B23" s="93"/>
      <c r="C23" s="725"/>
      <c r="D23" s="371"/>
      <c r="E23" s="725"/>
      <c r="G23" s="725"/>
      <c r="H23" s="725"/>
      <c r="I23" s="725"/>
      <c r="L23" s="725"/>
    </row>
    <row r="24" spans="1:12">
      <c r="A24" s="835" t="s">
        <v>3403</v>
      </c>
      <c r="B24" s="835" t="s">
        <v>3407</v>
      </c>
      <c r="C24" s="835" t="s">
        <v>3408</v>
      </c>
      <c r="D24" s="837"/>
      <c r="E24" s="725"/>
      <c r="G24" s="835" t="s">
        <v>3403</v>
      </c>
      <c r="H24" s="835" t="s">
        <v>3407</v>
      </c>
      <c r="I24" s="835" t="s">
        <v>217</v>
      </c>
    </row>
    <row r="25" spans="1:12">
      <c r="A25" s="838">
        <v>110122</v>
      </c>
      <c r="B25" s="931">
        <v>1286087474.9400001</v>
      </c>
      <c r="C25" s="1142">
        <v>1286087474.9400001</v>
      </c>
      <c r="D25" s="932"/>
      <c r="E25" s="70"/>
      <c r="F25" s="933"/>
      <c r="G25" s="934">
        <v>110122</v>
      </c>
      <c r="H25" s="931">
        <v>1153852963.1600001</v>
      </c>
      <c r="I25" s="931">
        <v>1053320169.89</v>
      </c>
    </row>
    <row r="26" spans="1:12">
      <c r="A26" s="838">
        <v>110218</v>
      </c>
      <c r="B26" s="931">
        <v>217.71</v>
      </c>
      <c r="C26" s="1142">
        <v>217.71</v>
      </c>
      <c r="D26" s="935"/>
      <c r="E26" s="70"/>
      <c r="F26" s="933"/>
      <c r="G26" s="934">
        <v>110218</v>
      </c>
      <c r="H26" s="931">
        <v>0</v>
      </c>
      <c r="I26" s="931">
        <v>0</v>
      </c>
    </row>
    <row r="27" spans="1:12">
      <c r="A27" s="838">
        <v>110222</v>
      </c>
      <c r="B27" s="931">
        <v>605256.56999999995</v>
      </c>
      <c r="C27" s="1142">
        <v>605256.56999999995</v>
      </c>
      <c r="D27" s="935"/>
      <c r="E27" s="70"/>
      <c r="F27" s="933"/>
      <c r="G27" s="934">
        <v>110222</v>
      </c>
      <c r="H27" s="931">
        <v>1137361.8400000001</v>
      </c>
      <c r="I27" s="931">
        <v>664224.56999999995</v>
      </c>
    </row>
    <row r="28" spans="1:12">
      <c r="A28" s="838">
        <v>140221</v>
      </c>
      <c r="B28" s="931">
        <v>0</v>
      </c>
      <c r="C28" s="1142">
        <v>0</v>
      </c>
      <c r="D28" s="935"/>
      <c r="E28" s="70"/>
      <c r="F28" s="933"/>
      <c r="G28" s="934">
        <v>140221</v>
      </c>
      <c r="H28" s="931">
        <v>724091.56</v>
      </c>
      <c r="I28" s="931">
        <v>724091.56</v>
      </c>
    </row>
    <row r="29" spans="1:12">
      <c r="A29" s="838">
        <v>151219</v>
      </c>
      <c r="B29" s="931">
        <v>43812.72</v>
      </c>
      <c r="C29" s="1142">
        <v>43812.72</v>
      </c>
      <c r="D29" s="935"/>
      <c r="E29" s="70"/>
      <c r="F29" s="933"/>
      <c r="G29" s="934">
        <v>151219</v>
      </c>
      <c r="H29" s="931">
        <v>0</v>
      </c>
      <c r="I29" s="931">
        <v>0</v>
      </c>
    </row>
    <row r="30" spans="1:12">
      <c r="A30" s="838">
        <v>151220</v>
      </c>
      <c r="B30" s="931">
        <v>19679.37</v>
      </c>
      <c r="C30" s="1142">
        <v>19679.37</v>
      </c>
      <c r="D30" s="935"/>
      <c r="E30" s="70"/>
      <c r="F30" s="933"/>
      <c r="G30" s="934">
        <v>151220</v>
      </c>
      <c r="H30" s="931">
        <v>0</v>
      </c>
      <c r="I30" s="931">
        <v>0</v>
      </c>
    </row>
    <row r="31" spans="1:12">
      <c r="A31" s="838">
        <v>151221</v>
      </c>
      <c r="B31" s="931">
        <v>181594.12</v>
      </c>
      <c r="C31" s="1142">
        <v>181594.12</v>
      </c>
      <c r="D31" s="935"/>
      <c r="E31" s="70"/>
      <c r="F31" s="933"/>
      <c r="G31" s="934">
        <v>151221</v>
      </c>
      <c r="H31" s="931">
        <v>14024525.720000001</v>
      </c>
      <c r="I31" s="931">
        <v>14024525.720000001</v>
      </c>
    </row>
    <row r="32" spans="1:12">
      <c r="A32" s="838">
        <v>151222</v>
      </c>
      <c r="B32" s="931">
        <v>1219598888.49</v>
      </c>
      <c r="C32" s="1142">
        <v>1219598888.49</v>
      </c>
      <c r="D32" s="935"/>
      <c r="E32" s="70"/>
      <c r="F32" s="933"/>
      <c r="G32" s="934">
        <v>151222</v>
      </c>
      <c r="H32" s="931">
        <v>1053901783.37</v>
      </c>
      <c r="I32" s="931">
        <v>948434680.76999998</v>
      </c>
    </row>
    <row r="33" spans="1:12">
      <c r="A33" s="838">
        <v>151320</v>
      </c>
      <c r="B33" s="931">
        <v>22.26</v>
      </c>
      <c r="C33" s="1142">
        <v>22.26</v>
      </c>
      <c r="D33" s="935"/>
      <c r="E33" s="70"/>
      <c r="F33" s="933"/>
      <c r="G33" s="934">
        <v>151320</v>
      </c>
      <c r="H33" s="931">
        <v>0</v>
      </c>
      <c r="I33" s="931">
        <v>0</v>
      </c>
    </row>
    <row r="34" spans="1:12">
      <c r="A34" s="838">
        <v>250321</v>
      </c>
      <c r="B34" s="931">
        <v>0</v>
      </c>
      <c r="C34" s="1142">
        <v>0</v>
      </c>
      <c r="D34" s="935"/>
      <c r="E34" s="70"/>
      <c r="F34" s="933"/>
      <c r="G34" s="934">
        <v>250321</v>
      </c>
      <c r="H34" s="931">
        <v>0</v>
      </c>
      <c r="I34" s="931">
        <v>0</v>
      </c>
    </row>
    <row r="35" spans="1:12">
      <c r="A35" s="838">
        <v>250322</v>
      </c>
      <c r="B35" s="931">
        <v>108231942.48</v>
      </c>
      <c r="C35" s="1142">
        <v>108231942.48</v>
      </c>
      <c r="D35" s="935"/>
      <c r="E35" s="70"/>
      <c r="F35" s="933"/>
      <c r="G35" s="934">
        <v>250322</v>
      </c>
      <c r="H35" s="931">
        <v>64954770.479999997</v>
      </c>
      <c r="I35" s="931">
        <v>61137568.920000002</v>
      </c>
    </row>
    <row r="36" spans="1:12">
      <c r="A36" s="838">
        <v>250422</v>
      </c>
      <c r="B36" s="931">
        <v>515599850.27999997</v>
      </c>
      <c r="C36" s="1142">
        <v>515599850.27999997</v>
      </c>
      <c r="D36" s="935"/>
      <c r="E36" s="70"/>
      <c r="F36" s="933"/>
      <c r="G36" s="934">
        <v>250422</v>
      </c>
      <c r="H36" s="931">
        <v>515590636.38</v>
      </c>
      <c r="I36" s="931">
        <v>514711597.02999997</v>
      </c>
    </row>
    <row r="37" spans="1:12">
      <c r="A37" s="838">
        <v>250722</v>
      </c>
      <c r="B37" s="931">
        <v>1668348.32</v>
      </c>
      <c r="C37" s="1142">
        <v>1668348.32</v>
      </c>
      <c r="D37" s="935"/>
      <c r="E37" s="70"/>
      <c r="F37" s="933"/>
      <c r="G37" s="934">
        <v>250722</v>
      </c>
      <c r="H37" s="931">
        <v>1668348.22</v>
      </c>
      <c r="I37" s="931">
        <v>1668348.22</v>
      </c>
    </row>
    <row r="38" spans="1:12" ht="15.75" thickBot="1">
      <c r="A38" s="836" t="s">
        <v>285</v>
      </c>
      <c r="B38" s="936">
        <f>SUM(B25:B37)</f>
        <v>3132037087.2600007</v>
      </c>
      <c r="C38" s="936">
        <f>SUM(C25:C37)</f>
        <v>3132037087.2600007</v>
      </c>
      <c r="D38" s="935"/>
      <c r="E38" s="70"/>
      <c r="F38" s="933"/>
      <c r="G38" s="936" t="s">
        <v>285</v>
      </c>
      <c r="H38" s="936">
        <f>SUM(H25:H37)</f>
        <v>2805854480.73</v>
      </c>
      <c r="I38" s="936">
        <f>SUM(I25:I37)</f>
        <v>2594685206.6799998</v>
      </c>
    </row>
    <row r="39" spans="1:12" ht="15.75" thickTop="1">
      <c r="A39" s="725"/>
      <c r="B39" s="93"/>
      <c r="C39" s="725"/>
      <c r="D39" s="783"/>
      <c r="E39" s="725"/>
      <c r="F39" s="725"/>
      <c r="G39" s="725"/>
      <c r="H39" s="725"/>
      <c r="I39" s="725"/>
      <c r="J39" s="725"/>
      <c r="K39" s="725"/>
      <c r="L39" s="834"/>
    </row>
    <row r="40" spans="1:12">
      <c r="B40" s="741"/>
      <c r="C40" s="741"/>
      <c r="H40" s="633"/>
      <c r="I40" s="633"/>
    </row>
    <row r="41" spans="1:12">
      <c r="C41" s="70"/>
      <c r="D41" s="70"/>
    </row>
    <row r="42" spans="1:12">
      <c r="B42" s="1000"/>
    </row>
    <row r="43" spans="1:12">
      <c r="C43" s="93"/>
    </row>
    <row r="44" spans="1:12">
      <c r="C44" s="93"/>
    </row>
    <row r="45" spans="1:12">
      <c r="C45" s="93"/>
    </row>
    <row r="46" spans="1:12">
      <c r="C46" s="93"/>
    </row>
    <row r="47" spans="1:12">
      <c r="C47" s="633"/>
    </row>
  </sheetData>
  <mergeCells count="4">
    <mergeCell ref="A22:C22"/>
    <mergeCell ref="G22:I22"/>
    <mergeCell ref="G2:I2"/>
    <mergeCell ref="A2:E2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pageSetUpPr fitToPage="1"/>
  </sheetPr>
  <dimension ref="A1:AS184"/>
  <sheetViews>
    <sheetView topLeftCell="G18" workbookViewId="0">
      <selection activeCell="G43" sqref="G43"/>
    </sheetView>
  </sheetViews>
  <sheetFormatPr baseColWidth="10" defaultRowHeight="12"/>
  <cols>
    <col min="1" max="1" width="13.28515625" style="1" bestFit="1" customWidth="1"/>
    <col min="2" max="2" width="15.5703125" style="1" customWidth="1"/>
    <col min="3" max="4" width="9.5703125" style="1" customWidth="1"/>
    <col min="5" max="5" width="28.140625" style="101" customWidth="1"/>
    <col min="6" max="6" width="16.28515625" style="1" customWidth="1"/>
    <col min="7" max="7" width="18.85546875" style="1" customWidth="1"/>
    <col min="8" max="8" width="18.5703125" style="1" customWidth="1"/>
    <col min="9" max="9" width="15.7109375" style="1" customWidth="1"/>
    <col min="10" max="10" width="16.5703125" style="1" customWidth="1"/>
    <col min="11" max="12" width="18.140625" style="1" customWidth="1"/>
    <col min="13" max="13" width="21" style="101" customWidth="1"/>
    <col min="14" max="14" width="18.140625" style="616" customWidth="1"/>
    <col min="15" max="15" width="19.85546875" style="101" customWidth="1"/>
    <col min="16" max="16" width="17.7109375" style="101" customWidth="1"/>
    <col min="17" max="17" width="17.42578125" style="1" customWidth="1"/>
    <col min="18" max="20" width="17.7109375" style="1" customWidth="1"/>
    <col min="21" max="21" width="19.42578125" style="1" customWidth="1"/>
    <col min="22" max="22" width="16.7109375" style="1" customWidth="1"/>
    <col min="23" max="23" width="16.42578125" style="1" customWidth="1"/>
    <col min="24" max="25" width="13" style="1" customWidth="1"/>
    <col min="26" max="26" width="13.7109375" style="1" bestFit="1" customWidth="1"/>
    <col min="27" max="27" width="16.85546875" style="1" bestFit="1" customWidth="1"/>
    <col min="28" max="28" width="21.28515625" style="1" customWidth="1"/>
    <col min="29" max="29" width="14.42578125" style="1" bestFit="1" customWidth="1"/>
    <col min="30" max="30" width="12.42578125" style="1" bestFit="1" customWidth="1"/>
    <col min="31" max="31" width="14.7109375" style="1" customWidth="1"/>
    <col min="32" max="32" width="13.42578125" style="1" bestFit="1" customWidth="1"/>
    <col min="33" max="16384" width="11.42578125" style="1"/>
  </cols>
  <sheetData>
    <row r="1" spans="1:14" ht="12.75" thickBot="1">
      <c r="M1" s="1213"/>
    </row>
    <row r="2" spans="1:14">
      <c r="B2" s="1409" t="s">
        <v>55</v>
      </c>
      <c r="C2" s="1410"/>
      <c r="D2" s="1410"/>
      <c r="E2" s="1410"/>
      <c r="F2" s="1410"/>
      <c r="G2" s="1410"/>
      <c r="H2" s="1410"/>
      <c r="I2" s="1410"/>
      <c r="J2" s="1411"/>
      <c r="K2" s="245"/>
      <c r="L2" s="245"/>
    </row>
    <row r="3" spans="1:14">
      <c r="B3" s="1412" t="s">
        <v>189</v>
      </c>
      <c r="C3" s="1413"/>
      <c r="D3" s="1413"/>
      <c r="E3" s="1413"/>
      <c r="F3" s="1413"/>
      <c r="G3" s="1413"/>
      <c r="H3" s="1413"/>
      <c r="I3" s="1413"/>
      <c r="J3" s="1414"/>
      <c r="K3" s="245"/>
      <c r="L3" s="245"/>
    </row>
    <row r="4" spans="1:14" ht="12.75" thickBot="1">
      <c r="B4" s="1415" t="s">
        <v>4711</v>
      </c>
      <c r="C4" s="1416"/>
      <c r="D4" s="1416"/>
      <c r="E4" s="1416"/>
      <c r="F4" s="1416"/>
      <c r="G4" s="1416"/>
      <c r="H4" s="1416"/>
      <c r="I4" s="1416"/>
      <c r="J4" s="1417"/>
      <c r="K4" s="245"/>
      <c r="L4" s="245"/>
    </row>
    <row r="5" spans="1:14" ht="12.75" thickBot="1">
      <c r="B5" s="1409" t="s">
        <v>190</v>
      </c>
      <c r="C5" s="1410"/>
      <c r="D5" s="1418"/>
      <c r="E5" s="1352" t="s">
        <v>191</v>
      </c>
      <c r="F5" s="1353"/>
      <c r="G5" s="1353"/>
      <c r="H5" s="1353"/>
      <c r="I5" s="1421"/>
      <c r="J5" s="1422" t="s">
        <v>192</v>
      </c>
      <c r="K5" s="246"/>
      <c r="L5" s="246"/>
    </row>
    <row r="6" spans="1:14" ht="24.75" thickBot="1">
      <c r="B6" s="1412"/>
      <c r="C6" s="1413"/>
      <c r="D6" s="1419"/>
      <c r="E6" s="102" t="s">
        <v>193</v>
      </c>
      <c r="F6" s="23" t="s">
        <v>194</v>
      </c>
      <c r="G6" s="37" t="s">
        <v>195</v>
      </c>
      <c r="H6" s="37" t="s">
        <v>196</v>
      </c>
      <c r="I6" s="37" t="s">
        <v>197</v>
      </c>
      <c r="J6" s="1423"/>
      <c r="K6" s="246" t="s">
        <v>1148</v>
      </c>
      <c r="L6" s="246" t="s">
        <v>1149</v>
      </c>
    </row>
    <row r="7" spans="1:14" ht="12.75" thickBot="1">
      <c r="B7" s="1415"/>
      <c r="C7" s="1416"/>
      <c r="D7" s="1420"/>
      <c r="E7" s="229" t="s">
        <v>1141</v>
      </c>
      <c r="F7" s="230" t="s">
        <v>1142</v>
      </c>
      <c r="G7" s="37" t="s">
        <v>198</v>
      </c>
      <c r="H7" s="230" t="s">
        <v>1143</v>
      </c>
      <c r="I7" s="230" t="s">
        <v>1144</v>
      </c>
      <c r="J7" s="37" t="s">
        <v>199</v>
      </c>
      <c r="K7" s="245"/>
      <c r="L7" s="245"/>
    </row>
    <row r="8" spans="1:14">
      <c r="B8" s="1424" t="s">
        <v>3</v>
      </c>
      <c r="C8" s="1425"/>
      <c r="D8" s="1426"/>
      <c r="E8" s="181">
        <v>548702015</v>
      </c>
      <c r="F8" s="181">
        <v>0</v>
      </c>
      <c r="G8" s="181">
        <f>E8+F8</f>
        <v>548702015</v>
      </c>
      <c r="H8" s="181">
        <v>353706708.20999998</v>
      </c>
      <c r="I8" s="181">
        <v>353706708.20999998</v>
      </c>
      <c r="J8" s="181">
        <v>0</v>
      </c>
      <c r="K8" s="248">
        <f>H8/G8</f>
        <v>0.64462440184405001</v>
      </c>
      <c r="L8" s="248">
        <f>I8/G8</f>
        <v>0.64462440184405001</v>
      </c>
    </row>
    <row r="9" spans="1:14">
      <c r="B9" s="1427" t="s">
        <v>4</v>
      </c>
      <c r="C9" s="1428"/>
      <c r="D9" s="1393"/>
      <c r="E9" s="181">
        <v>0</v>
      </c>
      <c r="F9" s="181">
        <v>0</v>
      </c>
      <c r="G9" s="181">
        <f t="shared" ref="G9:G18" si="0">E9+F9</f>
        <v>0</v>
      </c>
      <c r="H9" s="181">
        <v>0</v>
      </c>
      <c r="I9" s="181">
        <v>0</v>
      </c>
      <c r="J9" s="181">
        <v>0</v>
      </c>
      <c r="K9" s="248" t="s">
        <v>56</v>
      </c>
      <c r="L9" s="248"/>
    </row>
    <row r="10" spans="1:14">
      <c r="B10" s="1427" t="s">
        <v>129</v>
      </c>
      <c r="C10" s="1428"/>
      <c r="D10" s="1393"/>
      <c r="E10" s="181">
        <v>1</v>
      </c>
      <c r="F10" s="181">
        <v>0</v>
      </c>
      <c r="G10" s="181">
        <f t="shared" si="0"/>
        <v>1</v>
      </c>
      <c r="H10" s="184">
        <v>0</v>
      </c>
      <c r="I10" s="181">
        <v>0</v>
      </c>
      <c r="J10" s="181">
        <v>0</v>
      </c>
      <c r="K10" s="248" t="s">
        <v>56</v>
      </c>
      <c r="L10" s="248"/>
    </row>
    <row r="11" spans="1:14">
      <c r="B11" s="1427" t="s">
        <v>5</v>
      </c>
      <c r="C11" s="1428"/>
      <c r="D11" s="1393"/>
      <c r="E11" s="181">
        <v>200581126</v>
      </c>
      <c r="F11" s="181">
        <v>2924126</v>
      </c>
      <c r="G11" s="181">
        <f t="shared" si="0"/>
        <v>203505252</v>
      </c>
      <c r="H11" s="184">
        <v>84746599.849999994</v>
      </c>
      <c r="I11" s="181">
        <v>84746599.849999994</v>
      </c>
      <c r="J11" s="181">
        <v>0</v>
      </c>
      <c r="K11" s="248">
        <f t="shared" ref="K11:K17" si="1">H11/G11</f>
        <v>0.41643446062021039</v>
      </c>
      <c r="L11" s="248">
        <f t="shared" ref="L11:L17" si="2">I11/G11</f>
        <v>0.41643446062021039</v>
      </c>
    </row>
    <row r="12" spans="1:14">
      <c r="B12" s="1429" t="s">
        <v>6</v>
      </c>
      <c r="C12" s="1430"/>
      <c r="D12" s="1431"/>
      <c r="E12" s="181">
        <v>17270002</v>
      </c>
      <c r="F12" s="181">
        <v>1676434.71</v>
      </c>
      <c r="G12" s="181">
        <f t="shared" si="0"/>
        <v>18946436.710000001</v>
      </c>
      <c r="H12" s="184">
        <v>9338774.0700000003</v>
      </c>
      <c r="I12" s="181">
        <v>9338774.0700000003</v>
      </c>
      <c r="J12" s="181">
        <v>0</v>
      </c>
      <c r="K12" s="248">
        <f t="shared" si="1"/>
        <v>0.49290398046567563</v>
      </c>
      <c r="L12" s="248">
        <f t="shared" si="2"/>
        <v>0.49290398046567563</v>
      </c>
    </row>
    <row r="13" spans="1:14">
      <c r="A13" s="95"/>
      <c r="B13" s="1427" t="s">
        <v>7</v>
      </c>
      <c r="C13" s="1428"/>
      <c r="D13" s="1393"/>
      <c r="E13" s="181">
        <v>82243177</v>
      </c>
      <c r="F13" s="181">
        <v>0</v>
      </c>
      <c r="G13" s="181">
        <f t="shared" si="0"/>
        <v>82243177</v>
      </c>
      <c r="H13" s="184">
        <v>26726775.149999999</v>
      </c>
      <c r="I13" s="181">
        <v>26726775.149999999</v>
      </c>
      <c r="J13" s="181">
        <v>0</v>
      </c>
      <c r="K13" s="248">
        <f t="shared" si="1"/>
        <v>0.32497255243434964</v>
      </c>
      <c r="L13" s="248">
        <f t="shared" si="2"/>
        <v>0.32497255243434964</v>
      </c>
      <c r="N13" s="616">
        <f>G13-H13</f>
        <v>55516401.850000001</v>
      </c>
    </row>
    <row r="14" spans="1:14" ht="27" customHeight="1">
      <c r="B14" s="1427" t="s">
        <v>200</v>
      </c>
      <c r="C14" s="1428"/>
      <c r="D14" s="1393"/>
      <c r="E14" s="181">
        <v>0</v>
      </c>
      <c r="F14" s="232">
        <v>0</v>
      </c>
      <c r="G14" s="181">
        <f t="shared" si="0"/>
        <v>0</v>
      </c>
      <c r="H14" s="181">
        <v>0</v>
      </c>
      <c r="I14" s="184">
        <f t="shared" ref="I14:I16" si="3">H14</f>
        <v>0</v>
      </c>
      <c r="J14" s="181">
        <v>0</v>
      </c>
      <c r="K14" s="248" t="s">
        <v>56</v>
      </c>
      <c r="L14" s="248"/>
      <c r="N14" s="611" t="s">
        <v>1192</v>
      </c>
    </row>
    <row r="15" spans="1:14">
      <c r="B15" s="1427" t="s">
        <v>10</v>
      </c>
      <c r="C15" s="1428"/>
      <c r="D15" s="1393"/>
      <c r="E15" s="181">
        <v>1795920498</v>
      </c>
      <c r="F15" s="184">
        <v>367615844.50999999</v>
      </c>
      <c r="G15" s="181">
        <f t="shared" si="0"/>
        <v>2163536342.5100002</v>
      </c>
      <c r="H15" s="181">
        <v>569274979.17999995</v>
      </c>
      <c r="I15" s="232">
        <v>560833515.21000004</v>
      </c>
      <c r="J15" s="181">
        <v>0</v>
      </c>
      <c r="K15" s="248">
        <f t="shared" si="1"/>
        <v>0.26312244818571551</v>
      </c>
      <c r="L15" s="248">
        <f t="shared" si="2"/>
        <v>0.25922075085614504</v>
      </c>
    </row>
    <row r="16" spans="1:14">
      <c r="B16" s="1427" t="s">
        <v>11</v>
      </c>
      <c r="C16" s="1428"/>
      <c r="D16" s="1393"/>
      <c r="E16" s="181">
        <v>0</v>
      </c>
      <c r="F16" s="181"/>
      <c r="G16" s="181">
        <f t="shared" si="0"/>
        <v>0</v>
      </c>
      <c r="H16" s="181">
        <v>0</v>
      </c>
      <c r="I16" s="184">
        <f t="shared" si="3"/>
        <v>0</v>
      </c>
      <c r="J16" s="181">
        <v>0</v>
      </c>
      <c r="K16" s="248" t="s">
        <v>56</v>
      </c>
      <c r="L16" s="248"/>
      <c r="M16" s="101">
        <v>1827805124.3499999</v>
      </c>
      <c r="N16" s="616">
        <v>374482914.22000003</v>
      </c>
    </row>
    <row r="17" spans="2:14">
      <c r="B17" s="1427" t="s">
        <v>186</v>
      </c>
      <c r="C17" s="1428"/>
      <c r="D17" s="1393"/>
      <c r="E17" s="181">
        <v>230000000</v>
      </c>
      <c r="F17" s="181">
        <v>62722999.990000002</v>
      </c>
      <c r="G17" s="181">
        <f t="shared" si="0"/>
        <v>292722999.99000001</v>
      </c>
      <c r="H17" s="181">
        <v>62722999.990000002</v>
      </c>
      <c r="I17" s="181">
        <v>62722999.990000002</v>
      </c>
      <c r="J17" s="181">
        <v>0</v>
      </c>
      <c r="K17" s="248">
        <f t="shared" si="1"/>
        <v>0.21427424559102887</v>
      </c>
      <c r="L17" s="248">
        <f t="shared" si="2"/>
        <v>0.21427424559102887</v>
      </c>
    </row>
    <row r="18" spans="2:14" ht="12.75" thickBot="1">
      <c r="B18" s="83"/>
      <c r="C18" s="84"/>
      <c r="D18" s="6"/>
      <c r="E18" s="257"/>
      <c r="F18" s="257"/>
      <c r="G18" s="257">
        <f t="shared" si="0"/>
        <v>0</v>
      </c>
      <c r="H18" s="257"/>
      <c r="I18" s="257"/>
      <c r="J18" s="181"/>
      <c r="K18" s="248" t="s">
        <v>56</v>
      </c>
      <c r="L18" s="248"/>
    </row>
    <row r="19" spans="2:14" ht="12.75" thickBot="1">
      <c r="B19" s="86"/>
      <c r="C19" s="87"/>
      <c r="D19" s="88" t="s">
        <v>122</v>
      </c>
      <c r="E19" s="103">
        <f>SUM(E8:E18)</f>
        <v>2874716819</v>
      </c>
      <c r="F19" s="103">
        <f t="shared" ref="F19:I19" si="4">SUM(F8:F18)</f>
        <v>434939405.20999998</v>
      </c>
      <c r="G19" s="103">
        <f t="shared" si="4"/>
        <v>3309656224.21</v>
      </c>
      <c r="H19" s="103">
        <f t="shared" si="4"/>
        <v>1106516836.4499998</v>
      </c>
      <c r="I19" s="103">
        <f t="shared" si="4"/>
        <v>1098075372.48</v>
      </c>
      <c r="J19" s="1405">
        <f>SUM(J8:J17)</f>
        <v>0</v>
      </c>
      <c r="K19" s="249"/>
      <c r="L19" s="249"/>
      <c r="N19" s="616">
        <f>M16-N16</f>
        <v>1453322210.1299999</v>
      </c>
    </row>
    <row r="20" spans="2:14" ht="12.75" thickBot="1">
      <c r="B20" s="2"/>
      <c r="C20" s="2"/>
      <c r="D20" s="2"/>
      <c r="E20" s="104"/>
      <c r="F20" s="2"/>
      <c r="G20" s="2"/>
      <c r="H20" s="1407" t="s">
        <v>201</v>
      </c>
      <c r="I20" s="1408"/>
      <c r="J20" s="1406"/>
      <c r="K20" s="247"/>
      <c r="L20" s="247"/>
    </row>
    <row r="21" spans="2:14" ht="12.75" thickBot="1">
      <c r="B21" s="1435" t="s">
        <v>202</v>
      </c>
      <c r="C21" s="1436"/>
      <c r="D21" s="1437"/>
      <c r="E21" s="1352" t="s">
        <v>191</v>
      </c>
      <c r="F21" s="1353"/>
      <c r="G21" s="1353"/>
      <c r="H21" s="1353"/>
      <c r="I21" s="1421"/>
      <c r="J21" s="1444" t="s">
        <v>192</v>
      </c>
      <c r="K21" s="246"/>
      <c r="L21" s="246"/>
    </row>
    <row r="22" spans="2:14" ht="24.75" thickBot="1">
      <c r="B22" s="1438"/>
      <c r="C22" s="1439"/>
      <c r="D22" s="1440"/>
      <c r="E22" s="102" t="s">
        <v>193</v>
      </c>
      <c r="F22" s="23" t="s">
        <v>194</v>
      </c>
      <c r="G22" s="37" t="s">
        <v>195</v>
      </c>
      <c r="H22" s="37" t="s">
        <v>196</v>
      </c>
      <c r="I22" s="37" t="s">
        <v>197</v>
      </c>
      <c r="J22" s="1423"/>
      <c r="K22" s="246"/>
      <c r="L22" s="246"/>
    </row>
    <row r="23" spans="2:14" ht="12.75" thickBot="1">
      <c r="B23" s="1441"/>
      <c r="C23" s="1442"/>
      <c r="D23" s="1443"/>
      <c r="E23" s="229" t="s">
        <v>1141</v>
      </c>
      <c r="F23" s="230" t="s">
        <v>1142</v>
      </c>
      <c r="G23" s="226" t="s">
        <v>198</v>
      </c>
      <c r="H23" s="230" t="s">
        <v>1143</v>
      </c>
      <c r="I23" s="230" t="s">
        <v>1144</v>
      </c>
      <c r="J23" s="226" t="s">
        <v>199</v>
      </c>
      <c r="K23" s="245"/>
      <c r="L23" s="245"/>
    </row>
    <row r="24" spans="2:14">
      <c r="B24" s="1432" t="s">
        <v>203</v>
      </c>
      <c r="C24" s="1433"/>
      <c r="D24" s="1434"/>
      <c r="E24" s="291">
        <f>SUM(E25:E32)</f>
        <v>2644716819</v>
      </c>
      <c r="F24" s="291">
        <f t="shared" ref="F24:I24" si="5">SUM(F25:F32)</f>
        <v>372216405.21999997</v>
      </c>
      <c r="G24" s="291">
        <f t="shared" si="5"/>
        <v>3016933224.2200003</v>
      </c>
      <c r="H24" s="291">
        <f t="shared" si="5"/>
        <v>1043793836.4599998</v>
      </c>
      <c r="I24" s="291">
        <f t="shared" si="5"/>
        <v>1035352372.49</v>
      </c>
      <c r="J24" s="82"/>
      <c r="K24" s="250"/>
      <c r="L24" s="250"/>
    </row>
    <row r="25" spans="2:14">
      <c r="B25" s="89"/>
      <c r="C25" s="1392" t="s">
        <v>3</v>
      </c>
      <c r="D25" s="1393"/>
      <c r="E25" s="181">
        <f t="shared" ref="E25:F30" si="6">E8</f>
        <v>548702015</v>
      </c>
      <c r="F25" s="263">
        <f t="shared" si="6"/>
        <v>0</v>
      </c>
      <c r="G25" s="184">
        <f>E25+F25</f>
        <v>548702015</v>
      </c>
      <c r="H25" s="181">
        <f t="shared" ref="H25:I30" si="7">H8</f>
        <v>353706708.20999998</v>
      </c>
      <c r="I25" s="184">
        <f>I8</f>
        <v>353706708.20999998</v>
      </c>
      <c r="J25" s="181">
        <f t="shared" ref="J25:J41" si="8">IF((I25-E25)&lt;0,0,(I25-E25))</f>
        <v>0</v>
      </c>
      <c r="K25" s="248"/>
      <c r="L25" s="248"/>
    </row>
    <row r="26" spans="2:14" ht="16.5" customHeight="1">
      <c r="B26" s="89"/>
      <c r="C26" s="1392" t="s">
        <v>4</v>
      </c>
      <c r="D26" s="1393"/>
      <c r="E26" s="181">
        <f t="shared" si="6"/>
        <v>0</v>
      </c>
      <c r="F26" s="263">
        <f t="shared" si="6"/>
        <v>0</v>
      </c>
      <c r="G26" s="184">
        <f t="shared" ref="G26:H41" si="9">E26+F26</f>
        <v>0</v>
      </c>
      <c r="H26" s="181">
        <f t="shared" si="7"/>
        <v>0</v>
      </c>
      <c r="I26" s="184">
        <f t="shared" si="7"/>
        <v>0</v>
      </c>
      <c r="J26" s="181">
        <f t="shared" si="8"/>
        <v>0</v>
      </c>
      <c r="K26" s="248"/>
      <c r="L26" s="248"/>
    </row>
    <row r="27" spans="2:14">
      <c r="B27" s="89"/>
      <c r="C27" s="1392" t="s">
        <v>129</v>
      </c>
      <c r="D27" s="1393"/>
      <c r="E27" s="181">
        <f t="shared" si="6"/>
        <v>1</v>
      </c>
      <c r="F27" s="263">
        <f t="shared" si="6"/>
        <v>0</v>
      </c>
      <c r="G27" s="184">
        <f t="shared" si="9"/>
        <v>1</v>
      </c>
      <c r="H27" s="181">
        <f t="shared" si="7"/>
        <v>0</v>
      </c>
      <c r="I27" s="184">
        <f t="shared" si="7"/>
        <v>0</v>
      </c>
      <c r="J27" s="181">
        <f t="shared" si="8"/>
        <v>0</v>
      </c>
      <c r="K27" s="248"/>
      <c r="L27" s="248"/>
    </row>
    <row r="28" spans="2:14">
      <c r="B28" s="190"/>
      <c r="C28" s="1396" t="s">
        <v>5</v>
      </c>
      <c r="D28" s="1397"/>
      <c r="E28" s="181">
        <f t="shared" si="6"/>
        <v>200581126</v>
      </c>
      <c r="F28" s="263">
        <f t="shared" si="6"/>
        <v>2924126</v>
      </c>
      <c r="G28" s="184">
        <f t="shared" si="9"/>
        <v>203505252</v>
      </c>
      <c r="H28" s="181">
        <f t="shared" si="7"/>
        <v>84746599.849999994</v>
      </c>
      <c r="I28" s="184">
        <f t="shared" si="7"/>
        <v>84746599.849999994</v>
      </c>
      <c r="J28" s="181">
        <f t="shared" si="8"/>
        <v>0</v>
      </c>
      <c r="K28" s="248"/>
      <c r="L28" s="248"/>
    </row>
    <row r="29" spans="2:14" ht="15" customHeight="1">
      <c r="B29" s="190"/>
      <c r="C29" s="1403" t="s">
        <v>204</v>
      </c>
      <c r="D29" s="1404"/>
      <c r="E29" s="181">
        <f t="shared" si="6"/>
        <v>17270002</v>
      </c>
      <c r="F29" s="263">
        <f>F12</f>
        <v>1676434.71</v>
      </c>
      <c r="G29" s="184">
        <f t="shared" si="9"/>
        <v>18946436.710000001</v>
      </c>
      <c r="H29" s="181">
        <f t="shared" si="7"/>
        <v>9338774.0700000003</v>
      </c>
      <c r="I29" s="184">
        <f t="shared" si="7"/>
        <v>9338774.0700000003</v>
      </c>
      <c r="J29" s="181">
        <f t="shared" si="8"/>
        <v>0</v>
      </c>
      <c r="K29" s="248"/>
      <c r="L29" s="248"/>
    </row>
    <row r="30" spans="2:14" ht="15" customHeight="1">
      <c r="B30" s="190"/>
      <c r="C30" s="1385" t="s">
        <v>205</v>
      </c>
      <c r="D30" s="1386"/>
      <c r="E30" s="181">
        <f t="shared" si="6"/>
        <v>82243177</v>
      </c>
      <c r="F30" s="263">
        <f>F13</f>
        <v>0</v>
      </c>
      <c r="G30" s="184">
        <f t="shared" si="9"/>
        <v>82243177</v>
      </c>
      <c r="H30" s="181">
        <f t="shared" si="7"/>
        <v>26726775.149999999</v>
      </c>
      <c r="I30" s="184">
        <f t="shared" si="7"/>
        <v>26726775.149999999</v>
      </c>
      <c r="J30" s="181">
        <f t="shared" si="8"/>
        <v>0</v>
      </c>
      <c r="K30" s="248"/>
    </row>
    <row r="31" spans="2:14" ht="24.75" customHeight="1">
      <c r="B31" s="190"/>
      <c r="C31" s="1396" t="s">
        <v>10</v>
      </c>
      <c r="D31" s="1397"/>
      <c r="E31" s="181">
        <f>E15</f>
        <v>1795920498</v>
      </c>
      <c r="F31" s="263">
        <f>F15</f>
        <v>367615844.50999999</v>
      </c>
      <c r="G31" s="184">
        <f t="shared" si="9"/>
        <v>2163536342.5100002</v>
      </c>
      <c r="H31" s="181">
        <f>H15</f>
        <v>569274979.17999995</v>
      </c>
      <c r="I31" s="181">
        <f t="shared" ref="I31:J31" si="10">I15</f>
        <v>560833515.21000004</v>
      </c>
      <c r="J31" s="181">
        <f t="shared" si="10"/>
        <v>0</v>
      </c>
      <c r="K31" s="795"/>
      <c r="L31" s="248"/>
    </row>
    <row r="32" spans="2:14" ht="26.25" customHeight="1">
      <c r="B32" s="190"/>
      <c r="C32" s="1396" t="s">
        <v>11</v>
      </c>
      <c r="D32" s="1397"/>
      <c r="E32" s="181">
        <v>0</v>
      </c>
      <c r="F32" s="263">
        <v>0</v>
      </c>
      <c r="G32" s="184">
        <f t="shared" si="9"/>
        <v>0</v>
      </c>
      <c r="H32" s="181">
        <f t="shared" si="9"/>
        <v>0</v>
      </c>
      <c r="I32" s="184">
        <v>0</v>
      </c>
      <c r="J32" s="181">
        <f t="shared" si="8"/>
        <v>0</v>
      </c>
      <c r="K32" s="248"/>
      <c r="L32" s="248"/>
    </row>
    <row r="33" spans="2:16">
      <c r="B33" s="190"/>
      <c r="C33" s="1398"/>
      <c r="D33" s="1399"/>
      <c r="E33" s="181"/>
      <c r="F33" s="263"/>
      <c r="G33" s="184"/>
      <c r="H33" s="181"/>
      <c r="I33" s="184"/>
      <c r="J33" s="181"/>
      <c r="K33" s="248"/>
      <c r="L33" s="248"/>
    </row>
    <row r="34" spans="2:16">
      <c r="B34" s="1400" t="s">
        <v>206</v>
      </c>
      <c r="C34" s="1401"/>
      <c r="D34" s="1402"/>
      <c r="E34" s="182">
        <f>SUM(E35:E38)</f>
        <v>0</v>
      </c>
      <c r="F34" s="182">
        <f t="shared" ref="F34:J34" si="11">SUM(F35:F38)</f>
        <v>0</v>
      </c>
      <c r="G34" s="182">
        <f t="shared" si="11"/>
        <v>0</v>
      </c>
      <c r="H34" s="182">
        <f t="shared" si="11"/>
        <v>0</v>
      </c>
      <c r="I34" s="182">
        <f t="shared" si="11"/>
        <v>0</v>
      </c>
      <c r="J34" s="182">
        <f t="shared" si="11"/>
        <v>0</v>
      </c>
      <c r="K34" s="248"/>
      <c r="L34" s="248"/>
    </row>
    <row r="35" spans="2:16" ht="16.5" customHeight="1">
      <c r="B35" s="191"/>
      <c r="C35" s="1396" t="s">
        <v>4</v>
      </c>
      <c r="D35" s="1397"/>
      <c r="E35" s="181">
        <v>0</v>
      </c>
      <c r="F35" s="263">
        <v>0</v>
      </c>
      <c r="G35" s="184">
        <f t="shared" si="9"/>
        <v>0</v>
      </c>
      <c r="H35" s="181">
        <f>F35+G35</f>
        <v>0</v>
      </c>
      <c r="I35" s="184">
        <f t="shared" ref="I35:I41" si="12">H35</f>
        <v>0</v>
      </c>
      <c r="J35" s="181">
        <f t="shared" si="8"/>
        <v>0</v>
      </c>
      <c r="K35" s="248"/>
      <c r="L35" s="248"/>
    </row>
    <row r="36" spans="2:16">
      <c r="B36" s="190"/>
      <c r="C36" s="1396" t="s">
        <v>1129</v>
      </c>
      <c r="D36" s="1397"/>
      <c r="E36" s="181">
        <v>0</v>
      </c>
      <c r="F36" s="263">
        <v>0</v>
      </c>
      <c r="G36" s="184">
        <f t="shared" si="9"/>
        <v>0</v>
      </c>
      <c r="H36" s="181">
        <f t="shared" si="9"/>
        <v>0</v>
      </c>
      <c r="I36" s="184">
        <f t="shared" si="12"/>
        <v>0</v>
      </c>
      <c r="J36" s="181">
        <f t="shared" si="8"/>
        <v>0</v>
      </c>
      <c r="K36" s="248"/>
      <c r="L36" s="248"/>
    </row>
    <row r="37" spans="2:16" ht="24" customHeight="1">
      <c r="B37" s="190"/>
      <c r="C37" s="1385" t="s">
        <v>207</v>
      </c>
      <c r="D37" s="1386"/>
      <c r="E37" s="181">
        <f>E14</f>
        <v>0</v>
      </c>
      <c r="F37" s="263">
        <f>F14</f>
        <v>0</v>
      </c>
      <c r="G37" s="184">
        <f t="shared" si="9"/>
        <v>0</v>
      </c>
      <c r="H37" s="181">
        <f>H14</f>
        <v>0</v>
      </c>
      <c r="I37" s="184">
        <f t="shared" ref="I37:J37" si="13">I14</f>
        <v>0</v>
      </c>
      <c r="J37" s="181">
        <f t="shared" si="13"/>
        <v>0</v>
      </c>
      <c r="K37" s="248"/>
      <c r="L37" s="248"/>
    </row>
    <row r="38" spans="2:16" ht="24.75" customHeight="1">
      <c r="B38" s="89"/>
      <c r="C38" s="1392" t="s">
        <v>11</v>
      </c>
      <c r="D38" s="1393"/>
      <c r="E38" s="181">
        <v>0</v>
      </c>
      <c r="F38" s="263">
        <v>0</v>
      </c>
      <c r="G38" s="184">
        <v>0</v>
      </c>
      <c r="H38" s="181">
        <f t="shared" si="9"/>
        <v>0</v>
      </c>
      <c r="I38" s="184">
        <f t="shared" si="12"/>
        <v>0</v>
      </c>
      <c r="J38" s="181">
        <f t="shared" si="8"/>
        <v>0</v>
      </c>
      <c r="K38" s="248"/>
      <c r="L38" s="248"/>
    </row>
    <row r="39" spans="2:16">
      <c r="B39" s="89"/>
      <c r="C39" s="1387"/>
      <c r="D39" s="1388"/>
      <c r="E39" s="181"/>
      <c r="F39" s="263"/>
      <c r="G39" s="184"/>
      <c r="H39" s="181"/>
      <c r="I39" s="184"/>
      <c r="J39" s="181"/>
      <c r="K39" s="248"/>
      <c r="L39" s="248"/>
    </row>
    <row r="40" spans="2:16">
      <c r="B40" s="1389" t="s">
        <v>186</v>
      </c>
      <c r="C40" s="1390"/>
      <c r="D40" s="1391"/>
      <c r="E40" s="182">
        <f>E41</f>
        <v>230000000</v>
      </c>
      <c r="F40" s="182">
        <f t="shared" ref="F40:J40" si="14">F41</f>
        <v>62722999.990000002</v>
      </c>
      <c r="G40" s="182">
        <f t="shared" si="14"/>
        <v>292722999.99000001</v>
      </c>
      <c r="H40" s="182">
        <f t="shared" si="14"/>
        <v>62722999.990000002</v>
      </c>
      <c r="I40" s="182">
        <f t="shared" si="14"/>
        <v>62722999.990000002</v>
      </c>
      <c r="J40" s="182">
        <f t="shared" si="14"/>
        <v>0</v>
      </c>
      <c r="K40" s="248"/>
      <c r="L40" s="248"/>
    </row>
    <row r="41" spans="2:16">
      <c r="B41" s="89"/>
      <c r="C41" s="1392" t="s">
        <v>186</v>
      </c>
      <c r="D41" s="1393"/>
      <c r="E41" s="181">
        <f>E17</f>
        <v>230000000</v>
      </c>
      <c r="F41" s="263">
        <f>F17</f>
        <v>62722999.990000002</v>
      </c>
      <c r="G41" s="184">
        <f t="shared" si="9"/>
        <v>292722999.99000001</v>
      </c>
      <c r="H41" s="181">
        <f>H17</f>
        <v>62722999.990000002</v>
      </c>
      <c r="I41" s="184">
        <f t="shared" si="12"/>
        <v>62722999.990000002</v>
      </c>
      <c r="J41" s="181">
        <f t="shared" si="8"/>
        <v>0</v>
      </c>
      <c r="K41" s="248"/>
      <c r="L41" s="248"/>
    </row>
    <row r="42" spans="2:16" ht="12.75" thickBot="1">
      <c r="B42" s="90"/>
      <c r="C42" s="1394"/>
      <c r="D42" s="1395"/>
      <c r="E42" s="100"/>
      <c r="F42" s="85"/>
      <c r="G42" s="85"/>
      <c r="H42" s="85"/>
      <c r="I42" s="85"/>
      <c r="J42" s="85"/>
      <c r="K42" s="250"/>
      <c r="L42" s="250"/>
    </row>
    <row r="43" spans="2:16" ht="12.75" thickBot="1">
      <c r="B43" s="91"/>
      <c r="C43" s="87"/>
      <c r="D43" s="88" t="s">
        <v>122</v>
      </c>
      <c r="E43" s="103">
        <f>E24+E34+E40</f>
        <v>2874716819</v>
      </c>
      <c r="F43" s="103">
        <f t="shared" ref="F43:I43" si="15">F24+F34+F40</f>
        <v>434939405.20999998</v>
      </c>
      <c r="G43" s="103">
        <f t="shared" si="15"/>
        <v>3309656224.21</v>
      </c>
      <c r="H43" s="103">
        <f t="shared" si="15"/>
        <v>1106516836.4499998</v>
      </c>
      <c r="I43" s="103">
        <f t="shared" si="15"/>
        <v>1098075372.48</v>
      </c>
      <c r="J43" s="1405">
        <v>0</v>
      </c>
      <c r="K43" s="249"/>
      <c r="L43" s="249">
        <f>H43-I43</f>
        <v>8441463.9699997902</v>
      </c>
    </row>
    <row r="44" spans="2:16" ht="12.75" thickBot="1">
      <c r="B44" s="2"/>
      <c r="C44" s="2"/>
      <c r="D44" s="2"/>
      <c r="E44" s="104"/>
      <c r="F44" s="2"/>
      <c r="G44" s="2"/>
      <c r="H44" s="1407" t="s">
        <v>201</v>
      </c>
      <c r="I44" s="1408"/>
      <c r="J44" s="1406"/>
      <c r="K44" s="247"/>
      <c r="L44" s="247"/>
    </row>
    <row r="45" spans="2:16">
      <c r="L45" s="101"/>
    </row>
    <row r="46" spans="2:16">
      <c r="L46" s="101"/>
    </row>
    <row r="47" spans="2:16" s="193" customFormat="1">
      <c r="B47" s="192" t="s">
        <v>208</v>
      </c>
      <c r="E47" s="194"/>
      <c r="L47" s="101"/>
      <c r="M47" s="194"/>
      <c r="N47" s="634"/>
      <c r="O47" s="194"/>
      <c r="P47" s="194"/>
    </row>
    <row r="48" spans="2:16" s="193" customFormat="1" ht="11.25">
      <c r="B48" s="192" t="s">
        <v>209</v>
      </c>
      <c r="E48" s="194"/>
      <c r="M48" s="194"/>
      <c r="N48" s="634"/>
      <c r="O48" s="194"/>
      <c r="P48" s="194"/>
    </row>
    <row r="49" spans="1:22" s="195" customFormat="1" ht="53.25" customHeight="1">
      <c r="B49" s="1381" t="s">
        <v>210</v>
      </c>
      <c r="C49" s="1381"/>
      <c r="D49" s="1381"/>
      <c r="E49" s="196"/>
      <c r="F49" s="591"/>
      <c r="G49" s="591"/>
      <c r="M49" s="196"/>
      <c r="N49" s="635"/>
      <c r="O49" s="196"/>
      <c r="P49" s="196"/>
    </row>
    <row r="50" spans="1:22">
      <c r="F50" s="592"/>
      <c r="G50" s="593"/>
      <c r="Q50" s="73"/>
      <c r="R50" s="73"/>
      <c r="S50" s="73"/>
      <c r="T50" s="73"/>
      <c r="U50" s="73"/>
      <c r="V50" s="73"/>
    </row>
    <row r="51" spans="1:22" s="76" customFormat="1" ht="18.75">
      <c r="B51" s="867"/>
      <c r="C51" s="1382" t="s">
        <v>55</v>
      </c>
      <c r="D51" s="1382"/>
      <c r="E51" s="1382"/>
      <c r="F51" s="1382"/>
      <c r="G51" s="1382"/>
      <c r="H51" s="1382"/>
      <c r="I51" s="1382"/>
      <c r="J51" s="1382"/>
      <c r="K51" s="1382"/>
      <c r="L51" s="867"/>
    </row>
    <row r="52" spans="1:22" s="76" customFormat="1" ht="15.75">
      <c r="B52" s="867"/>
      <c r="C52" s="1383" t="s">
        <v>2453</v>
      </c>
      <c r="D52" s="1383"/>
      <c r="E52" s="1383"/>
      <c r="F52" s="1383"/>
      <c r="G52" s="1383"/>
      <c r="H52" s="1383"/>
      <c r="I52" s="1383"/>
      <c r="J52" s="1383"/>
      <c r="K52" s="1383"/>
      <c r="L52" s="867"/>
    </row>
    <row r="53" spans="1:22" s="76" customFormat="1" ht="15.75">
      <c r="B53" s="867"/>
      <c r="C53" s="1383"/>
      <c r="D53" s="1383"/>
      <c r="E53" s="1383"/>
      <c r="F53" s="1383"/>
      <c r="G53" s="1383"/>
      <c r="H53" s="1383"/>
      <c r="I53" s="1383"/>
      <c r="J53" s="1383"/>
      <c r="K53" s="1383"/>
      <c r="L53" s="867"/>
    </row>
    <row r="54" spans="1:22" s="76" customFormat="1" ht="15.75">
      <c r="B54" s="867"/>
      <c r="C54" s="1384"/>
      <c r="D54" s="1384"/>
      <c r="E54" s="1384"/>
      <c r="F54" s="1384"/>
      <c r="G54" s="1384"/>
      <c r="H54" s="1384"/>
      <c r="I54" s="1384"/>
      <c r="J54" s="1384"/>
      <c r="K54" s="867"/>
      <c r="L54" s="867"/>
    </row>
    <row r="55" spans="1:22" s="76" customFormat="1" ht="15.75">
      <c r="B55" s="867"/>
      <c r="C55" s="632" t="s">
        <v>4172</v>
      </c>
      <c r="D55" s="632"/>
      <c r="E55" s="632"/>
      <c r="F55" s="867"/>
      <c r="G55" s="867"/>
      <c r="H55" s="867"/>
      <c r="I55" s="867"/>
      <c r="J55" s="867"/>
      <c r="K55" s="867"/>
      <c r="L55" s="867"/>
    </row>
    <row r="56" spans="1:22" s="76" customFormat="1" ht="16.5" thickBot="1">
      <c r="B56" s="867"/>
      <c r="C56" s="632"/>
      <c r="D56" s="632"/>
      <c r="E56" s="632"/>
      <c r="F56" s="867"/>
      <c r="G56" s="867"/>
      <c r="H56" s="867"/>
      <c r="I56" s="867"/>
      <c r="J56" s="867"/>
      <c r="K56" s="867"/>
      <c r="L56" s="867"/>
    </row>
    <row r="57" spans="1:22" s="76" customFormat="1" ht="33.75" customHeight="1" thickBot="1">
      <c r="B57" s="867"/>
      <c r="C57" s="1374" t="s">
        <v>1254</v>
      </c>
      <c r="D57" s="1375"/>
      <c r="E57" s="1376"/>
      <c r="F57" s="1002" t="s">
        <v>1469</v>
      </c>
      <c r="G57" s="1002" t="s">
        <v>1481</v>
      </c>
      <c r="H57" s="1003"/>
      <c r="I57" s="1003" t="s">
        <v>1255</v>
      </c>
      <c r="J57" s="1002" t="s">
        <v>1470</v>
      </c>
      <c r="K57" s="371"/>
      <c r="L57" s="867"/>
      <c r="O57" s="820" t="s">
        <v>4094</v>
      </c>
    </row>
    <row r="58" spans="1:22" s="820" customFormat="1" ht="15.75">
      <c r="A58" s="76"/>
      <c r="B58" s="867"/>
      <c r="C58" s="1377" t="s">
        <v>2859</v>
      </c>
      <c r="D58" s="1378"/>
      <c r="E58" s="952" t="s">
        <v>3638</v>
      </c>
      <c r="F58" s="953">
        <v>8536686</v>
      </c>
      <c r="G58" s="954"/>
      <c r="H58" s="955"/>
      <c r="I58" s="964">
        <v>0</v>
      </c>
      <c r="J58" s="1098">
        <f t="shared" ref="J58:J65" si="16">F58-I58</f>
        <v>8536686</v>
      </c>
      <c r="K58" s="1004"/>
      <c r="L58" s="93"/>
      <c r="M58" s="957">
        <v>2021</v>
      </c>
      <c r="N58" s="957">
        <v>2020</v>
      </c>
    </row>
    <row r="59" spans="1:22" s="820" customFormat="1" ht="16.5" thickBot="1">
      <c r="A59" s="76"/>
      <c r="B59" s="867"/>
      <c r="C59" s="1379"/>
      <c r="D59" s="1380"/>
      <c r="E59" s="1005" t="s">
        <v>3639</v>
      </c>
      <c r="F59" s="942">
        <v>193732.38</v>
      </c>
      <c r="G59" s="1006"/>
      <c r="H59" s="1007"/>
      <c r="I59" s="1008">
        <v>0</v>
      </c>
      <c r="J59" s="1093">
        <f t="shared" si="16"/>
        <v>193732.38</v>
      </c>
      <c r="K59" s="1004"/>
      <c r="L59" s="93"/>
    </row>
    <row r="60" spans="1:22" s="820" customFormat="1" ht="15.75">
      <c r="A60" s="76"/>
      <c r="B60" s="867"/>
      <c r="C60" s="1377" t="s">
        <v>3399</v>
      </c>
      <c r="D60" s="1378"/>
      <c r="E60" s="952" t="s">
        <v>666</v>
      </c>
      <c r="F60" s="953">
        <v>1444093</v>
      </c>
      <c r="G60" s="954"/>
      <c r="H60" s="955"/>
      <c r="I60" s="956">
        <v>0</v>
      </c>
      <c r="J60" s="958">
        <f t="shared" si="16"/>
        <v>1444093</v>
      </c>
      <c r="K60" s="1004"/>
      <c r="L60" s="93"/>
      <c r="M60" s="820">
        <f>L122+L124+L127+L130+L132+L135+L137+L139+L140+L141+L142</f>
        <v>156907450.53446001</v>
      </c>
      <c r="N60" s="959">
        <f>L86+L121</f>
        <v>35430580.700000003</v>
      </c>
      <c r="O60" s="820">
        <f>M60+N60</f>
        <v>192338031.23446</v>
      </c>
    </row>
    <row r="61" spans="1:22" s="820" customFormat="1" ht="15.75">
      <c r="A61" s="76"/>
      <c r="B61" s="867"/>
      <c r="C61" s="1377"/>
      <c r="D61" s="1378"/>
      <c r="E61" s="952" t="s">
        <v>3640</v>
      </c>
      <c r="F61" s="953">
        <v>420931.67</v>
      </c>
      <c r="G61" s="954"/>
      <c r="H61" s="955"/>
      <c r="I61" s="956">
        <v>0</v>
      </c>
      <c r="J61" s="1094">
        <f t="shared" si="16"/>
        <v>420931.67</v>
      </c>
      <c r="K61" s="1004"/>
      <c r="L61" s="93"/>
      <c r="M61" s="960"/>
      <c r="N61" s="960"/>
      <c r="O61" s="960"/>
    </row>
    <row r="62" spans="1:22" s="820" customFormat="1" ht="16.5" thickBot="1">
      <c r="A62" s="76"/>
      <c r="B62" s="867"/>
      <c r="C62" s="1379"/>
      <c r="D62" s="1380"/>
      <c r="E62" s="1005" t="s">
        <v>3639</v>
      </c>
      <c r="F62" s="942">
        <v>56398.8</v>
      </c>
      <c r="G62" s="1006"/>
      <c r="H62" s="1007"/>
      <c r="I62" s="1008">
        <v>0</v>
      </c>
      <c r="J62" s="1093">
        <f t="shared" si="16"/>
        <v>56398.8</v>
      </c>
      <c r="K62" s="1004"/>
      <c r="L62" s="93"/>
      <c r="O62" s="961"/>
    </row>
    <row r="63" spans="1:22" s="820" customFormat="1" ht="15.75">
      <c r="A63" s="76"/>
      <c r="B63" s="867"/>
      <c r="C63" s="1377"/>
      <c r="D63" s="1378"/>
      <c r="E63" s="952" t="s">
        <v>666</v>
      </c>
      <c r="F63" s="953">
        <v>1444093</v>
      </c>
      <c r="G63" s="954"/>
      <c r="H63" s="956"/>
      <c r="I63" s="956">
        <v>0</v>
      </c>
      <c r="J63" s="958">
        <f t="shared" si="16"/>
        <v>1444093</v>
      </c>
      <c r="K63" s="1004"/>
      <c r="L63" s="93"/>
    </row>
    <row r="64" spans="1:22" s="820" customFormat="1" ht="15.75">
      <c r="A64" s="76"/>
      <c r="B64" s="867"/>
      <c r="C64" s="1377"/>
      <c r="D64" s="1378"/>
      <c r="E64" s="952" t="s">
        <v>3638</v>
      </c>
      <c r="F64" s="953">
        <v>994465</v>
      </c>
      <c r="G64" s="954"/>
      <c r="H64" s="955"/>
      <c r="I64" s="964">
        <v>0</v>
      </c>
      <c r="J64" s="1099">
        <f t="shared" si="16"/>
        <v>994465</v>
      </c>
      <c r="K64" s="1004"/>
      <c r="L64" s="93"/>
    </row>
    <row r="65" spans="1:26" s="820" customFormat="1" ht="16.5" thickBot="1">
      <c r="A65" s="76"/>
      <c r="B65" s="867"/>
      <c r="C65" s="1379"/>
      <c r="D65" s="1380"/>
      <c r="E65" s="1005" t="s">
        <v>3640</v>
      </c>
      <c r="F65" s="942">
        <v>30353.98</v>
      </c>
      <c r="G65" s="1006"/>
      <c r="H65" s="1009"/>
      <c r="I65" s="1008">
        <v>0</v>
      </c>
      <c r="J65" s="1095">
        <f t="shared" si="16"/>
        <v>30353.98</v>
      </c>
      <c r="K65" s="1004"/>
      <c r="L65" s="93"/>
    </row>
    <row r="66" spans="1:26" s="820" customFormat="1" ht="15.75">
      <c r="A66" s="76"/>
      <c r="B66" s="76"/>
      <c r="C66" s="1363" t="s">
        <v>3950</v>
      </c>
      <c r="D66" s="1364"/>
      <c r="E66" s="1079" t="s">
        <v>1254</v>
      </c>
      <c r="F66" s="1080">
        <v>55773185.560000002</v>
      </c>
      <c r="G66" s="1081">
        <v>44788</v>
      </c>
      <c r="H66" s="1082"/>
      <c r="I66" s="1083">
        <f>1000000-202506.13</f>
        <v>797493.87</v>
      </c>
      <c r="J66" s="1084">
        <f>F66-I66-I67-I68</f>
        <v>43475691.690000005</v>
      </c>
      <c r="K66" s="808"/>
    </row>
    <row r="67" spans="1:26" s="820" customFormat="1" ht="15.75">
      <c r="A67" s="76"/>
      <c r="B67" s="76"/>
      <c r="C67" s="1359"/>
      <c r="D67" s="1360"/>
      <c r="E67" s="952"/>
      <c r="F67" s="953"/>
      <c r="G67" s="954">
        <v>44791</v>
      </c>
      <c r="H67" s="955"/>
      <c r="I67" s="956">
        <v>10500000</v>
      </c>
      <c r="J67" s="958"/>
      <c r="K67" s="808"/>
    </row>
    <row r="68" spans="1:26" s="820" customFormat="1" ht="15.75">
      <c r="A68" s="76"/>
      <c r="B68" s="76"/>
      <c r="C68" s="1359"/>
      <c r="D68" s="1360"/>
      <c r="E68" s="952"/>
      <c r="F68" s="953"/>
      <c r="G68" s="954">
        <v>44796</v>
      </c>
      <c r="H68" s="955"/>
      <c r="I68" s="956">
        <v>1000000</v>
      </c>
      <c r="J68" s="958"/>
      <c r="K68" s="808"/>
    </row>
    <row r="69" spans="1:26" s="820" customFormat="1" ht="15.75">
      <c r="A69" s="76"/>
      <c r="B69" s="76"/>
      <c r="C69" s="1359"/>
      <c r="D69" s="1360"/>
      <c r="E69" s="1010" t="s">
        <v>666</v>
      </c>
      <c r="F69" s="1011">
        <v>1330787</v>
      </c>
      <c r="G69" s="962"/>
      <c r="H69" s="963"/>
      <c r="I69" s="964"/>
      <c r="J69" s="958">
        <f t="shared" ref="J69:J72" si="17">F69-I69</f>
        <v>1330787</v>
      </c>
      <c r="K69" s="808"/>
    </row>
    <row r="70" spans="1:26" s="820" customFormat="1" ht="15.75">
      <c r="A70" s="76"/>
      <c r="B70" s="76"/>
      <c r="C70" s="1359"/>
      <c r="D70" s="1360"/>
      <c r="E70" s="952" t="s">
        <v>2454</v>
      </c>
      <c r="F70" s="953">
        <v>2404050.37</v>
      </c>
      <c r="G70" s="954"/>
      <c r="H70" s="955"/>
      <c r="I70" s="964"/>
      <c r="J70" s="1091">
        <f t="shared" si="17"/>
        <v>2404050.37</v>
      </c>
      <c r="K70" s="808"/>
    </row>
    <row r="71" spans="1:26" s="820" customFormat="1" ht="15.75">
      <c r="A71" s="76"/>
      <c r="B71" s="76"/>
      <c r="C71" s="1359"/>
      <c r="D71" s="1360"/>
      <c r="E71" s="952" t="s">
        <v>3638</v>
      </c>
      <c r="F71" s="953">
        <v>17537253</v>
      </c>
      <c r="G71" s="954"/>
      <c r="H71" s="955"/>
      <c r="I71" s="964"/>
      <c r="J71" s="1099">
        <f t="shared" si="17"/>
        <v>17537253</v>
      </c>
      <c r="K71" s="808"/>
    </row>
    <row r="72" spans="1:26" s="820" customFormat="1" ht="16.5" thickBot="1">
      <c r="A72" s="76"/>
      <c r="B72" s="76"/>
      <c r="C72" s="1361"/>
      <c r="D72" s="1362"/>
      <c r="E72" s="1005" t="s">
        <v>3640</v>
      </c>
      <c r="F72" s="942">
        <v>189434.12</v>
      </c>
      <c r="G72" s="1006"/>
      <c r="H72" s="1009"/>
      <c r="I72" s="1008"/>
      <c r="J72" s="1096">
        <f t="shared" si="17"/>
        <v>189434.12</v>
      </c>
      <c r="K72" s="808"/>
    </row>
    <row r="73" spans="1:26" s="820" customFormat="1" ht="15.75">
      <c r="A73" s="76"/>
      <c r="B73" s="76"/>
      <c r="C73" s="1359" t="s">
        <v>4173</v>
      </c>
      <c r="D73" s="1360"/>
      <c r="E73" s="1085" t="s">
        <v>1254</v>
      </c>
      <c r="F73" s="1086">
        <v>52974286.799999997</v>
      </c>
      <c r="G73" s="1087">
        <v>44819</v>
      </c>
      <c r="H73" s="1088"/>
      <c r="I73" s="1089">
        <v>18000000</v>
      </c>
      <c r="J73" s="1090">
        <f>F73-I73-I74-I75</f>
        <v>34974286.799999997</v>
      </c>
      <c r="K73" s="808"/>
    </row>
    <row r="74" spans="1:26" s="820" customFormat="1" ht="15.75">
      <c r="A74" s="76"/>
      <c r="B74" s="76"/>
      <c r="C74" s="1359"/>
      <c r="D74" s="1360"/>
      <c r="E74" s="803" t="s">
        <v>666</v>
      </c>
      <c r="F74" s="804">
        <v>1330787</v>
      </c>
      <c r="G74" s="805"/>
      <c r="H74" s="806"/>
      <c r="I74" s="807">
        <v>0</v>
      </c>
      <c r="J74" s="809">
        <f>F74-I74</f>
        <v>1330787</v>
      </c>
      <c r="K74" s="808"/>
      <c r="P74" s="969" t="s">
        <v>4103</v>
      </c>
      <c r="Q74" s="1101" t="s">
        <v>4104</v>
      </c>
      <c r="R74" s="1101" t="s">
        <v>4189</v>
      </c>
      <c r="S74" s="1101" t="s">
        <v>4190</v>
      </c>
      <c r="T74" s="1101" t="s">
        <v>4191</v>
      </c>
      <c r="U74" s="1101" t="s">
        <v>122</v>
      </c>
      <c r="V74" s="1102" t="s">
        <v>4188</v>
      </c>
      <c r="Y74" s="969" t="str">
        <f>P74</f>
        <v>Ingresos por recaudar 2022</v>
      </c>
      <c r="Z74" s="969"/>
    </row>
    <row r="75" spans="1:26" s="820" customFormat="1" ht="15.75">
      <c r="A75" s="76"/>
      <c r="B75" s="76"/>
      <c r="C75" s="1359"/>
      <c r="D75" s="1360"/>
      <c r="E75" s="810" t="s">
        <v>2454</v>
      </c>
      <c r="F75" s="811">
        <v>2447531.91</v>
      </c>
      <c r="G75" s="812"/>
      <c r="H75" s="813"/>
      <c r="I75" s="814">
        <v>0</v>
      </c>
      <c r="J75" s="1092">
        <f>F75-I75</f>
        <v>2447531.91</v>
      </c>
      <c r="K75" s="808"/>
      <c r="P75" s="970" t="s">
        <v>4098</v>
      </c>
      <c r="Q75" s="1108">
        <f>J73+J66</f>
        <v>78449978.49000001</v>
      </c>
      <c r="R75" s="1108">
        <f>M143+M155</f>
        <v>237221767.81018001</v>
      </c>
      <c r="S75" s="1128">
        <f>156907450.53+5609712.45</f>
        <v>162517162.97999999</v>
      </c>
      <c r="T75" s="1128">
        <f>35430580.7</f>
        <v>35430580.700000003</v>
      </c>
      <c r="U75" s="970">
        <f>SUM(Q75:T75)</f>
        <v>513619489.98017997</v>
      </c>
      <c r="Y75" s="970" t="str">
        <f t="shared" ref="Y75:Y83" si="18">P75</f>
        <v>Fondo General de Participaciones</v>
      </c>
      <c r="Z75" s="970">
        <f>(Q75+R75)/1000</f>
        <v>315671.74630018004</v>
      </c>
    </row>
    <row r="76" spans="1:26" s="820" customFormat="1" ht="15.75">
      <c r="A76" s="76"/>
      <c r="B76" s="76"/>
      <c r="C76" s="1359"/>
      <c r="D76" s="1360"/>
      <c r="E76" s="803" t="s">
        <v>3638</v>
      </c>
      <c r="F76" s="811">
        <v>630311</v>
      </c>
      <c r="G76" s="812"/>
      <c r="H76" s="813"/>
      <c r="I76" s="814">
        <v>0</v>
      </c>
      <c r="J76" s="1100">
        <f>F76-I76</f>
        <v>630311</v>
      </c>
      <c r="K76" s="808"/>
      <c r="P76" s="970" t="s">
        <v>4099</v>
      </c>
      <c r="Q76" s="1108">
        <f>J70+J75</f>
        <v>4851582.28</v>
      </c>
      <c r="R76" s="1108"/>
      <c r="S76" s="1108"/>
      <c r="T76" s="1108"/>
      <c r="U76" s="970">
        <f t="shared" ref="U76:U79" si="19">SUM(Q76:T76)</f>
        <v>4851582.28</v>
      </c>
      <c r="Y76" s="970" t="str">
        <f t="shared" si="18"/>
        <v>Ieps de Gasolina y Diesel</v>
      </c>
      <c r="Z76" s="970">
        <f t="shared" ref="Z76:Z83" si="20">(Q76+R76)/1000</f>
        <v>4851.5822800000005</v>
      </c>
    </row>
    <row r="77" spans="1:26" s="820" customFormat="1" ht="16.5" thickBot="1">
      <c r="A77" s="76"/>
      <c r="B77" s="76"/>
      <c r="C77" s="1361"/>
      <c r="D77" s="1362"/>
      <c r="E77" s="818" t="s">
        <v>3640</v>
      </c>
      <c r="F77" s="815">
        <v>66129.62</v>
      </c>
      <c r="G77" s="816"/>
      <c r="H77" s="819"/>
      <c r="I77" s="817">
        <v>0</v>
      </c>
      <c r="J77" s="1097">
        <f t="shared" ref="J77" si="21">F77-I77</f>
        <v>66129.62</v>
      </c>
      <c r="K77" s="808"/>
      <c r="M77" s="938"/>
      <c r="N77" s="938"/>
      <c r="P77" s="970" t="s">
        <v>4100</v>
      </c>
      <c r="Q77" s="1108">
        <f>J58+J64+J71+J76</f>
        <v>27698715</v>
      </c>
      <c r="R77" s="1108"/>
      <c r="S77" s="1108"/>
      <c r="T77" s="1108"/>
      <c r="U77" s="970">
        <f t="shared" si="19"/>
        <v>27698715</v>
      </c>
      <c r="Y77" s="970" t="str">
        <f t="shared" si="18"/>
        <v>Fondo de ISR</v>
      </c>
      <c r="Z77" s="970">
        <f t="shared" si="20"/>
        <v>27698.715</v>
      </c>
    </row>
    <row r="78" spans="1:26" s="820" customFormat="1" ht="15.75">
      <c r="A78" s="76"/>
      <c r="B78" s="76"/>
      <c r="C78" s="1363" t="s">
        <v>4174</v>
      </c>
      <c r="D78" s="1364"/>
      <c r="E78" s="1013" t="s">
        <v>1254</v>
      </c>
      <c r="F78" s="828">
        <v>49909819.659999996</v>
      </c>
      <c r="G78" s="965">
        <v>44834</v>
      </c>
      <c r="H78" s="966"/>
      <c r="I78" s="967">
        <v>49909819.659999996</v>
      </c>
      <c r="J78" s="1012">
        <f>F78-I78</f>
        <v>0</v>
      </c>
      <c r="K78" s="808"/>
      <c r="M78" s="938"/>
      <c r="N78" s="938"/>
      <c r="P78" s="970" t="s">
        <v>4101</v>
      </c>
      <c r="Q78" s="1108">
        <f>J59+J62+J65+J72+J77+J61</f>
        <v>956980.56999999983</v>
      </c>
      <c r="R78" s="1108"/>
      <c r="S78" s="1108"/>
      <c r="T78" s="1108"/>
      <c r="U78" s="970">
        <f t="shared" si="19"/>
        <v>956980.56999999983</v>
      </c>
      <c r="Y78" s="970" t="str">
        <f t="shared" si="18"/>
        <v>ISR por enajenación de Bienes Inmuebles</v>
      </c>
      <c r="Z78" s="970">
        <f t="shared" si="20"/>
        <v>956.98056999999983</v>
      </c>
    </row>
    <row r="79" spans="1:26" s="820" customFormat="1" ht="15.75">
      <c r="A79" s="76"/>
      <c r="B79" s="76"/>
      <c r="C79" s="1359"/>
      <c r="D79" s="1360"/>
      <c r="E79" s="1013" t="s">
        <v>2454</v>
      </c>
      <c r="F79" s="828">
        <v>2541720.37</v>
      </c>
      <c r="G79" s="965">
        <v>44834</v>
      </c>
      <c r="H79" s="966"/>
      <c r="I79" s="967">
        <v>2541720.37</v>
      </c>
      <c r="J79" s="809">
        <f>F79-I79</f>
        <v>0</v>
      </c>
      <c r="K79" s="808"/>
      <c r="M79" s="938"/>
      <c r="N79" s="938"/>
      <c r="P79" s="970" t="s">
        <v>4102</v>
      </c>
      <c r="Q79" s="1108">
        <f>J60+J69+J74+J63</f>
        <v>5549760</v>
      </c>
      <c r="R79" s="1108"/>
      <c r="S79" s="1108"/>
      <c r="T79" s="1108"/>
      <c r="U79" s="970">
        <f t="shared" si="19"/>
        <v>5549760</v>
      </c>
      <c r="V79" s="820">
        <f>SUM(U75:U79)</f>
        <v>552676527.83018005</v>
      </c>
      <c r="W79" s="820">
        <f>K167</f>
        <v>552676527.83464003</v>
      </c>
      <c r="X79" s="820">
        <f>V79-W79</f>
        <v>-4.4599771499633789E-3</v>
      </c>
      <c r="Y79" s="970" t="str">
        <f t="shared" si="18"/>
        <v>Fondo Estatal</v>
      </c>
      <c r="Z79" s="970">
        <f t="shared" si="20"/>
        <v>5549.76</v>
      </c>
    </row>
    <row r="80" spans="1:26" s="820" customFormat="1" ht="14.25" customHeight="1" thickBot="1">
      <c r="A80" s="76"/>
      <c r="B80" s="76"/>
      <c r="C80" s="1361"/>
      <c r="D80" s="1362"/>
      <c r="E80" s="818" t="s">
        <v>3640</v>
      </c>
      <c r="F80" s="1014">
        <v>41361.79</v>
      </c>
      <c r="G80" s="1006">
        <v>44834</v>
      </c>
      <c r="H80" s="1014"/>
      <c r="I80" s="1014">
        <v>41361.79</v>
      </c>
      <c r="J80" s="937">
        <f>F80-I80</f>
        <v>0</v>
      </c>
      <c r="K80" s="808"/>
      <c r="M80" s="938"/>
      <c r="N80" s="938"/>
      <c r="P80" s="970"/>
      <c r="Q80" s="1108"/>
      <c r="R80" s="1108"/>
      <c r="S80" s="1108"/>
      <c r="T80" s="1108"/>
      <c r="U80" s="970">
        <f t="shared" ref="U80:U82" si="22">Q80+R80</f>
        <v>0</v>
      </c>
      <c r="Y80" s="970" t="s">
        <v>56</v>
      </c>
      <c r="Z80" s="970" t="s">
        <v>56</v>
      </c>
    </row>
    <row r="81" spans="1:29" s="820" customFormat="1" ht="16.5" thickBot="1">
      <c r="A81" s="76"/>
      <c r="B81" s="93"/>
      <c r="C81" s="1015"/>
      <c r="D81" s="1016"/>
      <c r="E81" s="1017"/>
      <c r="F81" s="1018"/>
      <c r="G81" s="1018"/>
      <c r="H81" s="1018"/>
      <c r="I81" s="1019" t="s">
        <v>1256</v>
      </c>
      <c r="J81" s="1020">
        <f>SUM(J58:J77)</f>
        <v>117507016.34000002</v>
      </c>
      <c r="K81" s="796"/>
      <c r="L81" s="93"/>
      <c r="M81" s="938"/>
      <c r="N81" s="938"/>
      <c r="P81" s="970" t="s">
        <v>4095</v>
      </c>
      <c r="Q81" s="970">
        <f>'LDF F5 Analitico de Ingresos'!M50</f>
        <v>0</v>
      </c>
      <c r="R81" s="970"/>
      <c r="S81" s="970"/>
      <c r="T81" s="970"/>
      <c r="U81" s="970">
        <f t="shared" si="22"/>
        <v>0</v>
      </c>
      <c r="Y81" s="970" t="str">
        <f t="shared" si="18"/>
        <v>FAISM</v>
      </c>
      <c r="Z81" s="970">
        <f t="shared" si="20"/>
        <v>0</v>
      </c>
    </row>
    <row r="82" spans="1:29" s="820" customFormat="1" ht="15.75">
      <c r="A82" s="76"/>
      <c r="B82" s="93"/>
      <c r="C82" s="632"/>
      <c r="D82" s="632"/>
      <c r="E82" s="632"/>
      <c r="F82" s="867"/>
      <c r="G82" s="867"/>
      <c r="H82" s="867"/>
      <c r="I82" s="867"/>
      <c r="J82" s="867"/>
      <c r="K82" s="867"/>
      <c r="L82" s="93"/>
      <c r="M82" s="938"/>
      <c r="N82" s="938"/>
      <c r="P82" s="970" t="s">
        <v>4096</v>
      </c>
      <c r="Q82" s="970">
        <f>'LDF F5 Analitico de Ingresos'!M60</f>
        <v>0</v>
      </c>
      <c r="R82" s="970"/>
      <c r="S82" s="970"/>
      <c r="T82" s="970"/>
      <c r="U82" s="970">
        <f t="shared" si="22"/>
        <v>0</v>
      </c>
      <c r="Y82" s="970" t="str">
        <f t="shared" si="18"/>
        <v>FENADU</v>
      </c>
      <c r="Z82" s="970">
        <f t="shared" si="20"/>
        <v>0</v>
      </c>
    </row>
    <row r="83" spans="1:29" s="820" customFormat="1" ht="16.5" thickBot="1">
      <c r="B83" s="93"/>
      <c r="C83" s="867"/>
      <c r="D83" s="867"/>
      <c r="E83" s="867"/>
      <c r="F83" s="93"/>
      <c r="G83" s="93"/>
      <c r="H83" s="93"/>
      <c r="I83" s="93"/>
      <c r="J83" s="93"/>
      <c r="K83" s="867"/>
      <c r="L83" s="93"/>
      <c r="P83" s="971" t="s">
        <v>4105</v>
      </c>
      <c r="Q83" s="971">
        <f>SUM(Q75:Q82)</f>
        <v>117507016.34</v>
      </c>
      <c r="R83" s="971">
        <f t="shared" ref="R83:U83" si="23">SUM(R75:R82)</f>
        <v>237221767.81018001</v>
      </c>
      <c r="S83" s="971">
        <f t="shared" si="23"/>
        <v>162517162.97999999</v>
      </c>
      <c r="T83" s="971">
        <f t="shared" si="23"/>
        <v>35430580.700000003</v>
      </c>
      <c r="U83" s="971">
        <f t="shared" si="23"/>
        <v>552676527.83018005</v>
      </c>
      <c r="V83" s="961" t="s">
        <v>56</v>
      </c>
      <c r="Y83" s="971" t="str">
        <f t="shared" si="18"/>
        <v xml:space="preserve">Total </v>
      </c>
      <c r="Z83" s="971">
        <f t="shared" si="20"/>
        <v>354728.78415018</v>
      </c>
    </row>
    <row r="84" spans="1:29" s="820" customFormat="1" ht="16.5" thickBot="1">
      <c r="B84" s="93"/>
      <c r="C84" s="1365" t="s">
        <v>1257</v>
      </c>
      <c r="D84" s="1366"/>
      <c r="E84" s="1366"/>
      <c r="F84" s="1366"/>
      <c r="G84" s="1366"/>
      <c r="H84" s="1366"/>
      <c r="I84" s="1366"/>
      <c r="J84" s="1366"/>
      <c r="K84" s="1367"/>
      <c r="L84" s="93"/>
      <c r="S84" s="820">
        <f>SUM(Q83:R83)</f>
        <v>354728784.15017998</v>
      </c>
      <c r="V84" s="820" t="s">
        <v>56</v>
      </c>
    </row>
    <row r="85" spans="1:29" s="820" customFormat="1" ht="90.75" thickBot="1">
      <c r="B85" s="93"/>
      <c r="C85" s="1002" t="s">
        <v>1482</v>
      </c>
      <c r="D85" s="1021" t="s">
        <v>1258</v>
      </c>
      <c r="E85" s="1003" t="s">
        <v>1259</v>
      </c>
      <c r="F85" s="1022" t="s">
        <v>1260</v>
      </c>
      <c r="G85" s="1023" t="s">
        <v>1471</v>
      </c>
      <c r="H85" s="1024" t="s">
        <v>1472</v>
      </c>
      <c r="I85" s="1024" t="s">
        <v>4192</v>
      </c>
      <c r="J85" s="1025" t="s">
        <v>1473</v>
      </c>
      <c r="K85" s="1026" t="s">
        <v>1255</v>
      </c>
      <c r="L85" s="1023" t="s">
        <v>1470</v>
      </c>
      <c r="M85" s="93"/>
      <c r="V85" s="971">
        <f>SUM(U75:U82)</f>
        <v>552676527.83018005</v>
      </c>
      <c r="Z85" s="938"/>
    </row>
    <row r="86" spans="1:29" s="820" customFormat="1" ht="15.75">
      <c r="B86" s="93"/>
      <c r="C86" s="1368">
        <v>750564</v>
      </c>
      <c r="D86" s="1371">
        <v>28</v>
      </c>
      <c r="E86" s="1368" t="s">
        <v>1474</v>
      </c>
      <c r="F86" s="1027" t="s">
        <v>1547</v>
      </c>
      <c r="G86" s="1028">
        <v>22771962</v>
      </c>
      <c r="H86" s="1029">
        <v>0</v>
      </c>
      <c r="I86" s="1029"/>
      <c r="J86" s="1030">
        <v>22771962</v>
      </c>
      <c r="K86" s="1031" t="s">
        <v>56</v>
      </c>
      <c r="L86" s="1032">
        <f>J86-K87</f>
        <v>12878003.210000001</v>
      </c>
      <c r="M86" s="93"/>
      <c r="Q86" s="1109">
        <v>1123010014</v>
      </c>
      <c r="R86" s="1109" t="s">
        <v>1112</v>
      </c>
      <c r="S86" s="1109"/>
      <c r="T86" s="1109"/>
      <c r="U86" s="1109" t="s">
        <v>2462</v>
      </c>
      <c r="W86" s="1107">
        <v>4218973</v>
      </c>
      <c r="X86" s="1107">
        <v>1330787</v>
      </c>
      <c r="Y86" s="1110">
        <v>0</v>
      </c>
      <c r="Z86" s="1129">
        <v>5549760</v>
      </c>
      <c r="AA86" s="1111" t="str">
        <f t="shared" ref="AA86:AA90" si="24">MID(U86,58,6)</f>
        <v>110122</v>
      </c>
      <c r="AB86" s="938"/>
      <c r="AC86" s="938"/>
    </row>
    <row r="87" spans="1:29" s="820" customFormat="1" ht="15.75">
      <c r="B87" s="93"/>
      <c r="C87" s="1369"/>
      <c r="D87" s="1372"/>
      <c r="E87" s="1369"/>
      <c r="F87" s="1033" t="s">
        <v>1261</v>
      </c>
      <c r="G87" s="1034"/>
      <c r="H87" s="1035"/>
      <c r="I87" s="1035"/>
      <c r="J87" s="1036">
        <v>44106</v>
      </c>
      <c r="K87" s="931">
        <v>9893958.7899999991</v>
      </c>
      <c r="L87" s="1037"/>
      <c r="M87" s="93"/>
      <c r="Q87" s="1109">
        <v>1123010014</v>
      </c>
      <c r="R87" s="1109" t="s">
        <v>1112</v>
      </c>
      <c r="S87" s="1109"/>
      <c r="T87" s="1109"/>
      <c r="U87" s="1109" t="s">
        <v>1506</v>
      </c>
      <c r="W87" s="1107">
        <v>35430580.700000003</v>
      </c>
      <c r="X87" s="1110">
        <v>0</v>
      </c>
      <c r="Y87" s="1110">
        <v>0</v>
      </c>
      <c r="Z87" s="1129">
        <v>35430580.700000003</v>
      </c>
      <c r="AA87" s="1111" t="str">
        <f t="shared" si="24"/>
        <v>151220</v>
      </c>
      <c r="AB87" s="938"/>
      <c r="AC87" s="938"/>
    </row>
    <row r="88" spans="1:29" s="820" customFormat="1" ht="18" customHeight="1">
      <c r="B88" s="93"/>
      <c r="C88" s="1369"/>
      <c r="D88" s="1372"/>
      <c r="E88" s="1369"/>
      <c r="F88" s="1038" t="s">
        <v>4175</v>
      </c>
      <c r="G88" s="931">
        <v>34145633.079999998</v>
      </c>
      <c r="H88" s="1039">
        <v>0</v>
      </c>
      <c r="I88" s="1039"/>
      <c r="J88" s="1040">
        <v>34145633.079999998</v>
      </c>
      <c r="K88" s="1041"/>
      <c r="L88" s="1037">
        <f>J88-K89-K90</f>
        <v>0</v>
      </c>
      <c r="M88" s="93"/>
      <c r="P88" s="938"/>
      <c r="Q88" s="1109">
        <v>1123010014</v>
      </c>
      <c r="R88" s="1109" t="s">
        <v>1112</v>
      </c>
      <c r="S88" s="1109"/>
      <c r="T88" s="1109"/>
      <c r="U88" s="1109" t="s">
        <v>1507</v>
      </c>
      <c r="V88" s="1109"/>
      <c r="W88" s="1107">
        <v>156907450.53</v>
      </c>
      <c r="X88" s="1110">
        <v>0</v>
      </c>
      <c r="Y88" s="1110">
        <v>0</v>
      </c>
      <c r="Z88" s="1129">
        <v>156907450.53</v>
      </c>
      <c r="AA88" s="1111" t="str">
        <f t="shared" si="24"/>
        <v>151221</v>
      </c>
      <c r="AB88" s="938"/>
      <c r="AC88" s="938"/>
    </row>
    <row r="89" spans="1:29" s="820" customFormat="1" ht="18" customHeight="1">
      <c r="B89" s="93"/>
      <c r="C89" s="1369"/>
      <c r="D89" s="1372"/>
      <c r="E89" s="1369"/>
      <c r="F89" s="1033" t="s">
        <v>1261</v>
      </c>
      <c r="G89" s="1034"/>
      <c r="H89" s="1035"/>
      <c r="I89" s="1035"/>
      <c r="J89" s="1036">
        <v>44316</v>
      </c>
      <c r="K89" s="931">
        <v>664466.91</v>
      </c>
      <c r="L89" s="1037"/>
      <c r="M89" s="93"/>
      <c r="P89" s="938"/>
      <c r="Q89" s="1109">
        <v>1123010025</v>
      </c>
      <c r="R89" s="1109" t="s">
        <v>4106</v>
      </c>
      <c r="S89" s="1109"/>
      <c r="T89" s="1109"/>
      <c r="U89" s="1109" t="s">
        <v>4109</v>
      </c>
      <c r="V89" s="1109"/>
      <c r="W89" s="1107">
        <v>5609712.4500000002</v>
      </c>
      <c r="X89" s="1110">
        <v>0</v>
      </c>
      <c r="Y89" s="1110">
        <v>0</v>
      </c>
      <c r="Z89" s="1129">
        <v>5609712.4500000002</v>
      </c>
      <c r="AA89" s="1111" t="str">
        <f>MID(U89,58,6)</f>
        <v>151221</v>
      </c>
      <c r="AB89" s="938"/>
      <c r="AC89" s="938"/>
    </row>
    <row r="90" spans="1:29" s="938" customFormat="1" ht="18" customHeight="1">
      <c r="B90" s="93"/>
      <c r="C90" s="1369"/>
      <c r="D90" s="1372"/>
      <c r="E90" s="1369"/>
      <c r="F90" s="1033" t="s">
        <v>1261</v>
      </c>
      <c r="G90" s="1034"/>
      <c r="H90" s="1035"/>
      <c r="I90" s="1035"/>
      <c r="J90" s="1036">
        <v>44321</v>
      </c>
      <c r="K90" s="931">
        <v>33481166.170000002</v>
      </c>
      <c r="L90" s="1037"/>
      <c r="M90" s="93"/>
      <c r="Q90" s="1109">
        <v>1123010014</v>
      </c>
      <c r="R90" s="1109" t="s">
        <v>1112</v>
      </c>
      <c r="S90" s="1109"/>
      <c r="T90" s="1109"/>
      <c r="U90" s="1109" t="s">
        <v>2175</v>
      </c>
      <c r="V90" s="1109"/>
      <c r="W90" s="1107">
        <v>224579097.84999999</v>
      </c>
      <c r="X90" s="1107">
        <v>146136908.52000001</v>
      </c>
      <c r="Y90" s="1107">
        <v>70492901.819999993</v>
      </c>
      <c r="Z90" s="1107">
        <v>300223104.55000001</v>
      </c>
      <c r="AA90" s="1111" t="str">
        <f t="shared" si="24"/>
        <v>151222</v>
      </c>
    </row>
    <row r="91" spans="1:29" s="938" customFormat="1" ht="18" customHeight="1">
      <c r="B91" s="93"/>
      <c r="C91" s="1369"/>
      <c r="D91" s="1372"/>
      <c r="E91" s="1369"/>
      <c r="F91" s="1042" t="s">
        <v>4176</v>
      </c>
      <c r="G91" s="931">
        <v>22838938.550000001</v>
      </c>
      <c r="H91" s="1043">
        <v>0</v>
      </c>
      <c r="I91" s="1043"/>
      <c r="J91" s="1040">
        <v>22838938.550000001</v>
      </c>
      <c r="K91" s="931"/>
      <c r="L91" s="1037">
        <f>J91-K92-K93</f>
        <v>0</v>
      </c>
      <c r="M91" s="93"/>
      <c r="Q91" s="1118">
        <v>1123010025</v>
      </c>
      <c r="R91" s="1118" t="s">
        <v>4106</v>
      </c>
      <c r="S91" s="1118"/>
      <c r="T91" s="1118"/>
      <c r="U91" s="1118" t="s">
        <v>4131</v>
      </c>
      <c r="V91" s="1109"/>
      <c r="W91" s="1118">
        <v>0</v>
      </c>
      <c r="X91" s="1118">
        <v>0</v>
      </c>
      <c r="Y91" s="1119">
        <v>3116807.05</v>
      </c>
      <c r="Z91" s="1119">
        <v>-3116807.05</v>
      </c>
      <c r="AA91" s="1120" t="str">
        <f t="shared" ref="AA91:AA92" si="25">MID(U91,58,6)</f>
        <v>110122</v>
      </c>
    </row>
    <row r="92" spans="1:29" s="938" customFormat="1" ht="18" customHeight="1">
      <c r="B92" s="93"/>
      <c r="C92" s="1369"/>
      <c r="D92" s="1372"/>
      <c r="E92" s="1369"/>
      <c r="F92" s="1033" t="s">
        <v>1261</v>
      </c>
      <c r="G92" s="1034"/>
      <c r="H92" s="1035"/>
      <c r="I92" s="1035"/>
      <c r="J92" s="1036">
        <v>44321</v>
      </c>
      <c r="K92" s="931">
        <v>6518833.8300000001</v>
      </c>
      <c r="L92" s="1037"/>
      <c r="M92" s="93"/>
      <c r="Q92" s="1109">
        <v>1123010025</v>
      </c>
      <c r="R92" s="1109" t="s">
        <v>4106</v>
      </c>
      <c r="S92" s="1109"/>
      <c r="T92" s="1109"/>
      <c r="U92" s="1109" t="s">
        <v>4110</v>
      </c>
      <c r="V92" s="1109"/>
      <c r="W92" s="1107">
        <v>41765233.159999996</v>
      </c>
      <c r="X92" s="1107">
        <v>10307493.49</v>
      </c>
      <c r="Y92" s="1110">
        <v>0</v>
      </c>
      <c r="Z92" s="1107">
        <v>52072726.649999999</v>
      </c>
      <c r="AA92" s="1111" t="str">
        <f t="shared" si="25"/>
        <v>151222</v>
      </c>
      <c r="AB92" s="938">
        <f>Z90+Z91+Z92</f>
        <v>349179024.14999998</v>
      </c>
    </row>
    <row r="93" spans="1:29" s="938" customFormat="1" ht="18" customHeight="1">
      <c r="B93" s="93"/>
      <c r="C93" s="1369"/>
      <c r="D93" s="1372"/>
      <c r="E93" s="1369"/>
      <c r="F93" s="1033" t="s">
        <v>1261</v>
      </c>
      <c r="G93" s="1034"/>
      <c r="H93" s="1035"/>
      <c r="I93" s="1035"/>
      <c r="J93" s="1036">
        <v>44333</v>
      </c>
      <c r="K93" s="931">
        <v>16320104.720000001</v>
      </c>
      <c r="L93" s="1037"/>
      <c r="M93" s="93"/>
      <c r="Q93" s="1112"/>
      <c r="R93" s="1113"/>
      <c r="S93" s="1114"/>
      <c r="T93" s="1115"/>
      <c r="U93" s="1113"/>
      <c r="V93" s="1118"/>
      <c r="W93" s="1116"/>
      <c r="X93" s="1117"/>
      <c r="Y93" s="1117"/>
      <c r="Z93" s="1116"/>
      <c r="AA93" s="1111"/>
      <c r="AB93" s="938">
        <f>SUM(Q75:R78)</f>
        <v>349179024.15017998</v>
      </c>
    </row>
    <row r="94" spans="1:29" s="938" customFormat="1" ht="18" customHeight="1">
      <c r="B94" s="93"/>
      <c r="C94" s="1369"/>
      <c r="D94" s="1372"/>
      <c r="E94" s="1369"/>
      <c r="F94" s="1042" t="s">
        <v>4177</v>
      </c>
      <c r="G94" s="931">
        <v>33570292.140000001</v>
      </c>
      <c r="H94" s="1043">
        <v>0</v>
      </c>
      <c r="I94" s="1043"/>
      <c r="J94" s="1040">
        <v>33570292.140000001</v>
      </c>
      <c r="K94" s="931" t="s">
        <v>56</v>
      </c>
      <c r="L94" s="1037">
        <f>J94-K95-K96-K97-K98</f>
        <v>-8.7311491370201111E-10</v>
      </c>
      <c r="M94" s="93"/>
      <c r="Q94" s="1109"/>
      <c r="R94" s="1109"/>
      <c r="S94" s="1109"/>
      <c r="T94" s="1109"/>
      <c r="U94" s="1109"/>
      <c r="V94" s="1109"/>
      <c r="W94" s="1107"/>
      <c r="X94" s="1110"/>
      <c r="Y94" s="1107"/>
      <c r="Z94" s="1107"/>
      <c r="AA94" s="1111"/>
      <c r="AB94" s="1131">
        <f>AB92-AB93</f>
        <v>-1.8000602722167969E-4</v>
      </c>
    </row>
    <row r="95" spans="1:29" s="938" customFormat="1" ht="18" customHeight="1">
      <c r="B95" s="93"/>
      <c r="C95" s="1369"/>
      <c r="D95" s="1372"/>
      <c r="E95" s="1369"/>
      <c r="F95" s="1033" t="s">
        <v>1261</v>
      </c>
      <c r="G95" s="931"/>
      <c r="H95" s="1043"/>
      <c r="I95" s="1043"/>
      <c r="J95" s="1036">
        <v>44333</v>
      </c>
      <c r="K95" s="931">
        <v>3679895.28</v>
      </c>
      <c r="L95" s="1037"/>
      <c r="M95" s="93"/>
      <c r="Q95" s="1109"/>
      <c r="R95" s="1109"/>
      <c r="S95" s="1109"/>
      <c r="T95" s="1109"/>
      <c r="U95" s="1109"/>
      <c r="V95" s="1115"/>
      <c r="W95" s="1107"/>
      <c r="X95" s="1110"/>
      <c r="Y95" s="1110"/>
      <c r="Z95" s="1107"/>
      <c r="AA95" s="1132"/>
    </row>
    <row r="96" spans="1:29" s="938" customFormat="1" ht="18" customHeight="1">
      <c r="B96" s="93"/>
      <c r="C96" s="1369"/>
      <c r="D96" s="1372"/>
      <c r="E96" s="1369"/>
      <c r="F96" s="1033" t="s">
        <v>1261</v>
      </c>
      <c r="G96" s="931"/>
      <c r="H96" s="1043"/>
      <c r="I96" s="1043"/>
      <c r="J96" s="1036">
        <v>44369</v>
      </c>
      <c r="K96" s="931">
        <v>20500000</v>
      </c>
      <c r="L96" s="1037"/>
      <c r="M96" s="93"/>
      <c r="Q96" s="1103"/>
      <c r="R96" s="1103"/>
      <c r="S96" s="1103"/>
      <c r="T96" s="1103"/>
      <c r="U96" s="1103"/>
      <c r="V96" s="1109"/>
      <c r="W96" s="1104"/>
      <c r="X96" s="1104"/>
      <c r="Y96" s="1105"/>
      <c r="Z96" s="1105"/>
      <c r="AA96" s="1106"/>
    </row>
    <row r="97" spans="2:27" s="938" customFormat="1" ht="18" customHeight="1">
      <c r="B97" s="93"/>
      <c r="C97" s="1369"/>
      <c r="D97" s="1372"/>
      <c r="E97" s="1369"/>
      <c r="F97" s="1033" t="s">
        <v>1261</v>
      </c>
      <c r="G97" s="931"/>
      <c r="H97" s="1043"/>
      <c r="I97" s="1043"/>
      <c r="J97" s="1036">
        <v>44497</v>
      </c>
      <c r="K97" s="931">
        <v>8952006.3200000003</v>
      </c>
      <c r="L97" s="1037"/>
      <c r="M97" s="93"/>
      <c r="Q97" s="1103"/>
      <c r="R97" s="1103"/>
      <c r="S97" s="1103"/>
      <c r="T97" s="1103"/>
      <c r="U97" s="1103"/>
      <c r="V97" s="1109"/>
      <c r="W97" s="1105"/>
      <c r="X97" s="1104"/>
      <c r="Y97" s="1104"/>
      <c r="Z97" s="1105"/>
      <c r="AA97" s="1106"/>
    </row>
    <row r="98" spans="2:27" s="938" customFormat="1" ht="18" customHeight="1">
      <c r="B98" s="93"/>
      <c r="C98" s="1369"/>
      <c r="D98" s="1372"/>
      <c r="E98" s="1369"/>
      <c r="F98" s="1033" t="s">
        <v>1261</v>
      </c>
      <c r="G98" s="931"/>
      <c r="H98" s="1043"/>
      <c r="I98" s="1043"/>
      <c r="J98" s="1036">
        <v>44530</v>
      </c>
      <c r="K98" s="931">
        <v>438390.54</v>
      </c>
      <c r="L98" s="1037"/>
      <c r="M98" s="93"/>
      <c r="Q98" s="1103"/>
      <c r="R98" s="1103"/>
      <c r="S98" s="1103"/>
      <c r="T98" s="1103"/>
      <c r="U98" s="1103"/>
      <c r="V98" s="1103"/>
      <c r="W98" s="1105"/>
      <c r="X98" s="1130"/>
      <c r="Y98" s="1104"/>
      <c r="Z98" s="1105"/>
      <c r="AA98" s="1106"/>
    </row>
    <row r="99" spans="2:27" s="938" customFormat="1" ht="18" customHeight="1">
      <c r="B99" s="93"/>
      <c r="C99" s="1369"/>
      <c r="D99" s="1372"/>
      <c r="E99" s="1369"/>
      <c r="F99" s="1042" t="s">
        <v>4178</v>
      </c>
      <c r="G99" s="931">
        <v>22918206.199999999</v>
      </c>
      <c r="H99" s="1043">
        <v>0</v>
      </c>
      <c r="I99" s="1043"/>
      <c r="J99" s="1040">
        <v>22918206.199999999</v>
      </c>
      <c r="K99" s="931"/>
      <c r="L99" s="1037">
        <f>J99-K100-K101-K102-K103</f>
        <v>0</v>
      </c>
      <c r="M99" s="93"/>
      <c r="V99" s="1103"/>
    </row>
    <row r="100" spans="2:27" s="938" customFormat="1" ht="18" customHeight="1">
      <c r="B100" s="93"/>
      <c r="C100" s="1369"/>
      <c r="D100" s="1372"/>
      <c r="E100" s="1369"/>
      <c r="F100" s="1033" t="s">
        <v>1261</v>
      </c>
      <c r="G100" s="931"/>
      <c r="H100" s="1043"/>
      <c r="I100" s="1043"/>
      <c r="J100" s="1036">
        <v>44530</v>
      </c>
      <c r="K100" s="931">
        <v>5061609.46</v>
      </c>
      <c r="L100" s="1037"/>
      <c r="M100" s="93"/>
      <c r="V100" s="1103"/>
    </row>
    <row r="101" spans="2:27" s="938" customFormat="1" ht="18" customHeight="1">
      <c r="B101" s="93"/>
      <c r="C101" s="1369"/>
      <c r="D101" s="1372"/>
      <c r="E101" s="1369"/>
      <c r="F101" s="1033" t="s">
        <v>1261</v>
      </c>
      <c r="G101" s="931"/>
      <c r="H101" s="1043"/>
      <c r="I101" s="1043"/>
      <c r="J101" s="1036">
        <v>44585</v>
      </c>
      <c r="K101" s="931">
        <v>13452006</v>
      </c>
      <c r="L101" s="1037"/>
      <c r="M101" s="93"/>
    </row>
    <row r="102" spans="2:27" s="938" customFormat="1" ht="18" customHeight="1">
      <c r="B102" s="93"/>
      <c r="C102" s="1369"/>
      <c r="D102" s="1372"/>
      <c r="E102" s="1369"/>
      <c r="F102" s="1033" t="s">
        <v>1261</v>
      </c>
      <c r="G102" s="931"/>
      <c r="H102" s="1043"/>
      <c r="I102" s="1043"/>
      <c r="J102" s="1036">
        <v>44621</v>
      </c>
      <c r="K102" s="931">
        <v>2910377.92</v>
      </c>
      <c r="L102" s="1037"/>
      <c r="M102" s="93"/>
    </row>
    <row r="103" spans="2:27" s="938" customFormat="1" ht="18" customHeight="1">
      <c r="B103" s="93"/>
      <c r="C103" s="1369"/>
      <c r="D103" s="1372"/>
      <c r="E103" s="1369"/>
      <c r="F103" s="1033" t="s">
        <v>1261</v>
      </c>
      <c r="G103" s="931"/>
      <c r="H103" s="1043"/>
      <c r="I103" s="1043"/>
      <c r="J103" s="1036">
        <v>44649</v>
      </c>
      <c r="K103" s="931">
        <v>1494212.82</v>
      </c>
      <c r="L103" s="1037"/>
      <c r="M103" s="93"/>
    </row>
    <row r="104" spans="2:27" s="938" customFormat="1" ht="18" customHeight="1">
      <c r="B104" s="93"/>
      <c r="C104" s="1369"/>
      <c r="D104" s="1372"/>
      <c r="E104" s="1369"/>
      <c r="F104" s="1042" t="s">
        <v>4179</v>
      </c>
      <c r="G104" s="931">
        <v>18325054.219999999</v>
      </c>
      <c r="H104" s="1043">
        <v>0</v>
      </c>
      <c r="I104" s="1043"/>
      <c r="J104" s="1040">
        <v>18325054.219999999</v>
      </c>
      <c r="K104" s="931" t="s">
        <v>56</v>
      </c>
      <c r="L104" s="1037">
        <f>J104-K105-K106-K107</f>
        <v>-1.1641532182693481E-9</v>
      </c>
      <c r="M104" s="93"/>
    </row>
    <row r="105" spans="2:27" s="938" customFormat="1" ht="18" customHeight="1">
      <c r="B105" s="93"/>
      <c r="C105" s="1369"/>
      <c r="D105" s="1372"/>
      <c r="E105" s="1369"/>
      <c r="F105" s="1033" t="s">
        <v>1261</v>
      </c>
      <c r="G105" s="931"/>
      <c r="H105" s="1043"/>
      <c r="I105" s="1043"/>
      <c r="J105" s="1036">
        <v>44624</v>
      </c>
      <c r="K105" s="931">
        <v>13000000</v>
      </c>
      <c r="L105" s="1037"/>
      <c r="M105" s="93"/>
    </row>
    <row r="106" spans="2:27" s="938" customFormat="1" ht="18" customHeight="1">
      <c r="B106" s="93"/>
      <c r="C106" s="1369"/>
      <c r="D106" s="1372"/>
      <c r="E106" s="1369"/>
      <c r="F106" s="1033" t="s">
        <v>1261</v>
      </c>
      <c r="G106" s="931"/>
      <c r="H106" s="1043"/>
      <c r="I106" s="1043"/>
      <c r="J106" s="1036">
        <v>44631</v>
      </c>
      <c r="K106" s="931">
        <v>5000000</v>
      </c>
      <c r="L106" s="1037"/>
      <c r="M106" s="93"/>
    </row>
    <row r="107" spans="2:27" s="938" customFormat="1" ht="18" customHeight="1">
      <c r="B107" s="93"/>
      <c r="C107" s="1369"/>
      <c r="D107" s="1372"/>
      <c r="E107" s="1369"/>
      <c r="F107" s="1033" t="s">
        <v>1261</v>
      </c>
      <c r="G107" s="931"/>
      <c r="H107" s="1043"/>
      <c r="I107" s="1043"/>
      <c r="J107" s="1036">
        <v>44649</v>
      </c>
      <c r="K107" s="931">
        <v>325054.21999999997</v>
      </c>
      <c r="L107" s="1037"/>
      <c r="M107" s="93"/>
    </row>
    <row r="108" spans="2:27" s="938" customFormat="1" ht="18" customHeight="1">
      <c r="B108" s="93"/>
      <c r="C108" s="1369"/>
      <c r="D108" s="1372"/>
      <c r="E108" s="1369"/>
      <c r="F108" s="1042" t="s">
        <v>4180</v>
      </c>
      <c r="G108" s="931">
        <v>20981389.059999999</v>
      </c>
      <c r="H108" s="1043">
        <v>0</v>
      </c>
      <c r="I108" s="1043"/>
      <c r="J108" s="1040">
        <v>20981389.059999999</v>
      </c>
      <c r="K108" s="931"/>
      <c r="L108" s="1037">
        <f>J108-K109-K110</f>
        <v>0</v>
      </c>
      <c r="M108" s="93"/>
    </row>
    <row r="109" spans="2:27" s="938" customFormat="1" ht="18" customHeight="1">
      <c r="B109" s="93"/>
      <c r="C109" s="1369"/>
      <c r="D109" s="1372"/>
      <c r="E109" s="1369"/>
      <c r="F109" s="1033" t="s">
        <v>1261</v>
      </c>
      <c r="G109" s="931"/>
      <c r="H109" s="1043"/>
      <c r="I109" s="1043"/>
      <c r="J109" s="1036">
        <v>44316</v>
      </c>
      <c r="K109" s="931">
        <v>2335533.09</v>
      </c>
      <c r="L109" s="1037"/>
      <c r="M109" s="93"/>
    </row>
    <row r="110" spans="2:27" s="938" customFormat="1" ht="18" customHeight="1">
      <c r="B110" s="93"/>
      <c r="C110" s="1369"/>
      <c r="D110" s="1372"/>
      <c r="E110" s="1369"/>
      <c r="F110" s="1033" t="s">
        <v>1261</v>
      </c>
      <c r="G110" s="931"/>
      <c r="H110" s="1043"/>
      <c r="I110" s="1043"/>
      <c r="J110" s="1036">
        <v>44316</v>
      </c>
      <c r="K110" s="931">
        <v>18645855.969999999</v>
      </c>
      <c r="L110" s="1037"/>
      <c r="M110" s="93"/>
    </row>
    <row r="111" spans="2:27" s="938" customFormat="1" ht="18" customHeight="1">
      <c r="B111" s="93"/>
      <c r="C111" s="1369"/>
      <c r="D111" s="1372"/>
      <c r="E111" s="1369"/>
      <c r="F111" s="1042" t="s">
        <v>4181</v>
      </c>
      <c r="G111" s="931">
        <v>21354144.030000001</v>
      </c>
      <c r="H111" s="1043">
        <v>0</v>
      </c>
      <c r="I111" s="1043"/>
      <c r="J111" s="1040">
        <v>21354144.030000001</v>
      </c>
      <c r="K111" s="931">
        <v>21354144.030000001</v>
      </c>
      <c r="L111" s="1037">
        <f>J111-K111</f>
        <v>0</v>
      </c>
      <c r="M111" s="93"/>
    </row>
    <row r="112" spans="2:27" s="938" customFormat="1" ht="18" customHeight="1">
      <c r="B112" s="93"/>
      <c r="C112" s="1369"/>
      <c r="D112" s="1372"/>
      <c r="E112" s="1369"/>
      <c r="F112" s="1033" t="s">
        <v>1261</v>
      </c>
      <c r="G112" s="931"/>
      <c r="H112" s="1043"/>
      <c r="I112" s="1043"/>
      <c r="J112" s="1036">
        <v>44316</v>
      </c>
      <c r="K112" s="931"/>
      <c r="L112" s="1037"/>
      <c r="M112" s="93"/>
    </row>
    <row r="113" spans="2:22" s="938" customFormat="1" ht="18" customHeight="1">
      <c r="B113" s="93"/>
      <c r="C113" s="1369"/>
      <c r="D113" s="1372"/>
      <c r="E113" s="1369"/>
      <c r="F113" s="1042" t="s">
        <v>4182</v>
      </c>
      <c r="G113" s="931">
        <v>21089622.079999998</v>
      </c>
      <c r="H113" s="1043">
        <v>0</v>
      </c>
      <c r="I113" s="1043"/>
      <c r="J113" s="1040">
        <v>21089622.079999998</v>
      </c>
      <c r="K113" s="931">
        <v>21089622.079999998</v>
      </c>
      <c r="L113" s="1037">
        <f>J113-K113</f>
        <v>0</v>
      </c>
      <c r="M113" s="93"/>
    </row>
    <row r="114" spans="2:22" s="938" customFormat="1" ht="18" customHeight="1">
      <c r="B114" s="93"/>
      <c r="C114" s="1369"/>
      <c r="D114" s="1372"/>
      <c r="E114" s="1369"/>
      <c r="F114" s="1033" t="s">
        <v>1261</v>
      </c>
      <c r="G114" s="931"/>
      <c r="H114" s="1043"/>
      <c r="I114" s="1043"/>
      <c r="J114" s="1036">
        <v>44621</v>
      </c>
      <c r="K114" s="931" t="s">
        <v>56</v>
      </c>
      <c r="L114" s="1037"/>
      <c r="M114" s="93"/>
    </row>
    <row r="115" spans="2:22" s="938" customFormat="1" ht="18" customHeight="1">
      <c r="B115" s="93"/>
      <c r="C115" s="1369"/>
      <c r="D115" s="1372"/>
      <c r="E115" s="1369"/>
      <c r="F115" s="1042" t="s">
        <v>4183</v>
      </c>
      <c r="G115" s="931">
        <v>20617649.02</v>
      </c>
      <c r="H115" s="1043">
        <v>0</v>
      </c>
      <c r="I115" s="1043"/>
      <c r="J115" s="1044">
        <v>20617649.02</v>
      </c>
      <c r="K115" s="931">
        <v>20617649.02</v>
      </c>
      <c r="L115" s="1037">
        <f>J115-K115</f>
        <v>0</v>
      </c>
      <c r="M115" s="93"/>
    </row>
    <row r="116" spans="2:22" s="938" customFormat="1" ht="18" customHeight="1">
      <c r="B116" s="93"/>
      <c r="C116" s="1369"/>
      <c r="D116" s="1372"/>
      <c r="E116" s="1369"/>
      <c r="F116" s="1033" t="s">
        <v>1261</v>
      </c>
      <c r="G116" s="931"/>
      <c r="H116" s="1043"/>
      <c r="I116" s="1043"/>
      <c r="J116" s="1036">
        <v>44448</v>
      </c>
      <c r="K116" s="931" t="s">
        <v>56</v>
      </c>
      <c r="L116" s="1037"/>
      <c r="M116" s="93"/>
    </row>
    <row r="117" spans="2:22" s="938" customFormat="1" ht="18" customHeight="1">
      <c r="B117" s="93"/>
      <c r="C117" s="1369"/>
      <c r="D117" s="1372"/>
      <c r="E117" s="1369"/>
      <c r="F117" s="1042" t="s">
        <v>4184</v>
      </c>
      <c r="G117" s="931">
        <v>21760206.98</v>
      </c>
      <c r="H117" s="1043">
        <v>0</v>
      </c>
      <c r="I117" s="1043"/>
      <c r="J117" s="1044">
        <v>21760206.98</v>
      </c>
      <c r="K117" s="931" t="s">
        <v>56</v>
      </c>
      <c r="L117" s="1037">
        <f>J117-K118-K119-K120</f>
        <v>0</v>
      </c>
      <c r="M117" s="93"/>
    </row>
    <row r="118" spans="2:22" s="938" customFormat="1" ht="18" customHeight="1">
      <c r="B118" s="93"/>
      <c r="C118" s="1369"/>
      <c r="D118" s="1372"/>
      <c r="E118" s="1369"/>
      <c r="F118" s="1033" t="s">
        <v>1261</v>
      </c>
      <c r="G118" s="931"/>
      <c r="H118" s="1043"/>
      <c r="I118" s="1043"/>
      <c r="J118" s="1036">
        <v>44649</v>
      </c>
      <c r="K118" s="931">
        <f>10000000-K103-K107</f>
        <v>8180732.96</v>
      </c>
      <c r="L118" s="1037"/>
      <c r="M118" s="93"/>
    </row>
    <row r="119" spans="2:22" s="938" customFormat="1" ht="18" customHeight="1">
      <c r="B119" s="93"/>
      <c r="C119" s="1369"/>
      <c r="D119" s="1372"/>
      <c r="E119" s="1369"/>
      <c r="F119" s="1045" t="s">
        <v>1261</v>
      </c>
      <c r="G119" s="1046"/>
      <c r="H119" s="1047"/>
      <c r="I119" s="1047"/>
      <c r="J119" s="1048">
        <v>44678</v>
      </c>
      <c r="K119" s="1046">
        <v>11952006.32</v>
      </c>
      <c r="L119" s="1049"/>
      <c r="M119" s="93"/>
    </row>
    <row r="120" spans="2:22" s="938" customFormat="1" ht="18" customHeight="1">
      <c r="B120" s="93"/>
      <c r="C120" s="1369"/>
      <c r="D120" s="1372"/>
      <c r="E120" s="1369"/>
      <c r="F120" s="1045" t="s">
        <v>1261</v>
      </c>
      <c r="G120" s="1046"/>
      <c r="H120" s="1047"/>
      <c r="I120" s="1047"/>
      <c r="J120" s="1048">
        <v>44732</v>
      </c>
      <c r="K120" s="1046">
        <v>1627467.7</v>
      </c>
      <c r="L120" s="1049"/>
      <c r="M120" s="93"/>
    </row>
    <row r="121" spans="2:22" s="938" customFormat="1" ht="18" customHeight="1">
      <c r="B121" s="93"/>
      <c r="C121" s="1369"/>
      <c r="D121" s="1372"/>
      <c r="E121" s="1369"/>
      <c r="F121" s="1050" t="s">
        <v>1262</v>
      </c>
      <c r="G121" s="1046">
        <v>22552577.489999998</v>
      </c>
      <c r="H121" s="1047">
        <v>0</v>
      </c>
      <c r="I121" s="1047"/>
      <c r="J121" s="1011">
        <v>22552577.489999998</v>
      </c>
      <c r="K121" s="1046">
        <v>0</v>
      </c>
      <c r="L121" s="1049">
        <f>J121</f>
        <v>22552577.489999998</v>
      </c>
      <c r="M121" s="93"/>
    </row>
    <row r="122" spans="2:22" s="938" customFormat="1" ht="18" customHeight="1">
      <c r="B122" s="93"/>
      <c r="C122" s="1369"/>
      <c r="D122" s="1372"/>
      <c r="E122" s="1369"/>
      <c r="F122" s="1050" t="s">
        <v>1263</v>
      </c>
      <c r="G122" s="1046">
        <v>24021630.670000002</v>
      </c>
      <c r="H122" s="1047">
        <v>0</v>
      </c>
      <c r="I122" s="1047"/>
      <c r="J122" s="1011">
        <v>24021630.670000002</v>
      </c>
      <c r="K122" s="1046" t="s">
        <v>56</v>
      </c>
      <c r="L122" s="1049">
        <f>J122-K123</f>
        <v>4021630.6700000018</v>
      </c>
      <c r="M122" s="93"/>
    </row>
    <row r="123" spans="2:22" s="938" customFormat="1" ht="18" customHeight="1">
      <c r="B123" s="93"/>
      <c r="C123" s="1369"/>
      <c r="D123" s="1372"/>
      <c r="E123" s="1369"/>
      <c r="F123" s="1045" t="s">
        <v>1261</v>
      </c>
      <c r="G123" s="1046"/>
      <c r="H123" s="1047"/>
      <c r="I123" s="1047"/>
      <c r="J123" s="1048">
        <v>44545</v>
      </c>
      <c r="K123" s="1046">
        <v>20000000</v>
      </c>
      <c r="L123" s="1049"/>
      <c r="M123" s="93"/>
    </row>
    <row r="124" spans="2:22" s="938" customFormat="1" ht="18" customHeight="1">
      <c r="B124" s="93"/>
      <c r="C124" s="1369"/>
      <c r="D124" s="1372"/>
      <c r="E124" s="1369"/>
      <c r="F124" s="1050" t="s">
        <v>1264</v>
      </c>
      <c r="G124" s="1046">
        <v>36076965.859999999</v>
      </c>
      <c r="H124" s="1047">
        <v>0</v>
      </c>
      <c r="I124" s="1047"/>
      <c r="J124" s="1011">
        <v>36076965.859999999</v>
      </c>
      <c r="K124" s="1046"/>
      <c r="L124" s="1049">
        <f>J124-K125-K126</f>
        <v>20163422.239999998</v>
      </c>
      <c r="M124" s="93"/>
      <c r="P124" s="802"/>
    </row>
    <row r="125" spans="2:22" s="938" customFormat="1" ht="18" customHeight="1">
      <c r="B125" s="93"/>
      <c r="C125" s="1369"/>
      <c r="D125" s="1372"/>
      <c r="E125" s="1369"/>
      <c r="F125" s="1045" t="s">
        <v>1261</v>
      </c>
      <c r="G125" s="1046"/>
      <c r="H125" s="1047"/>
      <c r="I125" s="1047"/>
      <c r="J125" s="1048">
        <v>44671</v>
      </c>
      <c r="K125" s="1046">
        <v>6452006.3200000003</v>
      </c>
      <c r="L125" s="1049"/>
      <c r="M125" s="93"/>
    </row>
    <row r="126" spans="2:22" s="802" customFormat="1" ht="21.75" customHeight="1">
      <c r="B126" s="93"/>
      <c r="C126" s="1369"/>
      <c r="D126" s="1372"/>
      <c r="E126" s="1369"/>
      <c r="F126" s="1045" t="s">
        <v>1261</v>
      </c>
      <c r="G126" s="1046"/>
      <c r="H126" s="1047"/>
      <c r="I126" s="1047"/>
      <c r="J126" s="1048">
        <v>44732</v>
      </c>
      <c r="K126" s="1046">
        <v>9461537.3000000007</v>
      </c>
      <c r="L126" s="1049"/>
      <c r="M126" s="93"/>
      <c r="P126" s="820"/>
      <c r="V126" s="938"/>
    </row>
    <row r="127" spans="2:22" s="938" customFormat="1" ht="18" customHeight="1">
      <c r="B127" s="93"/>
      <c r="C127" s="1369"/>
      <c r="D127" s="1372"/>
      <c r="E127" s="1369"/>
      <c r="F127" s="1050" t="s">
        <v>1349</v>
      </c>
      <c r="G127" s="1046">
        <v>22641401.059999999</v>
      </c>
      <c r="H127" s="1047">
        <v>0</v>
      </c>
      <c r="I127" s="1047"/>
      <c r="J127" s="1011">
        <v>22641401.059999999</v>
      </c>
      <c r="K127" s="1046">
        <v>0</v>
      </c>
      <c r="L127" s="1049">
        <f>J127</f>
        <v>22641401.059999999</v>
      </c>
      <c r="M127" s="93"/>
      <c r="P127" s="820"/>
    </row>
    <row r="128" spans="2:22" s="820" customFormat="1" ht="18" customHeight="1">
      <c r="B128" s="93"/>
      <c r="C128" s="1369"/>
      <c r="D128" s="1372"/>
      <c r="E128" s="1369"/>
      <c r="F128" s="1042" t="s">
        <v>1350</v>
      </c>
      <c r="G128" s="931">
        <v>36975203.439999998</v>
      </c>
      <c r="H128" s="1043">
        <v>0</v>
      </c>
      <c r="I128" s="1043"/>
      <c r="J128" s="1044">
        <v>36975203.439999998</v>
      </c>
      <c r="K128" s="931" t="s">
        <v>56</v>
      </c>
      <c r="L128" s="1037">
        <f>J128-K129</f>
        <v>0</v>
      </c>
      <c r="M128" s="93"/>
      <c r="P128" s="76"/>
      <c r="V128" s="802"/>
    </row>
    <row r="129" spans="2:45" s="820" customFormat="1" ht="18" customHeight="1">
      <c r="B129" s="93"/>
      <c r="C129" s="1369"/>
      <c r="D129" s="1372"/>
      <c r="E129" s="1369"/>
      <c r="F129" s="1045" t="s">
        <v>1261</v>
      </c>
      <c r="G129" s="1046"/>
      <c r="H129" s="1047"/>
      <c r="I129" s="1047"/>
      <c r="J129" s="1048">
        <v>44700</v>
      </c>
      <c r="K129" s="1046">
        <v>36975203.439999998</v>
      </c>
      <c r="L129" s="1049"/>
      <c r="M129" s="93"/>
      <c r="P129" s="76"/>
      <c r="V129" s="938"/>
    </row>
    <row r="130" spans="2:45" s="76" customFormat="1" ht="15.75">
      <c r="B130" s="93"/>
      <c r="C130" s="1369"/>
      <c r="D130" s="1372"/>
      <c r="E130" s="1369"/>
      <c r="F130" s="1051" t="s">
        <v>1483</v>
      </c>
      <c r="G130" s="1052">
        <v>27721524.960000001</v>
      </c>
      <c r="H130" s="1053">
        <v>0</v>
      </c>
      <c r="I130" s="1053"/>
      <c r="J130" s="953">
        <v>27721524.960000001</v>
      </c>
      <c r="K130" s="1052" t="s">
        <v>56</v>
      </c>
      <c r="L130" s="1054">
        <f>J130-K131</f>
        <v>17721524.960000001</v>
      </c>
      <c r="M130" s="93"/>
      <c r="V130" s="820"/>
    </row>
    <row r="131" spans="2:45" s="76" customFormat="1" ht="16.5" thickBot="1">
      <c r="B131" s="93"/>
      <c r="C131" s="1370"/>
      <c r="D131" s="1373"/>
      <c r="E131" s="1370"/>
      <c r="F131" s="1055" t="s">
        <v>1261</v>
      </c>
      <c r="G131" s="944"/>
      <c r="H131" s="943"/>
      <c r="I131" s="943"/>
      <c r="J131" s="1056">
        <v>44700</v>
      </c>
      <c r="K131" s="944">
        <v>10000000</v>
      </c>
      <c r="L131" s="945"/>
      <c r="M131" s="93"/>
      <c r="P131" s="371"/>
      <c r="V131" s="820"/>
    </row>
    <row r="132" spans="2:45" s="76" customFormat="1" ht="15.75">
      <c r="B132" s="93"/>
      <c r="C132" s="1445">
        <v>1523</v>
      </c>
      <c r="D132" s="1448" t="s">
        <v>1265</v>
      </c>
      <c r="E132" s="1448" t="s">
        <v>1490</v>
      </c>
      <c r="F132" s="1057" t="s">
        <v>1350</v>
      </c>
      <c r="G132" s="1058">
        <v>25636739</v>
      </c>
      <c r="H132" s="1059">
        <f>242062.37+16246.34</f>
        <v>258308.71</v>
      </c>
      <c r="I132" s="1059"/>
      <c r="J132" s="1060">
        <f>G132-H132</f>
        <v>25378430.289999999</v>
      </c>
      <c r="K132" s="1058"/>
      <c r="L132" s="1061">
        <f>J132-K133-K134</f>
        <v>5986550.2899999991</v>
      </c>
      <c r="M132" s="93"/>
      <c r="P132" s="382"/>
    </row>
    <row r="133" spans="2:45" ht="15.75">
      <c r="B133" s="93"/>
      <c r="C133" s="1446"/>
      <c r="D133" s="1449"/>
      <c r="E133" s="1449"/>
      <c r="F133" s="1033" t="s">
        <v>1261</v>
      </c>
      <c r="G133" s="931"/>
      <c r="H133" s="1043"/>
      <c r="I133" s="1043"/>
      <c r="J133" s="1036">
        <v>44526</v>
      </c>
      <c r="K133" s="1046">
        <v>3191880</v>
      </c>
      <c r="L133" s="1049"/>
      <c r="M133" s="93"/>
      <c r="N133" s="671"/>
      <c r="O133" s="382"/>
      <c r="P133" s="382"/>
      <c r="Q133" s="731"/>
      <c r="R133" s="731"/>
      <c r="S133" s="371"/>
      <c r="T133" s="371"/>
      <c r="U133" s="371"/>
      <c r="V133" s="76"/>
      <c r="W133" s="732"/>
      <c r="X133" s="732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</row>
    <row r="134" spans="2:45" ht="15.75">
      <c r="B134" s="93"/>
      <c r="C134" s="1446"/>
      <c r="D134" s="1449"/>
      <c r="E134" s="1449"/>
      <c r="F134" s="1033" t="s">
        <v>1261</v>
      </c>
      <c r="G134" s="931"/>
      <c r="H134" s="1043"/>
      <c r="I134" s="1043"/>
      <c r="J134" s="1036">
        <v>44529</v>
      </c>
      <c r="K134" s="1046">
        <v>16200000</v>
      </c>
      <c r="L134" s="1049"/>
      <c r="M134" s="93"/>
      <c r="N134" s="671"/>
      <c r="O134" s="382"/>
      <c r="P134" s="382"/>
      <c r="Q134" s="731"/>
      <c r="R134" s="731"/>
      <c r="S134" s="371"/>
      <c r="T134" s="371"/>
      <c r="U134" s="371"/>
      <c r="V134" s="76"/>
      <c r="W134" s="732"/>
      <c r="X134" s="732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</row>
    <row r="135" spans="2:45" ht="15">
      <c r="B135" s="93"/>
      <c r="C135" s="1446"/>
      <c r="D135" s="1449"/>
      <c r="E135" s="1449"/>
      <c r="F135" s="1062" t="s">
        <v>1483</v>
      </c>
      <c r="G135" s="1046">
        <v>19220705.600000001</v>
      </c>
      <c r="H135" s="1063">
        <f>257057.31-5.46</f>
        <v>257051.85</v>
      </c>
      <c r="I135" s="1063"/>
      <c r="J135" s="1011">
        <f>G135-H135</f>
        <v>18963653.75</v>
      </c>
      <c r="K135" s="1046"/>
      <c r="L135" s="1049">
        <f>J135-K136</f>
        <v>13963653.75</v>
      </c>
      <c r="M135" s="93"/>
      <c r="N135" s="671"/>
      <c r="O135" s="382"/>
      <c r="P135" s="382"/>
      <c r="Q135" s="731"/>
      <c r="R135" s="731"/>
      <c r="S135" s="371"/>
      <c r="T135" s="371"/>
      <c r="U135" s="371"/>
      <c r="V135" s="371"/>
      <c r="W135" s="732"/>
      <c r="X135" s="732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</row>
    <row r="136" spans="2:45" ht="15">
      <c r="B136" s="93"/>
      <c r="C136" s="1446"/>
      <c r="D136" s="1449"/>
      <c r="E136" s="1449"/>
      <c r="F136" s="1033" t="s">
        <v>1261</v>
      </c>
      <c r="G136" s="931"/>
      <c r="H136" s="1043"/>
      <c r="I136" s="1043"/>
      <c r="J136" s="1036">
        <v>44376</v>
      </c>
      <c r="K136" s="1046">
        <v>5000000</v>
      </c>
      <c r="L136" s="1049"/>
      <c r="M136" s="93"/>
      <c r="N136" s="671"/>
      <c r="O136" s="382"/>
      <c r="P136" s="382"/>
      <c r="Q136" s="731"/>
      <c r="R136" s="731"/>
      <c r="S136" s="371"/>
      <c r="T136" s="371"/>
      <c r="U136" s="371"/>
      <c r="V136" s="371"/>
      <c r="W136" s="732"/>
      <c r="X136" s="732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</row>
    <row r="137" spans="2:45" ht="15">
      <c r="B137" s="93"/>
      <c r="C137" s="1446"/>
      <c r="D137" s="1449"/>
      <c r="E137" s="1449"/>
      <c r="F137" s="1062" t="s">
        <v>1539</v>
      </c>
      <c r="G137" s="1046">
        <v>18494078.050000001</v>
      </c>
      <c r="H137" s="1063">
        <f>264245.08-7426.95</f>
        <v>256818.13</v>
      </c>
      <c r="I137" s="1063"/>
      <c r="J137" s="1011">
        <f>G137-H137</f>
        <v>18237259.920000002</v>
      </c>
      <c r="K137" s="1046" t="s">
        <v>56</v>
      </c>
      <c r="L137" s="1049">
        <f>J137-K138</f>
        <v>9524739.5300000012</v>
      </c>
      <c r="M137" s="93"/>
      <c r="N137" s="671"/>
      <c r="O137" s="382"/>
      <c r="P137" s="382"/>
      <c r="Q137" s="731"/>
      <c r="R137" s="731"/>
      <c r="S137" s="371"/>
      <c r="T137" s="371"/>
      <c r="U137" s="371"/>
      <c r="V137" s="371"/>
      <c r="W137" s="732"/>
      <c r="X137" s="732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</row>
    <row r="138" spans="2:45" ht="15">
      <c r="B138" s="93"/>
      <c r="C138" s="1446"/>
      <c r="D138" s="1449"/>
      <c r="E138" s="1449"/>
      <c r="F138" s="1045" t="s">
        <v>1261</v>
      </c>
      <c r="G138" s="1046"/>
      <c r="H138" s="1047"/>
      <c r="I138" s="1047"/>
      <c r="J138" s="1048">
        <v>44547</v>
      </c>
      <c r="K138" s="1046">
        <v>8712520.3900000006</v>
      </c>
      <c r="L138" s="1049"/>
      <c r="M138" s="93"/>
      <c r="N138" s="671"/>
      <c r="O138" s="382"/>
      <c r="P138" s="382"/>
      <c r="Q138" s="731"/>
      <c r="R138" s="731"/>
      <c r="S138" s="371"/>
      <c r="T138" s="371"/>
      <c r="U138" s="371"/>
      <c r="V138" s="371"/>
      <c r="W138" s="732"/>
      <c r="X138" s="732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</row>
    <row r="139" spans="2:45" ht="15">
      <c r="B139" s="93"/>
      <c r="C139" s="1446"/>
      <c r="D139" s="1449"/>
      <c r="E139" s="1449"/>
      <c r="F139" s="1062" t="s">
        <v>1554</v>
      </c>
      <c r="G139" s="1046">
        <v>16280319.810000001</v>
      </c>
      <c r="H139" s="1063">
        <v>272327.99</v>
      </c>
      <c r="I139" s="1063"/>
      <c r="J139" s="1011">
        <f t="shared" ref="J139:J152" si="26">G139-H139</f>
        <v>16007991.82</v>
      </c>
      <c r="K139" s="1046">
        <v>0</v>
      </c>
      <c r="L139" s="1049">
        <f t="shared" ref="L139:L151" si="27">J139-K139</f>
        <v>16007991.82</v>
      </c>
      <c r="M139" s="93"/>
      <c r="N139" s="671"/>
      <c r="O139" s="382"/>
      <c r="P139" s="382"/>
      <c r="Q139" s="731"/>
      <c r="R139" s="731"/>
      <c r="S139" s="371"/>
      <c r="T139" s="371"/>
      <c r="U139" s="371"/>
      <c r="V139" s="371"/>
      <c r="W139" s="672"/>
      <c r="X139" s="672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</row>
    <row r="140" spans="2:45" ht="15">
      <c r="B140" s="93"/>
      <c r="C140" s="1446"/>
      <c r="D140" s="1449"/>
      <c r="E140" s="1449"/>
      <c r="F140" s="1062" t="s">
        <v>1601</v>
      </c>
      <c r="G140" s="1046">
        <v>15878812.23446</v>
      </c>
      <c r="H140" s="1063">
        <f>256969.5+2.11</f>
        <v>256971.61</v>
      </c>
      <c r="I140" s="1063"/>
      <c r="J140" s="1011">
        <f t="shared" si="26"/>
        <v>15621840.624460001</v>
      </c>
      <c r="K140" s="1046">
        <v>0</v>
      </c>
      <c r="L140" s="1049">
        <f t="shared" si="27"/>
        <v>15621840.624460001</v>
      </c>
      <c r="M140" s="93"/>
      <c r="N140" s="671"/>
      <c r="O140" s="382"/>
      <c r="P140" s="371"/>
      <c r="Q140" s="731"/>
      <c r="R140" s="731"/>
      <c r="S140" s="672"/>
      <c r="T140" s="672"/>
      <c r="U140" s="672"/>
      <c r="V140" s="371"/>
      <c r="W140" s="371"/>
      <c r="X140" s="37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</row>
    <row r="141" spans="2:45" ht="15">
      <c r="B141" s="93"/>
      <c r="C141" s="1446"/>
      <c r="D141" s="1449"/>
      <c r="E141" s="1449"/>
      <c r="F141" s="1062" t="s">
        <v>1602</v>
      </c>
      <c r="G141" s="1046">
        <v>15667385.59</v>
      </c>
      <c r="H141" s="1063">
        <f>249208.36-8107.31</f>
        <v>241101.05</v>
      </c>
      <c r="I141" s="1063"/>
      <c r="J141" s="1011">
        <f t="shared" si="26"/>
        <v>15426284.539999999</v>
      </c>
      <c r="K141" s="1046">
        <v>0</v>
      </c>
      <c r="L141" s="1049">
        <f t="shared" si="27"/>
        <v>15426284.539999999</v>
      </c>
      <c r="M141" s="93"/>
      <c r="N141" s="671"/>
      <c r="O141" s="382"/>
      <c r="Q141" s="731"/>
      <c r="R141" s="830"/>
      <c r="S141" s="672"/>
      <c r="T141" s="672"/>
      <c r="U141" s="672"/>
      <c r="V141" s="371"/>
      <c r="W141" s="371"/>
      <c r="X141" s="37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</row>
    <row r="142" spans="2:45" ht="15">
      <c r="B142" s="93"/>
      <c r="C142" s="1446"/>
      <c r="D142" s="1449"/>
      <c r="E142" s="1449"/>
      <c r="F142" s="1062" t="s">
        <v>1603</v>
      </c>
      <c r="G142" s="1046">
        <v>16100134.279999999</v>
      </c>
      <c r="H142" s="1063">
        <v>271723.23</v>
      </c>
      <c r="I142" s="1063"/>
      <c r="J142" s="1011">
        <f t="shared" si="26"/>
        <v>15828411.049999999</v>
      </c>
      <c r="K142" s="1046">
        <v>0</v>
      </c>
      <c r="L142" s="1049">
        <f t="shared" si="27"/>
        <v>15828411.049999999</v>
      </c>
      <c r="M142" s="93"/>
      <c r="N142" s="671"/>
      <c r="O142" s="382"/>
      <c r="Q142" s="731"/>
      <c r="R142" s="830"/>
      <c r="S142" s="672"/>
      <c r="T142" s="672"/>
      <c r="U142" s="672"/>
      <c r="V142" s="672"/>
      <c r="W142" s="371"/>
      <c r="X142" s="37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</row>
    <row r="143" spans="2:45" ht="15">
      <c r="B143" s="93"/>
      <c r="C143" s="1446"/>
      <c r="D143" s="1449"/>
      <c r="E143" s="1449"/>
      <c r="F143" s="1064" t="s">
        <v>2455</v>
      </c>
      <c r="G143" s="1011">
        <v>23001219.379999999</v>
      </c>
      <c r="H143" s="1047">
        <v>8403512.5399999991</v>
      </c>
      <c r="I143" s="1047"/>
      <c r="J143" s="1011">
        <f t="shared" si="26"/>
        <v>14597706.84</v>
      </c>
      <c r="K143" s="1046">
        <v>0</v>
      </c>
      <c r="L143" s="1049">
        <f t="shared" si="27"/>
        <v>14597706.84</v>
      </c>
      <c r="M143" s="93">
        <f>SUM(L143:L151)</f>
        <v>188282088.21018001</v>
      </c>
      <c r="N143" s="101"/>
      <c r="O143" s="616"/>
      <c r="Q143" s="831"/>
      <c r="R143" s="66"/>
      <c r="S143" s="41"/>
      <c r="T143" s="41"/>
      <c r="U143" s="41"/>
      <c r="V143" s="672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</row>
    <row r="144" spans="2:45" ht="15">
      <c r="B144" s="93"/>
      <c r="C144" s="1446"/>
      <c r="D144" s="1449"/>
      <c r="E144" s="1449"/>
      <c r="F144" s="1064" t="s">
        <v>2456</v>
      </c>
      <c r="G144" s="1011">
        <v>29137542.569100004</v>
      </c>
      <c r="H144" s="1047">
        <f>367722.49-120</f>
        <v>367602.49</v>
      </c>
      <c r="I144" s="1047"/>
      <c r="J144" s="1011">
        <f t="shared" si="26"/>
        <v>28769940.079100005</v>
      </c>
      <c r="K144" s="1046">
        <v>0</v>
      </c>
      <c r="L144" s="1049">
        <f t="shared" si="27"/>
        <v>28769940.079100005</v>
      </c>
      <c r="M144" s="93"/>
      <c r="N144" s="101"/>
      <c r="O144" s="616"/>
      <c r="Q144" s="831"/>
      <c r="R144" s="66"/>
      <c r="S144" s="41"/>
      <c r="T144" s="41"/>
      <c r="U144" s="41"/>
      <c r="V144" s="672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</row>
    <row r="145" spans="2:45" ht="15">
      <c r="B145" s="382"/>
      <c r="C145" s="1446"/>
      <c r="D145" s="1449"/>
      <c r="E145" s="1449"/>
      <c r="F145" s="1064" t="s">
        <v>2793</v>
      </c>
      <c r="G145" s="1011">
        <v>17945116.73</v>
      </c>
      <c r="H145" s="1047">
        <v>198005.1</v>
      </c>
      <c r="I145" s="1047"/>
      <c r="J145" s="1011">
        <f t="shared" si="26"/>
        <v>17747111.629999999</v>
      </c>
      <c r="K145" s="1046">
        <v>0</v>
      </c>
      <c r="L145" s="1049">
        <f t="shared" si="27"/>
        <v>17747111.629999999</v>
      </c>
      <c r="M145" s="382"/>
      <c r="N145" s="101"/>
      <c r="O145" s="616"/>
      <c r="Q145" s="831"/>
      <c r="R145" s="66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</row>
    <row r="146" spans="2:45" ht="15">
      <c r="B146" s="382"/>
      <c r="C146" s="1446"/>
      <c r="D146" s="1449"/>
      <c r="E146" s="1449"/>
      <c r="F146" s="1064" t="s">
        <v>3641</v>
      </c>
      <c r="G146" s="1011">
        <v>31619080.98</v>
      </c>
      <c r="H146" s="1047">
        <f>164195.21+8120</f>
        <v>172315.21</v>
      </c>
      <c r="I146" s="1047"/>
      <c r="J146" s="1011">
        <f t="shared" si="26"/>
        <v>31446765.77</v>
      </c>
      <c r="K146" s="1046">
        <v>0</v>
      </c>
      <c r="L146" s="1049">
        <f t="shared" si="27"/>
        <v>31446765.77</v>
      </c>
      <c r="M146" s="382"/>
      <c r="N146" s="101"/>
      <c r="O146" s="616"/>
      <c r="Q146" s="831"/>
      <c r="R146" s="66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</row>
    <row r="147" spans="2:45" ht="15">
      <c r="B147" s="382"/>
      <c r="C147" s="1446"/>
      <c r="D147" s="1449"/>
      <c r="E147" s="1449"/>
      <c r="F147" s="1051" t="s">
        <v>3642</v>
      </c>
      <c r="G147" s="1052">
        <v>22078246.059999999</v>
      </c>
      <c r="H147" s="1053">
        <f>179289.13+8120</f>
        <v>187409.13</v>
      </c>
      <c r="I147" s="1053"/>
      <c r="J147" s="953">
        <f t="shared" si="26"/>
        <v>21890836.93</v>
      </c>
      <c r="K147" s="1052">
        <v>0</v>
      </c>
      <c r="L147" s="1054">
        <f t="shared" si="27"/>
        <v>21890836.93</v>
      </c>
      <c r="M147" s="382"/>
      <c r="N147" s="101"/>
      <c r="O147" s="616"/>
      <c r="Q147" s="831"/>
      <c r="R147" s="66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</row>
    <row r="148" spans="2:45" ht="15">
      <c r="B148" s="382"/>
      <c r="C148" s="1446"/>
      <c r="D148" s="1449"/>
      <c r="E148" s="1449"/>
      <c r="F148" s="1051" t="s">
        <v>3400</v>
      </c>
      <c r="G148" s="1052">
        <v>17489627.68</v>
      </c>
      <c r="H148" s="1053">
        <v>184177.65</v>
      </c>
      <c r="I148" s="1053"/>
      <c r="J148" s="953">
        <f t="shared" si="26"/>
        <v>17305450.030000001</v>
      </c>
      <c r="K148" s="1052">
        <v>0</v>
      </c>
      <c r="L148" s="1054">
        <f t="shared" si="27"/>
        <v>17305450.030000001</v>
      </c>
      <c r="M148" s="382"/>
      <c r="N148" s="101"/>
      <c r="O148" s="616"/>
      <c r="Q148" s="10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</row>
    <row r="149" spans="2:45" ht="15.75">
      <c r="B149" s="382"/>
      <c r="C149" s="1446"/>
      <c r="D149" s="1449"/>
      <c r="E149" s="1449"/>
      <c r="F149" s="829" t="s">
        <v>3950</v>
      </c>
      <c r="G149" s="825">
        <v>19159153.109999999</v>
      </c>
      <c r="H149" s="824">
        <f>168743.55+8120</f>
        <v>176863.55</v>
      </c>
      <c r="I149" s="824"/>
      <c r="J149" s="804">
        <f t="shared" si="26"/>
        <v>18982289.559999999</v>
      </c>
      <c r="K149" s="825">
        <v>0</v>
      </c>
      <c r="L149" s="940">
        <f t="shared" si="27"/>
        <v>18982289.559999999</v>
      </c>
      <c r="M149" s="382"/>
      <c r="N149" s="101"/>
      <c r="O149" s="616"/>
      <c r="Q149" s="10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</row>
    <row r="150" spans="2:45" ht="15.75">
      <c r="B150" s="382"/>
      <c r="C150" s="1446"/>
      <c r="D150" s="1449"/>
      <c r="E150" s="1449"/>
      <c r="F150" s="829" t="s">
        <v>4173</v>
      </c>
      <c r="G150" s="825">
        <v>19526370.391080003</v>
      </c>
      <c r="H150" s="1133">
        <f>186823.27-8120</f>
        <v>178703.27</v>
      </c>
      <c r="I150" s="824"/>
      <c r="J150" s="804">
        <f t="shared" si="26"/>
        <v>19347667.121080004</v>
      </c>
      <c r="K150" s="825">
        <v>0</v>
      </c>
      <c r="L150" s="940">
        <f t="shared" si="27"/>
        <v>19347667.121080004</v>
      </c>
      <c r="M150" s="382"/>
      <c r="N150" s="101"/>
      <c r="O150" s="616"/>
      <c r="Q150" s="10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</row>
    <row r="151" spans="2:45" ht="16.5" thickBot="1">
      <c r="B151" s="938"/>
      <c r="C151" s="1447"/>
      <c r="D151" s="1450"/>
      <c r="E151" s="1450"/>
      <c r="F151" s="1065" t="s">
        <v>4185</v>
      </c>
      <c r="G151" s="826">
        <v>18376102.43</v>
      </c>
      <c r="H151" s="1134">
        <f>189902.18-8120</f>
        <v>181782.18</v>
      </c>
      <c r="I151" s="827"/>
      <c r="J151" s="815">
        <f t="shared" si="26"/>
        <v>18194320.25</v>
      </c>
      <c r="K151" s="826">
        <v>0</v>
      </c>
      <c r="L151" s="1066">
        <f t="shared" si="27"/>
        <v>18194320.25</v>
      </c>
      <c r="M151" s="938"/>
      <c r="N151" s="101"/>
      <c r="O151" s="616"/>
      <c r="Q151" s="10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</row>
    <row r="152" spans="2:45" ht="15">
      <c r="B152" s="93"/>
      <c r="C152" s="1451" t="s">
        <v>1555</v>
      </c>
      <c r="D152" s="1448" t="s">
        <v>1265</v>
      </c>
      <c r="E152" s="1448" t="s">
        <v>4186</v>
      </c>
      <c r="F152" s="1057" t="s">
        <v>1602</v>
      </c>
      <c r="G152" s="1058">
        <v>4567750.9000000004</v>
      </c>
      <c r="H152" s="1059">
        <v>673284.87</v>
      </c>
      <c r="I152" s="1059"/>
      <c r="J152" s="1060">
        <f t="shared" si="26"/>
        <v>3894466.0300000003</v>
      </c>
      <c r="K152" s="1058" t="s">
        <v>56</v>
      </c>
      <c r="L152" s="1061">
        <f>J152-K153</f>
        <v>1610590.58</v>
      </c>
      <c r="M152" s="93"/>
      <c r="N152" s="101"/>
      <c r="O152" s="616"/>
      <c r="Q152" s="101"/>
      <c r="V152" s="41"/>
    </row>
    <row r="153" spans="2:45" ht="15">
      <c r="B153" s="93"/>
      <c r="C153" s="1452"/>
      <c r="D153" s="1449"/>
      <c r="E153" s="1449"/>
      <c r="F153" s="1067" t="s">
        <v>3643</v>
      </c>
      <c r="G153" s="1060"/>
      <c r="H153" s="1068"/>
      <c r="I153" s="1068"/>
      <c r="J153" s="1048">
        <v>44720</v>
      </c>
      <c r="K153" s="1058">
        <v>2283875.4500000002</v>
      </c>
      <c r="L153" s="1061"/>
      <c r="M153" s="93"/>
      <c r="N153" s="101"/>
      <c r="O153" s="616"/>
      <c r="Q153" s="101"/>
      <c r="V153" s="41"/>
    </row>
    <row r="154" spans="2:45" ht="15">
      <c r="B154" s="93"/>
      <c r="C154" s="1452"/>
      <c r="D154" s="1449"/>
      <c r="E154" s="1449"/>
      <c r="F154" s="1062" t="s">
        <v>1603</v>
      </c>
      <c r="G154" s="1046">
        <v>4693916.7</v>
      </c>
      <c r="H154" s="1063">
        <v>694794.83</v>
      </c>
      <c r="I154" s="1063"/>
      <c r="J154" s="1011">
        <f t="shared" ref="J154:J161" si="28">G154-H154</f>
        <v>3999121.87</v>
      </c>
      <c r="K154" s="1046">
        <v>0</v>
      </c>
      <c r="L154" s="1049">
        <f t="shared" ref="L154:L161" si="29">J154-K154</f>
        <v>3999121.87</v>
      </c>
      <c r="M154" s="93"/>
      <c r="N154" s="101"/>
      <c r="O154" s="616"/>
      <c r="Q154" s="101"/>
    </row>
    <row r="155" spans="2:45" ht="15">
      <c r="B155" s="93"/>
      <c r="C155" s="1452"/>
      <c r="D155" s="1449"/>
      <c r="E155" s="1449"/>
      <c r="F155" s="1064" t="s">
        <v>2455</v>
      </c>
      <c r="G155" s="1011">
        <v>6705894.8600000003</v>
      </c>
      <c r="H155" s="1047">
        <v>694112.85</v>
      </c>
      <c r="I155" s="1047"/>
      <c r="J155" s="1011">
        <f t="shared" si="28"/>
        <v>6011782.0100000007</v>
      </c>
      <c r="K155" s="1046">
        <v>0</v>
      </c>
      <c r="L155" s="1049">
        <f t="shared" si="29"/>
        <v>6011782.0100000007</v>
      </c>
      <c r="M155" s="93">
        <f>SUM(L155:L163)</f>
        <v>48939679.600000001</v>
      </c>
      <c r="N155" s="101"/>
      <c r="O155" s="616"/>
      <c r="Q155" s="101"/>
    </row>
    <row r="156" spans="2:45" ht="15">
      <c r="B156" s="93"/>
      <c r="C156" s="1452"/>
      <c r="D156" s="1449"/>
      <c r="E156" s="1449"/>
      <c r="F156" s="1064" t="s">
        <v>2456</v>
      </c>
      <c r="G156" s="1011">
        <v>8494910.370000001</v>
      </c>
      <c r="H156" s="1047">
        <v>677743.71</v>
      </c>
      <c r="I156" s="1047"/>
      <c r="J156" s="1011">
        <f t="shared" si="28"/>
        <v>7817166.6600000011</v>
      </c>
      <c r="K156" s="1046">
        <v>0</v>
      </c>
      <c r="L156" s="1049">
        <f t="shared" si="29"/>
        <v>7817166.6600000011</v>
      </c>
      <c r="M156" s="93"/>
      <c r="N156" s="101"/>
      <c r="O156" s="616"/>
      <c r="Q156" s="101"/>
    </row>
    <row r="157" spans="2:45" ht="15">
      <c r="B157" s="382"/>
      <c r="C157" s="1452"/>
      <c r="D157" s="1449"/>
      <c r="E157" s="1449"/>
      <c r="F157" s="1064" t="s">
        <v>2793</v>
      </c>
      <c r="G157" s="1011">
        <v>5231812.46</v>
      </c>
      <c r="H157" s="1047">
        <f>414405.08+292957.46+24447.99</f>
        <v>731810.53</v>
      </c>
      <c r="I157" s="1047"/>
      <c r="J157" s="1011">
        <f t="shared" si="28"/>
        <v>4500001.93</v>
      </c>
      <c r="K157" s="1046">
        <v>0</v>
      </c>
      <c r="L157" s="1049">
        <f t="shared" si="29"/>
        <v>4500001.93</v>
      </c>
      <c r="M157" s="382"/>
      <c r="N157" s="101"/>
      <c r="O157" s="616"/>
      <c r="Q157" s="101"/>
    </row>
    <row r="158" spans="2:45" ht="15">
      <c r="B158" s="382"/>
      <c r="C158" s="1452"/>
      <c r="D158" s="1449"/>
      <c r="E158" s="1449"/>
      <c r="F158" s="1064" t="s">
        <v>3641</v>
      </c>
      <c r="G158" s="1011">
        <v>9218390.9600000009</v>
      </c>
      <c r="H158" s="1047">
        <f>679174.85+24447.99</f>
        <v>703622.84</v>
      </c>
      <c r="I158" s="1047"/>
      <c r="J158" s="1011">
        <f t="shared" si="28"/>
        <v>8514768.120000001</v>
      </c>
      <c r="K158" s="1046">
        <v>0</v>
      </c>
      <c r="L158" s="1049">
        <f t="shared" si="29"/>
        <v>8514768.120000001</v>
      </c>
      <c r="M158" s="382"/>
      <c r="N158" s="101"/>
      <c r="O158" s="616"/>
      <c r="Q158" s="101"/>
    </row>
    <row r="159" spans="2:45" ht="15">
      <c r="B159" s="382"/>
      <c r="C159" s="1452"/>
      <c r="D159" s="1449"/>
      <c r="E159" s="1449"/>
      <c r="F159" s="1064" t="s">
        <v>3642</v>
      </c>
      <c r="G159" s="1011">
        <v>6436806.4299999997</v>
      </c>
      <c r="H159" s="1047">
        <f>704277.72+24447.99</f>
        <v>728725.71</v>
      </c>
      <c r="I159" s="1047"/>
      <c r="J159" s="1011">
        <f t="shared" si="28"/>
        <v>5708080.7199999997</v>
      </c>
      <c r="K159" s="1046">
        <v>0</v>
      </c>
      <c r="L159" s="1049">
        <f t="shared" si="29"/>
        <v>5708080.7199999997</v>
      </c>
      <c r="M159" s="382"/>
      <c r="N159" s="101"/>
      <c r="O159" s="616"/>
      <c r="Q159" s="101"/>
    </row>
    <row r="160" spans="2:45" ht="15">
      <c r="B160" s="382"/>
      <c r="C160" s="1452"/>
      <c r="D160" s="1449"/>
      <c r="E160" s="1449"/>
      <c r="F160" s="1064" t="s">
        <v>3644</v>
      </c>
      <c r="G160" s="1011">
        <v>5099016.82</v>
      </c>
      <c r="H160" s="1047">
        <f>419423.2+307216.49+24447.99</f>
        <v>751087.67999999993</v>
      </c>
      <c r="I160" s="1047"/>
      <c r="J160" s="1011">
        <f t="shared" si="28"/>
        <v>4347929.1400000006</v>
      </c>
      <c r="K160" s="1046">
        <v>0</v>
      </c>
      <c r="L160" s="1049">
        <f t="shared" si="29"/>
        <v>4347929.1400000006</v>
      </c>
      <c r="M160" s="382"/>
      <c r="N160" s="101"/>
      <c r="O160" s="616"/>
      <c r="Q160" s="101"/>
    </row>
    <row r="161" spans="2:17" ht="15.75">
      <c r="B161" s="382"/>
      <c r="C161" s="1452"/>
      <c r="D161" s="1449"/>
      <c r="E161" s="1449"/>
      <c r="F161" s="821" t="s">
        <v>3951</v>
      </c>
      <c r="G161" s="811">
        <v>5585758.9199999999</v>
      </c>
      <c r="H161" s="822">
        <f>414804.35+305449.99+26318.9</f>
        <v>746573.24</v>
      </c>
      <c r="I161" s="822"/>
      <c r="J161" s="811">
        <f t="shared" si="28"/>
        <v>4839185.68</v>
      </c>
      <c r="K161" s="823">
        <v>0</v>
      </c>
      <c r="L161" s="939">
        <f t="shared" si="29"/>
        <v>4839185.68</v>
      </c>
      <c r="M161" s="382"/>
      <c r="N161" s="101"/>
      <c r="O161" s="616"/>
      <c r="Q161" s="101"/>
    </row>
    <row r="162" spans="2:17" ht="15.75">
      <c r="B162" s="382"/>
      <c r="C162" s="1452"/>
      <c r="D162" s="1449"/>
      <c r="E162" s="1449"/>
      <c r="F162" s="821" t="s">
        <v>4187</v>
      </c>
      <c r="G162" s="811">
        <v>5692819.3600000003</v>
      </c>
      <c r="H162" s="1135">
        <f>422861.79+316938.68+26318.9-26318.9</f>
        <v>739800.47</v>
      </c>
      <c r="I162" s="822">
        <v>316938.68</v>
      </c>
      <c r="J162" s="811">
        <f>G162-H162+I162</f>
        <v>5269957.57</v>
      </c>
      <c r="K162" s="823">
        <v>0</v>
      </c>
      <c r="L162" s="939">
        <f>J162-K162</f>
        <v>5269957.57</v>
      </c>
      <c r="M162" s="382"/>
      <c r="N162" s="101"/>
      <c r="O162" s="616"/>
      <c r="Q162" s="101"/>
    </row>
    <row r="163" spans="2:17" ht="16.5" thickBot="1">
      <c r="B163" s="371"/>
      <c r="C163" s="1453"/>
      <c r="D163" s="1450"/>
      <c r="E163" s="1450"/>
      <c r="F163" s="941" t="s">
        <v>4185</v>
      </c>
      <c r="G163" s="942">
        <v>5357464.2699999996</v>
      </c>
      <c r="H163" s="1136">
        <f>430286.04+328744.1+26318.9-26318.9</f>
        <v>759030.1399999999</v>
      </c>
      <c r="I163" s="943">
        <v>422861.79</v>
      </c>
      <c r="J163" s="811">
        <f>G163-H163+I163</f>
        <v>5021295.92</v>
      </c>
      <c r="K163" s="944">
        <v>0</v>
      </c>
      <c r="L163" s="945">
        <f>J163-K164</f>
        <v>1930807.77</v>
      </c>
      <c r="M163" s="371"/>
      <c r="N163" s="101"/>
      <c r="O163" s="616"/>
      <c r="Q163" s="101"/>
    </row>
    <row r="164" spans="2:17" ht="15.75" thickBot="1">
      <c r="B164" s="371"/>
      <c r="C164" s="1121"/>
      <c r="D164" s="1122"/>
      <c r="E164" s="1122"/>
      <c r="F164" s="1123"/>
      <c r="G164" s="1124"/>
      <c r="H164" s="1125"/>
      <c r="I164" s="1125"/>
      <c r="J164" s="1056">
        <v>44834</v>
      </c>
      <c r="K164" s="1126">
        <v>3090488.15</v>
      </c>
      <c r="L164" s="1127"/>
      <c r="M164" s="371"/>
      <c r="N164" s="101"/>
      <c r="O164" s="616"/>
    </row>
    <row r="165" spans="2:17" ht="15.75" thickBot="1">
      <c r="B165" s="867"/>
      <c r="C165" s="1069" t="s">
        <v>56</v>
      </c>
      <c r="D165" s="1070"/>
      <c r="E165" s="1070"/>
      <c r="F165" s="1071"/>
      <c r="G165" s="1071"/>
      <c r="H165" s="1071"/>
      <c r="I165" s="1071"/>
      <c r="J165" s="1019" t="s">
        <v>1256</v>
      </c>
      <c r="K165" s="1072"/>
      <c r="L165" s="1073">
        <f>SUM(L86:L163)</f>
        <v>435169511.49464005</v>
      </c>
      <c r="M165" s="867"/>
      <c r="N165" s="101"/>
      <c r="O165" s="616"/>
    </row>
    <row r="166" spans="2:17" ht="15.75" thickBot="1">
      <c r="B166" s="867"/>
      <c r="C166" s="867"/>
      <c r="D166" s="867"/>
      <c r="E166" s="867"/>
      <c r="F166" s="867"/>
      <c r="G166" s="1074" t="s">
        <v>56</v>
      </c>
      <c r="H166" s="867"/>
      <c r="I166" s="867"/>
      <c r="J166" s="70"/>
      <c r="K166" s="70"/>
      <c r="L166" s="867"/>
    </row>
    <row r="167" spans="2:17" ht="15.75" thickBot="1">
      <c r="B167" s="867"/>
      <c r="C167" s="867"/>
      <c r="D167" s="1075"/>
      <c r="E167" s="867"/>
      <c r="F167" s="867"/>
      <c r="G167" s="632"/>
      <c r="H167" s="1076" t="s">
        <v>56</v>
      </c>
      <c r="I167" s="632"/>
      <c r="J167" s="1077" t="s">
        <v>285</v>
      </c>
      <c r="K167" s="1078">
        <f>L165+J81</f>
        <v>552676527.83464003</v>
      </c>
      <c r="L167" s="867"/>
    </row>
    <row r="168" spans="2:17" ht="15">
      <c r="B168" s="867"/>
      <c r="C168" s="867"/>
      <c r="D168" s="632"/>
      <c r="E168" s="867"/>
      <c r="F168" s="867"/>
      <c r="G168" s="633" t="s">
        <v>56</v>
      </c>
      <c r="H168" s="632"/>
      <c r="I168" s="632"/>
      <c r="J168" s="632"/>
      <c r="K168" s="632"/>
      <c r="L168" s="867"/>
    </row>
    <row r="169" spans="2:17" ht="15">
      <c r="B169" s="867"/>
      <c r="C169" s="867"/>
      <c r="D169" s="867"/>
      <c r="E169" s="867"/>
      <c r="F169" s="632" t="s">
        <v>3643</v>
      </c>
      <c r="G169" s="197" t="s">
        <v>3645</v>
      </c>
      <c r="H169" s="632"/>
      <c r="I169" s="633"/>
      <c r="J169" s="633" t="s">
        <v>56</v>
      </c>
      <c r="K169" s="633"/>
      <c r="L169" s="867"/>
    </row>
    <row r="170" spans="2:17" ht="15">
      <c r="B170" s="867"/>
      <c r="C170" s="867"/>
      <c r="D170" s="867"/>
      <c r="E170" s="867"/>
      <c r="F170" s="867"/>
      <c r="G170" s="633"/>
      <c r="H170" s="867"/>
      <c r="I170" s="633"/>
      <c r="J170" s="633" t="s">
        <v>56</v>
      </c>
      <c r="K170" s="70" t="s">
        <v>56</v>
      </c>
      <c r="L170" s="867"/>
    </row>
    <row r="171" spans="2:17" ht="15">
      <c r="B171" s="867"/>
      <c r="C171" s="867"/>
      <c r="D171" s="867"/>
      <c r="E171" s="867"/>
      <c r="F171" s="867"/>
      <c r="G171" s="867"/>
      <c r="H171" s="867"/>
      <c r="I171" s="867"/>
      <c r="J171" s="867"/>
      <c r="K171" s="867"/>
      <c r="L171" s="867"/>
    </row>
    <row r="172" spans="2:17" ht="15">
      <c r="B172" s="867"/>
      <c r="C172" s="867"/>
      <c r="D172" s="867"/>
      <c r="E172" s="867"/>
      <c r="F172" s="867"/>
      <c r="G172" s="867"/>
      <c r="H172" s="867"/>
      <c r="I172" s="867"/>
      <c r="J172" s="867"/>
      <c r="K172" s="867"/>
      <c r="L172" s="867"/>
    </row>
    <row r="173" spans="2:17" ht="15">
      <c r="B173" s="867"/>
      <c r="C173" s="867"/>
      <c r="D173" s="867"/>
      <c r="E173" s="867"/>
      <c r="F173" s="867"/>
      <c r="G173" s="867"/>
      <c r="H173" s="867"/>
      <c r="I173" s="867"/>
      <c r="J173" s="867"/>
      <c r="K173" s="867"/>
      <c r="L173" s="867"/>
    </row>
    <row r="174" spans="2:17" ht="15">
      <c r="B174" s="867"/>
      <c r="C174" s="867"/>
      <c r="D174" s="867"/>
      <c r="E174" s="867"/>
      <c r="F174" s="867"/>
      <c r="G174" s="867"/>
      <c r="H174" s="867"/>
      <c r="I174" s="867"/>
      <c r="J174" s="867"/>
      <c r="K174" s="867"/>
      <c r="L174" s="867"/>
    </row>
    <row r="175" spans="2:17" ht="15">
      <c r="B175" s="867"/>
      <c r="C175" s="867"/>
      <c r="D175" s="867"/>
      <c r="E175" s="867"/>
      <c r="F175" s="867"/>
      <c r="G175" s="867"/>
      <c r="H175" s="867"/>
      <c r="I175" s="867"/>
      <c r="J175" s="867"/>
      <c r="K175" s="867"/>
      <c r="L175" s="867"/>
    </row>
    <row r="176" spans="2:17" ht="15">
      <c r="B176" s="867"/>
      <c r="C176" s="867"/>
      <c r="D176" s="867"/>
      <c r="E176" s="867"/>
      <c r="F176" s="867"/>
      <c r="G176" s="867"/>
      <c r="H176" s="867"/>
      <c r="I176" s="867"/>
      <c r="J176" s="867"/>
      <c r="K176" s="867"/>
      <c r="L176" s="867"/>
    </row>
    <row r="177" spans="2:12" ht="15">
      <c r="B177" s="867"/>
      <c r="C177" s="867"/>
      <c r="D177" s="867"/>
      <c r="E177" s="867"/>
      <c r="F177" s="867"/>
      <c r="G177" s="867"/>
      <c r="H177" s="867"/>
      <c r="I177" s="867"/>
      <c r="J177" s="867"/>
      <c r="K177" s="867"/>
      <c r="L177" s="867"/>
    </row>
    <row r="178" spans="2:12" ht="15">
      <c r="B178" s="867"/>
      <c r="C178" s="867"/>
      <c r="D178" s="867"/>
      <c r="E178" s="867"/>
      <c r="F178" s="867"/>
      <c r="G178" s="867"/>
      <c r="H178" s="867"/>
      <c r="I178" s="867"/>
      <c r="J178" s="867"/>
      <c r="K178" s="867"/>
      <c r="L178" s="867"/>
    </row>
    <row r="179" spans="2:12" ht="15">
      <c r="B179" s="867"/>
      <c r="C179" s="867"/>
      <c r="D179" s="867"/>
      <c r="E179" s="867"/>
      <c r="F179" s="867"/>
      <c r="G179" s="867"/>
      <c r="H179" s="867"/>
      <c r="I179" s="867"/>
      <c r="J179" s="867"/>
      <c r="K179" s="867"/>
      <c r="L179" s="867"/>
    </row>
    <row r="180" spans="2:12" ht="15">
      <c r="B180" s="867"/>
      <c r="C180" s="867"/>
      <c r="D180" s="867"/>
      <c r="E180" s="867"/>
      <c r="F180" s="867"/>
      <c r="G180" s="867"/>
      <c r="H180" s="867"/>
      <c r="I180" s="867"/>
      <c r="J180" s="867"/>
      <c r="K180" s="867"/>
      <c r="L180" s="867"/>
    </row>
    <row r="181" spans="2:12" ht="15">
      <c r="B181" s="867"/>
      <c r="C181" s="867"/>
      <c r="D181" s="867"/>
      <c r="E181" s="867"/>
      <c r="F181" s="867"/>
      <c r="G181" s="867"/>
      <c r="H181" s="867"/>
      <c r="I181" s="867"/>
      <c r="J181" s="867"/>
      <c r="K181" s="867"/>
      <c r="L181" s="867"/>
    </row>
    <row r="182" spans="2:12" ht="15">
      <c r="B182" s="867"/>
      <c r="C182" s="867"/>
      <c r="D182" s="867"/>
      <c r="E182" s="867"/>
      <c r="F182" s="867"/>
      <c r="G182" s="867"/>
      <c r="H182" s="867"/>
      <c r="I182" s="867"/>
      <c r="J182" s="867"/>
      <c r="K182" s="867"/>
      <c r="L182" s="867"/>
    </row>
    <row r="183" spans="2:12" ht="15">
      <c r="B183" s="867"/>
      <c r="C183" s="867"/>
      <c r="D183" s="867"/>
      <c r="E183" s="867"/>
      <c r="F183" s="867"/>
      <c r="G183" s="867"/>
      <c r="H183" s="867"/>
      <c r="I183" s="867"/>
      <c r="J183" s="867"/>
      <c r="K183" s="867"/>
      <c r="L183" s="867"/>
    </row>
    <row r="184" spans="2:12" ht="15">
      <c r="B184" s="867"/>
      <c r="C184" s="867"/>
      <c r="D184" s="867"/>
      <c r="E184" s="867"/>
      <c r="F184" s="867"/>
      <c r="G184" s="867"/>
      <c r="H184" s="867"/>
      <c r="I184" s="867"/>
      <c r="J184" s="867"/>
      <c r="K184" s="867"/>
      <c r="L184" s="867"/>
    </row>
  </sheetData>
  <mergeCells count="64">
    <mergeCell ref="C132:C151"/>
    <mergeCell ref="D132:D151"/>
    <mergeCell ref="E132:E151"/>
    <mergeCell ref="C152:C163"/>
    <mergeCell ref="D152:D163"/>
    <mergeCell ref="E152:E163"/>
    <mergeCell ref="B13:D13"/>
    <mergeCell ref="B14:D14"/>
    <mergeCell ref="B15:D15"/>
    <mergeCell ref="B16:D16"/>
    <mergeCell ref="B17:D17"/>
    <mergeCell ref="C26:D26"/>
    <mergeCell ref="B21:D23"/>
    <mergeCell ref="E21:I21"/>
    <mergeCell ref="J19:J20"/>
    <mergeCell ref="H20:I20"/>
    <mergeCell ref="J21:J22"/>
    <mergeCell ref="J43:J44"/>
    <mergeCell ref="H44:I44"/>
    <mergeCell ref="B2:J2"/>
    <mergeCell ref="B3:J3"/>
    <mergeCell ref="B4:J4"/>
    <mergeCell ref="B5:D7"/>
    <mergeCell ref="E5:I5"/>
    <mergeCell ref="J5:J6"/>
    <mergeCell ref="B8:D8"/>
    <mergeCell ref="B9:D9"/>
    <mergeCell ref="B10:D10"/>
    <mergeCell ref="B11:D11"/>
    <mergeCell ref="B12:D12"/>
    <mergeCell ref="B24:D24"/>
    <mergeCell ref="C25:D25"/>
    <mergeCell ref="C38:D38"/>
    <mergeCell ref="C27:D27"/>
    <mergeCell ref="C28:D28"/>
    <mergeCell ref="C29:D29"/>
    <mergeCell ref="C30:D30"/>
    <mergeCell ref="C31:D31"/>
    <mergeCell ref="C32:D32"/>
    <mergeCell ref="C33:D33"/>
    <mergeCell ref="B34:D34"/>
    <mergeCell ref="C35:D35"/>
    <mergeCell ref="C36:D36"/>
    <mergeCell ref="C37:D37"/>
    <mergeCell ref="C39:D39"/>
    <mergeCell ref="B40:D40"/>
    <mergeCell ref="C41:D41"/>
    <mergeCell ref="C42:D42"/>
    <mergeCell ref="B49:D49"/>
    <mergeCell ref="C51:K51"/>
    <mergeCell ref="C52:K52"/>
    <mergeCell ref="C53:K53"/>
    <mergeCell ref="C54:J54"/>
    <mergeCell ref="C57:E57"/>
    <mergeCell ref="C58:D59"/>
    <mergeCell ref="C60:D62"/>
    <mergeCell ref="C63:D65"/>
    <mergeCell ref="C66:D72"/>
    <mergeCell ref="C73:D77"/>
    <mergeCell ref="C78:D80"/>
    <mergeCell ref="C84:K84"/>
    <mergeCell ref="C86:C131"/>
    <mergeCell ref="D86:D131"/>
    <mergeCell ref="E86:E131"/>
  </mergeCells>
  <hyperlinks>
    <hyperlink ref="C29" location="_ftn1" display="_ftn1" xr:uid="{00000000-0004-0000-1300-000000000000}"/>
    <hyperlink ref="C30" location="_ftn2" display="_ftn2" xr:uid="{00000000-0004-0000-1300-000001000000}"/>
    <hyperlink ref="C37" location="_ftn3" display="_ftn3" xr:uid="{00000000-0004-0000-1300-000002000000}"/>
    <hyperlink ref="B47" location="_ftnref1" display="_ftnref1" xr:uid="{00000000-0004-0000-1300-000003000000}"/>
    <hyperlink ref="B48" location="_ftnref2" display="_ftnref2" xr:uid="{00000000-0004-0000-1300-000004000000}"/>
    <hyperlink ref="B49" location="_ftnref3" display="_ftnref3" xr:uid="{00000000-0004-0000-1300-000005000000}"/>
  </hyperlinks>
  <pageMargins left="0.70866141732283472" right="0.70866141732283472" top="0.74803149606299213" bottom="0.74803149606299213" header="0.31496062992125984" footer="0.31496062992125984"/>
  <pageSetup scale="6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  <pageSetUpPr fitToPage="1"/>
  </sheetPr>
  <dimension ref="A1:AR799"/>
  <sheetViews>
    <sheetView topLeftCell="F329" zoomScaleNormal="100" workbookViewId="0">
      <selection activeCell="Q338" sqref="Q338"/>
    </sheetView>
  </sheetViews>
  <sheetFormatPr baseColWidth="10" defaultRowHeight="15"/>
  <cols>
    <col min="1" max="1" width="11" style="867" bestFit="1" customWidth="1"/>
    <col min="2" max="2" width="45.7109375" style="867" bestFit="1" customWidth="1"/>
    <col min="3" max="3" width="15.7109375" style="93" bestFit="1" customWidth="1"/>
    <col min="4" max="5" width="16.7109375" style="93" bestFit="1" customWidth="1"/>
    <col min="6" max="6" width="15.7109375" style="93" bestFit="1" customWidth="1"/>
    <col min="7" max="7" width="17.28515625" style="685" customWidth="1"/>
    <col min="8" max="8" width="15.42578125" style="699" customWidth="1"/>
    <col min="9" max="9" width="11.42578125" style="685"/>
    <col min="10" max="10" width="2.85546875" customWidth="1"/>
    <col min="11" max="11" width="10.140625" customWidth="1"/>
    <col min="12" max="12" width="10.140625" style="653" customWidth="1"/>
    <col min="13" max="13" width="14.28515625" style="630" customWidth="1"/>
    <col min="14" max="14" width="19.140625" style="1183" customWidth="1"/>
    <col min="15" max="15" width="26.140625" style="632" customWidth="1"/>
    <col min="16" max="16" width="19.85546875" style="632" customWidth="1"/>
    <col min="17" max="17" width="19.140625" style="93" bestFit="1" customWidth="1"/>
    <col min="18" max="18" width="17.85546875" style="93" bestFit="1" customWidth="1"/>
    <col min="19" max="19" width="18.42578125" style="1183" customWidth="1"/>
    <col min="20" max="20" width="16.85546875" style="1183" customWidth="1"/>
    <col min="21" max="44" width="11.42578125" style="1183"/>
  </cols>
  <sheetData>
    <row r="1" spans="1:20" ht="20.65" customHeight="1">
      <c r="A1" s="1238" t="s">
        <v>341</v>
      </c>
      <c r="B1" s="1239"/>
      <c r="C1" s="1239"/>
      <c r="D1" s="1239"/>
      <c r="E1" s="1239"/>
      <c r="F1" s="1240"/>
      <c r="J1" s="377"/>
      <c r="K1" s="377"/>
      <c r="L1" s="656"/>
      <c r="M1" s="669"/>
      <c r="N1" s="1184"/>
      <c r="Q1" s="369"/>
      <c r="T1" s="633"/>
    </row>
    <row r="2" spans="1:20" ht="20.65" customHeight="1">
      <c r="A2" s="1241" t="s">
        <v>8300</v>
      </c>
      <c r="B2" s="1242"/>
      <c r="C2" s="1242"/>
      <c r="D2" s="1242"/>
      <c r="E2" s="1242"/>
      <c r="F2" s="1243"/>
      <c r="J2" s="377"/>
      <c r="K2" s="377"/>
      <c r="L2" s="656"/>
      <c r="M2" s="669"/>
      <c r="N2" s="1184"/>
      <c r="Q2" s="370"/>
      <c r="S2" s="93"/>
      <c r="T2" s="93"/>
    </row>
    <row r="3" spans="1:20" ht="20.65" customHeight="1">
      <c r="A3" s="1244" t="s">
        <v>8301</v>
      </c>
      <c r="B3" s="1245"/>
      <c r="C3" s="1245"/>
      <c r="D3" s="1245"/>
      <c r="E3" s="1245"/>
      <c r="F3" s="1246"/>
      <c r="J3" s="377"/>
      <c r="K3" s="377"/>
      <c r="L3" s="656"/>
      <c r="M3" s="669"/>
      <c r="N3" s="1184"/>
      <c r="O3" s="632" t="s">
        <v>1121</v>
      </c>
      <c r="P3" s="197"/>
      <c r="Q3" s="197"/>
      <c r="R3" s="197"/>
    </row>
    <row r="4" spans="1:20" s="222" customFormat="1" ht="15" customHeight="1">
      <c r="A4" s="785" t="s">
        <v>342</v>
      </c>
      <c r="B4" s="785" t="s">
        <v>343</v>
      </c>
      <c r="C4" s="785" t="s">
        <v>344</v>
      </c>
      <c r="D4" s="785" t="s">
        <v>345</v>
      </c>
      <c r="E4" s="785" t="s">
        <v>346</v>
      </c>
      <c r="F4" s="785" t="s">
        <v>155</v>
      </c>
      <c r="G4" s="685"/>
      <c r="H4" s="699"/>
      <c r="I4" s="685"/>
      <c r="J4" s="221"/>
      <c r="K4" s="221" t="s">
        <v>1140</v>
      </c>
      <c r="L4" s="221"/>
      <c r="M4" s="664"/>
      <c r="N4" s="221"/>
      <c r="O4" s="223" t="s">
        <v>1120</v>
      </c>
      <c r="P4" s="368">
        <f>SUM(P5:P7)</f>
        <v>732135162.31999981</v>
      </c>
      <c r="Q4" s="368">
        <f>SUM(Q5:Q7)</f>
        <v>4627717237.9500008</v>
      </c>
      <c r="R4" s="368">
        <f>SUM(R5:R7)</f>
        <v>4274680411.7399983</v>
      </c>
    </row>
    <row r="5" spans="1:20" ht="15" customHeight="1">
      <c r="A5" s="655">
        <v>1112010001</v>
      </c>
      <c r="B5" s="655" t="s">
        <v>347</v>
      </c>
      <c r="C5" s="655">
        <v>703.17</v>
      </c>
      <c r="D5" s="655">
        <v>0</v>
      </c>
      <c r="E5" s="655">
        <v>0</v>
      </c>
      <c r="F5" s="655">
        <v>703.17</v>
      </c>
      <c r="G5" s="633"/>
      <c r="H5" s="633"/>
      <c r="J5" s="220"/>
      <c r="K5" s="220" t="str">
        <f t="shared" ref="K5:K68" si="0">MID(A5,1,4)</f>
        <v>1112</v>
      </c>
      <c r="L5" s="220" t="str">
        <f t="shared" ref="L5:L68" si="1">MID(A5,1,3)</f>
        <v>111</v>
      </c>
      <c r="M5" s="665" t="s">
        <v>1351</v>
      </c>
      <c r="N5" s="227">
        <f>SUMIF(L:L,111,F:F)</f>
        <v>447960142.27999997</v>
      </c>
      <c r="O5" s="632" t="s">
        <v>1113</v>
      </c>
      <c r="P5" s="93">
        <f>SUMIF($L:$L,111,C:C)</f>
        <v>67320911.48999998</v>
      </c>
      <c r="Q5" s="93">
        <f>SUMIF($L:$L,111,D:D)</f>
        <v>3084883016.3400006</v>
      </c>
      <c r="R5" s="93">
        <f>SUMIF($L:$L,111,E:E)</f>
        <v>2704243785.5499983</v>
      </c>
      <c r="S5" s="93">
        <f>P5+Q5-R5</f>
        <v>447960142.28000212</v>
      </c>
      <c r="T5" s="633">
        <f>Q5-R5</f>
        <v>380639230.79000235</v>
      </c>
    </row>
    <row r="6" spans="1:20" ht="15" customHeight="1">
      <c r="A6" s="655">
        <v>1112010003</v>
      </c>
      <c r="B6" s="655" t="s">
        <v>349</v>
      </c>
      <c r="C6" s="655">
        <v>10003.84</v>
      </c>
      <c r="D6" s="655">
        <v>365425</v>
      </c>
      <c r="E6" s="655">
        <v>0</v>
      </c>
      <c r="F6" s="655">
        <v>375428.84</v>
      </c>
      <c r="G6" s="633"/>
      <c r="H6" s="633"/>
      <c r="J6" s="220"/>
      <c r="K6" s="220" t="str">
        <f t="shared" si="0"/>
        <v>1112</v>
      </c>
      <c r="L6" s="220" t="str">
        <f t="shared" si="1"/>
        <v>111</v>
      </c>
      <c r="M6" s="665" t="s">
        <v>1351</v>
      </c>
      <c r="N6" s="227">
        <f>SUMIF(L:L,112,F:F)</f>
        <v>636197195.44999981</v>
      </c>
      <c r="O6" s="632" t="s">
        <v>1114</v>
      </c>
      <c r="P6" s="93">
        <f>SUMIF($L:$L,112,C:C)</f>
        <v>663889155.49999976</v>
      </c>
      <c r="Q6" s="93">
        <f>SUMIF($L:$L,112,D:D)</f>
        <v>1539803906.1600006</v>
      </c>
      <c r="R6" s="93">
        <f>SUMIF($L:$L,112,E:E)</f>
        <v>1567495866.2099998</v>
      </c>
      <c r="S6" s="93">
        <f t="shared" ref="S6:S7" si="2">P6+Q6-R6</f>
        <v>636197195.45000052</v>
      </c>
      <c r="T6" s="633">
        <f t="shared" ref="T6" si="3">Q6-R6</f>
        <v>-27691960.049999237</v>
      </c>
    </row>
    <row r="7" spans="1:20" ht="15" customHeight="1">
      <c r="A7" s="655">
        <v>1112010006</v>
      </c>
      <c r="B7" s="655" t="s">
        <v>350</v>
      </c>
      <c r="C7" s="655">
        <v>2080043.23</v>
      </c>
      <c r="D7" s="655">
        <v>83333531.859999999</v>
      </c>
      <c r="E7" s="655">
        <v>84846993.659999996</v>
      </c>
      <c r="F7" s="655">
        <v>566581.43000000005</v>
      </c>
      <c r="G7" s="633"/>
      <c r="H7" s="633"/>
      <c r="J7" s="220"/>
      <c r="K7" s="220" t="str">
        <f t="shared" si="0"/>
        <v>1112</v>
      </c>
      <c r="L7" s="220" t="str">
        <f t="shared" si="1"/>
        <v>111</v>
      </c>
      <c r="M7" s="665" t="s">
        <v>1351</v>
      </c>
      <c r="N7" s="227">
        <f>SUMIF(L:L,113,F:F)</f>
        <v>1014650.8</v>
      </c>
      <c r="O7" s="632" t="s">
        <v>1115</v>
      </c>
      <c r="P7" s="93">
        <f>SUMIF($L:$L,113,C:C)</f>
        <v>925095.33</v>
      </c>
      <c r="Q7" s="93">
        <f>SUMIF($L:$L,113,D:D)</f>
        <v>3030315.45</v>
      </c>
      <c r="R7" s="93">
        <f>SUMIF($L:$L,113,E:E)</f>
        <v>2940759.98</v>
      </c>
      <c r="S7" s="93">
        <f t="shared" si="2"/>
        <v>1014650.8000000003</v>
      </c>
      <c r="T7" s="93">
        <f>SUM(G319:G321)</f>
        <v>0</v>
      </c>
    </row>
    <row r="8" spans="1:20" ht="15" customHeight="1">
      <c r="A8" s="655">
        <v>1112010007</v>
      </c>
      <c r="B8" s="655" t="s">
        <v>1534</v>
      </c>
      <c r="C8" s="655">
        <v>1525.02</v>
      </c>
      <c r="D8" s="655">
        <v>102391848.51000001</v>
      </c>
      <c r="E8" s="655">
        <v>102375952.91</v>
      </c>
      <c r="F8" s="655">
        <v>17420.62</v>
      </c>
      <c r="G8" s="633"/>
      <c r="H8" s="633"/>
      <c r="J8" s="220"/>
      <c r="K8" s="220" t="str">
        <f t="shared" si="0"/>
        <v>1112</v>
      </c>
      <c r="L8" s="220" t="str">
        <f t="shared" si="1"/>
        <v>111</v>
      </c>
      <c r="M8" s="665" t="s">
        <v>1351</v>
      </c>
      <c r="N8" s="220"/>
      <c r="O8" s="632" t="s">
        <v>1116</v>
      </c>
    </row>
    <row r="9" spans="1:20" ht="15" customHeight="1">
      <c r="A9" s="655">
        <v>1112010011</v>
      </c>
      <c r="B9" s="655" t="s">
        <v>351</v>
      </c>
      <c r="C9" s="655">
        <v>76.92</v>
      </c>
      <c r="D9" s="655">
        <v>0</v>
      </c>
      <c r="E9" s="655">
        <v>0</v>
      </c>
      <c r="F9" s="655">
        <v>76.92</v>
      </c>
      <c r="G9" s="633"/>
      <c r="H9" s="633"/>
      <c r="J9" s="220"/>
      <c r="K9" s="220" t="str">
        <f t="shared" si="0"/>
        <v>1112</v>
      </c>
      <c r="L9" s="220" t="str">
        <f t="shared" si="1"/>
        <v>111</v>
      </c>
      <c r="M9" s="665" t="s">
        <v>1351</v>
      </c>
      <c r="N9" s="220"/>
      <c r="O9" s="632" t="s">
        <v>1117</v>
      </c>
      <c r="P9" s="93">
        <f>SUMIF($L:$L,115,C:C)</f>
        <v>561875</v>
      </c>
      <c r="Q9" s="93">
        <f>SUMIF($L:$L,115,D:D)</f>
        <v>0</v>
      </c>
      <c r="R9" s="93">
        <f>SUMIF($L:$L,115,E:E)</f>
        <v>0</v>
      </c>
      <c r="S9" s="93">
        <f t="shared" ref="S9" si="4">P9+Q9-R9</f>
        <v>561875</v>
      </c>
    </row>
    <row r="10" spans="1:20" ht="15" customHeight="1">
      <c r="A10" s="655">
        <v>1112010014</v>
      </c>
      <c r="B10" s="655" t="s">
        <v>352</v>
      </c>
      <c r="C10" s="655">
        <v>21822.3</v>
      </c>
      <c r="D10" s="655">
        <v>66637938.82</v>
      </c>
      <c r="E10" s="655">
        <v>66524228.210000001</v>
      </c>
      <c r="F10" s="655">
        <v>135532.91</v>
      </c>
      <c r="G10" s="633"/>
      <c r="H10" s="633"/>
      <c r="J10" s="220"/>
      <c r="K10" s="220" t="str">
        <f t="shared" si="0"/>
        <v>1112</v>
      </c>
      <c r="L10" s="220" t="str">
        <f t="shared" si="1"/>
        <v>111</v>
      </c>
      <c r="M10" s="665" t="s">
        <v>1351</v>
      </c>
      <c r="N10" s="220"/>
      <c r="O10" s="632" t="s">
        <v>1118</v>
      </c>
    </row>
    <row r="11" spans="1:20" ht="15" customHeight="1">
      <c r="A11" s="655">
        <v>1112010015</v>
      </c>
      <c r="B11" s="655" t="s">
        <v>3420</v>
      </c>
      <c r="C11" s="655">
        <v>10096439.32</v>
      </c>
      <c r="D11" s="655">
        <v>589106359.39999998</v>
      </c>
      <c r="E11" s="655">
        <v>596012019.08000004</v>
      </c>
      <c r="F11" s="655">
        <v>3190779.64</v>
      </c>
      <c r="G11" s="633"/>
      <c r="H11" s="633"/>
      <c r="J11" s="220"/>
      <c r="K11" s="220" t="str">
        <f t="shared" si="0"/>
        <v>1112</v>
      </c>
      <c r="L11" s="220" t="str">
        <f t="shared" si="1"/>
        <v>111</v>
      </c>
      <c r="M11" s="665" t="s">
        <v>1351</v>
      </c>
      <c r="N11" s="220"/>
      <c r="O11" s="632" t="s">
        <v>1119</v>
      </c>
    </row>
    <row r="12" spans="1:20" ht="15" customHeight="1">
      <c r="A12" s="655">
        <v>1112010016</v>
      </c>
      <c r="B12" s="655" t="s">
        <v>3421</v>
      </c>
      <c r="C12" s="655">
        <v>1998829.27</v>
      </c>
      <c r="D12" s="655">
        <v>2229412.21</v>
      </c>
      <c r="E12" s="655">
        <v>928582.4</v>
      </c>
      <c r="F12" s="655">
        <v>3299659.08</v>
      </c>
      <c r="G12" s="633"/>
      <c r="H12" s="633"/>
      <c r="J12" s="220"/>
      <c r="K12" s="220" t="str">
        <f t="shared" si="0"/>
        <v>1112</v>
      </c>
      <c r="L12" s="220" t="str">
        <f t="shared" si="1"/>
        <v>111</v>
      </c>
      <c r="M12" s="665" t="s">
        <v>1351</v>
      </c>
      <c r="N12" s="220"/>
      <c r="S12" s="633"/>
    </row>
    <row r="13" spans="1:20" ht="15" customHeight="1">
      <c r="A13" s="655">
        <v>1112010017</v>
      </c>
      <c r="B13" s="655" t="s">
        <v>353</v>
      </c>
      <c r="C13" s="655">
        <v>151469.34</v>
      </c>
      <c r="D13" s="655">
        <v>83.33</v>
      </c>
      <c r="E13" s="655">
        <v>0</v>
      </c>
      <c r="F13" s="655">
        <v>151552.67000000001</v>
      </c>
      <c r="G13" s="633"/>
      <c r="H13" s="633"/>
      <c r="J13" s="220"/>
      <c r="K13" s="220" t="str">
        <f t="shared" si="0"/>
        <v>1112</v>
      </c>
      <c r="L13" s="220" t="str">
        <f t="shared" si="1"/>
        <v>111</v>
      </c>
      <c r="M13" s="665" t="s">
        <v>1351</v>
      </c>
      <c r="N13" s="220"/>
      <c r="O13" s="189" t="s">
        <v>1122</v>
      </c>
      <c r="P13" s="189"/>
      <c r="Q13" s="93">
        <f>Q14+Q15+Q16+Q17+Q18</f>
        <v>133051504.34999999</v>
      </c>
      <c r="R13" s="93">
        <f>R14+R15+R16+R17+R18</f>
        <v>130070149.59</v>
      </c>
      <c r="S13" s="633"/>
    </row>
    <row r="14" spans="1:20" ht="15" customHeight="1">
      <c r="A14" s="655">
        <v>1112010019</v>
      </c>
      <c r="B14" s="655" t="s">
        <v>354</v>
      </c>
      <c r="C14" s="655">
        <v>93772.66</v>
      </c>
      <c r="D14" s="655">
        <v>1000698.4</v>
      </c>
      <c r="E14" s="655">
        <v>-163500</v>
      </c>
      <c r="F14" s="655">
        <v>1257971.06</v>
      </c>
      <c r="G14" s="633"/>
      <c r="H14" s="633"/>
      <c r="J14" s="220"/>
      <c r="K14" s="220" t="str">
        <f t="shared" si="0"/>
        <v>1112</v>
      </c>
      <c r="L14" s="220" t="str">
        <f t="shared" si="1"/>
        <v>111</v>
      </c>
      <c r="M14" s="665" t="s">
        <v>1351</v>
      </c>
      <c r="N14" s="227">
        <f>SUMIF(L:L,123,F:F)</f>
        <v>3116708789.5099998</v>
      </c>
      <c r="O14" s="632" t="s">
        <v>1123</v>
      </c>
      <c r="P14" s="93">
        <f>SUMIF($L:$L,123,C:C)</f>
        <v>3102793540.809999</v>
      </c>
      <c r="Q14" s="93">
        <f>SUMIF($L:$L,123,D:D)</f>
        <v>14072969.5</v>
      </c>
      <c r="R14" s="93">
        <f>SUMIF($L:$L,123,E:E)</f>
        <v>157720.79999999999</v>
      </c>
      <c r="S14" s="93">
        <f t="shared" ref="S14:S17" si="5">P14+Q14-R14</f>
        <v>3116708789.5099988</v>
      </c>
    </row>
    <row r="15" spans="1:20" ht="15" customHeight="1">
      <c r="A15" s="655">
        <v>1112010020</v>
      </c>
      <c r="B15" s="655" t="s">
        <v>355</v>
      </c>
      <c r="C15" s="655">
        <v>73394.52</v>
      </c>
      <c r="D15" s="655">
        <v>40.369999999999997</v>
      </c>
      <c r="E15" s="655">
        <v>0</v>
      </c>
      <c r="F15" s="655">
        <v>73434.89</v>
      </c>
      <c r="G15" s="633"/>
      <c r="H15" s="633"/>
      <c r="J15" s="220"/>
      <c r="K15" s="220" t="str">
        <f t="shared" si="0"/>
        <v>1112</v>
      </c>
      <c r="L15" s="220" t="str">
        <f t="shared" si="1"/>
        <v>111</v>
      </c>
      <c r="M15" s="665" t="s">
        <v>1351</v>
      </c>
      <c r="N15" s="227">
        <f>SUMIF(L:L,124,F:F)</f>
        <v>467785768.12999988</v>
      </c>
      <c r="O15" s="632" t="s">
        <v>1124</v>
      </c>
      <c r="P15" s="93">
        <f>SUMIF($L:$L,124,C:C)</f>
        <v>466953437.52999997</v>
      </c>
      <c r="Q15" s="93">
        <f>SUMIF($L:$L,124,D:D)</f>
        <v>39056787.600000001</v>
      </c>
      <c r="R15" s="93">
        <f>SUMIF($L:$L,124,E:E)</f>
        <v>38224457</v>
      </c>
      <c r="S15" s="93">
        <f t="shared" si="5"/>
        <v>467785768.13</v>
      </c>
    </row>
    <row r="16" spans="1:20" ht="15" customHeight="1">
      <c r="A16" s="655">
        <v>1112010021</v>
      </c>
      <c r="B16" s="655" t="s">
        <v>356</v>
      </c>
      <c r="C16" s="655">
        <v>112205.84</v>
      </c>
      <c r="D16" s="655">
        <v>61.72</v>
      </c>
      <c r="E16" s="655">
        <v>0</v>
      </c>
      <c r="F16" s="655">
        <v>112267.56</v>
      </c>
      <c r="G16" s="633"/>
      <c r="H16" s="633"/>
      <c r="J16" s="220"/>
      <c r="K16" s="220" t="str">
        <f t="shared" si="0"/>
        <v>1112</v>
      </c>
      <c r="L16" s="220" t="str">
        <f t="shared" si="1"/>
        <v>111</v>
      </c>
      <c r="M16" s="665" t="s">
        <v>1351</v>
      </c>
      <c r="N16" s="227">
        <f>SUMIF(L:L,125,F:F)</f>
        <v>42994625.68</v>
      </c>
      <c r="O16" s="632" t="s">
        <v>1125</v>
      </c>
      <c r="P16" s="93">
        <f>SUMIF($L:$L,125,C:C)</f>
        <v>43003207.229999997</v>
      </c>
      <c r="Q16" s="93">
        <f>SUMIF($L:$L,125,D:D)</f>
        <v>32412534.149999999</v>
      </c>
      <c r="R16" s="93">
        <f>SUMIF($L:$L,125,E:E)</f>
        <v>32421115.699999999</v>
      </c>
      <c r="S16" s="93">
        <f t="shared" si="5"/>
        <v>42994625.679999992</v>
      </c>
    </row>
    <row r="17" spans="1:19" ht="15" customHeight="1">
      <c r="A17" s="655">
        <v>1112010022</v>
      </c>
      <c r="B17" s="655" t="s">
        <v>357</v>
      </c>
      <c r="C17" s="655">
        <v>377.48</v>
      </c>
      <c r="D17" s="655">
        <v>8.8000000000000007</v>
      </c>
      <c r="E17" s="655">
        <v>0</v>
      </c>
      <c r="F17" s="655">
        <v>386.28</v>
      </c>
      <c r="G17" s="633"/>
      <c r="H17" s="633"/>
      <c r="J17" s="220"/>
      <c r="K17" s="220" t="str">
        <f t="shared" si="0"/>
        <v>1112</v>
      </c>
      <c r="L17" s="220" t="str">
        <f t="shared" si="1"/>
        <v>111</v>
      </c>
      <c r="M17" s="665" t="s">
        <v>1351</v>
      </c>
      <c r="N17" s="227">
        <f>SUMIF(L:L,126,F:F)</f>
        <v>-466948591.76999998</v>
      </c>
      <c r="O17" s="632" t="s">
        <v>1126</v>
      </c>
      <c r="P17" s="93">
        <v>-415043944.50999999</v>
      </c>
      <c r="Q17" s="93">
        <f>SUMIF($L:$L,126,D:D)</f>
        <v>47509213.100000001</v>
      </c>
      <c r="R17" s="93">
        <f>SUMIF($L:$L,126,E:E)</f>
        <v>59266856.090000004</v>
      </c>
      <c r="S17" s="93">
        <f t="shared" si="5"/>
        <v>-426801587.5</v>
      </c>
    </row>
    <row r="18" spans="1:19" ht="15" customHeight="1">
      <c r="A18" s="655">
        <v>1112010025</v>
      </c>
      <c r="B18" s="655" t="s">
        <v>3422</v>
      </c>
      <c r="C18" s="655">
        <v>904018.22</v>
      </c>
      <c r="D18" s="655">
        <v>63497162.159999996</v>
      </c>
      <c r="E18" s="655">
        <v>63728856.43</v>
      </c>
      <c r="F18" s="655">
        <v>672323.95</v>
      </c>
      <c r="G18" s="633"/>
      <c r="H18" s="633"/>
      <c r="J18" s="220"/>
      <c r="K18" s="220" t="str">
        <f t="shared" si="0"/>
        <v>1112</v>
      </c>
      <c r="L18" s="220" t="str">
        <f t="shared" si="1"/>
        <v>111</v>
      </c>
      <c r="M18" s="665" t="s">
        <v>1351</v>
      </c>
      <c r="N18" s="220"/>
      <c r="O18" s="632" t="s">
        <v>1127</v>
      </c>
      <c r="Q18" s="93">
        <v>0</v>
      </c>
      <c r="R18" s="93">
        <v>0</v>
      </c>
      <c r="S18" s="633"/>
    </row>
    <row r="19" spans="1:19" ht="15" customHeight="1">
      <c r="A19" s="655">
        <v>1112010028</v>
      </c>
      <c r="B19" s="655" t="s">
        <v>3423</v>
      </c>
      <c r="C19" s="655">
        <v>11850.63</v>
      </c>
      <c r="D19" s="655">
        <v>70192.399999999994</v>
      </c>
      <c r="E19" s="655">
        <v>17136.97</v>
      </c>
      <c r="F19" s="655">
        <v>64906.06</v>
      </c>
      <c r="G19" s="633"/>
      <c r="H19" s="633"/>
      <c r="J19" s="220"/>
      <c r="K19" s="220" t="str">
        <f t="shared" si="0"/>
        <v>1112</v>
      </c>
      <c r="L19" s="220" t="str">
        <f t="shared" si="1"/>
        <v>111</v>
      </c>
      <c r="M19" s="665" t="s">
        <v>1351</v>
      </c>
      <c r="N19" s="220"/>
    </row>
    <row r="20" spans="1:19" ht="15" customHeight="1">
      <c r="A20" s="655">
        <v>1112010035</v>
      </c>
      <c r="B20" s="655" t="s">
        <v>359</v>
      </c>
      <c r="C20" s="655">
        <v>718643.31</v>
      </c>
      <c r="D20" s="655">
        <v>106054.63</v>
      </c>
      <c r="E20" s="655">
        <v>669958.36</v>
      </c>
      <c r="F20" s="655">
        <v>154739.57999999999</v>
      </c>
      <c r="H20" s="633"/>
      <c r="J20" s="220"/>
      <c r="K20" s="220" t="str">
        <f t="shared" si="0"/>
        <v>1112</v>
      </c>
      <c r="L20" s="220" t="str">
        <f t="shared" si="1"/>
        <v>111</v>
      </c>
      <c r="M20" s="665" t="s">
        <v>1352</v>
      </c>
      <c r="N20" s="220"/>
    </row>
    <row r="21" spans="1:19" ht="15" customHeight="1">
      <c r="A21" s="655">
        <v>1112010038</v>
      </c>
      <c r="B21" s="655" t="s">
        <v>3424</v>
      </c>
      <c r="C21" s="655">
        <v>1098.4100000000001</v>
      </c>
      <c r="D21" s="655">
        <v>0.69</v>
      </c>
      <c r="E21" s="655">
        <v>0</v>
      </c>
      <c r="F21" s="655">
        <v>1099.0999999999999</v>
      </c>
      <c r="H21" s="633"/>
      <c r="J21" s="220"/>
      <c r="K21" s="220" t="str">
        <f t="shared" si="0"/>
        <v>1112</v>
      </c>
      <c r="L21" s="220" t="str">
        <f t="shared" si="1"/>
        <v>111</v>
      </c>
      <c r="M21" s="665" t="s">
        <v>1352</v>
      </c>
      <c r="N21" s="220"/>
    </row>
    <row r="22" spans="1:19" ht="15" customHeight="1">
      <c r="A22" s="655">
        <v>1112010042</v>
      </c>
      <c r="B22" s="655" t="s">
        <v>360</v>
      </c>
      <c r="C22" s="655">
        <v>41880.25</v>
      </c>
      <c r="D22" s="655">
        <v>0</v>
      </c>
      <c r="E22" s="655">
        <v>48.72</v>
      </c>
      <c r="F22" s="655">
        <v>41831.53</v>
      </c>
      <c r="H22" s="633"/>
      <c r="J22" s="220"/>
      <c r="K22" s="220" t="str">
        <f t="shared" si="0"/>
        <v>1112</v>
      </c>
      <c r="L22" s="220" t="str">
        <f t="shared" si="1"/>
        <v>111</v>
      </c>
      <c r="M22" s="665" t="s">
        <v>1352</v>
      </c>
      <c r="N22" s="220"/>
    </row>
    <row r="23" spans="1:19" ht="15" customHeight="1">
      <c r="A23" s="655">
        <v>1112010045</v>
      </c>
      <c r="B23" s="655" t="s">
        <v>1535</v>
      </c>
      <c r="C23" s="655">
        <v>151256.74</v>
      </c>
      <c r="D23" s="655">
        <v>674360</v>
      </c>
      <c r="E23" s="655">
        <v>655000</v>
      </c>
      <c r="F23" s="655">
        <v>170616.74</v>
      </c>
      <c r="H23" s="633"/>
      <c r="J23" s="220"/>
      <c r="K23" s="220" t="str">
        <f t="shared" si="0"/>
        <v>1112</v>
      </c>
      <c r="L23" s="220" t="str">
        <f t="shared" si="1"/>
        <v>111</v>
      </c>
      <c r="M23" s="665" t="s">
        <v>1351</v>
      </c>
      <c r="N23" s="220"/>
    </row>
    <row r="24" spans="1:19" ht="15" customHeight="1">
      <c r="A24" s="655">
        <v>1112010048</v>
      </c>
      <c r="B24" s="655" t="s">
        <v>3425</v>
      </c>
      <c r="C24" s="655">
        <v>43752.65</v>
      </c>
      <c r="D24" s="655">
        <v>19524124.699999999</v>
      </c>
      <c r="E24" s="655">
        <v>19487703.559999999</v>
      </c>
      <c r="F24" s="655">
        <v>80173.789999999994</v>
      </c>
      <c r="G24" s="633"/>
      <c r="J24" s="220"/>
      <c r="K24" s="220" t="str">
        <f t="shared" si="0"/>
        <v>1112</v>
      </c>
      <c r="L24" s="220" t="str">
        <f t="shared" si="1"/>
        <v>111</v>
      </c>
      <c r="M24" s="665" t="s">
        <v>1351</v>
      </c>
      <c r="N24" s="220"/>
    </row>
    <row r="25" spans="1:19" ht="15" customHeight="1">
      <c r="A25" s="655">
        <v>1112010049</v>
      </c>
      <c r="B25" s="655" t="s">
        <v>1193</v>
      </c>
      <c r="C25" s="655">
        <v>886.21</v>
      </c>
      <c r="D25" s="655">
        <v>0</v>
      </c>
      <c r="E25" s="655">
        <v>0</v>
      </c>
      <c r="F25" s="655">
        <v>886.21</v>
      </c>
      <c r="G25" s="633"/>
      <c r="J25" s="220"/>
      <c r="K25" s="220" t="str">
        <f t="shared" si="0"/>
        <v>1112</v>
      </c>
      <c r="L25" s="220" t="str">
        <f t="shared" si="1"/>
        <v>111</v>
      </c>
      <c r="M25" s="665" t="s">
        <v>1351</v>
      </c>
      <c r="N25" s="220"/>
      <c r="O25" s="632" t="s">
        <v>1268</v>
      </c>
      <c r="P25" s="365">
        <f>SUM(F5:F86)</f>
        <v>409490618.01999998</v>
      </c>
      <c r="Q25" s="93">
        <f>P25/1000</f>
        <v>409490.61801999999</v>
      </c>
    </row>
    <row r="26" spans="1:19" ht="15" customHeight="1">
      <c r="A26" s="655">
        <v>1112010050</v>
      </c>
      <c r="B26" s="655" t="s">
        <v>1227</v>
      </c>
      <c r="C26" s="655">
        <v>634319.91</v>
      </c>
      <c r="D26" s="655">
        <v>6506050.5499999998</v>
      </c>
      <c r="E26" s="655">
        <v>6756848.0499999998</v>
      </c>
      <c r="F26" s="655">
        <v>383522.41</v>
      </c>
      <c r="G26" s="633"/>
      <c r="J26" s="220"/>
      <c r="K26" s="220" t="str">
        <f t="shared" si="0"/>
        <v>1112</v>
      </c>
      <c r="L26" s="220" t="str">
        <f t="shared" si="1"/>
        <v>111</v>
      </c>
      <c r="M26" s="665" t="s">
        <v>1351</v>
      </c>
      <c r="N26" s="220"/>
      <c r="O26" s="632" t="s">
        <v>1269</v>
      </c>
      <c r="P26" s="365">
        <f>SUM(F87:F97)</f>
        <v>65367794.699999996</v>
      </c>
      <c r="Q26" s="93">
        <f t="shared" ref="Q26:Q27" si="6">P26/1000</f>
        <v>65367.794699999999</v>
      </c>
    </row>
    <row r="27" spans="1:19" ht="15" customHeight="1">
      <c r="A27" s="655">
        <v>1112010051</v>
      </c>
      <c r="B27" s="655" t="s">
        <v>1194</v>
      </c>
      <c r="C27" s="655">
        <v>75283.09</v>
      </c>
      <c r="D27" s="655">
        <v>1597298</v>
      </c>
      <c r="E27" s="655">
        <v>1637866.36</v>
      </c>
      <c r="F27" s="655">
        <v>34714.730000000003</v>
      </c>
      <c r="G27" s="633"/>
      <c r="J27" s="220"/>
      <c r="K27" s="220" t="str">
        <f t="shared" si="0"/>
        <v>1112</v>
      </c>
      <c r="L27" s="220" t="str">
        <f t="shared" si="1"/>
        <v>111</v>
      </c>
      <c r="M27" s="665" t="s">
        <v>1351</v>
      </c>
      <c r="N27" s="220"/>
      <c r="O27" s="632" t="s">
        <v>1270</v>
      </c>
      <c r="P27" s="365">
        <f>SUM(C98)</f>
        <v>28689</v>
      </c>
      <c r="Q27" s="93">
        <f t="shared" si="6"/>
        <v>28.689</v>
      </c>
    </row>
    <row r="28" spans="1:19" ht="15" customHeight="1">
      <c r="A28" s="655">
        <v>1112010053</v>
      </c>
      <c r="B28" s="655" t="s">
        <v>1195</v>
      </c>
      <c r="C28" s="655">
        <v>485917.04</v>
      </c>
      <c r="D28" s="655">
        <v>559808</v>
      </c>
      <c r="E28" s="655">
        <v>740597.32</v>
      </c>
      <c r="F28" s="655">
        <v>305127.71999999997</v>
      </c>
      <c r="G28" s="633"/>
      <c r="J28" s="220"/>
      <c r="K28" s="220" t="str">
        <f t="shared" si="0"/>
        <v>1112</v>
      </c>
      <c r="L28" s="220" t="str">
        <f t="shared" si="1"/>
        <v>111</v>
      </c>
      <c r="M28" s="665" t="s">
        <v>1351</v>
      </c>
      <c r="N28" s="220"/>
      <c r="Q28" s="93">
        <f>SUM(Q25:Q27)</f>
        <v>474887.10172000004</v>
      </c>
    </row>
    <row r="29" spans="1:19" ht="15" customHeight="1">
      <c r="A29" s="655">
        <v>1112010054</v>
      </c>
      <c r="B29" s="655" t="s">
        <v>1196</v>
      </c>
      <c r="C29" s="655">
        <v>3201.79</v>
      </c>
      <c r="D29" s="655">
        <v>495695.15</v>
      </c>
      <c r="E29" s="655">
        <v>489995.79</v>
      </c>
      <c r="F29" s="655">
        <v>8901.15</v>
      </c>
      <c r="H29" s="633"/>
      <c r="J29" s="220"/>
      <c r="K29" s="220" t="str">
        <f t="shared" si="0"/>
        <v>1112</v>
      </c>
      <c r="L29" s="220" t="str">
        <f t="shared" si="1"/>
        <v>111</v>
      </c>
      <c r="M29" s="665" t="s">
        <v>1351</v>
      </c>
      <c r="N29" s="220"/>
    </row>
    <row r="30" spans="1:19" ht="15" customHeight="1">
      <c r="A30" s="655">
        <v>1112010057</v>
      </c>
      <c r="B30" s="655" t="s">
        <v>1614</v>
      </c>
      <c r="C30" s="655">
        <v>1378</v>
      </c>
      <c r="D30" s="655">
        <v>20504</v>
      </c>
      <c r="E30" s="655">
        <v>20504</v>
      </c>
      <c r="F30" s="655">
        <v>1378</v>
      </c>
      <c r="G30" s="633"/>
      <c r="J30" s="220"/>
      <c r="K30" s="220" t="str">
        <f t="shared" si="0"/>
        <v>1112</v>
      </c>
      <c r="L30" s="220" t="str">
        <f t="shared" si="1"/>
        <v>111</v>
      </c>
      <c r="M30" s="665" t="s">
        <v>1351</v>
      </c>
      <c r="N30" s="220"/>
    </row>
    <row r="31" spans="1:19" ht="15" customHeight="1">
      <c r="A31" s="655">
        <v>1112010061</v>
      </c>
      <c r="B31" s="655" t="s">
        <v>1536</v>
      </c>
      <c r="C31" s="655">
        <v>44597.32</v>
      </c>
      <c r="D31" s="655">
        <v>6591318</v>
      </c>
      <c r="E31" s="655">
        <v>6499734.4800000004</v>
      </c>
      <c r="F31" s="655">
        <v>136180.84</v>
      </c>
      <c r="H31" s="633"/>
      <c r="J31" s="220"/>
      <c r="K31" s="220" t="str">
        <f t="shared" si="0"/>
        <v>1112</v>
      </c>
      <c r="L31" s="220" t="str">
        <f t="shared" si="1"/>
        <v>111</v>
      </c>
      <c r="M31" s="665" t="s">
        <v>1351</v>
      </c>
      <c r="N31" s="220"/>
    </row>
    <row r="32" spans="1:19" ht="15" customHeight="1">
      <c r="A32" s="655">
        <v>1112010062</v>
      </c>
      <c r="B32" s="655" t="s">
        <v>2806</v>
      </c>
      <c r="C32" s="655">
        <v>0.1</v>
      </c>
      <c r="D32" s="655">
        <v>0</v>
      </c>
      <c r="E32" s="655">
        <v>0</v>
      </c>
      <c r="F32" s="655">
        <v>0.1</v>
      </c>
      <c r="G32" s="633"/>
      <c r="J32" s="220"/>
      <c r="K32" s="220" t="str">
        <f t="shared" si="0"/>
        <v>1112</v>
      </c>
      <c r="L32" s="220" t="str">
        <f t="shared" si="1"/>
        <v>111</v>
      </c>
      <c r="M32" s="665" t="s">
        <v>1351</v>
      </c>
      <c r="N32" s="220"/>
    </row>
    <row r="33" spans="1:17" ht="15" customHeight="1">
      <c r="A33" s="655">
        <v>1112010063</v>
      </c>
      <c r="B33" s="655" t="s">
        <v>2807</v>
      </c>
      <c r="C33" s="655">
        <v>2937.04</v>
      </c>
      <c r="D33" s="655">
        <v>42940800.100000001</v>
      </c>
      <c r="E33" s="655">
        <v>42940537.810000002</v>
      </c>
      <c r="F33" s="655">
        <v>3199.33</v>
      </c>
      <c r="G33" s="633"/>
      <c r="H33" s="633"/>
      <c r="J33" s="220"/>
      <c r="K33" s="220" t="str">
        <f t="shared" si="0"/>
        <v>1112</v>
      </c>
      <c r="L33" s="220" t="str">
        <f t="shared" si="1"/>
        <v>111</v>
      </c>
      <c r="M33" s="665" t="s">
        <v>1352</v>
      </c>
      <c r="N33" s="220"/>
    </row>
    <row r="34" spans="1:17" ht="15" customHeight="1">
      <c r="A34" s="655">
        <v>1112010064</v>
      </c>
      <c r="B34" s="655" t="s">
        <v>4753</v>
      </c>
      <c r="C34" s="655">
        <v>0</v>
      </c>
      <c r="D34" s="655">
        <v>160040.31</v>
      </c>
      <c r="E34" s="655">
        <v>40000</v>
      </c>
      <c r="F34" s="655">
        <v>120040.31</v>
      </c>
      <c r="G34" s="633"/>
      <c r="J34" s="220"/>
      <c r="K34" s="220" t="str">
        <f t="shared" si="0"/>
        <v>1112</v>
      </c>
      <c r="L34" s="220" t="str">
        <f t="shared" si="1"/>
        <v>111</v>
      </c>
      <c r="M34" s="665" t="s">
        <v>1351</v>
      </c>
      <c r="N34" s="220"/>
    </row>
    <row r="35" spans="1:17" ht="15" customHeight="1">
      <c r="A35" s="655">
        <v>1112020001</v>
      </c>
      <c r="B35" s="655" t="s">
        <v>3426</v>
      </c>
      <c r="C35" s="655">
        <v>30922.68</v>
      </c>
      <c r="D35" s="655">
        <v>678.17</v>
      </c>
      <c r="E35" s="655">
        <v>0</v>
      </c>
      <c r="F35" s="655">
        <v>31600.85</v>
      </c>
      <c r="G35" s="633"/>
      <c r="J35" s="220"/>
      <c r="K35" s="220" t="str">
        <f t="shared" si="0"/>
        <v>1112</v>
      </c>
      <c r="L35" s="220" t="str">
        <f t="shared" si="1"/>
        <v>111</v>
      </c>
      <c r="M35" s="665" t="s">
        <v>1351</v>
      </c>
      <c r="N35" s="220"/>
    </row>
    <row r="36" spans="1:17" ht="15" customHeight="1">
      <c r="A36" s="655">
        <v>1112020010</v>
      </c>
      <c r="B36" s="655" t="s">
        <v>362</v>
      </c>
      <c r="C36" s="655">
        <v>11949.77</v>
      </c>
      <c r="D36" s="655">
        <v>3.89</v>
      </c>
      <c r="E36" s="655">
        <v>0</v>
      </c>
      <c r="F36" s="655">
        <v>11953.66</v>
      </c>
      <c r="G36" s="633"/>
      <c r="J36" s="220"/>
      <c r="K36" s="220" t="str">
        <f t="shared" si="0"/>
        <v>1112</v>
      </c>
      <c r="L36" s="220" t="str">
        <f t="shared" si="1"/>
        <v>111</v>
      </c>
      <c r="M36" s="665" t="s">
        <v>1351</v>
      </c>
      <c r="N36" s="220"/>
    </row>
    <row r="37" spans="1:17" ht="15" customHeight="1">
      <c r="A37" s="655">
        <v>1112020011</v>
      </c>
      <c r="B37" s="655" t="s">
        <v>363</v>
      </c>
      <c r="C37" s="655">
        <v>1983001.29</v>
      </c>
      <c r="D37" s="655">
        <v>179229135.99000001</v>
      </c>
      <c r="E37" s="655">
        <v>179633581.06999999</v>
      </c>
      <c r="F37" s="655">
        <v>1578556.21</v>
      </c>
      <c r="G37" s="633"/>
      <c r="J37" s="220"/>
      <c r="K37" s="220" t="str">
        <f t="shared" si="0"/>
        <v>1112</v>
      </c>
      <c r="L37" s="220" t="str">
        <f t="shared" si="1"/>
        <v>111</v>
      </c>
      <c r="M37" s="665" t="s">
        <v>1351</v>
      </c>
      <c r="N37" s="220"/>
    </row>
    <row r="38" spans="1:17" ht="15" customHeight="1">
      <c r="A38" s="655">
        <v>1112020013</v>
      </c>
      <c r="B38" s="655" t="s">
        <v>364</v>
      </c>
      <c r="C38" s="655">
        <v>536.78</v>
      </c>
      <c r="D38" s="655">
        <v>13267014.34</v>
      </c>
      <c r="E38" s="655">
        <v>13267014.34</v>
      </c>
      <c r="F38" s="655">
        <v>536.78</v>
      </c>
      <c r="G38" s="633"/>
      <c r="J38" s="220"/>
      <c r="K38" s="220" t="str">
        <f t="shared" si="0"/>
        <v>1112</v>
      </c>
      <c r="L38" s="220" t="str">
        <f t="shared" si="1"/>
        <v>111</v>
      </c>
      <c r="M38" s="665" t="s">
        <v>1351</v>
      </c>
      <c r="N38" s="220"/>
    </row>
    <row r="39" spans="1:17" ht="15" customHeight="1">
      <c r="A39" s="655">
        <v>1112020014</v>
      </c>
      <c r="B39" s="655" t="s">
        <v>365</v>
      </c>
      <c r="C39" s="655">
        <v>80326.179999999993</v>
      </c>
      <c r="D39" s="655">
        <v>143008019.53999999</v>
      </c>
      <c r="E39" s="655">
        <v>143028024.30000001</v>
      </c>
      <c r="F39" s="655">
        <v>60321.42</v>
      </c>
      <c r="G39" s="633"/>
      <c r="J39" s="220"/>
      <c r="K39" s="220" t="str">
        <f t="shared" si="0"/>
        <v>1112</v>
      </c>
      <c r="L39" s="220" t="str">
        <f t="shared" si="1"/>
        <v>111</v>
      </c>
      <c r="M39" s="665" t="s">
        <v>1351</v>
      </c>
      <c r="N39" s="220"/>
    </row>
    <row r="40" spans="1:17" ht="15" customHeight="1">
      <c r="A40" s="655">
        <v>1112020015</v>
      </c>
      <c r="B40" s="655" t="s">
        <v>3427</v>
      </c>
      <c r="C40" s="655">
        <v>443.34</v>
      </c>
      <c r="D40" s="655">
        <v>2.79</v>
      </c>
      <c r="E40" s="655">
        <v>0</v>
      </c>
      <c r="F40" s="655">
        <v>446.13</v>
      </c>
      <c r="G40" s="633"/>
      <c r="J40" s="220"/>
      <c r="K40" s="220" t="str">
        <f t="shared" si="0"/>
        <v>1112</v>
      </c>
      <c r="L40" s="220" t="str">
        <f t="shared" si="1"/>
        <v>111</v>
      </c>
      <c r="M40" s="665" t="s">
        <v>1351</v>
      </c>
      <c r="N40" s="220"/>
    </row>
    <row r="41" spans="1:17" ht="15" customHeight="1">
      <c r="A41" s="655">
        <v>1112020016</v>
      </c>
      <c r="B41" s="655" t="s">
        <v>1197</v>
      </c>
      <c r="C41" s="655">
        <v>930441.93</v>
      </c>
      <c r="D41" s="655">
        <v>646.23</v>
      </c>
      <c r="E41" s="655">
        <v>30560.63</v>
      </c>
      <c r="F41" s="655">
        <v>900527.53</v>
      </c>
      <c r="G41" s="633"/>
      <c r="J41" s="220"/>
      <c r="K41" s="220" t="str">
        <f t="shared" si="0"/>
        <v>1112</v>
      </c>
      <c r="L41" s="220" t="str">
        <f t="shared" si="1"/>
        <v>111</v>
      </c>
      <c r="M41" s="665" t="s">
        <v>1351</v>
      </c>
      <c r="N41" s="220"/>
    </row>
    <row r="42" spans="1:17" ht="15" customHeight="1">
      <c r="A42" s="655">
        <v>1112020017</v>
      </c>
      <c r="B42" s="655" t="s">
        <v>1277</v>
      </c>
      <c r="C42" s="655">
        <v>0.1</v>
      </c>
      <c r="D42" s="655">
        <v>0</v>
      </c>
      <c r="E42" s="655">
        <v>0</v>
      </c>
      <c r="F42" s="655">
        <v>0.1</v>
      </c>
      <c r="G42" s="633"/>
      <c r="J42" s="220"/>
      <c r="K42" s="220" t="str">
        <f t="shared" si="0"/>
        <v>1112</v>
      </c>
      <c r="L42" s="220" t="str">
        <f t="shared" si="1"/>
        <v>111</v>
      </c>
      <c r="M42" s="665" t="s">
        <v>1351</v>
      </c>
      <c r="N42" s="220"/>
    </row>
    <row r="43" spans="1:17" ht="15" customHeight="1">
      <c r="A43" s="655">
        <v>1112020018</v>
      </c>
      <c r="B43" s="655" t="s">
        <v>1278</v>
      </c>
      <c r="C43" s="655">
        <v>2727.48</v>
      </c>
      <c r="D43" s="655">
        <v>0</v>
      </c>
      <c r="E43" s="655">
        <v>0</v>
      </c>
      <c r="F43" s="655">
        <v>2727.48</v>
      </c>
      <c r="G43" s="633"/>
      <c r="J43" s="220"/>
      <c r="K43" s="220" t="str">
        <f t="shared" si="0"/>
        <v>1112</v>
      </c>
      <c r="L43" s="220" t="str">
        <f t="shared" si="1"/>
        <v>111</v>
      </c>
      <c r="M43" s="665" t="s">
        <v>1351</v>
      </c>
      <c r="N43" s="220"/>
    </row>
    <row r="44" spans="1:17" ht="15" customHeight="1">
      <c r="A44" s="655">
        <v>1112020019</v>
      </c>
      <c r="B44" s="655" t="s">
        <v>1615</v>
      </c>
      <c r="C44" s="655">
        <v>20413859.440000001</v>
      </c>
      <c r="D44" s="655">
        <v>104990628.89</v>
      </c>
      <c r="E44" s="655">
        <v>125403108</v>
      </c>
      <c r="F44" s="655">
        <v>1380.33</v>
      </c>
      <c r="G44" s="633"/>
      <c r="J44" s="220"/>
      <c r="K44" s="220" t="str">
        <f t="shared" si="0"/>
        <v>1112</v>
      </c>
      <c r="L44" s="220" t="str">
        <f t="shared" si="1"/>
        <v>111</v>
      </c>
      <c r="M44" s="665" t="s">
        <v>1351</v>
      </c>
      <c r="N44" s="220"/>
    </row>
    <row r="45" spans="1:17" ht="15" customHeight="1">
      <c r="A45" s="655">
        <v>1112020020</v>
      </c>
      <c r="B45" s="655" t="s">
        <v>1616</v>
      </c>
      <c r="C45" s="655">
        <v>35882.47</v>
      </c>
      <c r="D45" s="655">
        <v>4487892.99</v>
      </c>
      <c r="E45" s="655">
        <v>4495799</v>
      </c>
      <c r="F45" s="655">
        <v>27976.46</v>
      </c>
      <c r="H45" s="633"/>
      <c r="J45" s="220"/>
      <c r="K45" s="220" t="str">
        <f t="shared" si="0"/>
        <v>1112</v>
      </c>
      <c r="L45" s="220" t="str">
        <f t="shared" si="1"/>
        <v>111</v>
      </c>
      <c r="M45" s="665" t="s">
        <v>1351</v>
      </c>
      <c r="N45" s="220"/>
    </row>
    <row r="46" spans="1:17" ht="15" customHeight="1">
      <c r="A46" s="655">
        <v>1112020021</v>
      </c>
      <c r="B46" s="655" t="s">
        <v>3725</v>
      </c>
      <c r="C46" s="655">
        <v>488.97</v>
      </c>
      <c r="D46" s="655">
        <v>0</v>
      </c>
      <c r="E46" s="655">
        <v>0</v>
      </c>
      <c r="F46" s="655">
        <v>488.97</v>
      </c>
      <c r="H46" s="633"/>
      <c r="J46" s="220"/>
      <c r="K46" s="220" t="str">
        <f t="shared" si="0"/>
        <v>1112</v>
      </c>
      <c r="L46" s="220" t="str">
        <f t="shared" si="1"/>
        <v>111</v>
      </c>
      <c r="M46" s="665" t="s">
        <v>1351</v>
      </c>
      <c r="N46" s="220"/>
    </row>
    <row r="47" spans="1:17" ht="15" customHeight="1">
      <c r="A47" s="655">
        <v>1112020022</v>
      </c>
      <c r="B47" s="655" t="s">
        <v>4198</v>
      </c>
      <c r="C47" s="655">
        <v>38511.31</v>
      </c>
      <c r="D47" s="655">
        <v>23775639.870000001</v>
      </c>
      <c r="E47" s="655">
        <v>23804132.219999999</v>
      </c>
      <c r="F47" s="655">
        <v>10018.959999999999</v>
      </c>
      <c r="G47" s="633"/>
      <c r="J47" s="220"/>
      <c r="K47" s="220" t="str">
        <f t="shared" si="0"/>
        <v>1112</v>
      </c>
      <c r="L47" s="220" t="str">
        <f t="shared" si="1"/>
        <v>111</v>
      </c>
      <c r="M47" s="665" t="s">
        <v>1351</v>
      </c>
      <c r="N47" s="220"/>
    </row>
    <row r="48" spans="1:17" ht="15" customHeight="1">
      <c r="A48" s="655">
        <v>1112020023</v>
      </c>
      <c r="B48" s="655" t="s">
        <v>4763</v>
      </c>
      <c r="C48" s="655">
        <v>0</v>
      </c>
      <c r="D48" s="655">
        <v>412948586.68000001</v>
      </c>
      <c r="E48" s="655">
        <v>386585272.04000002</v>
      </c>
      <c r="F48" s="655">
        <v>26363314.640000001</v>
      </c>
      <c r="G48" s="633"/>
      <c r="J48" s="220"/>
      <c r="K48" s="220" t="str">
        <f t="shared" si="0"/>
        <v>1112</v>
      </c>
      <c r="L48" s="220" t="str">
        <f t="shared" si="1"/>
        <v>111</v>
      </c>
      <c r="M48" s="665" t="s">
        <v>1351</v>
      </c>
      <c r="N48" s="220"/>
      <c r="O48" s="544" t="s">
        <v>1271</v>
      </c>
      <c r="P48" s="545">
        <f>EA!F72</f>
        <v>478202678.47999978</v>
      </c>
      <c r="Q48" s="546">
        <f>P48/1000</f>
        <v>478202.67847999977</v>
      </c>
    </row>
    <row r="49" spans="1:17" ht="15" customHeight="1">
      <c r="A49" s="655">
        <v>1112030001</v>
      </c>
      <c r="B49" s="655" t="s">
        <v>366</v>
      </c>
      <c r="C49" s="655">
        <v>97742.43</v>
      </c>
      <c r="D49" s="655">
        <v>51.43</v>
      </c>
      <c r="E49" s="655">
        <v>4500</v>
      </c>
      <c r="F49" s="655">
        <v>93293.86</v>
      </c>
      <c r="G49" s="633"/>
      <c r="J49" s="220"/>
      <c r="K49" s="220" t="str">
        <f t="shared" si="0"/>
        <v>1112</v>
      </c>
      <c r="L49" s="220" t="str">
        <f t="shared" si="1"/>
        <v>111</v>
      </c>
      <c r="M49" s="665" t="s">
        <v>1351</v>
      </c>
      <c r="N49" s="220"/>
      <c r="O49" s="544" t="s">
        <v>1272</v>
      </c>
      <c r="P49" s="547">
        <f>SUM(F742:F769)</f>
        <v>16731511.719999997</v>
      </c>
      <c r="Q49" s="546">
        <f t="shared" ref="Q49:Q51" si="7">P49/1000</f>
        <v>16731.511719999999</v>
      </c>
    </row>
    <row r="50" spans="1:17" ht="15" customHeight="1">
      <c r="A50" s="655">
        <v>1112030004</v>
      </c>
      <c r="B50" s="655" t="s">
        <v>367</v>
      </c>
      <c r="C50" s="655">
        <v>994.85</v>
      </c>
      <c r="D50" s="655">
        <v>0</v>
      </c>
      <c r="E50" s="655">
        <v>0</v>
      </c>
      <c r="F50" s="655">
        <v>994.85</v>
      </c>
      <c r="J50" s="220"/>
      <c r="K50" s="220" t="str">
        <f t="shared" si="0"/>
        <v>1112</v>
      </c>
      <c r="L50" s="220" t="str">
        <f t="shared" si="1"/>
        <v>111</v>
      </c>
      <c r="M50" s="665" t="s">
        <v>1351</v>
      </c>
      <c r="N50" s="220"/>
      <c r="O50" s="544" t="s">
        <v>1273</v>
      </c>
      <c r="P50" s="547">
        <f>F770</f>
        <v>988729.53</v>
      </c>
      <c r="Q50" s="546">
        <f t="shared" si="7"/>
        <v>988.72953000000007</v>
      </c>
    </row>
    <row r="51" spans="1:17" ht="15" customHeight="1">
      <c r="A51" s="655">
        <v>1112030032</v>
      </c>
      <c r="B51" s="655" t="s">
        <v>368</v>
      </c>
      <c r="C51" s="655">
        <v>2331.5100000000002</v>
      </c>
      <c r="D51" s="655">
        <v>0</v>
      </c>
      <c r="E51" s="655">
        <v>0</v>
      </c>
      <c r="F51" s="655">
        <v>2331.5100000000002</v>
      </c>
      <c r="J51" s="220"/>
      <c r="K51" s="220" t="str">
        <f t="shared" si="0"/>
        <v>1112</v>
      </c>
      <c r="L51" s="220" t="str">
        <f t="shared" si="1"/>
        <v>111</v>
      </c>
      <c r="M51" s="665" t="s">
        <v>1351</v>
      </c>
      <c r="N51" s="220"/>
      <c r="O51" s="544" t="s">
        <v>1274</v>
      </c>
      <c r="P51" s="544"/>
      <c r="Q51" s="546">
        <f t="shared" si="7"/>
        <v>0</v>
      </c>
    </row>
    <row r="52" spans="1:17" ht="15" customHeight="1">
      <c r="A52" s="655">
        <v>1112030042</v>
      </c>
      <c r="B52" s="655" t="s">
        <v>1464</v>
      </c>
      <c r="C52" s="655">
        <v>0</v>
      </c>
      <c r="D52" s="655">
        <v>30560.63</v>
      </c>
      <c r="E52" s="655">
        <v>30560.63</v>
      </c>
      <c r="F52" s="655">
        <v>0</v>
      </c>
      <c r="J52" s="220"/>
      <c r="K52" s="220" t="str">
        <f t="shared" si="0"/>
        <v>1112</v>
      </c>
      <c r="L52" s="220" t="str">
        <f t="shared" si="1"/>
        <v>111</v>
      </c>
      <c r="M52" s="665" t="s">
        <v>1351</v>
      </c>
      <c r="N52" s="220"/>
      <c r="O52" s="544" t="s">
        <v>1275</v>
      </c>
      <c r="P52" s="544"/>
      <c r="Q52" s="546">
        <f>Q48-Q49-Q50</f>
        <v>460482.43722999975</v>
      </c>
    </row>
    <row r="53" spans="1:17" ht="15" customHeight="1">
      <c r="A53" s="655">
        <v>1112030046</v>
      </c>
      <c r="B53" s="655" t="s">
        <v>3157</v>
      </c>
      <c r="C53" s="655">
        <v>0.1</v>
      </c>
      <c r="D53" s="655">
        <v>39282626.670000002</v>
      </c>
      <c r="E53" s="655">
        <v>39281248.100000001</v>
      </c>
      <c r="F53" s="655">
        <v>1378.67</v>
      </c>
      <c r="J53" s="220"/>
      <c r="K53" s="220" t="str">
        <f t="shared" si="0"/>
        <v>1112</v>
      </c>
      <c r="L53" s="220" t="str">
        <f t="shared" si="1"/>
        <v>111</v>
      </c>
      <c r="M53" s="665" t="s">
        <v>1351</v>
      </c>
      <c r="N53" s="220"/>
      <c r="O53" s="544"/>
      <c r="P53" s="544"/>
      <c r="Q53" s="546"/>
    </row>
    <row r="54" spans="1:17" ht="15" customHeight="1">
      <c r="A54" s="655">
        <v>1112030047</v>
      </c>
      <c r="B54" s="655" t="s">
        <v>3428</v>
      </c>
      <c r="C54" s="655">
        <v>0</v>
      </c>
      <c r="D54" s="655">
        <v>669929.36</v>
      </c>
      <c r="E54" s="655">
        <v>669929.36</v>
      </c>
      <c r="F54" s="655">
        <v>0</v>
      </c>
      <c r="J54" s="220"/>
      <c r="K54" s="220" t="str">
        <f t="shared" si="0"/>
        <v>1112</v>
      </c>
      <c r="L54" s="220" t="str">
        <f t="shared" si="1"/>
        <v>111</v>
      </c>
      <c r="M54" s="665" t="s">
        <v>1351</v>
      </c>
      <c r="N54" s="220"/>
      <c r="O54" s="544"/>
      <c r="P54" s="545">
        <f>SUM(Q49:Q50)</f>
        <v>17720.241249999999</v>
      </c>
      <c r="Q54" s="546"/>
    </row>
    <row r="55" spans="1:17" ht="15" customHeight="1">
      <c r="A55" s="655">
        <v>1113010001</v>
      </c>
      <c r="B55" s="655" t="s">
        <v>1173</v>
      </c>
      <c r="C55" s="655">
        <v>3898181.3</v>
      </c>
      <c r="D55" s="655">
        <v>299900.65000000002</v>
      </c>
      <c r="E55" s="655">
        <v>0</v>
      </c>
      <c r="F55" s="655">
        <v>4198081.95</v>
      </c>
      <c r="J55" s="220"/>
      <c r="K55" s="220" t="str">
        <f t="shared" si="0"/>
        <v>1113</v>
      </c>
      <c r="L55" s="220" t="str">
        <f t="shared" si="1"/>
        <v>111</v>
      </c>
      <c r="M55" s="665" t="s">
        <v>1351</v>
      </c>
      <c r="N55" s="220"/>
    </row>
    <row r="56" spans="1:17" ht="15" customHeight="1">
      <c r="A56" s="655">
        <v>1113010002</v>
      </c>
      <c r="B56" s="655" t="s">
        <v>1276</v>
      </c>
      <c r="C56" s="655">
        <v>69678.41</v>
      </c>
      <c r="D56" s="655">
        <v>31993.27</v>
      </c>
      <c r="E56" s="655">
        <v>6720</v>
      </c>
      <c r="F56" s="655">
        <v>94951.679999999993</v>
      </c>
      <c r="J56" s="220"/>
      <c r="K56" s="220" t="str">
        <f t="shared" si="0"/>
        <v>1113</v>
      </c>
      <c r="L56" s="220" t="str">
        <f t="shared" si="1"/>
        <v>111</v>
      </c>
      <c r="M56" s="665" t="s">
        <v>1351</v>
      </c>
      <c r="N56" s="220"/>
    </row>
    <row r="57" spans="1:17" ht="15" customHeight="1">
      <c r="A57" s="655">
        <v>1113010003</v>
      </c>
      <c r="B57" s="655" t="s">
        <v>1487</v>
      </c>
      <c r="C57" s="655">
        <v>340303.3</v>
      </c>
      <c r="D57" s="655">
        <v>926968.27</v>
      </c>
      <c r="E57" s="655">
        <v>356415.18</v>
      </c>
      <c r="F57" s="655">
        <v>910856.39</v>
      </c>
      <c r="J57" s="220"/>
      <c r="K57" s="220" t="str">
        <f t="shared" si="0"/>
        <v>1113</v>
      </c>
      <c r="L57" s="220" t="str">
        <f t="shared" si="1"/>
        <v>111</v>
      </c>
      <c r="M57" s="665" t="s">
        <v>1351</v>
      </c>
      <c r="N57" s="220"/>
    </row>
    <row r="58" spans="1:17" ht="15" customHeight="1">
      <c r="A58" s="655">
        <v>1113010004</v>
      </c>
      <c r="B58" s="655" t="s">
        <v>348</v>
      </c>
      <c r="C58" s="655">
        <v>215621.58</v>
      </c>
      <c r="D58" s="655">
        <v>390594.65</v>
      </c>
      <c r="E58" s="655">
        <v>4316.9399999999996</v>
      </c>
      <c r="F58" s="655">
        <v>601899.29</v>
      </c>
      <c r="J58" s="220"/>
      <c r="K58" s="220" t="str">
        <f t="shared" si="0"/>
        <v>1113</v>
      </c>
      <c r="L58" s="220" t="str">
        <f t="shared" si="1"/>
        <v>111</v>
      </c>
      <c r="M58" s="665" t="s">
        <v>1351</v>
      </c>
      <c r="N58" s="220"/>
    </row>
    <row r="59" spans="1:17" ht="15" customHeight="1">
      <c r="A59" s="655">
        <v>1113010005</v>
      </c>
      <c r="B59" s="655" t="s">
        <v>358</v>
      </c>
      <c r="C59" s="655">
        <v>119524.81</v>
      </c>
      <c r="D59" s="655">
        <v>1373366.69</v>
      </c>
      <c r="E59" s="655">
        <v>1102213.6000000001</v>
      </c>
      <c r="F59" s="655">
        <v>390677.9</v>
      </c>
      <c r="J59" s="220"/>
      <c r="K59" s="220" t="str">
        <f t="shared" si="0"/>
        <v>1113</v>
      </c>
      <c r="L59" s="220" t="str">
        <f t="shared" si="1"/>
        <v>111</v>
      </c>
      <c r="M59" s="665" t="s">
        <v>1351</v>
      </c>
      <c r="N59" s="220"/>
    </row>
    <row r="60" spans="1:17" ht="15" customHeight="1">
      <c r="A60" s="655">
        <v>1113010006</v>
      </c>
      <c r="B60" s="655" t="s">
        <v>1488</v>
      </c>
      <c r="C60" s="655">
        <v>1678.03</v>
      </c>
      <c r="D60" s="655">
        <v>500</v>
      </c>
      <c r="E60" s="655">
        <v>0</v>
      </c>
      <c r="F60" s="655">
        <v>2178.0300000000002</v>
      </c>
      <c r="J60" s="220"/>
      <c r="K60" s="220" t="str">
        <f t="shared" si="0"/>
        <v>1113</v>
      </c>
      <c r="L60" s="220" t="str">
        <f t="shared" si="1"/>
        <v>111</v>
      </c>
      <c r="M60" s="665" t="s">
        <v>1351</v>
      </c>
      <c r="N60" s="220"/>
    </row>
    <row r="61" spans="1:17" ht="15" customHeight="1">
      <c r="A61" s="655">
        <v>1113010007</v>
      </c>
      <c r="B61" s="655" t="s">
        <v>369</v>
      </c>
      <c r="C61" s="655">
        <v>12254.97</v>
      </c>
      <c r="D61" s="655">
        <v>12.26</v>
      </c>
      <c r="E61" s="655">
        <v>0</v>
      </c>
      <c r="F61" s="655">
        <v>12267.23</v>
      </c>
      <c r="J61" s="220"/>
      <c r="K61" s="220" t="str">
        <f t="shared" si="0"/>
        <v>1113</v>
      </c>
      <c r="L61" s="220" t="str">
        <f t="shared" si="1"/>
        <v>111</v>
      </c>
      <c r="M61" s="665" t="s">
        <v>1351</v>
      </c>
      <c r="N61" s="220"/>
    </row>
    <row r="62" spans="1:17" ht="15" customHeight="1">
      <c r="A62" s="655">
        <v>1113010008</v>
      </c>
      <c r="B62" s="655" t="s">
        <v>370</v>
      </c>
      <c r="C62" s="655">
        <v>4494900.8099999996</v>
      </c>
      <c r="D62" s="655">
        <v>3147.17</v>
      </c>
      <c r="E62" s="655">
        <v>0</v>
      </c>
      <c r="F62" s="655">
        <v>4498047.9800000004</v>
      </c>
      <c r="J62" s="220"/>
      <c r="K62" s="220" t="str">
        <f t="shared" si="0"/>
        <v>1113</v>
      </c>
      <c r="L62" s="220" t="str">
        <f t="shared" si="1"/>
        <v>111</v>
      </c>
      <c r="M62" s="665" t="s">
        <v>1352</v>
      </c>
      <c r="N62" s="220"/>
    </row>
    <row r="63" spans="1:17" ht="15" customHeight="1">
      <c r="A63" s="655">
        <v>1114010001</v>
      </c>
      <c r="B63" s="655" t="s">
        <v>371</v>
      </c>
      <c r="C63" s="655">
        <v>272331.88</v>
      </c>
      <c r="D63" s="655">
        <v>6972.89</v>
      </c>
      <c r="E63" s="655">
        <v>0</v>
      </c>
      <c r="F63" s="655">
        <v>279304.77</v>
      </c>
      <c r="J63" s="220"/>
      <c r="K63" s="220" t="str">
        <f t="shared" si="0"/>
        <v>1114</v>
      </c>
      <c r="L63" s="220" t="str">
        <f t="shared" si="1"/>
        <v>111</v>
      </c>
      <c r="M63" s="665" t="s">
        <v>1351</v>
      </c>
      <c r="N63" s="220"/>
    </row>
    <row r="64" spans="1:17" ht="15" customHeight="1">
      <c r="A64" s="655">
        <v>1114010004</v>
      </c>
      <c r="B64" s="655" t="s">
        <v>372</v>
      </c>
      <c r="C64" s="655">
        <v>53930.05</v>
      </c>
      <c r="D64" s="655">
        <v>998.86</v>
      </c>
      <c r="E64" s="655">
        <v>0</v>
      </c>
      <c r="F64" s="655">
        <v>54928.91</v>
      </c>
      <c r="J64" s="220"/>
      <c r="K64" s="220" t="str">
        <f t="shared" si="0"/>
        <v>1114</v>
      </c>
      <c r="L64" s="220" t="str">
        <f t="shared" si="1"/>
        <v>111</v>
      </c>
      <c r="M64" s="665" t="s">
        <v>1351</v>
      </c>
      <c r="N64" s="220"/>
    </row>
    <row r="65" spans="1:14" ht="15" customHeight="1">
      <c r="A65" s="655">
        <v>1114010005</v>
      </c>
      <c r="B65" s="655" t="s">
        <v>373</v>
      </c>
      <c r="C65" s="655">
        <v>3220.74</v>
      </c>
      <c r="D65" s="655">
        <v>0</v>
      </c>
      <c r="E65" s="655">
        <v>0</v>
      </c>
      <c r="F65" s="655">
        <v>3220.74</v>
      </c>
      <c r="H65" s="633"/>
      <c r="J65" s="220"/>
      <c r="K65" s="220" t="str">
        <f t="shared" si="0"/>
        <v>1114</v>
      </c>
      <c r="L65" s="220" t="str">
        <f t="shared" si="1"/>
        <v>111</v>
      </c>
      <c r="M65" s="665" t="s">
        <v>1352</v>
      </c>
      <c r="N65" s="220"/>
    </row>
    <row r="66" spans="1:14" ht="15" customHeight="1">
      <c r="A66" s="655">
        <v>1114010006</v>
      </c>
      <c r="B66" s="655" t="s">
        <v>4776</v>
      </c>
      <c r="C66" s="655">
        <v>341351.16</v>
      </c>
      <c r="D66" s="655">
        <v>8050.74</v>
      </c>
      <c r="E66" s="655">
        <v>0</v>
      </c>
      <c r="F66" s="655">
        <v>349401.9</v>
      </c>
      <c r="H66" s="633"/>
      <c r="J66" s="220"/>
      <c r="K66" s="220" t="str">
        <f t="shared" si="0"/>
        <v>1114</v>
      </c>
      <c r="L66" s="220" t="str">
        <f t="shared" si="1"/>
        <v>111</v>
      </c>
      <c r="M66" s="665" t="s">
        <v>1351</v>
      </c>
      <c r="N66" s="220"/>
    </row>
    <row r="67" spans="1:14" ht="15" customHeight="1">
      <c r="A67" s="655">
        <v>1114010007</v>
      </c>
      <c r="B67" s="655" t="s">
        <v>4777</v>
      </c>
      <c r="C67" s="655">
        <v>21947.14</v>
      </c>
      <c r="D67" s="655">
        <v>406.55</v>
      </c>
      <c r="E67" s="655">
        <v>0</v>
      </c>
      <c r="F67" s="655">
        <v>22353.69</v>
      </c>
      <c r="H67" s="633"/>
      <c r="J67" s="220"/>
      <c r="K67" s="220" t="str">
        <f t="shared" si="0"/>
        <v>1114</v>
      </c>
      <c r="L67" s="220" t="str">
        <f t="shared" si="1"/>
        <v>111</v>
      </c>
      <c r="M67" s="665" t="s">
        <v>1351</v>
      </c>
      <c r="N67" s="220"/>
    </row>
    <row r="68" spans="1:14" ht="15" customHeight="1">
      <c r="A68" s="655">
        <v>1114010008</v>
      </c>
      <c r="B68" s="655" t="s">
        <v>4779</v>
      </c>
      <c r="C68" s="655">
        <v>9430.18</v>
      </c>
      <c r="D68" s="655">
        <v>222.41</v>
      </c>
      <c r="E68" s="655">
        <v>0</v>
      </c>
      <c r="F68" s="655">
        <v>9652.59</v>
      </c>
      <c r="H68" s="633"/>
      <c r="J68" s="220"/>
      <c r="K68" s="220" t="str">
        <f t="shared" si="0"/>
        <v>1114</v>
      </c>
      <c r="L68" s="220" t="str">
        <f t="shared" si="1"/>
        <v>111</v>
      </c>
      <c r="M68" s="665" t="s">
        <v>1351</v>
      </c>
      <c r="N68" s="220"/>
    </row>
    <row r="69" spans="1:14" ht="15" customHeight="1">
      <c r="A69" s="655">
        <v>1114010009</v>
      </c>
      <c r="B69" s="655" t="s">
        <v>4780</v>
      </c>
      <c r="C69" s="655">
        <v>54524.04</v>
      </c>
      <c r="D69" s="655">
        <v>184674313.59999999</v>
      </c>
      <c r="E69" s="655">
        <v>156500190.08000001</v>
      </c>
      <c r="F69" s="655">
        <v>28228647.559999999</v>
      </c>
      <c r="H69" s="633"/>
      <c r="J69" s="220"/>
      <c r="K69" s="220" t="str">
        <f t="shared" ref="K69:K132" si="8">MID(A69,1,4)</f>
        <v>1114</v>
      </c>
      <c r="L69" s="220" t="str">
        <f t="shared" ref="L69:L132" si="9">MID(A69,1,3)</f>
        <v>111</v>
      </c>
      <c r="M69" s="665" t="s">
        <v>1351</v>
      </c>
      <c r="N69" s="220"/>
    </row>
    <row r="70" spans="1:14" ht="15" customHeight="1">
      <c r="A70" s="655">
        <v>1114010012</v>
      </c>
      <c r="B70" s="655" t="s">
        <v>4782</v>
      </c>
      <c r="C70" s="655">
        <v>23791.56</v>
      </c>
      <c r="D70" s="655">
        <v>587.59</v>
      </c>
      <c r="E70" s="655">
        <v>0</v>
      </c>
      <c r="F70" s="655">
        <v>24379.15</v>
      </c>
      <c r="H70" s="633"/>
      <c r="J70" s="220"/>
      <c r="K70" s="220" t="str">
        <f t="shared" si="8"/>
        <v>1114</v>
      </c>
      <c r="L70" s="220" t="str">
        <f t="shared" si="9"/>
        <v>111</v>
      </c>
      <c r="M70" s="665" t="s">
        <v>1351</v>
      </c>
      <c r="N70" s="220"/>
    </row>
    <row r="71" spans="1:14" ht="15" customHeight="1">
      <c r="A71" s="655">
        <v>1114010013</v>
      </c>
      <c r="B71" s="655" t="s">
        <v>4783</v>
      </c>
      <c r="C71" s="655">
        <v>10540.4</v>
      </c>
      <c r="D71" s="655">
        <v>195.22</v>
      </c>
      <c r="E71" s="655">
        <v>0</v>
      </c>
      <c r="F71" s="655">
        <v>10735.62</v>
      </c>
      <c r="H71" s="633"/>
      <c r="J71" s="220"/>
      <c r="K71" s="220" t="str">
        <f t="shared" si="8"/>
        <v>1114</v>
      </c>
      <c r="L71" s="220" t="str">
        <f t="shared" si="9"/>
        <v>111</v>
      </c>
      <c r="M71" s="665" t="s">
        <v>1352</v>
      </c>
      <c r="N71" s="220"/>
    </row>
    <row r="72" spans="1:14" ht="15" customHeight="1">
      <c r="A72" s="655">
        <v>1114010014</v>
      </c>
      <c r="B72" s="655" t="s">
        <v>1228</v>
      </c>
      <c r="C72" s="655">
        <v>2909267.89</v>
      </c>
      <c r="D72" s="655">
        <v>53881.97</v>
      </c>
      <c r="E72" s="655">
        <v>0</v>
      </c>
      <c r="F72" s="655">
        <v>2963149.86</v>
      </c>
      <c r="H72" s="633"/>
      <c r="J72" s="220"/>
      <c r="K72" s="220" t="str">
        <f t="shared" si="8"/>
        <v>1114</v>
      </c>
      <c r="L72" s="220" t="str">
        <f t="shared" si="9"/>
        <v>111</v>
      </c>
      <c r="M72" s="665" t="s">
        <v>1352</v>
      </c>
      <c r="N72" s="220"/>
    </row>
    <row r="73" spans="1:14" ht="15" customHeight="1">
      <c r="A73" s="655">
        <v>1114010016</v>
      </c>
      <c r="B73" s="655" t="s">
        <v>4786</v>
      </c>
      <c r="C73" s="655">
        <v>8721.5400000000009</v>
      </c>
      <c r="D73" s="655">
        <v>42625079.700000003</v>
      </c>
      <c r="E73" s="655">
        <v>42630558.030000001</v>
      </c>
      <c r="F73" s="655">
        <v>3243.21</v>
      </c>
      <c r="H73" s="633"/>
      <c r="J73" s="220"/>
      <c r="K73" s="220" t="str">
        <f t="shared" si="8"/>
        <v>1114</v>
      </c>
      <c r="L73" s="220" t="str">
        <f t="shared" si="9"/>
        <v>111</v>
      </c>
      <c r="M73" s="665" t="s">
        <v>1352</v>
      </c>
      <c r="N73" s="220"/>
    </row>
    <row r="74" spans="1:14" ht="15" customHeight="1">
      <c r="A74" s="655">
        <v>1114010017</v>
      </c>
      <c r="B74" s="655" t="s">
        <v>4787</v>
      </c>
      <c r="C74" s="655">
        <v>101347.7</v>
      </c>
      <c r="D74" s="655">
        <v>2390.2800000000002</v>
      </c>
      <c r="E74" s="655">
        <v>0</v>
      </c>
      <c r="F74" s="655">
        <v>103737.98</v>
      </c>
      <c r="H74" s="633"/>
      <c r="J74" s="220"/>
      <c r="K74" s="220" t="str">
        <f t="shared" si="8"/>
        <v>1114</v>
      </c>
      <c r="L74" s="220" t="str">
        <f t="shared" si="9"/>
        <v>111</v>
      </c>
      <c r="M74" s="665" t="s">
        <v>1352</v>
      </c>
      <c r="N74" s="220"/>
    </row>
    <row r="75" spans="1:14" ht="15" customHeight="1">
      <c r="A75" s="655">
        <v>1114010018</v>
      </c>
      <c r="B75" s="655" t="s">
        <v>4789</v>
      </c>
      <c r="C75" s="655">
        <v>917.04</v>
      </c>
      <c r="D75" s="655">
        <v>21.62</v>
      </c>
      <c r="E75" s="655">
        <v>0</v>
      </c>
      <c r="F75" s="655">
        <v>938.66</v>
      </c>
      <c r="H75" s="633"/>
      <c r="J75" s="220"/>
      <c r="K75" s="220" t="str">
        <f t="shared" si="8"/>
        <v>1114</v>
      </c>
      <c r="L75" s="220" t="str">
        <f t="shared" si="9"/>
        <v>111</v>
      </c>
      <c r="M75" s="665" t="s">
        <v>1352</v>
      </c>
      <c r="N75" s="220"/>
    </row>
    <row r="76" spans="1:14" ht="15" customHeight="1">
      <c r="A76" s="655">
        <v>1114010019</v>
      </c>
      <c r="B76" s="655" t="s">
        <v>4791</v>
      </c>
      <c r="C76" s="655">
        <v>7404786.0300000003</v>
      </c>
      <c r="D76" s="655">
        <v>36107212.380000003</v>
      </c>
      <c r="E76" s="655">
        <v>7400012.7199999997</v>
      </c>
      <c r="F76" s="655">
        <v>36111985.689999998</v>
      </c>
      <c r="H76" s="633"/>
      <c r="J76" s="220"/>
      <c r="K76" s="220" t="str">
        <f t="shared" si="8"/>
        <v>1114</v>
      </c>
      <c r="L76" s="220" t="str">
        <f t="shared" si="9"/>
        <v>111</v>
      </c>
      <c r="M76" s="665" t="s">
        <v>1352</v>
      </c>
      <c r="N76" s="220"/>
    </row>
    <row r="77" spans="1:14" ht="15" customHeight="1">
      <c r="A77" s="655">
        <v>1114010020</v>
      </c>
      <c r="B77" s="655" t="s">
        <v>4199</v>
      </c>
      <c r="C77" s="655">
        <v>798681.08</v>
      </c>
      <c r="D77" s="655">
        <v>143259798.80000001</v>
      </c>
      <c r="E77" s="655">
        <v>136765771.36000001</v>
      </c>
      <c r="F77" s="655">
        <v>7292708.5199999996</v>
      </c>
      <c r="H77" s="633"/>
      <c r="J77" s="220"/>
      <c r="K77" s="220" t="str">
        <f t="shared" si="8"/>
        <v>1114</v>
      </c>
      <c r="L77" s="220" t="str">
        <f t="shared" si="9"/>
        <v>111</v>
      </c>
      <c r="M77" s="665" t="s">
        <v>1352</v>
      </c>
      <c r="N77" s="220"/>
    </row>
    <row r="78" spans="1:14" ht="15" customHeight="1">
      <c r="A78" s="655">
        <v>1114010021</v>
      </c>
      <c r="B78" s="655" t="s">
        <v>4201</v>
      </c>
      <c r="C78" s="655">
        <v>10312.040000000001</v>
      </c>
      <c r="D78" s="655">
        <v>105571.41</v>
      </c>
      <c r="E78" s="655">
        <v>115883.45</v>
      </c>
      <c r="F78" s="655">
        <v>0</v>
      </c>
      <c r="H78" s="633"/>
      <c r="J78" s="220"/>
      <c r="K78" s="220" t="str">
        <f t="shared" si="8"/>
        <v>1114</v>
      </c>
      <c r="L78" s="220" t="str">
        <f t="shared" si="9"/>
        <v>111</v>
      </c>
      <c r="M78" s="665" t="s">
        <v>1352</v>
      </c>
      <c r="N78" s="220"/>
    </row>
    <row r="79" spans="1:14" ht="15" customHeight="1">
      <c r="A79" s="655">
        <v>1114010022</v>
      </c>
      <c r="B79" s="655" t="s">
        <v>4794</v>
      </c>
      <c r="C79" s="655">
        <v>0</v>
      </c>
      <c r="D79" s="655">
        <v>20239870.280000001</v>
      </c>
      <c r="E79" s="655">
        <v>0</v>
      </c>
      <c r="F79" s="655">
        <v>20239870.280000001</v>
      </c>
      <c r="H79" s="633"/>
      <c r="J79" s="220"/>
      <c r="K79" s="220" t="str">
        <f t="shared" si="8"/>
        <v>1114</v>
      </c>
      <c r="L79" s="220" t="str">
        <f t="shared" si="9"/>
        <v>111</v>
      </c>
      <c r="M79" s="665" t="s">
        <v>1352</v>
      </c>
      <c r="N79" s="220"/>
    </row>
    <row r="80" spans="1:14" ht="15" customHeight="1">
      <c r="A80" s="655">
        <v>1114010023</v>
      </c>
      <c r="B80" s="655" t="s">
        <v>4796</v>
      </c>
      <c r="C80" s="655">
        <v>0</v>
      </c>
      <c r="D80" s="655">
        <v>86295940.200000003</v>
      </c>
      <c r="E80" s="655">
        <v>73900073.200000003</v>
      </c>
      <c r="F80" s="655">
        <v>12395867</v>
      </c>
      <c r="H80" s="633"/>
      <c r="J80" s="220"/>
      <c r="K80" s="220" t="str">
        <f t="shared" si="8"/>
        <v>1114</v>
      </c>
      <c r="L80" s="220" t="str">
        <f t="shared" si="9"/>
        <v>111</v>
      </c>
      <c r="M80" s="665" t="s">
        <v>1352</v>
      </c>
      <c r="N80" s="220"/>
    </row>
    <row r="81" spans="1:14" ht="15" customHeight="1">
      <c r="A81" s="655">
        <v>1114010024</v>
      </c>
      <c r="B81" s="655" t="s">
        <v>4798</v>
      </c>
      <c r="C81" s="655">
        <v>0</v>
      </c>
      <c r="D81" s="655">
        <v>63706069.509999998</v>
      </c>
      <c r="E81" s="655">
        <v>0</v>
      </c>
      <c r="F81" s="655">
        <v>63706069.509999998</v>
      </c>
      <c r="H81" s="633"/>
      <c r="J81" s="220"/>
      <c r="K81" s="220" t="str">
        <f t="shared" si="8"/>
        <v>1114</v>
      </c>
      <c r="L81" s="220" t="str">
        <f t="shared" si="9"/>
        <v>111</v>
      </c>
      <c r="M81" s="665" t="s">
        <v>1351</v>
      </c>
      <c r="N81" s="220"/>
    </row>
    <row r="82" spans="1:14" ht="15" customHeight="1">
      <c r="A82" s="655">
        <v>1114010025</v>
      </c>
      <c r="B82" s="655" t="s">
        <v>4800</v>
      </c>
      <c r="C82" s="655">
        <v>0</v>
      </c>
      <c r="D82" s="655">
        <v>235441767.97999999</v>
      </c>
      <c r="E82" s="655">
        <v>106200135.31</v>
      </c>
      <c r="F82" s="655">
        <v>129241632.67</v>
      </c>
      <c r="H82" s="633"/>
      <c r="J82" s="220"/>
      <c r="K82" s="220" t="str">
        <f t="shared" si="8"/>
        <v>1114</v>
      </c>
      <c r="L82" s="220" t="str">
        <f t="shared" si="9"/>
        <v>111</v>
      </c>
      <c r="M82" s="665" t="s">
        <v>1351</v>
      </c>
      <c r="N82" s="220"/>
    </row>
    <row r="83" spans="1:14" ht="15" customHeight="1">
      <c r="A83" s="655">
        <v>1115010001</v>
      </c>
      <c r="B83" s="655" t="s">
        <v>1617</v>
      </c>
      <c r="C83" s="655">
        <v>3842477.65</v>
      </c>
      <c r="D83" s="655">
        <v>3012.26</v>
      </c>
      <c r="E83" s="655">
        <v>3843805.47</v>
      </c>
      <c r="F83" s="655">
        <v>1684.44</v>
      </c>
      <c r="H83" s="633"/>
      <c r="J83" s="220"/>
      <c r="K83" s="220" t="str">
        <f t="shared" si="8"/>
        <v>1115</v>
      </c>
      <c r="L83" s="220" t="str">
        <f t="shared" si="9"/>
        <v>111</v>
      </c>
      <c r="M83" s="665" t="s">
        <v>1351</v>
      </c>
      <c r="N83" s="220"/>
    </row>
    <row r="84" spans="1:14" ht="15" customHeight="1">
      <c r="A84" s="655">
        <v>1115010002</v>
      </c>
      <c r="B84" s="655" t="s">
        <v>1618</v>
      </c>
      <c r="C84" s="655">
        <v>909345.81</v>
      </c>
      <c r="D84" s="655">
        <v>225.1</v>
      </c>
      <c r="E84" s="655">
        <v>909570.91</v>
      </c>
      <c r="F84" s="655">
        <v>0</v>
      </c>
      <c r="H84" s="633"/>
      <c r="J84" s="220"/>
      <c r="K84" s="220" t="str">
        <f t="shared" si="8"/>
        <v>1115</v>
      </c>
      <c r="L84" s="220" t="str">
        <f t="shared" si="9"/>
        <v>111</v>
      </c>
      <c r="M84" s="665" t="s">
        <v>1351</v>
      </c>
      <c r="N84" s="220"/>
    </row>
    <row r="85" spans="1:14" ht="15" customHeight="1">
      <c r="A85" s="655">
        <v>1115010003</v>
      </c>
      <c r="B85" s="655" t="s">
        <v>4802</v>
      </c>
      <c r="C85" s="655">
        <v>0</v>
      </c>
      <c r="D85" s="655">
        <v>30079655.16</v>
      </c>
      <c r="E85" s="655">
        <v>20025981.199999999</v>
      </c>
      <c r="F85" s="655">
        <v>10053673.960000001</v>
      </c>
      <c r="H85" s="633"/>
      <c r="J85" s="220"/>
      <c r="K85" s="220" t="str">
        <f t="shared" si="8"/>
        <v>1115</v>
      </c>
      <c r="L85" s="220" t="str">
        <f t="shared" si="9"/>
        <v>111</v>
      </c>
      <c r="M85" s="665" t="s">
        <v>1351</v>
      </c>
      <c r="N85" s="220"/>
    </row>
    <row r="86" spans="1:14" ht="15" customHeight="1">
      <c r="A86" s="655">
        <v>1115010004</v>
      </c>
      <c r="B86" s="655" t="s">
        <v>4804</v>
      </c>
      <c r="C86" s="655">
        <v>0</v>
      </c>
      <c r="D86" s="655">
        <v>227543913.88</v>
      </c>
      <c r="E86" s="655">
        <v>180308728.05000001</v>
      </c>
      <c r="F86" s="655">
        <v>47235185.829999998</v>
      </c>
      <c r="H86" s="633"/>
      <c r="J86" s="220"/>
      <c r="K86" s="220" t="str">
        <f t="shared" si="8"/>
        <v>1115</v>
      </c>
      <c r="L86" s="220" t="str">
        <f t="shared" si="9"/>
        <v>111</v>
      </c>
      <c r="M86" s="665" t="s">
        <v>1351</v>
      </c>
      <c r="N86" s="220"/>
    </row>
    <row r="87" spans="1:14" ht="15" customHeight="1">
      <c r="A87" s="655">
        <v>1115010005</v>
      </c>
      <c r="B87" s="655" t="s">
        <v>4806</v>
      </c>
      <c r="C87" s="655">
        <v>0</v>
      </c>
      <c r="D87" s="655">
        <v>62723001.109999999</v>
      </c>
      <c r="E87" s="655">
        <v>62723000.990000002</v>
      </c>
      <c r="F87" s="655">
        <v>0.12</v>
      </c>
      <c r="H87" s="633"/>
      <c r="J87" s="220"/>
      <c r="K87" s="220" t="str">
        <f t="shared" si="8"/>
        <v>1115</v>
      </c>
      <c r="L87" s="220" t="str">
        <f t="shared" si="9"/>
        <v>111</v>
      </c>
      <c r="M87" s="665" t="s">
        <v>1351</v>
      </c>
      <c r="N87" s="220"/>
    </row>
    <row r="88" spans="1:14" ht="15" customHeight="1">
      <c r="A88" s="655">
        <v>1115020003</v>
      </c>
      <c r="B88" s="655" t="s">
        <v>4165</v>
      </c>
      <c r="C88" s="655">
        <v>0.1</v>
      </c>
      <c r="D88" s="655">
        <v>37532814.780000001</v>
      </c>
      <c r="E88" s="655">
        <v>0.1</v>
      </c>
      <c r="F88" s="655">
        <v>37532814.780000001</v>
      </c>
      <c r="H88" s="633"/>
      <c r="J88" s="220"/>
      <c r="K88" s="220" t="str">
        <f t="shared" si="8"/>
        <v>1115</v>
      </c>
      <c r="L88" s="220" t="str">
        <f t="shared" si="9"/>
        <v>111</v>
      </c>
      <c r="M88" s="665" t="s">
        <v>1351</v>
      </c>
      <c r="N88" s="220"/>
    </row>
    <row r="89" spans="1:14" ht="15" customHeight="1">
      <c r="A89" s="655">
        <v>1115020004</v>
      </c>
      <c r="B89" s="655" t="s">
        <v>4809</v>
      </c>
      <c r="C89" s="655">
        <v>0</v>
      </c>
      <c r="D89" s="655">
        <v>1944324.52</v>
      </c>
      <c r="E89" s="655">
        <v>1007615.16</v>
      </c>
      <c r="F89" s="655">
        <v>936709.36</v>
      </c>
      <c r="H89" s="633"/>
      <c r="J89" s="220"/>
      <c r="K89" s="220" t="str">
        <f t="shared" si="8"/>
        <v>1115</v>
      </c>
      <c r="L89" s="220" t="str">
        <f t="shared" si="9"/>
        <v>111</v>
      </c>
      <c r="M89" s="665" t="s">
        <v>1351</v>
      </c>
      <c r="N89" s="220"/>
    </row>
    <row r="90" spans="1:14" ht="15" customHeight="1">
      <c r="A90" s="655">
        <v>1122900001</v>
      </c>
      <c r="B90" s="655" t="s">
        <v>375</v>
      </c>
      <c r="C90" s="655">
        <v>43277172</v>
      </c>
      <c r="D90" s="655">
        <v>527643786.00999999</v>
      </c>
      <c r="E90" s="655">
        <v>570920958.00999999</v>
      </c>
      <c r="F90" s="655">
        <v>0</v>
      </c>
      <c r="J90" s="220"/>
      <c r="K90" s="220" t="str">
        <f t="shared" si="8"/>
        <v>1122</v>
      </c>
      <c r="L90" s="220" t="str">
        <f t="shared" si="9"/>
        <v>112</v>
      </c>
      <c r="M90" s="665" t="s">
        <v>1351</v>
      </c>
      <c r="N90" s="220"/>
    </row>
    <row r="91" spans="1:14" ht="15" customHeight="1">
      <c r="A91" s="655">
        <v>1123010001</v>
      </c>
      <c r="B91" s="655" t="s">
        <v>376</v>
      </c>
      <c r="C91" s="655">
        <v>24581503.579999998</v>
      </c>
      <c r="D91" s="655">
        <v>11001.81</v>
      </c>
      <c r="E91" s="655">
        <v>35687.43</v>
      </c>
      <c r="F91" s="655">
        <v>24556817.960000001</v>
      </c>
      <c r="J91" s="220"/>
      <c r="K91" s="220" t="str">
        <f t="shared" si="8"/>
        <v>1123</v>
      </c>
      <c r="L91" s="220" t="str">
        <f t="shared" si="9"/>
        <v>112</v>
      </c>
      <c r="M91" s="665" t="s">
        <v>1351</v>
      </c>
      <c r="N91" s="220"/>
    </row>
    <row r="92" spans="1:14" ht="15" customHeight="1">
      <c r="A92" s="655">
        <v>1123010002</v>
      </c>
      <c r="B92" s="655" t="s">
        <v>377</v>
      </c>
      <c r="C92" s="655">
        <v>1734920.83</v>
      </c>
      <c r="D92" s="655">
        <v>532500.88</v>
      </c>
      <c r="E92" s="655">
        <v>695269.88</v>
      </c>
      <c r="F92" s="655">
        <v>1572151.83</v>
      </c>
      <c r="J92" s="220"/>
      <c r="K92" s="220" t="str">
        <f t="shared" si="8"/>
        <v>1123</v>
      </c>
      <c r="L92" s="220" t="str">
        <f t="shared" si="9"/>
        <v>112</v>
      </c>
      <c r="M92" s="665" t="s">
        <v>1351</v>
      </c>
      <c r="N92" s="220"/>
    </row>
    <row r="93" spans="1:14" ht="15" customHeight="1">
      <c r="A93" s="655">
        <v>1123010003</v>
      </c>
      <c r="B93" s="655" t="s">
        <v>1563</v>
      </c>
      <c r="C93" s="655">
        <v>0</v>
      </c>
      <c r="D93" s="655">
        <v>58118215.310000002</v>
      </c>
      <c r="E93" s="655">
        <v>58118215.310000002</v>
      </c>
      <c r="F93" s="655">
        <v>0</v>
      </c>
      <c r="J93" s="220"/>
      <c r="K93" s="220" t="str">
        <f t="shared" si="8"/>
        <v>1123</v>
      </c>
      <c r="L93" s="220" t="str">
        <f t="shared" si="9"/>
        <v>112</v>
      </c>
      <c r="M93" s="665"/>
      <c r="N93" s="220"/>
    </row>
    <row r="94" spans="1:14" ht="15" customHeight="1">
      <c r="A94" s="655">
        <v>1123010004</v>
      </c>
      <c r="B94" s="655" t="s">
        <v>378</v>
      </c>
      <c r="C94" s="655">
        <v>22000.11</v>
      </c>
      <c r="D94" s="655">
        <v>0</v>
      </c>
      <c r="E94" s="655">
        <v>0</v>
      </c>
      <c r="F94" s="655">
        <v>22000.11</v>
      </c>
      <c r="J94" s="220"/>
      <c r="K94" s="220" t="str">
        <f t="shared" si="8"/>
        <v>1123</v>
      </c>
      <c r="L94" s="220" t="str">
        <f t="shared" si="9"/>
        <v>112</v>
      </c>
      <c r="M94" s="665"/>
      <c r="N94" s="220"/>
    </row>
    <row r="95" spans="1:14" ht="15" customHeight="1">
      <c r="A95" s="655">
        <v>1123010005</v>
      </c>
      <c r="B95" s="655" t="s">
        <v>379</v>
      </c>
      <c r="C95" s="655">
        <v>540961.5</v>
      </c>
      <c r="D95" s="655">
        <v>20504</v>
      </c>
      <c r="E95" s="655">
        <v>0</v>
      </c>
      <c r="F95" s="655">
        <v>561465.5</v>
      </c>
      <c r="J95" s="220"/>
      <c r="K95" s="220" t="str">
        <f t="shared" si="8"/>
        <v>1123</v>
      </c>
      <c r="L95" s="220" t="str">
        <f t="shared" si="9"/>
        <v>112</v>
      </c>
      <c r="M95" s="665"/>
      <c r="N95" s="220"/>
    </row>
    <row r="96" spans="1:14" ht="15" customHeight="1">
      <c r="A96" s="655">
        <v>1123010006</v>
      </c>
      <c r="B96" s="655" t="s">
        <v>380</v>
      </c>
      <c r="C96" s="655">
        <v>158151.51</v>
      </c>
      <c r="D96" s="655">
        <v>1706.85</v>
      </c>
      <c r="E96" s="655">
        <v>2375</v>
      </c>
      <c r="F96" s="655">
        <v>157483.35999999999</v>
      </c>
      <c r="J96" s="220"/>
      <c r="K96" s="220" t="str">
        <f t="shared" si="8"/>
        <v>1123</v>
      </c>
      <c r="L96" s="220" t="str">
        <f t="shared" si="9"/>
        <v>112</v>
      </c>
      <c r="M96" s="665"/>
      <c r="N96" s="220"/>
    </row>
    <row r="97" spans="1:18" ht="15" customHeight="1">
      <c r="A97" s="655">
        <v>1123010007</v>
      </c>
      <c r="B97" s="655" t="s">
        <v>381</v>
      </c>
      <c r="C97" s="655">
        <v>28351.68</v>
      </c>
      <c r="D97" s="655">
        <v>0</v>
      </c>
      <c r="E97" s="655">
        <v>0</v>
      </c>
      <c r="F97" s="655">
        <v>28351.68</v>
      </c>
      <c r="J97" s="220"/>
      <c r="K97" s="220" t="str">
        <f t="shared" si="8"/>
        <v>1123</v>
      </c>
      <c r="L97" s="220" t="str">
        <f t="shared" si="9"/>
        <v>112</v>
      </c>
      <c r="M97" s="665"/>
      <c r="N97" s="220"/>
    </row>
    <row r="98" spans="1:18" ht="15" customHeight="1">
      <c r="A98" s="655">
        <v>1123010008</v>
      </c>
      <c r="B98" s="655" t="s">
        <v>382</v>
      </c>
      <c r="C98" s="655">
        <v>28689</v>
      </c>
      <c r="D98" s="655">
        <v>0</v>
      </c>
      <c r="E98" s="655">
        <v>0</v>
      </c>
      <c r="F98" s="655">
        <v>28689</v>
      </c>
      <c r="J98" s="220"/>
      <c r="K98" s="220" t="str">
        <f t="shared" si="8"/>
        <v>1123</v>
      </c>
      <c r="L98" s="220" t="str">
        <f t="shared" si="9"/>
        <v>112</v>
      </c>
      <c r="M98" s="665"/>
      <c r="N98" s="220"/>
    </row>
    <row r="99" spans="1:18" ht="15" customHeight="1">
      <c r="A99" s="655">
        <v>1123010009</v>
      </c>
      <c r="B99" s="655" t="s">
        <v>383</v>
      </c>
      <c r="C99" s="655">
        <v>544115.29</v>
      </c>
      <c r="D99" s="655">
        <v>0</v>
      </c>
      <c r="E99" s="655">
        <v>0</v>
      </c>
      <c r="F99" s="655">
        <v>544115.29</v>
      </c>
      <c r="J99" s="220"/>
      <c r="K99" s="220" t="str">
        <f t="shared" si="8"/>
        <v>1123</v>
      </c>
      <c r="L99" s="220" t="str">
        <f t="shared" si="9"/>
        <v>112</v>
      </c>
      <c r="M99" s="665"/>
      <c r="N99" s="220"/>
    </row>
    <row r="100" spans="1:18" s="371" customFormat="1" ht="15" customHeight="1">
      <c r="A100" s="655">
        <v>1123010012</v>
      </c>
      <c r="B100" s="655" t="s">
        <v>1198</v>
      </c>
      <c r="C100" s="655">
        <v>1699532.55</v>
      </c>
      <c r="D100" s="655">
        <v>0</v>
      </c>
      <c r="E100" s="655">
        <v>393664.09</v>
      </c>
      <c r="F100" s="655">
        <v>1305868.46</v>
      </c>
      <c r="J100" s="380"/>
      <c r="K100" s="220" t="str">
        <f t="shared" si="8"/>
        <v>1123</v>
      </c>
      <c r="L100" s="220" t="str">
        <f t="shared" si="9"/>
        <v>112</v>
      </c>
      <c r="M100" s="666"/>
      <c r="N100" s="380"/>
      <c r="O100" s="381"/>
      <c r="P100" s="381"/>
      <c r="Q100" s="382"/>
      <c r="R100" s="382"/>
    </row>
    <row r="101" spans="1:18" s="371" customFormat="1" ht="15" customHeight="1">
      <c r="A101" s="655">
        <v>1123010013</v>
      </c>
      <c r="B101" s="655" t="s">
        <v>384</v>
      </c>
      <c r="C101" s="655">
        <v>2632592.12</v>
      </c>
      <c r="D101" s="655">
        <v>0</v>
      </c>
      <c r="E101" s="655">
        <v>274336.23</v>
      </c>
      <c r="F101" s="655">
        <v>2358255.89</v>
      </c>
      <c r="J101" s="380"/>
      <c r="K101" s="220" t="str">
        <f t="shared" si="8"/>
        <v>1123</v>
      </c>
      <c r="L101" s="220" t="str">
        <f t="shared" si="9"/>
        <v>112</v>
      </c>
      <c r="M101" s="666"/>
      <c r="N101" s="380"/>
      <c r="O101" s="381"/>
      <c r="P101" s="381"/>
      <c r="Q101" s="382"/>
      <c r="R101" s="382"/>
    </row>
    <row r="102" spans="1:18" s="371" customFormat="1" ht="15" customHeight="1">
      <c r="A102" s="655">
        <v>1123010014</v>
      </c>
      <c r="B102" s="655" t="s">
        <v>1112</v>
      </c>
      <c r="C102" s="655">
        <v>500572413.81999999</v>
      </c>
      <c r="D102" s="655">
        <v>344134306.5</v>
      </c>
      <c r="E102" s="655">
        <v>317912205.79000002</v>
      </c>
      <c r="F102" s="655">
        <v>526794514.52999997</v>
      </c>
      <c r="J102" s="380"/>
      <c r="K102" s="220" t="str">
        <f t="shared" si="8"/>
        <v>1123</v>
      </c>
      <c r="L102" s="220" t="str">
        <f t="shared" si="9"/>
        <v>112</v>
      </c>
      <c r="M102" s="666"/>
      <c r="N102" s="380"/>
      <c r="O102" s="381"/>
      <c r="P102" s="381"/>
      <c r="Q102" s="382"/>
      <c r="R102" s="382"/>
    </row>
    <row r="103" spans="1:18" s="371" customFormat="1" ht="15" customHeight="1">
      <c r="A103" s="655">
        <v>1123010015</v>
      </c>
      <c r="B103" s="655" t="s">
        <v>4705</v>
      </c>
      <c r="C103" s="655">
        <v>0</v>
      </c>
      <c r="D103" s="655">
        <v>0</v>
      </c>
      <c r="E103" s="655">
        <v>45241.06</v>
      </c>
      <c r="F103" s="655">
        <v>-45241.06</v>
      </c>
      <c r="J103" s="380"/>
      <c r="K103" s="220" t="str">
        <f t="shared" si="8"/>
        <v>1123</v>
      </c>
      <c r="L103" s="220" t="str">
        <f t="shared" si="9"/>
        <v>112</v>
      </c>
      <c r="M103" s="666"/>
      <c r="N103" s="380"/>
      <c r="O103" s="381"/>
      <c r="P103" s="381"/>
      <c r="Q103" s="382"/>
      <c r="R103" s="382"/>
    </row>
    <row r="104" spans="1:18" s="371" customFormat="1" ht="15" customHeight="1">
      <c r="A104" s="655">
        <v>1123010016</v>
      </c>
      <c r="B104" s="655" t="s">
        <v>1280</v>
      </c>
      <c r="C104" s="655">
        <v>481706.45</v>
      </c>
      <c r="D104" s="655">
        <v>0</v>
      </c>
      <c r="E104" s="655">
        <v>0</v>
      </c>
      <c r="F104" s="655">
        <v>481706.45</v>
      </c>
      <c r="J104" s="380"/>
      <c r="K104" s="220" t="str">
        <f t="shared" si="8"/>
        <v>1123</v>
      </c>
      <c r="L104" s="220" t="str">
        <f t="shared" si="9"/>
        <v>112</v>
      </c>
      <c r="M104" s="666"/>
      <c r="N104" s="380"/>
      <c r="O104" s="381"/>
      <c r="P104" s="381"/>
      <c r="Q104" s="382"/>
      <c r="R104" s="382"/>
    </row>
    <row r="105" spans="1:18" s="371" customFormat="1" ht="15" customHeight="1">
      <c r="A105" s="655">
        <v>1123010017</v>
      </c>
      <c r="B105" s="655" t="s">
        <v>1281</v>
      </c>
      <c r="C105" s="655">
        <v>74957.42</v>
      </c>
      <c r="D105" s="655">
        <v>0</v>
      </c>
      <c r="E105" s="655">
        <v>74957.42</v>
      </c>
      <c r="F105" s="655">
        <v>0</v>
      </c>
      <c r="G105" s="685"/>
      <c r="H105" s="699"/>
      <c r="I105" s="685"/>
      <c r="J105" s="380"/>
      <c r="K105" s="220" t="str">
        <f t="shared" si="8"/>
        <v>1123</v>
      </c>
      <c r="L105" s="220" t="str">
        <f t="shared" si="9"/>
        <v>112</v>
      </c>
      <c r="M105" s="666"/>
      <c r="N105" s="380"/>
      <c r="O105" s="381"/>
      <c r="P105" s="381"/>
      <c r="Q105" s="382"/>
      <c r="R105" s="382"/>
    </row>
    <row r="106" spans="1:18" s="371" customFormat="1" ht="15" customHeight="1">
      <c r="A106" s="655">
        <v>1123010020</v>
      </c>
      <c r="B106" s="655" t="s">
        <v>1134</v>
      </c>
      <c r="C106" s="655">
        <v>39429.800000000003</v>
      </c>
      <c r="D106" s="655">
        <v>0</v>
      </c>
      <c r="E106" s="655">
        <v>0</v>
      </c>
      <c r="F106" s="655">
        <v>39429.800000000003</v>
      </c>
      <c r="G106" s="685"/>
      <c r="H106" s="699"/>
      <c r="I106" s="685"/>
      <c r="J106" s="380"/>
      <c r="K106" s="220" t="str">
        <f t="shared" si="8"/>
        <v>1123</v>
      </c>
      <c r="L106" s="220" t="str">
        <f t="shared" si="9"/>
        <v>112</v>
      </c>
      <c r="M106" s="666"/>
      <c r="N106" s="380"/>
      <c r="O106" s="381"/>
      <c r="P106" s="381"/>
      <c r="Q106" s="382"/>
      <c r="R106" s="382"/>
    </row>
    <row r="107" spans="1:18" s="371" customFormat="1" ht="15" customHeight="1">
      <c r="A107" s="655">
        <v>1123010022</v>
      </c>
      <c r="B107" s="655" t="s">
        <v>2176</v>
      </c>
      <c r="C107" s="655">
        <v>-3313.18</v>
      </c>
      <c r="D107" s="655">
        <v>0</v>
      </c>
      <c r="E107" s="655">
        <v>12744.32</v>
      </c>
      <c r="F107" s="655">
        <v>-16057.5</v>
      </c>
      <c r="G107" s="685"/>
      <c r="H107" s="93">
        <f>10000000</f>
        <v>10000000</v>
      </c>
      <c r="I107" s="685"/>
      <c r="J107" s="380"/>
      <c r="K107" s="220" t="str">
        <f t="shared" si="8"/>
        <v>1123</v>
      </c>
      <c r="L107" s="220" t="str">
        <f t="shared" si="9"/>
        <v>112</v>
      </c>
      <c r="M107" s="666"/>
      <c r="N107" s="380"/>
      <c r="O107" s="381"/>
      <c r="P107" s="381"/>
      <c r="Q107" s="382"/>
      <c r="R107" s="382"/>
    </row>
    <row r="108" spans="1:18" s="371" customFormat="1" ht="15" customHeight="1">
      <c r="A108" s="655">
        <v>1123010023</v>
      </c>
      <c r="B108" s="655" t="s">
        <v>1537</v>
      </c>
      <c r="C108" s="655">
        <v>1094516.78</v>
      </c>
      <c r="D108" s="655">
        <v>0</v>
      </c>
      <c r="E108" s="655">
        <v>500</v>
      </c>
      <c r="F108" s="655">
        <v>1094016.78</v>
      </c>
      <c r="G108" s="685"/>
      <c r="H108" s="699"/>
      <c r="I108" s="685"/>
      <c r="J108" s="380"/>
      <c r="K108" s="220" t="str">
        <f t="shared" si="8"/>
        <v>1123</v>
      </c>
      <c r="L108" s="220" t="str">
        <f t="shared" si="9"/>
        <v>112</v>
      </c>
      <c r="M108" s="666"/>
      <c r="N108" s="380"/>
      <c r="O108" s="381"/>
      <c r="P108" s="381"/>
      <c r="Q108" s="382"/>
      <c r="R108" s="382"/>
    </row>
    <row r="109" spans="1:18" s="371" customFormat="1" ht="15" customHeight="1">
      <c r="A109" s="655">
        <v>1123010024</v>
      </c>
      <c r="B109" s="655" t="s">
        <v>1489</v>
      </c>
      <c r="C109" s="655">
        <v>155201</v>
      </c>
      <c r="D109" s="655">
        <v>0</v>
      </c>
      <c r="E109" s="655">
        <v>0</v>
      </c>
      <c r="F109" s="655">
        <v>155201</v>
      </c>
      <c r="G109" s="685"/>
      <c r="H109" s="699"/>
      <c r="I109" s="685"/>
      <c r="J109" s="380"/>
      <c r="K109" s="220" t="str">
        <f t="shared" si="8"/>
        <v>1123</v>
      </c>
      <c r="L109" s="220" t="str">
        <f t="shared" si="9"/>
        <v>112</v>
      </c>
      <c r="M109" s="422"/>
      <c r="N109" s="631"/>
      <c r="O109" s="381"/>
      <c r="P109" s="381"/>
      <c r="Q109" s="382"/>
      <c r="R109" s="382"/>
    </row>
    <row r="110" spans="1:18" ht="15" customHeight="1">
      <c r="A110" s="655">
        <v>1123010025</v>
      </c>
      <c r="B110" s="655" t="s">
        <v>4106</v>
      </c>
      <c r="C110" s="655">
        <v>63343435.789999999</v>
      </c>
      <c r="D110" s="655">
        <v>43622138.68</v>
      </c>
      <c r="E110" s="655">
        <v>55440447.799999997</v>
      </c>
      <c r="F110" s="655">
        <v>51525126.670000002</v>
      </c>
      <c r="J110" s="220"/>
      <c r="K110" s="220" t="str">
        <f t="shared" si="8"/>
        <v>1123</v>
      </c>
      <c r="L110" s="220" t="str">
        <f t="shared" si="9"/>
        <v>112</v>
      </c>
      <c r="M110" s="665"/>
      <c r="N110" s="220"/>
    </row>
    <row r="111" spans="1:18" ht="15" customHeight="1">
      <c r="A111" s="655">
        <v>1123010026</v>
      </c>
      <c r="B111" s="655" t="s">
        <v>4107</v>
      </c>
      <c r="C111" s="655">
        <v>8456423.7300000004</v>
      </c>
      <c r="D111" s="655">
        <v>766681.45</v>
      </c>
      <c r="E111" s="655">
        <v>0</v>
      </c>
      <c r="F111" s="655">
        <v>9223105.1799999997</v>
      </c>
      <c r="J111" s="220"/>
      <c r="K111" s="220" t="str">
        <f t="shared" si="8"/>
        <v>1123</v>
      </c>
      <c r="L111" s="220" t="str">
        <f t="shared" si="9"/>
        <v>112</v>
      </c>
      <c r="M111" s="665"/>
      <c r="N111" s="220"/>
    </row>
    <row r="112" spans="1:18" ht="15" customHeight="1">
      <c r="A112" s="655">
        <v>1123010027</v>
      </c>
      <c r="B112" s="655" t="s">
        <v>4108</v>
      </c>
      <c r="C112" s="655">
        <v>361645.6</v>
      </c>
      <c r="D112" s="655">
        <v>0</v>
      </c>
      <c r="E112" s="655">
        <v>0</v>
      </c>
      <c r="F112" s="655">
        <v>361645.6</v>
      </c>
      <c r="J112" s="220"/>
      <c r="K112" s="220" t="str">
        <f t="shared" si="8"/>
        <v>1123</v>
      </c>
      <c r="L112" s="220" t="str">
        <f t="shared" si="9"/>
        <v>112</v>
      </c>
      <c r="M112" s="665"/>
      <c r="N112" s="220"/>
    </row>
    <row r="113" spans="1:14" ht="15" customHeight="1">
      <c r="A113" s="655">
        <v>1123020001</v>
      </c>
      <c r="B113" s="655" t="s">
        <v>1282</v>
      </c>
      <c r="C113" s="655">
        <v>0</v>
      </c>
      <c r="D113" s="655">
        <v>29602761.850000001</v>
      </c>
      <c r="E113" s="655">
        <v>29602761.850000001</v>
      </c>
      <c r="F113" s="655">
        <v>0</v>
      </c>
      <c r="J113" s="220"/>
      <c r="K113" s="220" t="str">
        <f t="shared" si="8"/>
        <v>1123</v>
      </c>
      <c r="L113" s="220" t="str">
        <f t="shared" si="9"/>
        <v>112</v>
      </c>
      <c r="M113" s="665"/>
      <c r="N113" s="220"/>
    </row>
    <row r="114" spans="1:14" ht="15" customHeight="1">
      <c r="A114" s="655">
        <v>1123020002</v>
      </c>
      <c r="B114" s="655" t="s">
        <v>385</v>
      </c>
      <c r="C114" s="655">
        <v>0</v>
      </c>
      <c r="D114" s="655">
        <v>1350201.47</v>
      </c>
      <c r="E114" s="655">
        <v>1350201.47</v>
      </c>
      <c r="F114" s="655">
        <v>0</v>
      </c>
      <c r="J114" s="220"/>
      <c r="K114" s="220" t="str">
        <f t="shared" si="8"/>
        <v>1123</v>
      </c>
      <c r="L114" s="220" t="str">
        <f t="shared" si="9"/>
        <v>112</v>
      </c>
      <c r="M114" s="665"/>
      <c r="N114" s="220"/>
    </row>
    <row r="115" spans="1:14" ht="15" customHeight="1">
      <c r="A115" s="655">
        <v>1123020003</v>
      </c>
      <c r="B115" s="655" t="s">
        <v>1174</v>
      </c>
      <c r="C115" s="655">
        <v>0</v>
      </c>
      <c r="D115" s="655">
        <v>5265281.79</v>
      </c>
      <c r="E115" s="655">
        <v>5265281.79</v>
      </c>
      <c r="F115" s="655">
        <v>0</v>
      </c>
      <c r="J115" s="220"/>
      <c r="K115" s="220" t="str">
        <f t="shared" si="8"/>
        <v>1123</v>
      </c>
      <c r="L115" s="220" t="str">
        <f t="shared" si="9"/>
        <v>112</v>
      </c>
      <c r="M115" s="665"/>
      <c r="N115" s="220"/>
    </row>
    <row r="116" spans="1:14" ht="15" customHeight="1">
      <c r="A116" s="655">
        <v>1123020005</v>
      </c>
      <c r="B116" s="655" t="s">
        <v>1556</v>
      </c>
      <c r="C116" s="655">
        <v>0</v>
      </c>
      <c r="D116" s="655">
        <v>88801.44</v>
      </c>
      <c r="E116" s="655">
        <v>88801.44</v>
      </c>
      <c r="F116" s="655">
        <v>0</v>
      </c>
      <c r="J116" s="220"/>
      <c r="K116" s="220" t="str">
        <f t="shared" si="8"/>
        <v>1123</v>
      </c>
      <c r="L116" s="220" t="str">
        <f t="shared" si="9"/>
        <v>112</v>
      </c>
      <c r="M116" s="665"/>
      <c r="N116" s="220"/>
    </row>
    <row r="117" spans="1:14" ht="15" customHeight="1">
      <c r="A117" s="655">
        <v>1123020006</v>
      </c>
      <c r="B117" s="655" t="s">
        <v>1557</v>
      </c>
      <c r="C117" s="655">
        <v>0</v>
      </c>
      <c r="D117" s="655">
        <v>5733230.7800000003</v>
      </c>
      <c r="E117" s="655">
        <v>5733230.7800000003</v>
      </c>
      <c r="F117" s="655">
        <v>0</v>
      </c>
      <c r="J117" s="220"/>
      <c r="K117" s="220" t="str">
        <f t="shared" si="8"/>
        <v>1123</v>
      </c>
      <c r="L117" s="220" t="str">
        <f t="shared" si="9"/>
        <v>112</v>
      </c>
      <c r="M117" s="665"/>
      <c r="N117" s="220"/>
    </row>
    <row r="118" spans="1:14" ht="15" customHeight="1">
      <c r="A118" s="655">
        <v>1123020010</v>
      </c>
      <c r="B118" s="655" t="s">
        <v>386</v>
      </c>
      <c r="C118" s="655">
        <v>0</v>
      </c>
      <c r="D118" s="655">
        <v>561940.29</v>
      </c>
      <c r="E118" s="655">
        <v>561940.29</v>
      </c>
      <c r="F118" s="655">
        <v>0</v>
      </c>
      <c r="J118" s="220"/>
      <c r="K118" s="220" t="str">
        <f t="shared" si="8"/>
        <v>1123</v>
      </c>
      <c r="L118" s="220" t="str">
        <f t="shared" si="9"/>
        <v>112</v>
      </c>
      <c r="M118" s="665"/>
      <c r="N118" s="220"/>
    </row>
    <row r="119" spans="1:14" ht="15" customHeight="1">
      <c r="A119" s="655">
        <v>1123020011</v>
      </c>
      <c r="B119" s="655" t="s">
        <v>387</v>
      </c>
      <c r="C119" s="655">
        <v>0</v>
      </c>
      <c r="D119" s="655">
        <v>3350347.71</v>
      </c>
      <c r="E119" s="655">
        <v>3350347.71</v>
      </c>
      <c r="F119" s="655">
        <v>0</v>
      </c>
      <c r="J119" s="220"/>
      <c r="K119" s="220" t="str">
        <f t="shared" si="8"/>
        <v>1123</v>
      </c>
      <c r="L119" s="220" t="str">
        <f t="shared" si="9"/>
        <v>112</v>
      </c>
      <c r="M119" s="665"/>
      <c r="N119" s="220"/>
    </row>
    <row r="120" spans="1:14" ht="15" customHeight="1">
      <c r="A120" s="655">
        <v>1123020013</v>
      </c>
      <c r="B120" s="655" t="s">
        <v>1199</v>
      </c>
      <c r="C120" s="655">
        <v>0</v>
      </c>
      <c r="D120" s="655">
        <v>37397.279999999999</v>
      </c>
      <c r="E120" s="655">
        <v>37397.279999999999</v>
      </c>
      <c r="F120" s="655">
        <v>0</v>
      </c>
      <c r="J120" s="220"/>
      <c r="K120" s="220" t="str">
        <f t="shared" si="8"/>
        <v>1123</v>
      </c>
      <c r="L120" s="220" t="str">
        <f t="shared" si="9"/>
        <v>112</v>
      </c>
      <c r="M120" s="665"/>
      <c r="N120" s="220"/>
    </row>
    <row r="121" spans="1:14" ht="15" customHeight="1">
      <c r="A121" s="655">
        <v>1123020014</v>
      </c>
      <c r="B121" s="655" t="s">
        <v>1619</v>
      </c>
      <c r="C121" s="655">
        <v>0</v>
      </c>
      <c r="D121" s="655">
        <v>11447.08</v>
      </c>
      <c r="E121" s="655">
        <v>11447.08</v>
      </c>
      <c r="F121" s="655">
        <v>0</v>
      </c>
      <c r="J121" s="220"/>
      <c r="K121" s="220" t="str">
        <f t="shared" si="8"/>
        <v>1123</v>
      </c>
      <c r="L121" s="220" t="str">
        <f t="shared" si="9"/>
        <v>112</v>
      </c>
      <c r="M121" s="665"/>
      <c r="N121" s="220"/>
    </row>
    <row r="122" spans="1:14" ht="15" customHeight="1">
      <c r="A122" s="655">
        <v>1123020015</v>
      </c>
      <c r="B122" s="655" t="s">
        <v>388</v>
      </c>
      <c r="C122" s="655">
        <v>0</v>
      </c>
      <c r="D122" s="655">
        <v>416055.89</v>
      </c>
      <c r="E122" s="655">
        <v>416055.89</v>
      </c>
      <c r="F122" s="655">
        <v>0</v>
      </c>
      <c r="J122" s="220"/>
      <c r="K122" s="220" t="str">
        <f t="shared" si="8"/>
        <v>1123</v>
      </c>
      <c r="L122" s="220" t="str">
        <f t="shared" si="9"/>
        <v>112</v>
      </c>
      <c r="M122" s="665"/>
      <c r="N122" s="220"/>
    </row>
    <row r="123" spans="1:14" ht="15" customHeight="1">
      <c r="A123" s="655">
        <v>1123020018</v>
      </c>
      <c r="B123" s="655" t="s">
        <v>389</v>
      </c>
      <c r="C123" s="655">
        <v>0</v>
      </c>
      <c r="D123" s="655">
        <v>557567.65</v>
      </c>
      <c r="E123" s="655">
        <v>557567.65</v>
      </c>
      <c r="F123" s="655">
        <v>0</v>
      </c>
      <c r="J123" s="220"/>
      <c r="K123" s="220" t="str">
        <f t="shared" si="8"/>
        <v>1123</v>
      </c>
      <c r="L123" s="220" t="str">
        <f t="shared" si="9"/>
        <v>112</v>
      </c>
      <c r="M123" s="665"/>
      <c r="N123" s="220"/>
    </row>
    <row r="124" spans="1:14" ht="15" customHeight="1">
      <c r="A124" s="655">
        <v>1123020019</v>
      </c>
      <c r="B124" s="655" t="s">
        <v>390</v>
      </c>
      <c r="C124" s="655">
        <v>0</v>
      </c>
      <c r="D124" s="655">
        <v>36665402.619999997</v>
      </c>
      <c r="E124" s="655">
        <v>36665402.619999997</v>
      </c>
      <c r="F124" s="655">
        <v>0</v>
      </c>
      <c r="J124" s="220"/>
      <c r="K124" s="220" t="str">
        <f t="shared" si="8"/>
        <v>1123</v>
      </c>
      <c r="L124" s="220" t="str">
        <f t="shared" si="9"/>
        <v>112</v>
      </c>
      <c r="M124" s="665"/>
      <c r="N124" s="220"/>
    </row>
    <row r="125" spans="1:14" ht="15" customHeight="1">
      <c r="A125" s="655">
        <v>1123020020</v>
      </c>
      <c r="B125" s="655" t="s">
        <v>391</v>
      </c>
      <c r="C125" s="655">
        <v>0</v>
      </c>
      <c r="D125" s="655">
        <v>3289758.32</v>
      </c>
      <c r="E125" s="655">
        <v>3289758.32</v>
      </c>
      <c r="F125" s="655">
        <v>0</v>
      </c>
      <c r="J125" s="220"/>
      <c r="K125" s="220" t="str">
        <f t="shared" si="8"/>
        <v>1123</v>
      </c>
      <c r="L125" s="220" t="str">
        <f t="shared" si="9"/>
        <v>112</v>
      </c>
      <c r="M125" s="665"/>
      <c r="N125" s="220"/>
    </row>
    <row r="126" spans="1:14" ht="15" customHeight="1">
      <c r="A126" s="655">
        <v>1123020021</v>
      </c>
      <c r="B126" s="655" t="s">
        <v>392</v>
      </c>
      <c r="C126" s="655">
        <v>0</v>
      </c>
      <c r="D126" s="655">
        <v>92598.97</v>
      </c>
      <c r="E126" s="655">
        <v>92598.97</v>
      </c>
      <c r="F126" s="655">
        <v>0</v>
      </c>
      <c r="J126" s="220"/>
      <c r="K126" s="220" t="str">
        <f t="shared" si="8"/>
        <v>1123</v>
      </c>
      <c r="L126" s="220" t="str">
        <f t="shared" si="9"/>
        <v>112</v>
      </c>
      <c r="M126" s="665"/>
      <c r="N126" s="220"/>
    </row>
    <row r="127" spans="1:14" ht="15" customHeight="1">
      <c r="A127" s="655">
        <v>1123020022</v>
      </c>
      <c r="B127" s="655" t="s">
        <v>2432</v>
      </c>
      <c r="C127" s="655">
        <v>0</v>
      </c>
      <c r="D127" s="655">
        <v>16605.82</v>
      </c>
      <c r="E127" s="655">
        <v>16605.82</v>
      </c>
      <c r="F127" s="655">
        <v>0</v>
      </c>
      <c r="J127" s="220"/>
      <c r="K127" s="220" t="str">
        <f t="shared" si="8"/>
        <v>1123</v>
      </c>
      <c r="L127" s="220" t="str">
        <f t="shared" si="9"/>
        <v>112</v>
      </c>
      <c r="M127" s="665"/>
      <c r="N127" s="220"/>
    </row>
    <row r="128" spans="1:14" ht="15" customHeight="1">
      <c r="A128" s="655">
        <v>1123020023</v>
      </c>
      <c r="B128" s="655" t="s">
        <v>393</v>
      </c>
      <c r="C128" s="655">
        <v>0</v>
      </c>
      <c r="D128" s="655">
        <v>25748.1</v>
      </c>
      <c r="E128" s="655">
        <v>25748.1</v>
      </c>
      <c r="F128" s="655">
        <v>0</v>
      </c>
      <c r="J128" s="220"/>
      <c r="K128" s="220" t="str">
        <f t="shared" si="8"/>
        <v>1123</v>
      </c>
      <c r="L128" s="220" t="str">
        <f t="shared" si="9"/>
        <v>112</v>
      </c>
      <c r="M128" s="665"/>
      <c r="N128" s="220"/>
    </row>
    <row r="129" spans="1:14" ht="15" customHeight="1">
      <c r="A129" s="655">
        <v>1123020026</v>
      </c>
      <c r="B129" s="655" t="s">
        <v>1283</v>
      </c>
      <c r="C129" s="655">
        <v>0</v>
      </c>
      <c r="D129" s="655">
        <v>504920.91</v>
      </c>
      <c r="E129" s="655">
        <v>504920.91</v>
      </c>
      <c r="F129" s="655">
        <v>0</v>
      </c>
      <c r="J129" s="220"/>
      <c r="K129" s="220" t="str">
        <f t="shared" si="8"/>
        <v>1123</v>
      </c>
      <c r="L129" s="220" t="str">
        <f t="shared" si="9"/>
        <v>112</v>
      </c>
      <c r="M129" s="665"/>
      <c r="N129" s="220"/>
    </row>
    <row r="130" spans="1:14" ht="15" customHeight="1">
      <c r="A130" s="655">
        <v>1123020036</v>
      </c>
      <c r="B130" s="655" t="s">
        <v>397</v>
      </c>
      <c r="C130" s="655">
        <v>0</v>
      </c>
      <c r="D130" s="655">
        <v>25348.59</v>
      </c>
      <c r="E130" s="655">
        <v>25348.59</v>
      </c>
      <c r="F130" s="655">
        <v>0</v>
      </c>
      <c r="J130" s="220"/>
      <c r="K130" s="220" t="str">
        <f t="shared" si="8"/>
        <v>1123</v>
      </c>
      <c r="L130" s="220" t="str">
        <f t="shared" si="9"/>
        <v>112</v>
      </c>
      <c r="M130" s="665"/>
      <c r="N130" s="220"/>
    </row>
    <row r="131" spans="1:14" ht="15" customHeight="1">
      <c r="A131" s="655">
        <v>1123020037</v>
      </c>
      <c r="B131" s="655" t="s">
        <v>1229</v>
      </c>
      <c r="C131" s="655">
        <v>0</v>
      </c>
      <c r="D131" s="655">
        <v>81031.69</v>
      </c>
      <c r="E131" s="655">
        <v>81031.69</v>
      </c>
      <c r="F131" s="655">
        <v>0</v>
      </c>
      <c r="J131" s="220"/>
      <c r="K131" s="220" t="str">
        <f t="shared" si="8"/>
        <v>1123</v>
      </c>
      <c r="L131" s="220" t="str">
        <f t="shared" si="9"/>
        <v>112</v>
      </c>
      <c r="M131" s="665"/>
      <c r="N131" s="220"/>
    </row>
    <row r="132" spans="1:14" ht="15" customHeight="1">
      <c r="A132" s="655">
        <v>1123020039</v>
      </c>
      <c r="B132" s="655" t="s">
        <v>398</v>
      </c>
      <c r="C132" s="655">
        <v>0</v>
      </c>
      <c r="D132" s="655">
        <v>89762.28</v>
      </c>
      <c r="E132" s="655">
        <v>89762.28</v>
      </c>
      <c r="F132" s="655">
        <v>0</v>
      </c>
      <c r="J132" s="220"/>
      <c r="K132" s="220" t="str">
        <f t="shared" si="8"/>
        <v>1123</v>
      </c>
      <c r="L132" s="220" t="str">
        <f t="shared" si="9"/>
        <v>112</v>
      </c>
      <c r="M132" s="665"/>
      <c r="N132" s="220"/>
    </row>
    <row r="133" spans="1:14" ht="15" customHeight="1">
      <c r="A133" s="655">
        <v>1123020040</v>
      </c>
      <c r="B133" s="655" t="s">
        <v>399</v>
      </c>
      <c r="C133" s="655">
        <v>0</v>
      </c>
      <c r="D133" s="655">
        <v>1208.3499999999999</v>
      </c>
      <c r="E133" s="655">
        <v>1208.3499999999999</v>
      </c>
      <c r="F133" s="655">
        <v>0</v>
      </c>
      <c r="J133" s="220"/>
      <c r="K133" s="220" t="str">
        <f t="shared" ref="K133:K196" si="10">MID(A133,1,4)</f>
        <v>1123</v>
      </c>
      <c r="L133" s="220" t="str">
        <f t="shared" ref="L133:L196" si="11">MID(A133,1,3)</f>
        <v>112</v>
      </c>
      <c r="M133" s="665"/>
      <c r="N133" s="220"/>
    </row>
    <row r="134" spans="1:14" ht="15" customHeight="1">
      <c r="A134" s="655">
        <v>1123020042</v>
      </c>
      <c r="B134" s="655" t="s">
        <v>2418</v>
      </c>
      <c r="C134" s="655">
        <v>0</v>
      </c>
      <c r="D134" s="655">
        <v>11529.41</v>
      </c>
      <c r="E134" s="655">
        <v>11529.41</v>
      </c>
      <c r="F134" s="655">
        <v>0</v>
      </c>
      <c r="J134" s="220"/>
      <c r="K134" s="220" t="str">
        <f t="shared" si="10"/>
        <v>1123</v>
      </c>
      <c r="L134" s="220" t="str">
        <f t="shared" si="11"/>
        <v>112</v>
      </c>
      <c r="M134" s="665"/>
      <c r="N134" s="220"/>
    </row>
    <row r="135" spans="1:14" ht="15" customHeight="1">
      <c r="A135" s="655">
        <v>1123020043</v>
      </c>
      <c r="B135" s="655" t="s">
        <v>1230</v>
      </c>
      <c r="C135" s="655">
        <v>0</v>
      </c>
      <c r="D135" s="655">
        <v>112344.12</v>
      </c>
      <c r="E135" s="655">
        <v>112344.12</v>
      </c>
      <c r="F135" s="655">
        <v>0</v>
      </c>
      <c r="J135" s="220"/>
      <c r="K135" s="220" t="str">
        <f t="shared" si="10"/>
        <v>1123</v>
      </c>
      <c r="L135" s="220" t="str">
        <f t="shared" si="11"/>
        <v>112</v>
      </c>
      <c r="M135" s="665"/>
      <c r="N135" s="220"/>
    </row>
    <row r="136" spans="1:14" ht="15" customHeight="1">
      <c r="A136" s="655">
        <v>1123020044</v>
      </c>
      <c r="B136" s="655" t="s">
        <v>400</v>
      </c>
      <c r="C136" s="655">
        <v>0</v>
      </c>
      <c r="D136" s="655">
        <v>1197176.21</v>
      </c>
      <c r="E136" s="655">
        <v>1197176.21</v>
      </c>
      <c r="F136" s="655">
        <v>0</v>
      </c>
      <c r="J136" s="220"/>
      <c r="K136" s="220" t="str">
        <f t="shared" si="10"/>
        <v>1123</v>
      </c>
      <c r="L136" s="220" t="str">
        <f t="shared" si="11"/>
        <v>112</v>
      </c>
      <c r="M136" s="665"/>
      <c r="N136" s="220"/>
    </row>
    <row r="137" spans="1:14" ht="15" customHeight="1">
      <c r="A137" s="655">
        <v>1123020045</v>
      </c>
      <c r="B137" s="655" t="s">
        <v>401</v>
      </c>
      <c r="C137" s="655">
        <v>0</v>
      </c>
      <c r="D137" s="655">
        <v>243.56</v>
      </c>
      <c r="E137" s="655">
        <v>243.56</v>
      </c>
      <c r="F137" s="655">
        <v>0</v>
      </c>
      <c r="J137" s="220"/>
      <c r="K137" s="220" t="str">
        <f t="shared" si="10"/>
        <v>1123</v>
      </c>
      <c r="L137" s="220" t="str">
        <f t="shared" si="11"/>
        <v>112</v>
      </c>
      <c r="M137" s="665"/>
      <c r="N137" s="220"/>
    </row>
    <row r="138" spans="1:14" ht="15" customHeight="1">
      <c r="A138" s="655">
        <v>1123020046</v>
      </c>
      <c r="B138" s="655" t="s">
        <v>402</v>
      </c>
      <c r="C138" s="655">
        <v>0</v>
      </c>
      <c r="D138" s="655">
        <v>81486.850000000006</v>
      </c>
      <c r="E138" s="655">
        <v>81486.850000000006</v>
      </c>
      <c r="F138" s="655">
        <v>0</v>
      </c>
      <c r="J138" s="220"/>
      <c r="K138" s="220" t="str">
        <f t="shared" si="10"/>
        <v>1123</v>
      </c>
      <c r="L138" s="220" t="str">
        <f t="shared" si="11"/>
        <v>112</v>
      </c>
      <c r="M138" s="665"/>
      <c r="N138" s="220"/>
    </row>
    <row r="139" spans="1:14" ht="15" customHeight="1">
      <c r="A139" s="655">
        <v>1123020053</v>
      </c>
      <c r="B139" s="655" t="s">
        <v>1620</v>
      </c>
      <c r="C139" s="655">
        <v>0</v>
      </c>
      <c r="D139" s="655">
        <v>27107.46</v>
      </c>
      <c r="E139" s="655">
        <v>27107.46</v>
      </c>
      <c r="F139" s="655">
        <v>0</v>
      </c>
      <c r="J139" s="220"/>
      <c r="K139" s="220" t="str">
        <f t="shared" si="10"/>
        <v>1123</v>
      </c>
      <c r="L139" s="220" t="str">
        <f t="shared" si="11"/>
        <v>112</v>
      </c>
      <c r="M139" s="665"/>
      <c r="N139" s="220"/>
    </row>
    <row r="140" spans="1:14" ht="15" customHeight="1">
      <c r="A140" s="655">
        <v>1123020055</v>
      </c>
      <c r="B140" s="655" t="s">
        <v>1621</v>
      </c>
      <c r="C140" s="655">
        <v>0</v>
      </c>
      <c r="D140" s="655">
        <v>613699.61</v>
      </c>
      <c r="E140" s="655">
        <v>613699.61</v>
      </c>
      <c r="F140" s="655">
        <v>0</v>
      </c>
      <c r="J140" s="220"/>
      <c r="K140" s="220" t="str">
        <f t="shared" si="10"/>
        <v>1123</v>
      </c>
      <c r="L140" s="220" t="str">
        <f t="shared" si="11"/>
        <v>112</v>
      </c>
      <c r="M140" s="665"/>
      <c r="N140" s="220"/>
    </row>
    <row r="141" spans="1:14" ht="15" customHeight="1">
      <c r="A141" s="655">
        <v>1123030003</v>
      </c>
      <c r="B141" s="655" t="s">
        <v>403</v>
      </c>
      <c r="C141" s="655">
        <v>537.28</v>
      </c>
      <c r="D141" s="655">
        <v>787</v>
      </c>
      <c r="E141" s="655">
        <v>1677.01</v>
      </c>
      <c r="F141" s="655">
        <v>-352.73</v>
      </c>
      <c r="J141" s="220"/>
      <c r="K141" s="220" t="str">
        <f t="shared" si="10"/>
        <v>1123</v>
      </c>
      <c r="L141" s="220" t="str">
        <f t="shared" si="11"/>
        <v>112</v>
      </c>
      <c r="M141" s="665"/>
      <c r="N141" s="220"/>
    </row>
    <row r="142" spans="1:14" ht="15" customHeight="1">
      <c r="A142" s="655">
        <v>1123030006</v>
      </c>
      <c r="B142" s="655" t="s">
        <v>404</v>
      </c>
      <c r="C142" s="655">
        <v>2588</v>
      </c>
      <c r="D142" s="655">
        <v>0</v>
      </c>
      <c r="E142" s="655">
        <v>0</v>
      </c>
      <c r="F142" s="655">
        <v>2588</v>
      </c>
      <c r="J142" s="220"/>
      <c r="K142" s="220" t="str">
        <f t="shared" si="10"/>
        <v>1123</v>
      </c>
      <c r="L142" s="220" t="str">
        <f t="shared" si="11"/>
        <v>112</v>
      </c>
      <c r="M142" s="665"/>
      <c r="N142" s="220"/>
    </row>
    <row r="143" spans="1:14" ht="15" customHeight="1">
      <c r="A143" s="655">
        <v>1123030007</v>
      </c>
      <c r="B143" s="655" t="s">
        <v>405</v>
      </c>
      <c r="C143" s="655">
        <v>5</v>
      </c>
      <c r="D143" s="655">
        <v>1029</v>
      </c>
      <c r="E143" s="655">
        <v>1029</v>
      </c>
      <c r="F143" s="655">
        <v>5</v>
      </c>
      <c r="J143" s="220"/>
      <c r="K143" s="220" t="str">
        <f t="shared" si="10"/>
        <v>1123</v>
      </c>
      <c r="L143" s="220" t="str">
        <f t="shared" si="11"/>
        <v>112</v>
      </c>
      <c r="M143" s="665"/>
      <c r="N143" s="220"/>
    </row>
    <row r="144" spans="1:14" ht="15" customHeight="1">
      <c r="A144" s="655">
        <v>1123030008</v>
      </c>
      <c r="B144" s="655" t="s">
        <v>406</v>
      </c>
      <c r="C144" s="655">
        <v>16181</v>
      </c>
      <c r="D144" s="655">
        <v>0</v>
      </c>
      <c r="E144" s="655">
        <v>0</v>
      </c>
      <c r="F144" s="655">
        <v>16181</v>
      </c>
      <c r="J144" s="220"/>
      <c r="K144" s="220" t="str">
        <f t="shared" si="10"/>
        <v>1123</v>
      </c>
      <c r="L144" s="220" t="str">
        <f t="shared" si="11"/>
        <v>112</v>
      </c>
      <c r="M144" s="665"/>
      <c r="N144" s="220"/>
    </row>
    <row r="145" spans="1:14" ht="15" customHeight="1">
      <c r="A145" s="655">
        <v>1123030009</v>
      </c>
      <c r="B145" s="655" t="s">
        <v>407</v>
      </c>
      <c r="C145" s="655">
        <v>0</v>
      </c>
      <c r="D145" s="655">
        <v>1286</v>
      </c>
      <c r="E145" s="655">
        <v>218</v>
      </c>
      <c r="F145" s="655">
        <v>1068</v>
      </c>
      <c r="J145" s="220"/>
      <c r="K145" s="220" t="str">
        <f t="shared" si="10"/>
        <v>1123</v>
      </c>
      <c r="L145" s="220" t="str">
        <f t="shared" si="11"/>
        <v>112</v>
      </c>
      <c r="M145" s="665"/>
      <c r="N145" s="220"/>
    </row>
    <row r="146" spans="1:14" ht="15" customHeight="1">
      <c r="A146" s="655">
        <v>1123030010</v>
      </c>
      <c r="B146" s="655" t="s">
        <v>408</v>
      </c>
      <c r="C146" s="655">
        <v>-606</v>
      </c>
      <c r="D146" s="655">
        <v>0</v>
      </c>
      <c r="E146" s="655">
        <v>0</v>
      </c>
      <c r="F146" s="655">
        <v>-606</v>
      </c>
      <c r="J146" s="220"/>
      <c r="K146" s="220" t="str">
        <f t="shared" si="10"/>
        <v>1123</v>
      </c>
      <c r="L146" s="220" t="str">
        <f t="shared" si="11"/>
        <v>112</v>
      </c>
      <c r="M146" s="665"/>
      <c r="N146" s="220"/>
    </row>
    <row r="147" spans="1:14" ht="15" customHeight="1">
      <c r="A147" s="655">
        <v>1123030012</v>
      </c>
      <c r="B147" s="655" t="s">
        <v>409</v>
      </c>
      <c r="C147" s="655">
        <v>4076.5</v>
      </c>
      <c r="D147" s="655">
        <v>293</v>
      </c>
      <c r="E147" s="655">
        <v>1589</v>
      </c>
      <c r="F147" s="655">
        <v>2780.5</v>
      </c>
      <c r="J147" s="220"/>
      <c r="K147" s="220" t="str">
        <f t="shared" si="10"/>
        <v>1123</v>
      </c>
      <c r="L147" s="220" t="str">
        <f t="shared" si="11"/>
        <v>112</v>
      </c>
      <c r="M147" s="665"/>
      <c r="N147" s="220"/>
    </row>
    <row r="148" spans="1:14" ht="15" customHeight="1">
      <c r="A148" s="655">
        <v>1123030015</v>
      </c>
      <c r="B148" s="655" t="s">
        <v>410</v>
      </c>
      <c r="C148" s="655">
        <v>288839.43</v>
      </c>
      <c r="D148" s="655">
        <v>0</v>
      </c>
      <c r="E148" s="655">
        <v>0</v>
      </c>
      <c r="F148" s="655">
        <v>288839.43</v>
      </c>
      <c r="J148" s="220"/>
      <c r="K148" s="220" t="str">
        <f t="shared" si="10"/>
        <v>1123</v>
      </c>
      <c r="L148" s="220" t="str">
        <f t="shared" si="11"/>
        <v>112</v>
      </c>
      <c r="M148" s="665"/>
      <c r="N148" s="220"/>
    </row>
    <row r="149" spans="1:14" ht="15" customHeight="1">
      <c r="A149" s="655">
        <v>1123030016</v>
      </c>
      <c r="B149" s="655" t="s">
        <v>411</v>
      </c>
      <c r="C149" s="655">
        <v>7.56</v>
      </c>
      <c r="D149" s="655">
        <v>1184.1300000000001</v>
      </c>
      <c r="E149" s="655">
        <v>1250.0999999999999</v>
      </c>
      <c r="F149" s="655">
        <v>-58.41</v>
      </c>
      <c r="J149" s="220"/>
      <c r="K149" s="220" t="str">
        <f t="shared" si="10"/>
        <v>1123</v>
      </c>
      <c r="L149" s="220" t="str">
        <f t="shared" si="11"/>
        <v>112</v>
      </c>
      <c r="M149" s="665"/>
      <c r="N149" s="220"/>
    </row>
    <row r="150" spans="1:14" ht="15" customHeight="1">
      <c r="A150" s="655">
        <v>1123030018</v>
      </c>
      <c r="B150" s="655" t="s">
        <v>412</v>
      </c>
      <c r="C150" s="655">
        <v>2275.56</v>
      </c>
      <c r="D150" s="655">
        <v>0</v>
      </c>
      <c r="E150" s="655">
        <v>0</v>
      </c>
      <c r="F150" s="655">
        <v>2275.56</v>
      </c>
      <c r="J150" s="220"/>
      <c r="K150" s="220" t="str">
        <f t="shared" si="10"/>
        <v>1123</v>
      </c>
      <c r="L150" s="220" t="str">
        <f t="shared" si="11"/>
        <v>112</v>
      </c>
      <c r="M150" s="665"/>
      <c r="N150" s="220"/>
    </row>
    <row r="151" spans="1:14" ht="15" customHeight="1">
      <c r="A151" s="655">
        <v>1123030019</v>
      </c>
      <c r="B151" s="655" t="s">
        <v>413</v>
      </c>
      <c r="C151" s="655">
        <v>2926.12</v>
      </c>
      <c r="D151" s="655">
        <v>12276.88</v>
      </c>
      <c r="E151" s="655">
        <v>12282.12</v>
      </c>
      <c r="F151" s="655">
        <v>2920.88</v>
      </c>
      <c r="J151" s="220"/>
      <c r="K151" s="220" t="str">
        <f t="shared" si="10"/>
        <v>1123</v>
      </c>
      <c r="L151" s="220" t="str">
        <f t="shared" si="11"/>
        <v>112</v>
      </c>
      <c r="M151" s="665"/>
      <c r="N151" s="220"/>
    </row>
    <row r="152" spans="1:14" ht="15" customHeight="1">
      <c r="A152" s="655">
        <v>1123030020</v>
      </c>
      <c r="B152" s="655" t="s">
        <v>414</v>
      </c>
      <c r="C152" s="655">
        <v>158.24</v>
      </c>
      <c r="D152" s="655">
        <v>539703.32999999996</v>
      </c>
      <c r="E152" s="655">
        <v>539016.92000000004</v>
      </c>
      <c r="F152" s="655">
        <v>844.65</v>
      </c>
      <c r="J152" s="220"/>
      <c r="K152" s="220" t="str">
        <f t="shared" si="10"/>
        <v>1123</v>
      </c>
      <c r="L152" s="220" t="str">
        <f t="shared" si="11"/>
        <v>112</v>
      </c>
      <c r="M152" s="665"/>
      <c r="N152" s="220"/>
    </row>
    <row r="153" spans="1:14" ht="15" customHeight="1">
      <c r="A153" s="655">
        <v>1123030025</v>
      </c>
      <c r="B153" s="655" t="s">
        <v>415</v>
      </c>
      <c r="C153" s="655">
        <v>45.14</v>
      </c>
      <c r="D153" s="655">
        <v>50097</v>
      </c>
      <c r="E153" s="655">
        <v>50112</v>
      </c>
      <c r="F153" s="655">
        <v>30.14</v>
      </c>
      <c r="J153" s="220"/>
      <c r="K153" s="220" t="str">
        <f t="shared" si="10"/>
        <v>1123</v>
      </c>
      <c r="L153" s="220" t="str">
        <f t="shared" si="11"/>
        <v>112</v>
      </c>
      <c r="M153" s="665"/>
      <c r="N153" s="220"/>
    </row>
    <row r="154" spans="1:14" ht="15" customHeight="1">
      <c r="A154" s="655">
        <v>1123030026</v>
      </c>
      <c r="B154" s="655" t="s">
        <v>416</v>
      </c>
      <c r="C154" s="655">
        <v>-1119.8399999999999</v>
      </c>
      <c r="D154" s="655">
        <v>0</v>
      </c>
      <c r="E154" s="655">
        <v>0</v>
      </c>
      <c r="F154" s="655">
        <v>-1119.8399999999999</v>
      </c>
      <c r="J154" s="220"/>
      <c r="K154" s="220" t="str">
        <f t="shared" si="10"/>
        <v>1123</v>
      </c>
      <c r="L154" s="220" t="str">
        <f t="shared" si="11"/>
        <v>112</v>
      </c>
      <c r="M154" s="665"/>
      <c r="N154" s="220"/>
    </row>
    <row r="155" spans="1:14" ht="15" customHeight="1">
      <c r="A155" s="655">
        <v>1123030028</v>
      </c>
      <c r="B155" s="655" t="s">
        <v>417</v>
      </c>
      <c r="C155" s="655">
        <v>144408.73000000001</v>
      </c>
      <c r="D155" s="655">
        <v>0</v>
      </c>
      <c r="E155" s="655">
        <v>0</v>
      </c>
      <c r="F155" s="655">
        <v>144408.73000000001</v>
      </c>
      <c r="J155" s="220"/>
      <c r="K155" s="220" t="str">
        <f t="shared" si="10"/>
        <v>1123</v>
      </c>
      <c r="L155" s="220" t="str">
        <f t="shared" si="11"/>
        <v>112</v>
      </c>
      <c r="M155" s="665"/>
      <c r="N155" s="220"/>
    </row>
    <row r="156" spans="1:14" ht="15" customHeight="1">
      <c r="A156" s="655">
        <v>1123030030</v>
      </c>
      <c r="B156" s="655" t="s">
        <v>418</v>
      </c>
      <c r="C156" s="655">
        <v>10980.49</v>
      </c>
      <c r="D156" s="655">
        <v>0</v>
      </c>
      <c r="E156" s="655">
        <v>0</v>
      </c>
      <c r="F156" s="655">
        <v>10980.49</v>
      </c>
      <c r="J156" s="220"/>
      <c r="K156" s="220" t="str">
        <f t="shared" si="10"/>
        <v>1123</v>
      </c>
      <c r="L156" s="220" t="str">
        <f t="shared" si="11"/>
        <v>112</v>
      </c>
      <c r="M156" s="665"/>
      <c r="N156" s="220"/>
    </row>
    <row r="157" spans="1:14" ht="15" customHeight="1">
      <c r="A157" s="655">
        <v>1123030031</v>
      </c>
      <c r="B157" s="655" t="s">
        <v>419</v>
      </c>
      <c r="C157" s="655">
        <v>233</v>
      </c>
      <c r="D157" s="655">
        <v>141</v>
      </c>
      <c r="E157" s="655">
        <v>387</v>
      </c>
      <c r="F157" s="655">
        <v>-13</v>
      </c>
      <c r="J157" s="220"/>
      <c r="K157" s="220" t="str">
        <f t="shared" si="10"/>
        <v>1123</v>
      </c>
      <c r="L157" s="220" t="str">
        <f t="shared" si="11"/>
        <v>112</v>
      </c>
      <c r="M157" s="665"/>
      <c r="N157" s="220"/>
    </row>
    <row r="158" spans="1:14" ht="15" customHeight="1">
      <c r="A158" s="655">
        <v>1123030032</v>
      </c>
      <c r="B158" s="655" t="s">
        <v>420</v>
      </c>
      <c r="C158" s="655">
        <v>39.17</v>
      </c>
      <c r="D158" s="655">
        <v>1146</v>
      </c>
      <c r="E158" s="655">
        <v>1146</v>
      </c>
      <c r="F158" s="655">
        <v>39.17</v>
      </c>
      <c r="J158" s="220"/>
      <c r="K158" s="220" t="str">
        <f t="shared" si="10"/>
        <v>1123</v>
      </c>
      <c r="L158" s="220" t="str">
        <f t="shared" si="11"/>
        <v>112</v>
      </c>
      <c r="M158" s="665"/>
      <c r="N158" s="220"/>
    </row>
    <row r="159" spans="1:14" ht="15" customHeight="1">
      <c r="A159" s="655">
        <v>1123030033</v>
      </c>
      <c r="B159" s="655" t="s">
        <v>421</v>
      </c>
      <c r="C159" s="655">
        <v>-366.47</v>
      </c>
      <c r="D159" s="655">
        <v>69056.56</v>
      </c>
      <c r="E159" s="655">
        <v>55576.959999999999</v>
      </c>
      <c r="F159" s="655">
        <v>13113.13</v>
      </c>
      <c r="J159" s="220"/>
      <c r="K159" s="220" t="str">
        <f t="shared" si="10"/>
        <v>1123</v>
      </c>
      <c r="L159" s="220" t="str">
        <f t="shared" si="11"/>
        <v>112</v>
      </c>
      <c r="M159" s="665"/>
      <c r="N159" s="220"/>
    </row>
    <row r="160" spans="1:14" ht="15" customHeight="1">
      <c r="A160" s="655">
        <v>1123030034</v>
      </c>
      <c r="B160" s="655" t="s">
        <v>422</v>
      </c>
      <c r="C160" s="655">
        <v>14</v>
      </c>
      <c r="D160" s="655">
        <v>0</v>
      </c>
      <c r="E160" s="655">
        <v>0</v>
      </c>
      <c r="F160" s="655">
        <v>14</v>
      </c>
      <c r="J160" s="220"/>
      <c r="K160" s="220" t="str">
        <f t="shared" si="10"/>
        <v>1123</v>
      </c>
      <c r="L160" s="220" t="str">
        <f t="shared" si="11"/>
        <v>112</v>
      </c>
      <c r="M160" s="665"/>
      <c r="N160" s="220"/>
    </row>
    <row r="161" spans="1:14" ht="15" customHeight="1">
      <c r="A161" s="655">
        <v>1123030035</v>
      </c>
      <c r="B161" s="655" t="s">
        <v>423</v>
      </c>
      <c r="C161" s="655">
        <v>4875</v>
      </c>
      <c r="D161" s="655">
        <v>1279</v>
      </c>
      <c r="E161" s="655">
        <v>1213</v>
      </c>
      <c r="F161" s="655">
        <v>4941</v>
      </c>
      <c r="J161" s="220"/>
      <c r="K161" s="220" t="str">
        <f t="shared" si="10"/>
        <v>1123</v>
      </c>
      <c r="L161" s="220" t="str">
        <f t="shared" si="11"/>
        <v>112</v>
      </c>
      <c r="M161" s="665"/>
      <c r="N161" s="220"/>
    </row>
    <row r="162" spans="1:14" ht="15" customHeight="1">
      <c r="A162" s="655">
        <v>1123030037</v>
      </c>
      <c r="B162" s="655" t="s">
        <v>424</v>
      </c>
      <c r="C162" s="655">
        <v>27863.91</v>
      </c>
      <c r="D162" s="655">
        <v>212698.73</v>
      </c>
      <c r="E162" s="655">
        <v>213158</v>
      </c>
      <c r="F162" s="655">
        <v>27404.639999999999</v>
      </c>
      <c r="J162" s="220"/>
      <c r="K162" s="220" t="str">
        <f t="shared" si="10"/>
        <v>1123</v>
      </c>
      <c r="L162" s="220" t="str">
        <f t="shared" si="11"/>
        <v>112</v>
      </c>
      <c r="M162" s="665"/>
      <c r="N162" s="220"/>
    </row>
    <row r="163" spans="1:14" ht="15" customHeight="1">
      <c r="A163" s="655">
        <v>1123030038</v>
      </c>
      <c r="B163" s="655" t="s">
        <v>425</v>
      </c>
      <c r="C163" s="655">
        <v>91.5</v>
      </c>
      <c r="D163" s="655">
        <v>809.16</v>
      </c>
      <c r="E163" s="655">
        <v>0</v>
      </c>
      <c r="F163" s="655">
        <v>900.66</v>
      </c>
      <c r="J163" s="220"/>
      <c r="K163" s="220" t="str">
        <f t="shared" si="10"/>
        <v>1123</v>
      </c>
      <c r="L163" s="220" t="str">
        <f t="shared" si="11"/>
        <v>112</v>
      </c>
      <c r="M163" s="665"/>
      <c r="N163" s="220"/>
    </row>
    <row r="164" spans="1:14" ht="15" customHeight="1">
      <c r="A164" s="655">
        <v>1123030039</v>
      </c>
      <c r="B164" s="655" t="s">
        <v>426</v>
      </c>
      <c r="C164" s="655">
        <v>0.22</v>
      </c>
      <c r="D164" s="655">
        <v>730355</v>
      </c>
      <c r="E164" s="655">
        <v>730355</v>
      </c>
      <c r="F164" s="655">
        <v>0.22</v>
      </c>
      <c r="J164" s="220"/>
      <c r="K164" s="220" t="str">
        <f t="shared" si="10"/>
        <v>1123</v>
      </c>
      <c r="L164" s="220" t="str">
        <f t="shared" si="11"/>
        <v>112</v>
      </c>
      <c r="M164" s="665"/>
      <c r="N164" s="220"/>
    </row>
    <row r="165" spans="1:14" ht="15" customHeight="1">
      <c r="A165" s="655">
        <v>1123030040</v>
      </c>
      <c r="B165" s="655" t="s">
        <v>427</v>
      </c>
      <c r="C165" s="655">
        <v>134.54</v>
      </c>
      <c r="D165" s="655">
        <v>252</v>
      </c>
      <c r="E165" s="655">
        <v>159</v>
      </c>
      <c r="F165" s="655">
        <v>227.54</v>
      </c>
      <c r="J165" s="220"/>
      <c r="K165" s="220" t="str">
        <f t="shared" si="10"/>
        <v>1123</v>
      </c>
      <c r="L165" s="220" t="str">
        <f t="shared" si="11"/>
        <v>112</v>
      </c>
      <c r="M165" s="665"/>
      <c r="N165" s="220"/>
    </row>
    <row r="166" spans="1:14" ht="15" customHeight="1">
      <c r="A166" s="655">
        <v>1123030041</v>
      </c>
      <c r="B166" s="655" t="s">
        <v>428</v>
      </c>
      <c r="C166" s="655">
        <v>1144</v>
      </c>
      <c r="D166" s="655">
        <v>6316.24</v>
      </c>
      <c r="E166" s="655">
        <v>6320.24</v>
      </c>
      <c r="F166" s="655">
        <v>1140</v>
      </c>
      <c r="J166" s="220"/>
      <c r="K166" s="220" t="str">
        <f t="shared" si="10"/>
        <v>1123</v>
      </c>
      <c r="L166" s="220" t="str">
        <f t="shared" si="11"/>
        <v>112</v>
      </c>
      <c r="M166" s="665"/>
      <c r="N166" s="220"/>
    </row>
    <row r="167" spans="1:14" ht="15" customHeight="1">
      <c r="A167" s="655">
        <v>1123030042</v>
      </c>
      <c r="B167" s="655" t="s">
        <v>429</v>
      </c>
      <c r="C167" s="655">
        <v>44.32</v>
      </c>
      <c r="D167" s="655">
        <v>1.4</v>
      </c>
      <c r="E167" s="655">
        <v>0</v>
      </c>
      <c r="F167" s="655">
        <v>45.72</v>
      </c>
      <c r="J167" s="220"/>
      <c r="K167" s="220" t="str">
        <f t="shared" si="10"/>
        <v>1123</v>
      </c>
      <c r="L167" s="220" t="str">
        <f t="shared" si="11"/>
        <v>112</v>
      </c>
      <c r="M167" s="665"/>
      <c r="N167" s="220"/>
    </row>
    <row r="168" spans="1:14" ht="15" customHeight="1">
      <c r="A168" s="655">
        <v>1123030043</v>
      </c>
      <c r="B168" s="655" t="s">
        <v>430</v>
      </c>
      <c r="C168" s="655">
        <v>248.98</v>
      </c>
      <c r="D168" s="655">
        <v>0</v>
      </c>
      <c r="E168" s="655">
        <v>0</v>
      </c>
      <c r="F168" s="655">
        <v>248.98</v>
      </c>
      <c r="J168" s="220"/>
      <c r="K168" s="220" t="str">
        <f t="shared" si="10"/>
        <v>1123</v>
      </c>
      <c r="L168" s="220" t="str">
        <f t="shared" si="11"/>
        <v>112</v>
      </c>
      <c r="M168" s="665"/>
      <c r="N168" s="220"/>
    </row>
    <row r="169" spans="1:14" ht="15" customHeight="1">
      <c r="A169" s="655">
        <v>1123030044</v>
      </c>
      <c r="B169" s="655" t="s">
        <v>431</v>
      </c>
      <c r="C169" s="655">
        <v>0.31</v>
      </c>
      <c r="D169" s="655">
        <v>28</v>
      </c>
      <c r="E169" s="655">
        <v>28</v>
      </c>
      <c r="F169" s="655">
        <v>0.31</v>
      </c>
      <c r="J169" s="220"/>
      <c r="K169" s="220" t="str">
        <f t="shared" si="10"/>
        <v>1123</v>
      </c>
      <c r="L169" s="220" t="str">
        <f t="shared" si="11"/>
        <v>112</v>
      </c>
      <c r="M169" s="665"/>
      <c r="N169" s="220"/>
    </row>
    <row r="170" spans="1:14" ht="15" customHeight="1">
      <c r="A170" s="655">
        <v>1123030045</v>
      </c>
      <c r="B170" s="655" t="s">
        <v>432</v>
      </c>
      <c r="C170" s="655">
        <v>1383.71</v>
      </c>
      <c r="D170" s="655">
        <v>39700</v>
      </c>
      <c r="E170" s="655">
        <v>39439.71</v>
      </c>
      <c r="F170" s="655">
        <v>1644</v>
      </c>
      <c r="J170" s="220"/>
      <c r="K170" s="220" t="str">
        <f t="shared" si="10"/>
        <v>1123</v>
      </c>
      <c r="L170" s="220" t="str">
        <f t="shared" si="11"/>
        <v>112</v>
      </c>
      <c r="M170" s="665"/>
      <c r="N170" s="220"/>
    </row>
    <row r="171" spans="1:14" ht="15" customHeight="1">
      <c r="A171" s="655">
        <v>1123030046</v>
      </c>
      <c r="B171" s="655" t="s">
        <v>433</v>
      </c>
      <c r="C171" s="655">
        <v>-3</v>
      </c>
      <c r="D171" s="655">
        <v>0</v>
      </c>
      <c r="E171" s="655">
        <v>0</v>
      </c>
      <c r="F171" s="655">
        <v>-3</v>
      </c>
      <c r="J171" s="220"/>
      <c r="K171" s="220" t="str">
        <f t="shared" si="10"/>
        <v>1123</v>
      </c>
      <c r="L171" s="220" t="str">
        <f t="shared" si="11"/>
        <v>112</v>
      </c>
      <c r="M171" s="665"/>
      <c r="N171" s="220"/>
    </row>
    <row r="172" spans="1:14" ht="15" customHeight="1">
      <c r="A172" s="655">
        <v>1123030047</v>
      </c>
      <c r="B172" s="655" t="s">
        <v>434</v>
      </c>
      <c r="C172" s="655">
        <v>-1</v>
      </c>
      <c r="D172" s="655">
        <v>300</v>
      </c>
      <c r="E172" s="655">
        <v>300</v>
      </c>
      <c r="F172" s="655">
        <v>-1</v>
      </c>
      <c r="J172" s="220"/>
      <c r="K172" s="220" t="str">
        <f t="shared" si="10"/>
        <v>1123</v>
      </c>
      <c r="L172" s="220" t="str">
        <f t="shared" si="11"/>
        <v>112</v>
      </c>
      <c r="M172" s="665"/>
      <c r="N172" s="220"/>
    </row>
    <row r="173" spans="1:14" ht="15" customHeight="1">
      <c r="A173" s="655">
        <v>1123030048</v>
      </c>
      <c r="B173" s="655" t="s">
        <v>435</v>
      </c>
      <c r="C173" s="655">
        <v>-49.5</v>
      </c>
      <c r="D173" s="655">
        <v>0</v>
      </c>
      <c r="E173" s="655">
        <v>0</v>
      </c>
      <c r="F173" s="655">
        <v>-49.5</v>
      </c>
      <c r="J173" s="220"/>
      <c r="K173" s="220" t="str">
        <f t="shared" si="10"/>
        <v>1123</v>
      </c>
      <c r="L173" s="220" t="str">
        <f t="shared" si="11"/>
        <v>112</v>
      </c>
      <c r="M173" s="665"/>
      <c r="N173" s="220"/>
    </row>
    <row r="174" spans="1:14" ht="15" customHeight="1">
      <c r="A174" s="655">
        <v>1123030049</v>
      </c>
      <c r="B174" s="655" t="s">
        <v>436</v>
      </c>
      <c r="C174" s="655">
        <v>1</v>
      </c>
      <c r="D174" s="655">
        <v>146.69999999999999</v>
      </c>
      <c r="E174" s="655">
        <v>146.69999999999999</v>
      </c>
      <c r="F174" s="655">
        <v>1</v>
      </c>
      <c r="J174" s="220"/>
      <c r="K174" s="220" t="str">
        <f t="shared" si="10"/>
        <v>1123</v>
      </c>
      <c r="L174" s="220" t="str">
        <f t="shared" si="11"/>
        <v>112</v>
      </c>
      <c r="M174" s="665"/>
      <c r="N174" s="220"/>
    </row>
    <row r="175" spans="1:14" ht="15" customHeight="1">
      <c r="A175" s="655">
        <v>1123030051</v>
      </c>
      <c r="B175" s="655" t="s">
        <v>437</v>
      </c>
      <c r="C175" s="655">
        <v>2242.9</v>
      </c>
      <c r="D175" s="655">
        <v>46</v>
      </c>
      <c r="E175" s="655">
        <v>0</v>
      </c>
      <c r="F175" s="655">
        <v>2288.9</v>
      </c>
      <c r="J175" s="220"/>
      <c r="K175" s="220" t="str">
        <f t="shared" si="10"/>
        <v>1123</v>
      </c>
      <c r="L175" s="220" t="str">
        <f t="shared" si="11"/>
        <v>112</v>
      </c>
      <c r="M175" s="665"/>
      <c r="N175" s="220"/>
    </row>
    <row r="176" spans="1:14" ht="15" customHeight="1">
      <c r="A176" s="655">
        <v>1123030054</v>
      </c>
      <c r="B176" s="655" t="s">
        <v>438</v>
      </c>
      <c r="C176" s="655">
        <v>518.05999999999995</v>
      </c>
      <c r="D176" s="655">
        <v>1858.32</v>
      </c>
      <c r="E176" s="655">
        <v>2877.2</v>
      </c>
      <c r="F176" s="655">
        <v>-500.82</v>
      </c>
      <c r="J176" s="220"/>
      <c r="K176" s="220" t="str">
        <f t="shared" si="10"/>
        <v>1123</v>
      </c>
      <c r="L176" s="220" t="str">
        <f t="shared" si="11"/>
        <v>112</v>
      </c>
      <c r="M176" s="665"/>
      <c r="N176" s="220"/>
    </row>
    <row r="177" spans="1:14" ht="15" customHeight="1">
      <c r="A177" s="655">
        <v>1123030055</v>
      </c>
      <c r="B177" s="655" t="s">
        <v>439</v>
      </c>
      <c r="C177" s="655">
        <v>-917.9</v>
      </c>
      <c r="D177" s="655">
        <v>26642</v>
      </c>
      <c r="E177" s="655">
        <v>26148</v>
      </c>
      <c r="F177" s="655">
        <v>-423.9</v>
      </c>
      <c r="J177" s="220"/>
      <c r="K177" s="220" t="str">
        <f t="shared" si="10"/>
        <v>1123</v>
      </c>
      <c r="L177" s="220" t="str">
        <f t="shared" si="11"/>
        <v>112</v>
      </c>
      <c r="M177" s="665"/>
      <c r="N177" s="220"/>
    </row>
    <row r="178" spans="1:14" ht="15" customHeight="1">
      <c r="A178" s="655">
        <v>1123030057</v>
      </c>
      <c r="B178" s="655" t="s">
        <v>440</v>
      </c>
      <c r="C178" s="655">
        <v>1098</v>
      </c>
      <c r="D178" s="655">
        <v>243</v>
      </c>
      <c r="E178" s="655">
        <v>352</v>
      </c>
      <c r="F178" s="655">
        <v>989</v>
      </c>
      <c r="J178" s="220"/>
      <c r="K178" s="220" t="str">
        <f t="shared" si="10"/>
        <v>1123</v>
      </c>
      <c r="L178" s="220" t="str">
        <f t="shared" si="11"/>
        <v>112</v>
      </c>
      <c r="M178" s="665"/>
      <c r="N178" s="220"/>
    </row>
    <row r="179" spans="1:14" ht="15" customHeight="1">
      <c r="A179" s="655">
        <v>1123030059</v>
      </c>
      <c r="B179" s="655" t="s">
        <v>441</v>
      </c>
      <c r="C179" s="655">
        <v>-746</v>
      </c>
      <c r="D179" s="655">
        <v>0</v>
      </c>
      <c r="E179" s="655">
        <v>0</v>
      </c>
      <c r="F179" s="655">
        <v>-746</v>
      </c>
      <c r="J179" s="220"/>
      <c r="K179" s="220" t="str">
        <f t="shared" si="10"/>
        <v>1123</v>
      </c>
      <c r="L179" s="220" t="str">
        <f t="shared" si="11"/>
        <v>112</v>
      </c>
      <c r="M179" s="665"/>
      <c r="N179" s="220"/>
    </row>
    <row r="180" spans="1:14" ht="15" customHeight="1">
      <c r="A180" s="655">
        <v>1123030060</v>
      </c>
      <c r="B180" s="655" t="s">
        <v>442</v>
      </c>
      <c r="C180" s="655">
        <v>30</v>
      </c>
      <c r="D180" s="655">
        <v>1636</v>
      </c>
      <c r="E180" s="655">
        <v>1634</v>
      </c>
      <c r="F180" s="655">
        <v>32</v>
      </c>
      <c r="J180" s="220"/>
      <c r="K180" s="220" t="str">
        <f t="shared" si="10"/>
        <v>1123</v>
      </c>
      <c r="L180" s="220" t="str">
        <f t="shared" si="11"/>
        <v>112</v>
      </c>
      <c r="M180" s="665"/>
      <c r="N180" s="220"/>
    </row>
    <row r="181" spans="1:14" ht="15" customHeight="1">
      <c r="A181" s="655">
        <v>1123030061</v>
      </c>
      <c r="B181" s="655" t="s">
        <v>443</v>
      </c>
      <c r="C181" s="655">
        <v>431</v>
      </c>
      <c r="D181" s="655">
        <v>0</v>
      </c>
      <c r="E181" s="655">
        <v>0</v>
      </c>
      <c r="F181" s="655">
        <v>431</v>
      </c>
      <c r="J181" s="220"/>
      <c r="K181" s="220" t="str">
        <f t="shared" si="10"/>
        <v>1123</v>
      </c>
      <c r="L181" s="220" t="str">
        <f t="shared" si="11"/>
        <v>112</v>
      </c>
      <c r="M181" s="665"/>
      <c r="N181" s="220"/>
    </row>
    <row r="182" spans="1:14" ht="15" customHeight="1">
      <c r="A182" s="655">
        <v>1123030064</v>
      </c>
      <c r="B182" s="655" t="s">
        <v>444</v>
      </c>
      <c r="C182" s="655">
        <v>96.95</v>
      </c>
      <c r="D182" s="655">
        <v>1043</v>
      </c>
      <c r="E182" s="655">
        <v>1045</v>
      </c>
      <c r="F182" s="655">
        <v>94.95</v>
      </c>
      <c r="J182" s="220"/>
      <c r="K182" s="220" t="str">
        <f t="shared" si="10"/>
        <v>1123</v>
      </c>
      <c r="L182" s="220" t="str">
        <f t="shared" si="11"/>
        <v>112</v>
      </c>
      <c r="M182" s="665"/>
      <c r="N182" s="220"/>
    </row>
    <row r="183" spans="1:14" ht="15" customHeight="1">
      <c r="A183" s="655">
        <v>1123030066</v>
      </c>
      <c r="B183" s="655" t="s">
        <v>445</v>
      </c>
      <c r="C183" s="655">
        <v>1804</v>
      </c>
      <c r="D183" s="655">
        <v>11728</v>
      </c>
      <c r="E183" s="655">
        <v>12420</v>
      </c>
      <c r="F183" s="655">
        <v>1112</v>
      </c>
      <c r="J183" s="220"/>
      <c r="K183" s="220" t="str">
        <f t="shared" si="10"/>
        <v>1123</v>
      </c>
      <c r="L183" s="220" t="str">
        <f t="shared" si="11"/>
        <v>112</v>
      </c>
      <c r="M183" s="665"/>
      <c r="N183" s="220"/>
    </row>
    <row r="184" spans="1:14" ht="15" customHeight="1">
      <c r="A184" s="655">
        <v>1123030071</v>
      </c>
      <c r="B184" s="655" t="s">
        <v>446</v>
      </c>
      <c r="C184" s="655">
        <v>1137.19</v>
      </c>
      <c r="D184" s="655">
        <v>79831.600000000006</v>
      </c>
      <c r="E184" s="655">
        <v>79760.58</v>
      </c>
      <c r="F184" s="655">
        <v>1208.21</v>
      </c>
      <c r="J184" s="220"/>
      <c r="K184" s="220" t="str">
        <f t="shared" si="10"/>
        <v>1123</v>
      </c>
      <c r="L184" s="220" t="str">
        <f t="shared" si="11"/>
        <v>112</v>
      </c>
      <c r="M184" s="665"/>
      <c r="N184" s="220"/>
    </row>
    <row r="185" spans="1:14" ht="15" customHeight="1">
      <c r="A185" s="655">
        <v>1123030072</v>
      </c>
      <c r="B185" s="655" t="s">
        <v>4203</v>
      </c>
      <c r="C185" s="655">
        <v>173</v>
      </c>
      <c r="D185" s="655">
        <v>2724.91</v>
      </c>
      <c r="E185" s="655">
        <v>2723.91</v>
      </c>
      <c r="F185" s="655">
        <v>174</v>
      </c>
      <c r="J185" s="220"/>
      <c r="K185" s="220" t="str">
        <f t="shared" si="10"/>
        <v>1123</v>
      </c>
      <c r="L185" s="220" t="str">
        <f t="shared" si="11"/>
        <v>112</v>
      </c>
      <c r="M185" s="665"/>
      <c r="N185" s="220"/>
    </row>
    <row r="186" spans="1:14" ht="15" customHeight="1">
      <c r="A186" s="655">
        <v>1123030073</v>
      </c>
      <c r="B186" s="655" t="s">
        <v>447</v>
      </c>
      <c r="C186" s="655">
        <v>-1</v>
      </c>
      <c r="D186" s="655">
        <v>0</v>
      </c>
      <c r="E186" s="655">
        <v>0</v>
      </c>
      <c r="F186" s="655">
        <v>-1</v>
      </c>
      <c r="J186" s="220"/>
      <c r="K186" s="220" t="str">
        <f t="shared" si="10"/>
        <v>1123</v>
      </c>
      <c r="L186" s="220" t="str">
        <f t="shared" si="11"/>
        <v>112</v>
      </c>
      <c r="M186" s="665"/>
      <c r="N186" s="220"/>
    </row>
    <row r="187" spans="1:14" ht="15" customHeight="1">
      <c r="A187" s="655">
        <v>1123030077</v>
      </c>
      <c r="B187" s="655" t="s">
        <v>448</v>
      </c>
      <c r="C187" s="655">
        <v>27005.84</v>
      </c>
      <c r="D187" s="655">
        <v>0</v>
      </c>
      <c r="E187" s="655">
        <v>0</v>
      </c>
      <c r="F187" s="655">
        <v>27005.84</v>
      </c>
      <c r="J187" s="220"/>
      <c r="K187" s="220" t="str">
        <f t="shared" si="10"/>
        <v>1123</v>
      </c>
      <c r="L187" s="220" t="str">
        <f t="shared" si="11"/>
        <v>112</v>
      </c>
      <c r="M187" s="665"/>
      <c r="N187" s="220"/>
    </row>
    <row r="188" spans="1:14" ht="15" customHeight="1">
      <c r="A188" s="655">
        <v>1123030080</v>
      </c>
      <c r="B188" s="655" t="s">
        <v>449</v>
      </c>
      <c r="C188" s="655">
        <v>-8837.15</v>
      </c>
      <c r="D188" s="655">
        <v>22</v>
      </c>
      <c r="E188" s="655">
        <v>171.74</v>
      </c>
      <c r="F188" s="655">
        <v>-8986.89</v>
      </c>
      <c r="J188" s="220"/>
      <c r="K188" s="220" t="str">
        <f t="shared" si="10"/>
        <v>1123</v>
      </c>
      <c r="L188" s="220" t="str">
        <f t="shared" si="11"/>
        <v>112</v>
      </c>
      <c r="M188" s="665"/>
      <c r="N188" s="220"/>
    </row>
    <row r="189" spans="1:14" ht="15" customHeight="1">
      <c r="A189" s="655">
        <v>1123030081</v>
      </c>
      <c r="B189" s="655" t="s">
        <v>450</v>
      </c>
      <c r="C189" s="655">
        <v>9976.68</v>
      </c>
      <c r="D189" s="655">
        <v>1566</v>
      </c>
      <c r="E189" s="655">
        <v>1756.45</v>
      </c>
      <c r="F189" s="655">
        <v>9786.23</v>
      </c>
      <c r="J189" s="220"/>
      <c r="K189" s="220" t="str">
        <f t="shared" si="10"/>
        <v>1123</v>
      </c>
      <c r="L189" s="220" t="str">
        <f t="shared" si="11"/>
        <v>112</v>
      </c>
      <c r="M189" s="665"/>
      <c r="N189" s="220"/>
    </row>
    <row r="190" spans="1:14" ht="15" customHeight="1">
      <c r="A190" s="655">
        <v>1123030082</v>
      </c>
      <c r="B190" s="655" t="s">
        <v>451</v>
      </c>
      <c r="C190" s="655">
        <v>743.14</v>
      </c>
      <c r="D190" s="655">
        <v>50860</v>
      </c>
      <c r="E190" s="655">
        <v>51291.49</v>
      </c>
      <c r="F190" s="655">
        <v>311.64999999999998</v>
      </c>
      <c r="J190" s="220"/>
      <c r="K190" s="220" t="str">
        <f t="shared" si="10"/>
        <v>1123</v>
      </c>
      <c r="L190" s="220" t="str">
        <f t="shared" si="11"/>
        <v>112</v>
      </c>
      <c r="M190" s="665"/>
      <c r="N190" s="220"/>
    </row>
    <row r="191" spans="1:14" ht="15" customHeight="1">
      <c r="A191" s="655">
        <v>1123030083</v>
      </c>
      <c r="B191" s="655" t="s">
        <v>452</v>
      </c>
      <c r="C191" s="655">
        <v>4584.28</v>
      </c>
      <c r="D191" s="655">
        <v>96</v>
      </c>
      <c r="E191" s="655">
        <v>47</v>
      </c>
      <c r="F191" s="655">
        <v>4633.28</v>
      </c>
      <c r="J191" s="220"/>
      <c r="K191" s="220" t="str">
        <f t="shared" si="10"/>
        <v>1123</v>
      </c>
      <c r="L191" s="220" t="str">
        <f t="shared" si="11"/>
        <v>112</v>
      </c>
      <c r="M191" s="665"/>
      <c r="N191" s="220"/>
    </row>
    <row r="192" spans="1:14" ht="15" customHeight="1">
      <c r="A192" s="655">
        <v>1123030084</v>
      </c>
      <c r="B192" s="655" t="s">
        <v>453</v>
      </c>
      <c r="C192" s="655">
        <v>3773.62</v>
      </c>
      <c r="D192" s="655">
        <v>27325.82</v>
      </c>
      <c r="E192" s="655">
        <v>25799</v>
      </c>
      <c r="F192" s="655">
        <v>5300.44</v>
      </c>
      <c r="J192" s="220"/>
      <c r="K192" s="220" t="str">
        <f t="shared" si="10"/>
        <v>1123</v>
      </c>
      <c r="L192" s="220" t="str">
        <f t="shared" si="11"/>
        <v>112</v>
      </c>
      <c r="M192" s="665"/>
      <c r="N192" s="220"/>
    </row>
    <row r="193" spans="1:14" ht="15" customHeight="1">
      <c r="A193" s="655">
        <v>1123030085</v>
      </c>
      <c r="B193" s="655" t="s">
        <v>454</v>
      </c>
      <c r="C193" s="655">
        <v>-608.11</v>
      </c>
      <c r="D193" s="655">
        <v>826</v>
      </c>
      <c r="E193" s="655">
        <v>825</v>
      </c>
      <c r="F193" s="655">
        <v>-607.11</v>
      </c>
      <c r="J193" s="220"/>
      <c r="K193" s="220" t="str">
        <f t="shared" si="10"/>
        <v>1123</v>
      </c>
      <c r="L193" s="220" t="str">
        <f t="shared" si="11"/>
        <v>112</v>
      </c>
      <c r="M193" s="665"/>
      <c r="N193" s="220"/>
    </row>
    <row r="194" spans="1:14" ht="15" customHeight="1">
      <c r="A194" s="655">
        <v>1123030086</v>
      </c>
      <c r="B194" s="655" t="s">
        <v>455</v>
      </c>
      <c r="C194" s="655">
        <v>0.18</v>
      </c>
      <c r="D194" s="655">
        <v>71</v>
      </c>
      <c r="E194" s="655">
        <v>71.180000000000007</v>
      </c>
      <c r="F194" s="655">
        <v>0</v>
      </c>
      <c r="J194" s="220"/>
      <c r="K194" s="220" t="str">
        <f t="shared" si="10"/>
        <v>1123</v>
      </c>
      <c r="L194" s="220" t="str">
        <f t="shared" si="11"/>
        <v>112</v>
      </c>
      <c r="M194" s="665"/>
      <c r="N194" s="220"/>
    </row>
    <row r="195" spans="1:14" ht="15" customHeight="1">
      <c r="A195" s="655">
        <v>1123030087</v>
      </c>
      <c r="B195" s="655" t="s">
        <v>456</v>
      </c>
      <c r="C195" s="655">
        <v>18</v>
      </c>
      <c r="D195" s="655">
        <v>3576</v>
      </c>
      <c r="E195" s="655">
        <v>3577</v>
      </c>
      <c r="F195" s="655">
        <v>17</v>
      </c>
      <c r="J195" s="220"/>
      <c r="K195" s="220" t="str">
        <f t="shared" si="10"/>
        <v>1123</v>
      </c>
      <c r="L195" s="220" t="str">
        <f t="shared" si="11"/>
        <v>112</v>
      </c>
      <c r="M195" s="665"/>
      <c r="N195" s="220"/>
    </row>
    <row r="196" spans="1:14" ht="15" customHeight="1">
      <c r="A196" s="655">
        <v>1123030088</v>
      </c>
      <c r="B196" s="655" t="s">
        <v>1558</v>
      </c>
      <c r="C196" s="655">
        <v>0</v>
      </c>
      <c r="D196" s="655">
        <v>5</v>
      </c>
      <c r="E196" s="655">
        <v>3</v>
      </c>
      <c r="F196" s="655">
        <v>2</v>
      </c>
      <c r="J196" s="220"/>
      <c r="K196" s="220" t="str">
        <f t="shared" si="10"/>
        <v>1123</v>
      </c>
      <c r="L196" s="220" t="str">
        <f t="shared" si="11"/>
        <v>112</v>
      </c>
      <c r="M196" s="665"/>
      <c r="N196" s="220"/>
    </row>
    <row r="197" spans="1:14" ht="15" customHeight="1">
      <c r="A197" s="655">
        <v>1123030089</v>
      </c>
      <c r="B197" s="655" t="s">
        <v>457</v>
      </c>
      <c r="C197" s="655">
        <v>-439.6</v>
      </c>
      <c r="D197" s="655">
        <v>0</v>
      </c>
      <c r="E197" s="655">
        <v>5</v>
      </c>
      <c r="F197" s="655">
        <v>-444.6</v>
      </c>
      <c r="J197" s="220"/>
      <c r="K197" s="220" t="str">
        <f t="shared" ref="K197:K260" si="12">MID(A197,1,4)</f>
        <v>1123</v>
      </c>
      <c r="L197" s="220" t="str">
        <f t="shared" ref="L197:L260" si="13">MID(A197,1,3)</f>
        <v>112</v>
      </c>
      <c r="M197" s="665"/>
      <c r="N197" s="220"/>
    </row>
    <row r="198" spans="1:14" ht="15" customHeight="1">
      <c r="A198" s="655">
        <v>1123030091</v>
      </c>
      <c r="B198" s="655" t="s">
        <v>458</v>
      </c>
      <c r="C198" s="655">
        <v>40</v>
      </c>
      <c r="D198" s="655">
        <v>0</v>
      </c>
      <c r="E198" s="655">
        <v>0</v>
      </c>
      <c r="F198" s="655">
        <v>40</v>
      </c>
      <c r="J198" s="220"/>
      <c r="K198" s="220" t="str">
        <f t="shared" si="12"/>
        <v>1123</v>
      </c>
      <c r="L198" s="220" t="str">
        <f t="shared" si="13"/>
        <v>112</v>
      </c>
      <c r="M198" s="665"/>
      <c r="N198" s="220"/>
    </row>
    <row r="199" spans="1:14" ht="15" customHeight="1">
      <c r="A199" s="655">
        <v>1123030093</v>
      </c>
      <c r="B199" s="655" t="s">
        <v>459</v>
      </c>
      <c r="C199" s="655">
        <v>33</v>
      </c>
      <c r="D199" s="655">
        <v>0</v>
      </c>
      <c r="E199" s="655">
        <v>0</v>
      </c>
      <c r="F199" s="655">
        <v>33</v>
      </c>
      <c r="J199" s="220"/>
      <c r="K199" s="220" t="str">
        <f t="shared" si="12"/>
        <v>1123</v>
      </c>
      <c r="L199" s="220" t="str">
        <f t="shared" si="13"/>
        <v>112</v>
      </c>
      <c r="M199" s="665"/>
      <c r="N199" s="220"/>
    </row>
    <row r="200" spans="1:14" ht="15" customHeight="1">
      <c r="A200" s="655">
        <v>1123030095</v>
      </c>
      <c r="B200" s="655" t="s">
        <v>460</v>
      </c>
      <c r="C200" s="655">
        <v>0</v>
      </c>
      <c r="D200" s="655">
        <v>1</v>
      </c>
      <c r="E200" s="655">
        <v>0</v>
      </c>
      <c r="F200" s="655">
        <v>1</v>
      </c>
      <c r="J200" s="220"/>
      <c r="K200" s="220" t="str">
        <f t="shared" si="12"/>
        <v>1123</v>
      </c>
      <c r="L200" s="220" t="str">
        <f t="shared" si="13"/>
        <v>112</v>
      </c>
      <c r="M200" s="665"/>
      <c r="N200" s="220"/>
    </row>
    <row r="201" spans="1:14" ht="15" customHeight="1">
      <c r="A201" s="655">
        <v>1123030096</v>
      </c>
      <c r="B201" s="655" t="s">
        <v>461</v>
      </c>
      <c r="C201" s="655">
        <v>338.93</v>
      </c>
      <c r="D201" s="655">
        <v>0</v>
      </c>
      <c r="E201" s="655">
        <v>1</v>
      </c>
      <c r="F201" s="655">
        <v>337.93</v>
      </c>
      <c r="J201" s="220"/>
      <c r="K201" s="220" t="str">
        <f t="shared" si="12"/>
        <v>1123</v>
      </c>
      <c r="L201" s="220" t="str">
        <f t="shared" si="13"/>
        <v>112</v>
      </c>
      <c r="M201" s="665"/>
      <c r="N201" s="220"/>
    </row>
    <row r="202" spans="1:14" ht="15" customHeight="1">
      <c r="A202" s="655">
        <v>1123030097</v>
      </c>
      <c r="B202" s="655" t="s">
        <v>462</v>
      </c>
      <c r="C202" s="655">
        <v>603.27</v>
      </c>
      <c r="D202" s="655">
        <v>51934</v>
      </c>
      <c r="E202" s="655">
        <v>51903</v>
      </c>
      <c r="F202" s="655">
        <v>634.27</v>
      </c>
      <c r="J202" s="220"/>
      <c r="K202" s="220" t="str">
        <f t="shared" si="12"/>
        <v>1123</v>
      </c>
      <c r="L202" s="220" t="str">
        <f t="shared" si="13"/>
        <v>112</v>
      </c>
      <c r="M202" s="665"/>
      <c r="N202" s="220"/>
    </row>
    <row r="203" spans="1:14" ht="15" customHeight="1">
      <c r="A203" s="655">
        <v>1123030098</v>
      </c>
      <c r="B203" s="655" t="s">
        <v>463</v>
      </c>
      <c r="C203" s="655">
        <v>1257</v>
      </c>
      <c r="D203" s="655">
        <v>790.48</v>
      </c>
      <c r="E203" s="655">
        <v>790.48</v>
      </c>
      <c r="F203" s="655">
        <v>1257</v>
      </c>
      <c r="J203" s="220"/>
      <c r="K203" s="220" t="str">
        <f t="shared" si="12"/>
        <v>1123</v>
      </c>
      <c r="L203" s="220" t="str">
        <f t="shared" si="13"/>
        <v>112</v>
      </c>
      <c r="M203" s="665"/>
      <c r="N203" s="220"/>
    </row>
    <row r="204" spans="1:14" ht="15" customHeight="1">
      <c r="A204" s="655">
        <v>1123030100</v>
      </c>
      <c r="B204" s="655" t="s">
        <v>464</v>
      </c>
      <c r="C204" s="655">
        <v>-1383</v>
      </c>
      <c r="D204" s="655">
        <v>0</v>
      </c>
      <c r="E204" s="655">
        <v>0</v>
      </c>
      <c r="F204" s="655">
        <v>-1383</v>
      </c>
      <c r="J204" s="220"/>
      <c r="K204" s="220" t="str">
        <f t="shared" si="12"/>
        <v>1123</v>
      </c>
      <c r="L204" s="220" t="str">
        <f t="shared" si="13"/>
        <v>112</v>
      </c>
      <c r="M204" s="665"/>
      <c r="N204" s="220"/>
    </row>
    <row r="205" spans="1:14" ht="15" customHeight="1">
      <c r="A205" s="655">
        <v>1123030101</v>
      </c>
      <c r="B205" s="655" t="s">
        <v>465</v>
      </c>
      <c r="C205" s="655">
        <v>0</v>
      </c>
      <c r="D205" s="655">
        <v>4</v>
      </c>
      <c r="E205" s="655">
        <v>4</v>
      </c>
      <c r="F205" s="655">
        <v>0</v>
      </c>
      <c r="J205" s="220"/>
      <c r="K205" s="220" t="str">
        <f t="shared" si="12"/>
        <v>1123</v>
      </c>
      <c r="L205" s="220" t="str">
        <f t="shared" si="13"/>
        <v>112</v>
      </c>
      <c r="M205" s="665"/>
      <c r="N205" s="220"/>
    </row>
    <row r="206" spans="1:14" ht="15" customHeight="1">
      <c r="A206" s="655">
        <v>1123030102</v>
      </c>
      <c r="B206" s="655" t="s">
        <v>466</v>
      </c>
      <c r="C206" s="655">
        <v>185</v>
      </c>
      <c r="D206" s="655">
        <v>1890</v>
      </c>
      <c r="E206" s="655">
        <v>1200</v>
      </c>
      <c r="F206" s="655">
        <v>875</v>
      </c>
      <c r="J206" s="220"/>
      <c r="K206" s="220" t="str">
        <f t="shared" si="12"/>
        <v>1123</v>
      </c>
      <c r="L206" s="220" t="str">
        <f t="shared" si="13"/>
        <v>112</v>
      </c>
      <c r="M206" s="665"/>
      <c r="N206" s="220"/>
    </row>
    <row r="207" spans="1:14" ht="15" customHeight="1">
      <c r="A207" s="655">
        <v>1123030103</v>
      </c>
      <c r="B207" s="655" t="s">
        <v>467</v>
      </c>
      <c r="C207" s="655">
        <v>1079.4100000000001</v>
      </c>
      <c r="D207" s="655">
        <v>10601</v>
      </c>
      <c r="E207" s="655">
        <v>10595.15</v>
      </c>
      <c r="F207" s="655">
        <v>1085.26</v>
      </c>
      <c r="J207" s="220"/>
      <c r="K207" s="220" t="str">
        <f t="shared" si="12"/>
        <v>1123</v>
      </c>
      <c r="L207" s="220" t="str">
        <f t="shared" si="13"/>
        <v>112</v>
      </c>
      <c r="M207" s="665"/>
      <c r="N207" s="220"/>
    </row>
    <row r="208" spans="1:14" ht="15" customHeight="1">
      <c r="A208" s="655">
        <v>1123030109</v>
      </c>
      <c r="B208" s="655" t="s">
        <v>4204</v>
      </c>
      <c r="C208" s="655">
        <v>54</v>
      </c>
      <c r="D208" s="655">
        <v>920.13</v>
      </c>
      <c r="E208" s="655">
        <v>973.78</v>
      </c>
      <c r="F208" s="655">
        <v>0.35</v>
      </c>
      <c r="J208" s="220"/>
      <c r="K208" s="220" t="str">
        <f t="shared" si="12"/>
        <v>1123</v>
      </c>
      <c r="L208" s="220" t="str">
        <f t="shared" si="13"/>
        <v>112</v>
      </c>
      <c r="M208" s="665"/>
      <c r="N208" s="220"/>
    </row>
    <row r="209" spans="1:14" ht="15" customHeight="1">
      <c r="A209" s="655">
        <v>1123030110</v>
      </c>
      <c r="B209" s="655" t="s">
        <v>2808</v>
      </c>
      <c r="C209" s="655">
        <v>1</v>
      </c>
      <c r="D209" s="655">
        <v>1</v>
      </c>
      <c r="E209" s="655">
        <v>0</v>
      </c>
      <c r="F209" s="655">
        <v>2</v>
      </c>
      <c r="J209" s="220"/>
      <c r="K209" s="220" t="str">
        <f t="shared" si="12"/>
        <v>1123</v>
      </c>
      <c r="L209" s="220" t="str">
        <f t="shared" si="13"/>
        <v>112</v>
      </c>
      <c r="M209" s="665"/>
      <c r="N209" s="220"/>
    </row>
    <row r="210" spans="1:14" ht="15" customHeight="1">
      <c r="A210" s="655">
        <v>1123030112</v>
      </c>
      <c r="B210" s="655" t="s">
        <v>1559</v>
      </c>
      <c r="C210" s="655">
        <v>26</v>
      </c>
      <c r="D210" s="655">
        <v>50749.97</v>
      </c>
      <c r="E210" s="655">
        <v>50765.7</v>
      </c>
      <c r="F210" s="655">
        <v>10.27</v>
      </c>
      <c r="J210" s="220"/>
      <c r="K210" s="220" t="str">
        <f t="shared" si="12"/>
        <v>1123</v>
      </c>
      <c r="L210" s="220" t="str">
        <f t="shared" si="13"/>
        <v>112</v>
      </c>
      <c r="M210" s="665"/>
      <c r="N210" s="220"/>
    </row>
    <row r="211" spans="1:14" ht="15" customHeight="1">
      <c r="A211" s="655">
        <v>1123030113</v>
      </c>
      <c r="B211" s="655" t="s">
        <v>1135</v>
      </c>
      <c r="C211" s="655">
        <v>-896</v>
      </c>
      <c r="D211" s="655">
        <v>0</v>
      </c>
      <c r="E211" s="655">
        <v>0</v>
      </c>
      <c r="F211" s="655">
        <v>-896</v>
      </c>
      <c r="J211" s="220"/>
      <c r="K211" s="220" t="str">
        <f t="shared" si="12"/>
        <v>1123</v>
      </c>
      <c r="L211" s="220" t="str">
        <f t="shared" si="13"/>
        <v>112</v>
      </c>
      <c r="M211" s="665"/>
      <c r="N211" s="220"/>
    </row>
    <row r="212" spans="1:14" ht="15" customHeight="1">
      <c r="A212" s="655">
        <v>1123030114</v>
      </c>
      <c r="B212" s="655" t="s">
        <v>1136</v>
      </c>
      <c r="C212" s="655">
        <v>630.19000000000005</v>
      </c>
      <c r="D212" s="655">
        <v>25391</v>
      </c>
      <c r="E212" s="655">
        <v>25842</v>
      </c>
      <c r="F212" s="655">
        <v>179.19</v>
      </c>
      <c r="J212" s="220"/>
      <c r="K212" s="220" t="str">
        <f t="shared" si="12"/>
        <v>1123</v>
      </c>
      <c r="L212" s="220" t="str">
        <f t="shared" si="13"/>
        <v>112</v>
      </c>
      <c r="M212" s="665"/>
      <c r="N212" s="220"/>
    </row>
    <row r="213" spans="1:14" ht="15" customHeight="1">
      <c r="A213" s="655">
        <v>1123030115</v>
      </c>
      <c r="B213" s="655" t="s">
        <v>1137</v>
      </c>
      <c r="C213" s="655">
        <v>7</v>
      </c>
      <c r="D213" s="655">
        <v>34301</v>
      </c>
      <c r="E213" s="655">
        <v>34315</v>
      </c>
      <c r="F213" s="655">
        <v>-7</v>
      </c>
      <c r="J213" s="220"/>
      <c r="K213" s="220" t="str">
        <f t="shared" si="12"/>
        <v>1123</v>
      </c>
      <c r="L213" s="220" t="str">
        <f t="shared" si="13"/>
        <v>112</v>
      </c>
      <c r="M213" s="665"/>
      <c r="N213" s="220"/>
    </row>
    <row r="214" spans="1:14" ht="15" customHeight="1">
      <c r="A214" s="655">
        <v>1123030116</v>
      </c>
      <c r="B214" s="655" t="s">
        <v>1479</v>
      </c>
      <c r="C214" s="655">
        <v>0.02</v>
      </c>
      <c r="D214" s="655">
        <v>0</v>
      </c>
      <c r="E214" s="655">
        <v>0</v>
      </c>
      <c r="F214" s="655">
        <v>0.02</v>
      </c>
      <c r="J214" s="220"/>
      <c r="K214" s="220" t="str">
        <f t="shared" si="12"/>
        <v>1123</v>
      </c>
      <c r="L214" s="220" t="str">
        <f t="shared" si="13"/>
        <v>112</v>
      </c>
      <c r="M214" s="665"/>
      <c r="N214" s="220"/>
    </row>
    <row r="215" spans="1:14" ht="15" customHeight="1">
      <c r="A215" s="655">
        <v>1123030117</v>
      </c>
      <c r="B215" s="655" t="s">
        <v>1231</v>
      </c>
      <c r="C215" s="655">
        <v>8</v>
      </c>
      <c r="D215" s="655">
        <v>0</v>
      </c>
      <c r="E215" s="655">
        <v>0</v>
      </c>
      <c r="F215" s="655">
        <v>8</v>
      </c>
      <c r="J215" s="220"/>
      <c r="K215" s="220" t="str">
        <f t="shared" si="12"/>
        <v>1123</v>
      </c>
      <c r="L215" s="220" t="str">
        <f t="shared" si="13"/>
        <v>112</v>
      </c>
      <c r="M215" s="665"/>
      <c r="N215" s="220"/>
    </row>
    <row r="216" spans="1:14" ht="15" customHeight="1">
      <c r="A216" s="655">
        <v>1123030118</v>
      </c>
      <c r="B216" s="655" t="s">
        <v>1560</v>
      </c>
      <c r="C216" s="655">
        <v>1</v>
      </c>
      <c r="D216" s="655">
        <v>5237</v>
      </c>
      <c r="E216" s="655">
        <v>5237</v>
      </c>
      <c r="F216" s="655">
        <v>1</v>
      </c>
      <c r="J216" s="220"/>
      <c r="K216" s="220" t="str">
        <f t="shared" si="12"/>
        <v>1123</v>
      </c>
      <c r="L216" s="220" t="str">
        <f t="shared" si="13"/>
        <v>112</v>
      </c>
      <c r="M216" s="665"/>
      <c r="N216" s="220"/>
    </row>
    <row r="217" spans="1:14" ht="15" customHeight="1">
      <c r="A217" s="655">
        <v>1123030119</v>
      </c>
      <c r="B217" s="655" t="s">
        <v>1232</v>
      </c>
      <c r="C217" s="655">
        <v>-375</v>
      </c>
      <c r="D217" s="655">
        <v>0</v>
      </c>
      <c r="E217" s="655">
        <v>0</v>
      </c>
      <c r="F217" s="655">
        <v>-375</v>
      </c>
      <c r="J217" s="220"/>
      <c r="K217" s="220" t="str">
        <f t="shared" si="12"/>
        <v>1123</v>
      </c>
      <c r="L217" s="220" t="str">
        <f t="shared" si="13"/>
        <v>112</v>
      </c>
      <c r="M217" s="665"/>
      <c r="N217" s="220"/>
    </row>
    <row r="218" spans="1:14" ht="15" customHeight="1">
      <c r="A218" s="655">
        <v>1123030120</v>
      </c>
      <c r="B218" s="655" t="s">
        <v>4706</v>
      </c>
      <c r="C218" s="655">
        <v>0</v>
      </c>
      <c r="D218" s="655">
        <v>3</v>
      </c>
      <c r="E218" s="655">
        <v>3</v>
      </c>
      <c r="F218" s="655">
        <v>0</v>
      </c>
      <c r="J218" s="220"/>
      <c r="K218" s="220" t="str">
        <f t="shared" si="12"/>
        <v>1123</v>
      </c>
      <c r="L218" s="220" t="str">
        <f t="shared" si="13"/>
        <v>112</v>
      </c>
      <c r="M218" s="665"/>
      <c r="N218" s="220"/>
    </row>
    <row r="219" spans="1:14" ht="15" customHeight="1">
      <c r="A219" s="655">
        <v>1123030123</v>
      </c>
      <c r="B219" s="655" t="s">
        <v>1579</v>
      </c>
      <c r="C219" s="655">
        <v>19</v>
      </c>
      <c r="D219" s="655">
        <v>56303.68</v>
      </c>
      <c r="E219" s="655">
        <v>55976.68</v>
      </c>
      <c r="F219" s="655">
        <v>346</v>
      </c>
      <c r="J219" s="220"/>
      <c r="K219" s="220" t="str">
        <f t="shared" si="12"/>
        <v>1123</v>
      </c>
      <c r="L219" s="220" t="str">
        <f t="shared" si="13"/>
        <v>112</v>
      </c>
      <c r="M219" s="665"/>
      <c r="N219" s="220"/>
    </row>
    <row r="220" spans="1:14" ht="15" customHeight="1">
      <c r="A220" s="655">
        <v>1123030124</v>
      </c>
      <c r="B220" s="655" t="s">
        <v>1580</v>
      </c>
      <c r="C220" s="655">
        <v>-444.36</v>
      </c>
      <c r="D220" s="655">
        <v>15223.73</v>
      </c>
      <c r="E220" s="655">
        <v>15022.91</v>
      </c>
      <c r="F220" s="655">
        <v>-243.54</v>
      </c>
      <c r="J220" s="220"/>
      <c r="K220" s="220" t="str">
        <f t="shared" si="12"/>
        <v>1123</v>
      </c>
      <c r="L220" s="220" t="str">
        <f t="shared" si="13"/>
        <v>112</v>
      </c>
      <c r="M220" s="665"/>
      <c r="N220" s="220"/>
    </row>
    <row r="221" spans="1:14" ht="15" customHeight="1">
      <c r="A221" s="655">
        <v>1123030125</v>
      </c>
      <c r="B221" s="655" t="s">
        <v>1581</v>
      </c>
      <c r="C221" s="655">
        <v>5</v>
      </c>
      <c r="D221" s="655">
        <v>0</v>
      </c>
      <c r="E221" s="655">
        <v>5</v>
      </c>
      <c r="F221" s="655">
        <v>0</v>
      </c>
      <c r="J221" s="220"/>
      <c r="K221" s="220" t="str">
        <f t="shared" si="12"/>
        <v>1123</v>
      </c>
      <c r="L221" s="220" t="str">
        <f t="shared" si="13"/>
        <v>112</v>
      </c>
      <c r="M221" s="665"/>
      <c r="N221" s="220"/>
    </row>
    <row r="222" spans="1:14" ht="15" customHeight="1">
      <c r="A222" s="655">
        <v>1123030126</v>
      </c>
      <c r="B222" s="655" t="s">
        <v>1582</v>
      </c>
      <c r="C222" s="655">
        <v>1</v>
      </c>
      <c r="D222" s="655">
        <v>251</v>
      </c>
      <c r="E222" s="655">
        <v>188</v>
      </c>
      <c r="F222" s="655">
        <v>64</v>
      </c>
      <c r="J222" s="220"/>
      <c r="K222" s="220" t="str">
        <f t="shared" si="12"/>
        <v>1123</v>
      </c>
      <c r="L222" s="220" t="str">
        <f t="shared" si="13"/>
        <v>112</v>
      </c>
      <c r="M222" s="665"/>
      <c r="N222" s="220"/>
    </row>
    <row r="223" spans="1:14" ht="15" customHeight="1">
      <c r="A223" s="655">
        <v>1123030132</v>
      </c>
      <c r="B223" s="655" t="s">
        <v>1583</v>
      </c>
      <c r="C223" s="655">
        <v>47.14</v>
      </c>
      <c r="D223" s="655">
        <v>113.22</v>
      </c>
      <c r="E223" s="655">
        <v>150.63999999999999</v>
      </c>
      <c r="F223" s="655">
        <v>9.7200000000000006</v>
      </c>
      <c r="J223" s="220"/>
      <c r="K223" s="220" t="str">
        <f t="shared" si="12"/>
        <v>1123</v>
      </c>
      <c r="L223" s="220" t="str">
        <f t="shared" si="13"/>
        <v>112</v>
      </c>
      <c r="M223" s="665"/>
      <c r="N223" s="220"/>
    </row>
    <row r="224" spans="1:14" ht="15" customHeight="1">
      <c r="A224" s="655">
        <v>1123030133</v>
      </c>
      <c r="B224" s="655" t="s">
        <v>1584</v>
      </c>
      <c r="C224" s="655">
        <v>0</v>
      </c>
      <c r="D224" s="655">
        <v>800</v>
      </c>
      <c r="E224" s="655">
        <v>800</v>
      </c>
      <c r="F224" s="655">
        <v>0</v>
      </c>
      <c r="J224" s="220"/>
      <c r="K224" s="220" t="str">
        <f t="shared" si="12"/>
        <v>1123</v>
      </c>
      <c r="L224" s="220" t="str">
        <f t="shared" si="13"/>
        <v>112</v>
      </c>
      <c r="M224" s="665"/>
      <c r="N224" s="220"/>
    </row>
    <row r="225" spans="1:14" ht="15" customHeight="1">
      <c r="A225" s="655">
        <v>1123030136</v>
      </c>
      <c r="B225" s="655" t="s">
        <v>1587</v>
      </c>
      <c r="C225" s="655">
        <v>-3.91</v>
      </c>
      <c r="D225" s="655">
        <v>49044.05</v>
      </c>
      <c r="E225" s="655">
        <v>48942.54</v>
      </c>
      <c r="F225" s="655">
        <v>97.6</v>
      </c>
      <c r="J225" s="220"/>
      <c r="K225" s="220" t="str">
        <f t="shared" si="12"/>
        <v>1123</v>
      </c>
      <c r="L225" s="220" t="str">
        <f t="shared" si="13"/>
        <v>112</v>
      </c>
      <c r="M225" s="665"/>
      <c r="N225" s="220"/>
    </row>
    <row r="226" spans="1:14" ht="15" customHeight="1">
      <c r="A226" s="655">
        <v>1123030137</v>
      </c>
      <c r="B226" s="655" t="s">
        <v>1585</v>
      </c>
      <c r="C226" s="655">
        <v>-4.13</v>
      </c>
      <c r="D226" s="655">
        <v>85331.46</v>
      </c>
      <c r="E226" s="655">
        <v>85331.46</v>
      </c>
      <c r="F226" s="655">
        <v>-4.13</v>
      </c>
      <c r="J226" s="220"/>
      <c r="K226" s="220" t="str">
        <f t="shared" si="12"/>
        <v>1123</v>
      </c>
      <c r="L226" s="220" t="str">
        <f t="shared" si="13"/>
        <v>112</v>
      </c>
      <c r="M226" s="665"/>
      <c r="N226" s="220"/>
    </row>
    <row r="227" spans="1:14" ht="15" customHeight="1">
      <c r="A227" s="655">
        <v>1123030138</v>
      </c>
      <c r="B227" s="655" t="s">
        <v>1586</v>
      </c>
      <c r="C227" s="655">
        <v>0</v>
      </c>
      <c r="D227" s="655">
        <v>2043.5</v>
      </c>
      <c r="E227" s="655">
        <v>1934</v>
      </c>
      <c r="F227" s="655">
        <v>109.5</v>
      </c>
      <c r="J227" s="220"/>
      <c r="K227" s="220" t="str">
        <f t="shared" si="12"/>
        <v>1123</v>
      </c>
      <c r="L227" s="220" t="str">
        <f t="shared" si="13"/>
        <v>112</v>
      </c>
      <c r="M227" s="665"/>
      <c r="N227" s="220"/>
    </row>
    <row r="228" spans="1:14" ht="15" customHeight="1">
      <c r="A228" s="655">
        <v>1123030142</v>
      </c>
      <c r="B228" s="655" t="s">
        <v>4205</v>
      </c>
      <c r="C228" s="655">
        <v>5</v>
      </c>
      <c r="D228" s="655">
        <v>0</v>
      </c>
      <c r="E228" s="655">
        <v>0</v>
      </c>
      <c r="F228" s="655">
        <v>5</v>
      </c>
      <c r="J228" s="220"/>
      <c r="K228" s="220" t="str">
        <f t="shared" si="12"/>
        <v>1123</v>
      </c>
      <c r="L228" s="220" t="str">
        <f t="shared" si="13"/>
        <v>112</v>
      </c>
      <c r="M228" s="665"/>
      <c r="N228" s="220"/>
    </row>
    <row r="229" spans="1:14" ht="15" customHeight="1">
      <c r="A229" s="655">
        <v>1123030143</v>
      </c>
      <c r="B229" s="655" t="s">
        <v>1588</v>
      </c>
      <c r="C229" s="655">
        <v>4</v>
      </c>
      <c r="D229" s="655">
        <v>0</v>
      </c>
      <c r="E229" s="655">
        <v>0</v>
      </c>
      <c r="F229" s="655">
        <v>4</v>
      </c>
      <c r="J229" s="220"/>
      <c r="K229" s="220" t="str">
        <f t="shared" si="12"/>
        <v>1123</v>
      </c>
      <c r="L229" s="220" t="str">
        <f t="shared" si="13"/>
        <v>112</v>
      </c>
      <c r="M229" s="665"/>
      <c r="N229" s="220"/>
    </row>
    <row r="230" spans="1:14" ht="15" customHeight="1">
      <c r="A230" s="655">
        <v>1123030144</v>
      </c>
      <c r="B230" s="655" t="s">
        <v>1622</v>
      </c>
      <c r="C230" s="655">
        <v>51</v>
      </c>
      <c r="D230" s="655">
        <v>521.5</v>
      </c>
      <c r="E230" s="655">
        <v>68.5</v>
      </c>
      <c r="F230" s="655">
        <v>504</v>
      </c>
      <c r="J230" s="220"/>
      <c r="K230" s="220" t="str">
        <f t="shared" si="12"/>
        <v>1123</v>
      </c>
      <c r="L230" s="220" t="str">
        <f t="shared" si="13"/>
        <v>112</v>
      </c>
      <c r="M230" s="665"/>
      <c r="N230" s="220"/>
    </row>
    <row r="231" spans="1:14" ht="15" customHeight="1">
      <c r="A231" s="655">
        <v>1123030145</v>
      </c>
      <c r="B231" s="655" t="s">
        <v>1623</v>
      </c>
      <c r="C231" s="655">
        <v>1</v>
      </c>
      <c r="D231" s="655">
        <v>2</v>
      </c>
      <c r="E231" s="655">
        <v>1</v>
      </c>
      <c r="F231" s="655">
        <v>2</v>
      </c>
      <c r="J231" s="220"/>
      <c r="K231" s="220" t="str">
        <f t="shared" si="12"/>
        <v>1123</v>
      </c>
      <c r="L231" s="220" t="str">
        <f t="shared" si="13"/>
        <v>112</v>
      </c>
      <c r="M231" s="665"/>
      <c r="N231" s="220"/>
    </row>
    <row r="232" spans="1:14" ht="15" customHeight="1">
      <c r="A232" s="655">
        <v>1123030149</v>
      </c>
      <c r="B232" s="655" t="s">
        <v>1589</v>
      </c>
      <c r="C232" s="655">
        <v>36</v>
      </c>
      <c r="D232" s="655">
        <v>1002</v>
      </c>
      <c r="E232" s="655">
        <v>1040</v>
      </c>
      <c r="F232" s="655">
        <v>-2</v>
      </c>
      <c r="J232" s="220"/>
      <c r="K232" s="220" t="str">
        <f t="shared" si="12"/>
        <v>1123</v>
      </c>
      <c r="L232" s="220" t="str">
        <f t="shared" si="13"/>
        <v>112</v>
      </c>
      <c r="M232" s="665"/>
      <c r="N232" s="220"/>
    </row>
    <row r="233" spans="1:14" ht="15" customHeight="1">
      <c r="A233" s="655">
        <v>1123030151</v>
      </c>
      <c r="B233" s="655" t="s">
        <v>4206</v>
      </c>
      <c r="C233" s="655">
        <v>216</v>
      </c>
      <c r="D233" s="655">
        <v>1266</v>
      </c>
      <c r="E233" s="655">
        <v>1084</v>
      </c>
      <c r="F233" s="655">
        <v>398</v>
      </c>
      <c r="J233" s="220"/>
      <c r="K233" s="220" t="str">
        <f t="shared" si="12"/>
        <v>1123</v>
      </c>
      <c r="L233" s="220" t="str">
        <f t="shared" si="13"/>
        <v>112</v>
      </c>
      <c r="M233" s="665"/>
      <c r="N233" s="220"/>
    </row>
    <row r="234" spans="1:14" ht="15" customHeight="1">
      <c r="A234" s="655">
        <v>1123030152</v>
      </c>
      <c r="B234" s="655" t="s">
        <v>4207</v>
      </c>
      <c r="C234" s="655">
        <v>30.1</v>
      </c>
      <c r="D234" s="655">
        <v>100</v>
      </c>
      <c r="E234" s="655">
        <v>130.1</v>
      </c>
      <c r="F234" s="655">
        <v>0</v>
      </c>
      <c r="J234" s="220"/>
      <c r="K234" s="220" t="str">
        <f t="shared" si="12"/>
        <v>1123</v>
      </c>
      <c r="L234" s="220" t="str">
        <f t="shared" si="13"/>
        <v>112</v>
      </c>
      <c r="M234" s="665"/>
      <c r="N234" s="220"/>
    </row>
    <row r="235" spans="1:14" ht="15" customHeight="1">
      <c r="A235" s="655">
        <v>1123030153</v>
      </c>
      <c r="B235" s="655" t="s">
        <v>4208</v>
      </c>
      <c r="C235" s="655">
        <v>63</v>
      </c>
      <c r="D235" s="655">
        <v>19197</v>
      </c>
      <c r="E235" s="655">
        <v>19260</v>
      </c>
      <c r="F235" s="655">
        <v>0</v>
      </c>
      <c r="J235" s="220"/>
      <c r="K235" s="220" t="str">
        <f t="shared" si="12"/>
        <v>1123</v>
      </c>
      <c r="L235" s="220" t="str">
        <f t="shared" si="13"/>
        <v>112</v>
      </c>
      <c r="M235" s="665"/>
      <c r="N235" s="220"/>
    </row>
    <row r="236" spans="1:14" ht="15" customHeight="1">
      <c r="A236" s="655">
        <v>1123030154</v>
      </c>
      <c r="B236" s="655" t="s">
        <v>4209</v>
      </c>
      <c r="C236" s="655">
        <v>3.97</v>
      </c>
      <c r="D236" s="655">
        <v>5025</v>
      </c>
      <c r="E236" s="655">
        <v>5028.97</v>
      </c>
      <c r="F236" s="655">
        <v>0</v>
      </c>
      <c r="J236" s="220"/>
      <c r="K236" s="220" t="str">
        <f t="shared" si="12"/>
        <v>1123</v>
      </c>
      <c r="L236" s="220" t="str">
        <f t="shared" si="13"/>
        <v>112</v>
      </c>
      <c r="M236" s="665"/>
      <c r="N236" s="220"/>
    </row>
    <row r="237" spans="1:14" ht="15" customHeight="1">
      <c r="A237" s="655">
        <v>1123030155</v>
      </c>
      <c r="B237" s="655" t="s">
        <v>4707</v>
      </c>
      <c r="C237" s="655">
        <v>0</v>
      </c>
      <c r="D237" s="655">
        <v>13933</v>
      </c>
      <c r="E237" s="655">
        <v>13933</v>
      </c>
      <c r="F237" s="655">
        <v>0</v>
      </c>
      <c r="J237" s="220"/>
      <c r="K237" s="220" t="str">
        <f t="shared" si="12"/>
        <v>1123</v>
      </c>
      <c r="L237" s="220" t="str">
        <f t="shared" si="13"/>
        <v>112</v>
      </c>
      <c r="M237" s="665"/>
      <c r="N237" s="220"/>
    </row>
    <row r="238" spans="1:14" ht="15" customHeight="1">
      <c r="A238" s="655">
        <v>1123030156</v>
      </c>
      <c r="B238" s="655" t="s">
        <v>4210</v>
      </c>
      <c r="C238" s="655">
        <v>106</v>
      </c>
      <c r="D238" s="655">
        <v>411</v>
      </c>
      <c r="E238" s="655">
        <v>517</v>
      </c>
      <c r="F238" s="655">
        <v>0</v>
      </c>
      <c r="J238" s="220"/>
      <c r="K238" s="220" t="str">
        <f t="shared" si="12"/>
        <v>1123</v>
      </c>
      <c r="L238" s="220" t="str">
        <f t="shared" si="13"/>
        <v>112</v>
      </c>
      <c r="M238" s="665"/>
      <c r="N238" s="220"/>
    </row>
    <row r="239" spans="1:14" ht="15" customHeight="1">
      <c r="A239" s="655">
        <v>1123030157</v>
      </c>
      <c r="B239" s="655" t="s">
        <v>4708</v>
      </c>
      <c r="C239" s="655">
        <v>0</v>
      </c>
      <c r="D239" s="655">
        <v>1148.2</v>
      </c>
      <c r="E239" s="655">
        <v>1148.2</v>
      </c>
      <c r="F239" s="655">
        <v>0</v>
      </c>
      <c r="J239" s="220"/>
      <c r="K239" s="220" t="str">
        <f t="shared" si="12"/>
        <v>1123</v>
      </c>
      <c r="L239" s="220" t="str">
        <f t="shared" si="13"/>
        <v>112</v>
      </c>
      <c r="M239" s="665"/>
      <c r="N239" s="220"/>
    </row>
    <row r="240" spans="1:14" ht="15" customHeight="1">
      <c r="A240" s="655">
        <v>1123030159</v>
      </c>
      <c r="B240" s="655" t="s">
        <v>4211</v>
      </c>
      <c r="C240" s="655">
        <v>11</v>
      </c>
      <c r="D240" s="655">
        <v>2622</v>
      </c>
      <c r="E240" s="655">
        <v>2624</v>
      </c>
      <c r="F240" s="655">
        <v>9</v>
      </c>
      <c r="J240" s="220"/>
      <c r="K240" s="220" t="str">
        <f t="shared" si="12"/>
        <v>1123</v>
      </c>
      <c r="L240" s="220" t="str">
        <f t="shared" si="13"/>
        <v>112</v>
      </c>
      <c r="M240" s="665"/>
      <c r="N240" s="220"/>
    </row>
    <row r="241" spans="1:14" ht="15" customHeight="1">
      <c r="A241" s="655">
        <v>1123030161</v>
      </c>
      <c r="B241" s="655" t="s">
        <v>4212</v>
      </c>
      <c r="C241" s="655">
        <v>61</v>
      </c>
      <c r="D241" s="655">
        <v>8541.7199999999993</v>
      </c>
      <c r="E241" s="655">
        <v>8602.7199999999993</v>
      </c>
      <c r="F241" s="655">
        <v>0</v>
      </c>
      <c r="J241" s="220"/>
      <c r="K241" s="220" t="str">
        <f t="shared" si="12"/>
        <v>1123</v>
      </c>
      <c r="L241" s="220" t="str">
        <f t="shared" si="13"/>
        <v>112</v>
      </c>
      <c r="M241" s="665"/>
      <c r="N241" s="220"/>
    </row>
    <row r="242" spans="1:14" ht="15" customHeight="1">
      <c r="A242" s="655">
        <v>1123030162</v>
      </c>
      <c r="B242" s="655" t="s">
        <v>4709</v>
      </c>
      <c r="C242" s="655">
        <v>0</v>
      </c>
      <c r="D242" s="655">
        <v>22320.560000000001</v>
      </c>
      <c r="E242" s="655">
        <v>22273</v>
      </c>
      <c r="F242" s="655">
        <v>47.56</v>
      </c>
      <c r="J242" s="220"/>
      <c r="K242" s="220" t="str">
        <f t="shared" si="12"/>
        <v>1123</v>
      </c>
      <c r="L242" s="220" t="str">
        <f t="shared" si="13"/>
        <v>112</v>
      </c>
      <c r="M242" s="665"/>
      <c r="N242" s="220"/>
    </row>
    <row r="243" spans="1:14" ht="15" customHeight="1">
      <c r="A243" s="655">
        <v>1123030163</v>
      </c>
      <c r="B243" s="655" t="s">
        <v>4213</v>
      </c>
      <c r="C243" s="655">
        <v>1</v>
      </c>
      <c r="D243" s="655">
        <v>1836</v>
      </c>
      <c r="E243" s="655">
        <v>1837</v>
      </c>
      <c r="F243" s="655">
        <v>0</v>
      </c>
      <c r="J243" s="220"/>
      <c r="K243" s="220" t="str">
        <f t="shared" si="12"/>
        <v>1123</v>
      </c>
      <c r="L243" s="220" t="str">
        <f t="shared" si="13"/>
        <v>112</v>
      </c>
      <c r="M243" s="665"/>
      <c r="N243" s="220"/>
    </row>
    <row r="244" spans="1:14" ht="15" customHeight="1">
      <c r="A244" s="655">
        <v>1123030164</v>
      </c>
      <c r="B244" s="655" t="s">
        <v>4710</v>
      </c>
      <c r="C244" s="655">
        <v>0</v>
      </c>
      <c r="D244" s="655">
        <v>50690</v>
      </c>
      <c r="E244" s="655">
        <v>50690</v>
      </c>
      <c r="F244" s="655">
        <v>0</v>
      </c>
      <c r="J244" s="220"/>
      <c r="K244" s="220" t="str">
        <f t="shared" si="12"/>
        <v>1123</v>
      </c>
      <c r="L244" s="220" t="str">
        <f t="shared" si="13"/>
        <v>112</v>
      </c>
      <c r="M244" s="665"/>
      <c r="N244" s="220"/>
    </row>
    <row r="245" spans="1:14" ht="15" customHeight="1">
      <c r="A245" s="655">
        <v>1123030166</v>
      </c>
      <c r="B245" s="655" t="s">
        <v>4214</v>
      </c>
      <c r="C245" s="655">
        <v>97</v>
      </c>
      <c r="D245" s="655">
        <v>0</v>
      </c>
      <c r="E245" s="655">
        <v>0</v>
      </c>
      <c r="F245" s="655">
        <v>97</v>
      </c>
      <c r="J245" s="220"/>
      <c r="K245" s="220" t="str">
        <f t="shared" si="12"/>
        <v>1123</v>
      </c>
      <c r="L245" s="220" t="str">
        <f t="shared" si="13"/>
        <v>112</v>
      </c>
      <c r="M245" s="665"/>
      <c r="N245" s="220"/>
    </row>
    <row r="246" spans="1:14" ht="15" customHeight="1">
      <c r="A246" s="655">
        <v>1123030167</v>
      </c>
      <c r="B246" s="655" t="s">
        <v>8302</v>
      </c>
      <c r="C246" s="655">
        <v>0</v>
      </c>
      <c r="D246" s="655">
        <v>959</v>
      </c>
      <c r="E246" s="655">
        <v>959</v>
      </c>
      <c r="F246" s="655">
        <v>0</v>
      </c>
      <c r="J246" s="220"/>
      <c r="K246" s="220" t="str">
        <f t="shared" si="12"/>
        <v>1123</v>
      </c>
      <c r="L246" s="220" t="str">
        <f t="shared" si="13"/>
        <v>112</v>
      </c>
      <c r="M246" s="665"/>
      <c r="N246" s="220"/>
    </row>
    <row r="247" spans="1:14" ht="15" customHeight="1">
      <c r="A247" s="655">
        <v>1123030168</v>
      </c>
      <c r="B247" s="655" t="s">
        <v>4215</v>
      </c>
      <c r="C247" s="655">
        <v>4.08</v>
      </c>
      <c r="D247" s="655">
        <v>0</v>
      </c>
      <c r="E247" s="655">
        <v>0</v>
      </c>
      <c r="F247" s="655">
        <v>4.08</v>
      </c>
      <c r="J247" s="220"/>
      <c r="K247" s="220" t="str">
        <f t="shared" si="12"/>
        <v>1123</v>
      </c>
      <c r="L247" s="220" t="str">
        <f t="shared" si="13"/>
        <v>112</v>
      </c>
      <c r="M247" s="665"/>
      <c r="N247" s="220"/>
    </row>
    <row r="248" spans="1:14" ht="15" customHeight="1">
      <c r="A248" s="655">
        <v>1123030169</v>
      </c>
      <c r="B248" s="655" t="s">
        <v>4216</v>
      </c>
      <c r="C248" s="655">
        <v>49</v>
      </c>
      <c r="D248" s="655">
        <v>83260.34</v>
      </c>
      <c r="E248" s="655">
        <v>81281.34</v>
      </c>
      <c r="F248" s="655">
        <v>2028</v>
      </c>
      <c r="J248" s="220"/>
      <c r="K248" s="220" t="str">
        <f t="shared" si="12"/>
        <v>1123</v>
      </c>
      <c r="L248" s="220" t="str">
        <f t="shared" si="13"/>
        <v>112</v>
      </c>
      <c r="M248" s="665"/>
      <c r="N248" s="220"/>
    </row>
    <row r="249" spans="1:14" ht="15" customHeight="1">
      <c r="A249" s="655">
        <v>1123030170</v>
      </c>
      <c r="B249" s="655" t="s">
        <v>4938</v>
      </c>
      <c r="C249" s="655">
        <v>0</v>
      </c>
      <c r="D249" s="655">
        <v>5002.1000000000004</v>
      </c>
      <c r="E249" s="655">
        <v>5002.1000000000004</v>
      </c>
      <c r="F249" s="655">
        <v>0</v>
      </c>
      <c r="J249" s="220"/>
      <c r="K249" s="220" t="str">
        <f t="shared" si="12"/>
        <v>1123</v>
      </c>
      <c r="L249" s="220" t="str">
        <f t="shared" si="13"/>
        <v>112</v>
      </c>
      <c r="M249" s="665"/>
      <c r="N249" s="220"/>
    </row>
    <row r="250" spans="1:14" ht="15" customHeight="1">
      <c r="A250" s="655">
        <v>1123030172</v>
      </c>
      <c r="B250" s="655" t="s">
        <v>4940</v>
      </c>
      <c r="C250" s="655">
        <v>0</v>
      </c>
      <c r="D250" s="655">
        <v>2461.59</v>
      </c>
      <c r="E250" s="655">
        <v>2461.59</v>
      </c>
      <c r="F250" s="655">
        <v>0</v>
      </c>
      <c r="J250" s="220"/>
      <c r="K250" s="220" t="str">
        <f t="shared" si="12"/>
        <v>1123</v>
      </c>
      <c r="L250" s="220" t="str">
        <f t="shared" si="13"/>
        <v>112</v>
      </c>
      <c r="M250" s="665"/>
      <c r="N250" s="220"/>
    </row>
    <row r="251" spans="1:14" ht="15" customHeight="1">
      <c r="A251" s="655">
        <v>1123030173</v>
      </c>
      <c r="B251" s="655" t="s">
        <v>4942</v>
      </c>
      <c r="C251" s="655">
        <v>0</v>
      </c>
      <c r="D251" s="655">
        <v>1</v>
      </c>
      <c r="E251" s="655">
        <v>1</v>
      </c>
      <c r="F251" s="655">
        <v>0</v>
      </c>
      <c r="J251" s="220"/>
      <c r="K251" s="220" t="str">
        <f t="shared" si="12"/>
        <v>1123</v>
      </c>
      <c r="L251" s="220" t="str">
        <f t="shared" si="13"/>
        <v>112</v>
      </c>
      <c r="M251" s="665"/>
      <c r="N251" s="220"/>
    </row>
    <row r="252" spans="1:14" ht="15" customHeight="1">
      <c r="A252" s="655">
        <v>1123030175</v>
      </c>
      <c r="B252" s="655" t="s">
        <v>4944</v>
      </c>
      <c r="C252" s="655">
        <v>0</v>
      </c>
      <c r="D252" s="655">
        <v>146904.57999999999</v>
      </c>
      <c r="E252" s="655">
        <v>134145.91</v>
      </c>
      <c r="F252" s="655">
        <v>12758.67</v>
      </c>
      <c r="J252" s="220"/>
      <c r="K252" s="220" t="str">
        <f t="shared" si="12"/>
        <v>1123</v>
      </c>
      <c r="L252" s="220" t="str">
        <f t="shared" si="13"/>
        <v>112</v>
      </c>
      <c r="M252" s="665"/>
      <c r="N252" s="220"/>
    </row>
    <row r="253" spans="1:14" ht="15" customHeight="1">
      <c r="A253" s="655">
        <v>1123030176</v>
      </c>
      <c r="B253" s="655" t="s">
        <v>8303</v>
      </c>
      <c r="C253" s="655">
        <v>0</v>
      </c>
      <c r="D253" s="655">
        <v>281</v>
      </c>
      <c r="E253" s="655">
        <v>281</v>
      </c>
      <c r="F253" s="655">
        <v>0</v>
      </c>
      <c r="J253" s="220"/>
      <c r="K253" s="220" t="str">
        <f t="shared" si="12"/>
        <v>1123</v>
      </c>
      <c r="L253" s="220" t="str">
        <f t="shared" si="13"/>
        <v>112</v>
      </c>
      <c r="M253" s="665"/>
      <c r="N253" s="220"/>
    </row>
    <row r="254" spans="1:14" ht="15" customHeight="1">
      <c r="A254" s="655">
        <v>1123040001</v>
      </c>
      <c r="B254" s="655" t="s">
        <v>468</v>
      </c>
      <c r="C254" s="655">
        <v>2922857.44</v>
      </c>
      <c r="D254" s="655">
        <v>1323455</v>
      </c>
      <c r="E254" s="655">
        <v>1597221.62</v>
      </c>
      <c r="F254" s="655">
        <v>2649090.8199999998</v>
      </c>
      <c r="J254" s="220"/>
      <c r="K254" s="220" t="str">
        <f t="shared" si="12"/>
        <v>1123</v>
      </c>
      <c r="L254" s="220" t="str">
        <f t="shared" si="13"/>
        <v>112</v>
      </c>
      <c r="M254" s="665"/>
      <c r="N254" s="220"/>
    </row>
    <row r="255" spans="1:14" ht="15" customHeight="1">
      <c r="A255" s="655">
        <v>1123040002</v>
      </c>
      <c r="B255" s="655" t="s">
        <v>469</v>
      </c>
      <c r="C255" s="655">
        <v>0</v>
      </c>
      <c r="D255" s="655">
        <v>577074.9</v>
      </c>
      <c r="E255" s="655">
        <v>226801.99</v>
      </c>
      <c r="F255" s="655">
        <v>350272.91</v>
      </c>
      <c r="J255" s="220"/>
      <c r="K255" s="220" t="str">
        <f t="shared" si="12"/>
        <v>1123</v>
      </c>
      <c r="L255" s="220" t="str">
        <f t="shared" si="13"/>
        <v>112</v>
      </c>
      <c r="M255" s="665"/>
      <c r="N255" s="220"/>
    </row>
    <row r="256" spans="1:14" ht="15" customHeight="1">
      <c r="A256" s="655">
        <v>1123050001</v>
      </c>
      <c r="B256" s="655" t="s">
        <v>470</v>
      </c>
      <c r="C256" s="655">
        <v>7703381.9900000002</v>
      </c>
      <c r="D256" s="655">
        <v>823150</v>
      </c>
      <c r="E256" s="655">
        <v>0</v>
      </c>
      <c r="F256" s="655">
        <v>8526531.9900000002</v>
      </c>
      <c r="J256" s="220"/>
      <c r="K256" s="220" t="str">
        <f t="shared" si="12"/>
        <v>1123</v>
      </c>
      <c r="L256" s="220" t="str">
        <f t="shared" si="13"/>
        <v>112</v>
      </c>
      <c r="M256" s="665"/>
      <c r="N256" s="220"/>
    </row>
    <row r="257" spans="1:14" ht="15" customHeight="1">
      <c r="A257" s="655">
        <v>1123050003</v>
      </c>
      <c r="B257" s="655" t="s">
        <v>3726</v>
      </c>
      <c r="C257" s="655">
        <v>2887500</v>
      </c>
      <c r="D257" s="655">
        <v>0</v>
      </c>
      <c r="E257" s="655">
        <v>0</v>
      </c>
      <c r="F257" s="655">
        <v>2887500</v>
      </c>
      <c r="J257" s="220"/>
      <c r="K257" s="220" t="str">
        <f t="shared" si="12"/>
        <v>1123</v>
      </c>
      <c r="L257" s="220" t="str">
        <f t="shared" si="13"/>
        <v>112</v>
      </c>
      <c r="M257" s="665"/>
      <c r="N257" s="220"/>
    </row>
    <row r="258" spans="1:14" ht="15" customHeight="1">
      <c r="A258" s="655">
        <v>1124010001</v>
      </c>
      <c r="B258" s="655" t="s">
        <v>471</v>
      </c>
      <c r="C258" s="655">
        <v>0</v>
      </c>
      <c r="D258" s="655">
        <v>289644911.91000003</v>
      </c>
      <c r="E258" s="655">
        <v>289644911.91000003</v>
      </c>
      <c r="F258" s="655">
        <v>0</v>
      </c>
      <c r="J258" s="220"/>
      <c r="K258" s="220" t="str">
        <f t="shared" si="12"/>
        <v>1124</v>
      </c>
      <c r="L258" s="220" t="str">
        <f t="shared" si="13"/>
        <v>112</v>
      </c>
      <c r="M258" s="665"/>
      <c r="N258" s="220"/>
    </row>
    <row r="259" spans="1:14" ht="15" customHeight="1">
      <c r="A259" s="655">
        <v>1124010002</v>
      </c>
      <c r="B259" s="655" t="s">
        <v>472</v>
      </c>
      <c r="C259" s="655">
        <v>0</v>
      </c>
      <c r="D259" s="655">
        <v>17197175.969999999</v>
      </c>
      <c r="E259" s="655">
        <v>17197175.969999999</v>
      </c>
      <c r="F259" s="655">
        <v>0</v>
      </c>
      <c r="J259" s="220"/>
      <c r="K259" s="220" t="str">
        <f t="shared" si="12"/>
        <v>1124</v>
      </c>
      <c r="L259" s="220" t="str">
        <f t="shared" si="13"/>
        <v>112</v>
      </c>
      <c r="M259" s="665"/>
      <c r="N259" s="220"/>
    </row>
    <row r="260" spans="1:14" ht="15" customHeight="1">
      <c r="A260" s="655">
        <v>1124020001</v>
      </c>
      <c r="B260" s="655" t="s">
        <v>473</v>
      </c>
      <c r="C260" s="655">
        <v>0</v>
      </c>
      <c r="D260" s="655">
        <v>35549608.049999997</v>
      </c>
      <c r="E260" s="655">
        <v>35549608.049999997</v>
      </c>
      <c r="F260" s="655">
        <v>0</v>
      </c>
      <c r="J260" s="220"/>
      <c r="K260" s="220" t="str">
        <f t="shared" si="12"/>
        <v>1124</v>
      </c>
      <c r="L260" s="220" t="str">
        <f t="shared" si="13"/>
        <v>112</v>
      </c>
      <c r="M260" s="665"/>
      <c r="N260" s="220"/>
    </row>
    <row r="261" spans="1:14" ht="15" customHeight="1">
      <c r="A261" s="655">
        <v>1124030001</v>
      </c>
      <c r="B261" s="655" t="s">
        <v>474</v>
      </c>
      <c r="C261" s="655">
        <v>0</v>
      </c>
      <c r="D261" s="655">
        <v>188869.43</v>
      </c>
      <c r="E261" s="655">
        <v>188869.43</v>
      </c>
      <c r="F261" s="655">
        <v>0</v>
      </c>
      <c r="J261" s="220"/>
      <c r="K261" s="220" t="str">
        <f t="shared" ref="K261:K324" si="14">MID(A261,1,4)</f>
        <v>1124</v>
      </c>
      <c r="L261" s="220" t="str">
        <f t="shared" ref="L261:L324" si="15">MID(A261,1,3)</f>
        <v>112</v>
      </c>
      <c r="M261" s="665"/>
      <c r="N261" s="220"/>
    </row>
    <row r="262" spans="1:14" ht="15" customHeight="1">
      <c r="A262" s="655">
        <v>1124030002</v>
      </c>
      <c r="B262" s="655" t="s">
        <v>475</v>
      </c>
      <c r="C262" s="655">
        <v>0</v>
      </c>
      <c r="D262" s="655">
        <v>38031501.32</v>
      </c>
      <c r="E262" s="655">
        <v>38031501.32</v>
      </c>
      <c r="F262" s="655">
        <v>0</v>
      </c>
      <c r="J262" s="220"/>
      <c r="K262" s="220" t="str">
        <f t="shared" si="14"/>
        <v>1124</v>
      </c>
      <c r="L262" s="220" t="str">
        <f t="shared" si="15"/>
        <v>112</v>
      </c>
      <c r="M262" s="665"/>
      <c r="N262" s="220"/>
    </row>
    <row r="263" spans="1:14" ht="15" customHeight="1">
      <c r="A263" s="655">
        <v>1124030003</v>
      </c>
      <c r="B263" s="655" t="s">
        <v>476</v>
      </c>
      <c r="C263" s="655">
        <v>0</v>
      </c>
      <c r="D263" s="655">
        <v>2974263.66</v>
      </c>
      <c r="E263" s="655">
        <v>2974263.66</v>
      </c>
      <c r="F263" s="655">
        <v>0</v>
      </c>
      <c r="J263" s="220"/>
      <c r="K263" s="220" t="str">
        <f t="shared" si="14"/>
        <v>1124</v>
      </c>
      <c r="L263" s="220" t="str">
        <f t="shared" si="15"/>
        <v>112</v>
      </c>
      <c r="M263" s="665"/>
      <c r="N263" s="220"/>
    </row>
    <row r="264" spans="1:14" ht="15" customHeight="1">
      <c r="A264" s="655">
        <v>1124030004</v>
      </c>
      <c r="B264" s="655" t="s">
        <v>1233</v>
      </c>
      <c r="C264" s="655">
        <v>0</v>
      </c>
      <c r="D264" s="655">
        <v>43363</v>
      </c>
      <c r="E264" s="655">
        <v>43363</v>
      </c>
      <c r="F264" s="655">
        <v>0</v>
      </c>
      <c r="J264" s="220"/>
      <c r="K264" s="220" t="str">
        <f t="shared" si="14"/>
        <v>1124</v>
      </c>
      <c r="L264" s="220" t="str">
        <f t="shared" si="15"/>
        <v>112</v>
      </c>
      <c r="M264" s="665"/>
      <c r="N264" s="220"/>
    </row>
    <row r="265" spans="1:14" ht="15" customHeight="1">
      <c r="A265" s="655">
        <v>1124030006</v>
      </c>
      <c r="B265" s="655" t="s">
        <v>1234</v>
      </c>
      <c r="C265" s="655">
        <v>0</v>
      </c>
      <c r="D265" s="655">
        <v>216352</v>
      </c>
      <c r="E265" s="655">
        <v>216352</v>
      </c>
      <c r="F265" s="655">
        <v>0</v>
      </c>
      <c r="J265" s="220"/>
      <c r="K265" s="220" t="str">
        <f t="shared" si="14"/>
        <v>1124</v>
      </c>
      <c r="L265" s="220" t="str">
        <f t="shared" si="15"/>
        <v>112</v>
      </c>
      <c r="M265" s="665"/>
      <c r="N265" s="220"/>
    </row>
    <row r="266" spans="1:14" ht="15" customHeight="1">
      <c r="A266" s="655">
        <v>1124030008</v>
      </c>
      <c r="B266" s="655" t="s">
        <v>477</v>
      </c>
      <c r="C266" s="655">
        <v>0</v>
      </c>
      <c r="D266" s="655">
        <v>98574</v>
      </c>
      <c r="E266" s="655">
        <v>98574</v>
      </c>
      <c r="F266" s="655">
        <v>0</v>
      </c>
      <c r="J266" s="220"/>
      <c r="K266" s="220" t="str">
        <f t="shared" si="14"/>
        <v>1124</v>
      </c>
      <c r="L266" s="220" t="str">
        <f t="shared" si="15"/>
        <v>112</v>
      </c>
      <c r="M266" s="665"/>
      <c r="N266" s="220"/>
    </row>
    <row r="267" spans="1:14" ht="15" customHeight="1">
      <c r="A267" s="655">
        <v>1124030010</v>
      </c>
      <c r="B267" s="655" t="s">
        <v>478</v>
      </c>
      <c r="C267" s="655">
        <v>0</v>
      </c>
      <c r="D267" s="655">
        <v>864228.8</v>
      </c>
      <c r="E267" s="655">
        <v>864228.8</v>
      </c>
      <c r="F267" s="655">
        <v>0</v>
      </c>
      <c r="J267" s="220"/>
      <c r="K267" s="220" t="str">
        <f t="shared" si="14"/>
        <v>1124</v>
      </c>
      <c r="L267" s="220" t="str">
        <f t="shared" si="15"/>
        <v>112</v>
      </c>
      <c r="M267" s="665"/>
      <c r="N267" s="220"/>
    </row>
    <row r="268" spans="1:14" ht="15" customHeight="1">
      <c r="A268" s="655">
        <v>1124030011</v>
      </c>
      <c r="B268" s="655" t="s">
        <v>1561</v>
      </c>
      <c r="C268" s="655">
        <v>0</v>
      </c>
      <c r="D268" s="655">
        <v>37035.18</v>
      </c>
      <c r="E268" s="655">
        <v>37035.18</v>
      </c>
      <c r="F268" s="655">
        <v>0</v>
      </c>
      <c r="J268" s="220"/>
      <c r="K268" s="220" t="str">
        <f t="shared" si="14"/>
        <v>1124</v>
      </c>
      <c r="L268" s="220" t="str">
        <f t="shared" si="15"/>
        <v>112</v>
      </c>
      <c r="M268" s="665"/>
      <c r="N268" s="220"/>
    </row>
    <row r="269" spans="1:14" ht="15" customHeight="1">
      <c r="A269" s="655">
        <v>1124030012</v>
      </c>
      <c r="B269" s="655" t="s">
        <v>479</v>
      </c>
      <c r="C269" s="655">
        <v>0</v>
      </c>
      <c r="D269" s="655">
        <v>1450381.59</v>
      </c>
      <c r="E269" s="655">
        <v>1450381.59</v>
      </c>
      <c r="F269" s="655">
        <v>0</v>
      </c>
      <c r="J269" s="220"/>
      <c r="K269" s="220" t="str">
        <f t="shared" si="14"/>
        <v>1124</v>
      </c>
      <c r="L269" s="220" t="str">
        <f t="shared" si="15"/>
        <v>112</v>
      </c>
      <c r="M269" s="665"/>
      <c r="N269" s="220"/>
    </row>
    <row r="270" spans="1:14" ht="15" customHeight="1">
      <c r="A270" s="655">
        <v>1124030013</v>
      </c>
      <c r="B270" s="655" t="s">
        <v>480</v>
      </c>
      <c r="C270" s="655">
        <v>0</v>
      </c>
      <c r="D270" s="655">
        <v>43163</v>
      </c>
      <c r="E270" s="655">
        <v>43163</v>
      </c>
      <c r="F270" s="655">
        <v>0</v>
      </c>
      <c r="J270" s="220"/>
      <c r="K270" s="220" t="str">
        <f t="shared" si="14"/>
        <v>1124</v>
      </c>
      <c r="L270" s="220" t="str">
        <f t="shared" si="15"/>
        <v>112</v>
      </c>
      <c r="M270" s="665"/>
      <c r="N270" s="220"/>
    </row>
    <row r="271" spans="1:14" ht="15" customHeight="1">
      <c r="A271" s="655">
        <v>1124030014</v>
      </c>
      <c r="B271" s="655" t="s">
        <v>481</v>
      </c>
      <c r="C271" s="655">
        <v>0</v>
      </c>
      <c r="D271" s="655">
        <v>489215.07</v>
      </c>
      <c r="E271" s="655">
        <v>489215.07</v>
      </c>
      <c r="F271" s="655">
        <v>0</v>
      </c>
      <c r="J271" s="220"/>
      <c r="K271" s="220" t="str">
        <f t="shared" si="14"/>
        <v>1124</v>
      </c>
      <c r="L271" s="220" t="str">
        <f t="shared" si="15"/>
        <v>112</v>
      </c>
      <c r="M271" s="665"/>
      <c r="N271" s="220"/>
    </row>
    <row r="272" spans="1:14" ht="15" customHeight="1">
      <c r="A272" s="655">
        <v>1124030015</v>
      </c>
      <c r="B272" s="655" t="s">
        <v>482</v>
      </c>
      <c r="C272" s="655">
        <v>0</v>
      </c>
      <c r="D272" s="655">
        <v>2816293.5</v>
      </c>
      <c r="E272" s="655">
        <v>2816293.5</v>
      </c>
      <c r="F272" s="655">
        <v>0</v>
      </c>
      <c r="J272" s="220"/>
      <c r="K272" s="220" t="str">
        <f t="shared" si="14"/>
        <v>1124</v>
      </c>
      <c r="L272" s="220" t="str">
        <f t="shared" si="15"/>
        <v>112</v>
      </c>
      <c r="M272" s="665"/>
      <c r="N272" s="220"/>
    </row>
    <row r="273" spans="1:14" ht="15" customHeight="1">
      <c r="A273" s="655">
        <v>1124030016</v>
      </c>
      <c r="B273" s="655" t="s">
        <v>483</v>
      </c>
      <c r="C273" s="655">
        <v>0</v>
      </c>
      <c r="D273" s="655">
        <v>687166.83</v>
      </c>
      <c r="E273" s="655">
        <v>687166.83</v>
      </c>
      <c r="F273" s="655">
        <v>0</v>
      </c>
      <c r="J273" s="220"/>
      <c r="K273" s="220" t="str">
        <f t="shared" si="14"/>
        <v>1124</v>
      </c>
      <c r="L273" s="220" t="str">
        <f t="shared" si="15"/>
        <v>112</v>
      </c>
      <c r="M273" s="665"/>
      <c r="N273" s="220"/>
    </row>
    <row r="274" spans="1:14" ht="15" customHeight="1">
      <c r="A274" s="655">
        <v>1124030017</v>
      </c>
      <c r="B274" s="655" t="s">
        <v>484</v>
      </c>
      <c r="C274" s="655">
        <v>0</v>
      </c>
      <c r="D274" s="655">
        <v>292873.31</v>
      </c>
      <c r="E274" s="655">
        <v>292873.31</v>
      </c>
      <c r="F274" s="655">
        <v>0</v>
      </c>
      <c r="J274" s="220"/>
      <c r="K274" s="220" t="str">
        <f t="shared" si="14"/>
        <v>1124</v>
      </c>
      <c r="L274" s="220" t="str">
        <f t="shared" si="15"/>
        <v>112</v>
      </c>
      <c r="M274" s="665"/>
      <c r="N274" s="220"/>
    </row>
    <row r="275" spans="1:14" ht="15" customHeight="1">
      <c r="A275" s="655">
        <v>1124030018</v>
      </c>
      <c r="B275" s="655" t="s">
        <v>485</v>
      </c>
      <c r="C275" s="655">
        <v>0</v>
      </c>
      <c r="D275" s="655">
        <v>5550823.1500000004</v>
      </c>
      <c r="E275" s="655">
        <v>5550823.1500000004</v>
      </c>
      <c r="F275" s="655">
        <v>0</v>
      </c>
      <c r="J275" s="220"/>
      <c r="K275" s="220" t="str">
        <f t="shared" si="14"/>
        <v>1124</v>
      </c>
      <c r="L275" s="220" t="str">
        <f t="shared" si="15"/>
        <v>112</v>
      </c>
      <c r="M275" s="665"/>
      <c r="N275" s="220"/>
    </row>
    <row r="276" spans="1:14" ht="15" customHeight="1">
      <c r="A276" s="655">
        <v>1124030019</v>
      </c>
      <c r="B276" s="655" t="s">
        <v>486</v>
      </c>
      <c r="C276" s="655">
        <v>0</v>
      </c>
      <c r="D276" s="655">
        <v>1962117.89</v>
      </c>
      <c r="E276" s="655">
        <v>1962117.89</v>
      </c>
      <c r="F276" s="655">
        <v>0</v>
      </c>
      <c r="J276" s="220"/>
      <c r="K276" s="220" t="str">
        <f t="shared" si="14"/>
        <v>1124</v>
      </c>
      <c r="L276" s="220" t="str">
        <f t="shared" si="15"/>
        <v>112</v>
      </c>
      <c r="M276" s="665"/>
      <c r="N276" s="220"/>
    </row>
    <row r="277" spans="1:14" ht="15" customHeight="1">
      <c r="A277" s="655">
        <v>1124030021</v>
      </c>
      <c r="B277" s="655" t="s">
        <v>487</v>
      </c>
      <c r="C277" s="655">
        <v>0</v>
      </c>
      <c r="D277" s="655">
        <v>1220796.4099999999</v>
      </c>
      <c r="E277" s="655">
        <v>1220796.4099999999</v>
      </c>
      <c r="F277" s="655">
        <v>0</v>
      </c>
      <c r="J277" s="220"/>
      <c r="K277" s="220" t="str">
        <f t="shared" si="14"/>
        <v>1124</v>
      </c>
      <c r="L277" s="220" t="str">
        <f t="shared" si="15"/>
        <v>112</v>
      </c>
      <c r="M277" s="665"/>
      <c r="N277" s="220"/>
    </row>
    <row r="278" spans="1:14" ht="15" customHeight="1">
      <c r="A278" s="655">
        <v>1124030026</v>
      </c>
      <c r="B278" s="655" t="s">
        <v>488</v>
      </c>
      <c r="C278" s="655">
        <v>0</v>
      </c>
      <c r="D278" s="655">
        <v>641482</v>
      </c>
      <c r="E278" s="655">
        <v>641482</v>
      </c>
      <c r="F278" s="655">
        <v>0</v>
      </c>
      <c r="J278" s="220"/>
      <c r="K278" s="220" t="str">
        <f t="shared" si="14"/>
        <v>1124</v>
      </c>
      <c r="L278" s="220" t="str">
        <f t="shared" si="15"/>
        <v>112</v>
      </c>
      <c r="M278" s="665"/>
      <c r="N278" s="342"/>
    </row>
    <row r="279" spans="1:14" ht="15" customHeight="1">
      <c r="A279" s="655">
        <v>1124030027</v>
      </c>
      <c r="B279" s="655" t="s">
        <v>489</v>
      </c>
      <c r="C279" s="655">
        <v>0</v>
      </c>
      <c r="D279" s="655">
        <v>2396420.2400000002</v>
      </c>
      <c r="E279" s="655">
        <v>2396420.2400000002</v>
      </c>
      <c r="F279" s="655">
        <v>0</v>
      </c>
      <c r="J279" s="220"/>
      <c r="K279" s="220" t="str">
        <f t="shared" si="14"/>
        <v>1124</v>
      </c>
      <c r="L279" s="220" t="str">
        <f t="shared" si="15"/>
        <v>112</v>
      </c>
      <c r="M279" s="665"/>
      <c r="N279" s="342"/>
    </row>
    <row r="280" spans="1:14" ht="15" customHeight="1">
      <c r="A280" s="655">
        <v>1124030028</v>
      </c>
      <c r="B280" s="655" t="s">
        <v>2809</v>
      </c>
      <c r="C280" s="655">
        <v>0</v>
      </c>
      <c r="D280" s="655">
        <v>17160</v>
      </c>
      <c r="E280" s="655">
        <v>17160</v>
      </c>
      <c r="F280" s="655">
        <v>0</v>
      </c>
      <c r="J280" s="220"/>
      <c r="K280" s="220" t="str">
        <f t="shared" si="14"/>
        <v>1124</v>
      </c>
      <c r="L280" s="220" t="str">
        <f t="shared" si="15"/>
        <v>112</v>
      </c>
      <c r="M280" s="665"/>
      <c r="N280" s="342"/>
    </row>
    <row r="281" spans="1:14" ht="15" customHeight="1">
      <c r="A281" s="655">
        <v>1124030029</v>
      </c>
      <c r="B281" s="655" t="s">
        <v>490</v>
      </c>
      <c r="C281" s="655">
        <v>0</v>
      </c>
      <c r="D281" s="655">
        <v>19167637.449999999</v>
      </c>
      <c r="E281" s="655">
        <v>19167637.449999999</v>
      </c>
      <c r="F281" s="655">
        <v>0</v>
      </c>
      <c r="J281" s="220"/>
      <c r="K281" s="220" t="str">
        <f t="shared" si="14"/>
        <v>1124</v>
      </c>
      <c r="L281" s="220" t="str">
        <f t="shared" si="15"/>
        <v>112</v>
      </c>
      <c r="M281" s="665"/>
      <c r="N281" s="342"/>
    </row>
    <row r="282" spans="1:14" ht="15" customHeight="1">
      <c r="A282" s="655">
        <v>1124030030</v>
      </c>
      <c r="B282" s="655" t="s">
        <v>491</v>
      </c>
      <c r="C282" s="655">
        <v>0</v>
      </c>
      <c r="D282" s="655">
        <v>862550</v>
      </c>
      <c r="E282" s="655">
        <v>862550</v>
      </c>
      <c r="F282" s="655">
        <v>0</v>
      </c>
      <c r="J282" s="220"/>
      <c r="K282" s="220" t="str">
        <f t="shared" si="14"/>
        <v>1124</v>
      </c>
      <c r="L282" s="220" t="str">
        <f t="shared" si="15"/>
        <v>112</v>
      </c>
      <c r="M282" s="665"/>
      <c r="N282" s="342"/>
    </row>
    <row r="283" spans="1:14" ht="15" customHeight="1">
      <c r="A283" s="655">
        <v>1124030032</v>
      </c>
      <c r="B283" s="655" t="s">
        <v>1235</v>
      </c>
      <c r="C283" s="655">
        <v>0</v>
      </c>
      <c r="D283" s="655">
        <v>48684</v>
      </c>
      <c r="E283" s="655">
        <v>48684</v>
      </c>
      <c r="F283" s="655">
        <v>0</v>
      </c>
      <c r="J283" s="220"/>
      <c r="K283" s="220" t="str">
        <f t="shared" si="14"/>
        <v>1124</v>
      </c>
      <c r="L283" s="220" t="str">
        <f t="shared" si="15"/>
        <v>112</v>
      </c>
      <c r="M283" s="665"/>
      <c r="N283" s="220"/>
    </row>
    <row r="284" spans="1:14" ht="15" customHeight="1">
      <c r="A284" s="655">
        <v>1124030033</v>
      </c>
      <c r="B284" s="655" t="s">
        <v>2781</v>
      </c>
      <c r="C284" s="655">
        <v>0</v>
      </c>
      <c r="D284" s="655">
        <v>3714.78</v>
      </c>
      <c r="E284" s="655">
        <v>3714.78</v>
      </c>
      <c r="F284" s="655">
        <v>0</v>
      </c>
      <c r="J284" s="220"/>
      <c r="K284" s="220" t="str">
        <f t="shared" si="14"/>
        <v>1124</v>
      </c>
      <c r="L284" s="220" t="str">
        <f t="shared" si="15"/>
        <v>112</v>
      </c>
      <c r="M284" s="665"/>
      <c r="N284" s="220"/>
    </row>
    <row r="285" spans="1:14" ht="15" customHeight="1">
      <c r="A285" s="655">
        <v>1124030034</v>
      </c>
      <c r="B285" s="655" t="s">
        <v>1236</v>
      </c>
      <c r="C285" s="655">
        <v>0</v>
      </c>
      <c r="D285" s="655">
        <v>339582</v>
      </c>
      <c r="E285" s="655">
        <v>339582</v>
      </c>
      <c r="F285" s="655">
        <v>0</v>
      </c>
      <c r="J285" s="220"/>
      <c r="K285" s="220" t="str">
        <f t="shared" si="14"/>
        <v>1124</v>
      </c>
      <c r="L285" s="220" t="str">
        <f t="shared" si="15"/>
        <v>112</v>
      </c>
      <c r="M285" s="665"/>
      <c r="N285" s="220"/>
    </row>
    <row r="286" spans="1:14" ht="15" customHeight="1">
      <c r="A286" s="655">
        <v>1124030035</v>
      </c>
      <c r="B286" s="655" t="s">
        <v>492</v>
      </c>
      <c r="C286" s="655">
        <v>0</v>
      </c>
      <c r="D286" s="655">
        <v>33180</v>
      </c>
      <c r="E286" s="655">
        <v>33180</v>
      </c>
      <c r="F286" s="655">
        <v>0</v>
      </c>
      <c r="J286" s="220"/>
      <c r="K286" s="220" t="str">
        <f t="shared" si="14"/>
        <v>1124</v>
      </c>
      <c r="L286" s="220" t="str">
        <f t="shared" si="15"/>
        <v>112</v>
      </c>
      <c r="M286" s="665"/>
      <c r="N286" s="220"/>
    </row>
    <row r="287" spans="1:14" ht="15" customHeight="1">
      <c r="A287" s="655">
        <v>1124030036</v>
      </c>
      <c r="B287" s="655" t="s">
        <v>493</v>
      </c>
      <c r="C287" s="655">
        <v>0</v>
      </c>
      <c r="D287" s="655">
        <v>109570.5</v>
      </c>
      <c r="E287" s="655">
        <v>109570.5</v>
      </c>
      <c r="F287" s="655">
        <v>0</v>
      </c>
      <c r="J287" s="220"/>
      <c r="K287" s="220" t="str">
        <f t="shared" si="14"/>
        <v>1124</v>
      </c>
      <c r="L287" s="220" t="str">
        <f t="shared" si="15"/>
        <v>112</v>
      </c>
      <c r="M287" s="665"/>
      <c r="N287" s="220"/>
    </row>
    <row r="288" spans="1:14" ht="15" customHeight="1">
      <c r="A288" s="655">
        <v>1124030037</v>
      </c>
      <c r="B288" s="655" t="s">
        <v>494</v>
      </c>
      <c r="C288" s="655">
        <v>0</v>
      </c>
      <c r="D288" s="655">
        <v>32308.82</v>
      </c>
      <c r="E288" s="655">
        <v>32308.82</v>
      </c>
      <c r="F288" s="655">
        <v>0</v>
      </c>
      <c r="J288" s="220"/>
      <c r="K288" s="220" t="str">
        <f t="shared" si="14"/>
        <v>1124</v>
      </c>
      <c r="L288" s="220" t="str">
        <f t="shared" si="15"/>
        <v>112</v>
      </c>
      <c r="M288" s="665"/>
      <c r="N288" s="220"/>
    </row>
    <row r="289" spans="1:14" ht="15" customHeight="1">
      <c r="A289" s="655">
        <v>1124030039</v>
      </c>
      <c r="B289" s="655" t="s">
        <v>1200</v>
      </c>
      <c r="C289" s="655">
        <v>0</v>
      </c>
      <c r="D289" s="655">
        <v>648481.63</v>
      </c>
      <c r="E289" s="655">
        <v>648481.63</v>
      </c>
      <c r="F289" s="655">
        <v>0</v>
      </c>
      <c r="J289" s="220"/>
      <c r="K289" s="220" t="str">
        <f t="shared" si="14"/>
        <v>1124</v>
      </c>
      <c r="L289" s="220" t="str">
        <f t="shared" si="15"/>
        <v>112</v>
      </c>
      <c r="M289" s="665"/>
      <c r="N289" s="220"/>
    </row>
    <row r="290" spans="1:14" ht="15" customHeight="1">
      <c r="A290" s="655">
        <v>1124030040</v>
      </c>
      <c r="B290" s="655" t="s">
        <v>495</v>
      </c>
      <c r="C290" s="655">
        <v>0</v>
      </c>
      <c r="D290" s="655">
        <v>952607.53</v>
      </c>
      <c r="E290" s="655">
        <v>952607.53</v>
      </c>
      <c r="F290" s="655">
        <v>0</v>
      </c>
      <c r="J290" s="220"/>
      <c r="K290" s="220" t="str">
        <f t="shared" si="14"/>
        <v>1124</v>
      </c>
      <c r="L290" s="220" t="str">
        <f t="shared" si="15"/>
        <v>112</v>
      </c>
      <c r="M290" s="665"/>
      <c r="N290" s="220"/>
    </row>
    <row r="291" spans="1:14" ht="15" customHeight="1">
      <c r="A291" s="655">
        <v>1124030041</v>
      </c>
      <c r="B291" s="655" t="s">
        <v>496</v>
      </c>
      <c r="C291" s="655">
        <v>0</v>
      </c>
      <c r="D291" s="655">
        <v>905555.5</v>
      </c>
      <c r="E291" s="655">
        <v>905555.5</v>
      </c>
      <c r="F291" s="655">
        <v>0</v>
      </c>
      <c r="J291" s="220"/>
      <c r="K291" s="220" t="str">
        <f t="shared" si="14"/>
        <v>1124</v>
      </c>
      <c r="L291" s="220" t="str">
        <f t="shared" si="15"/>
        <v>112</v>
      </c>
      <c r="M291" s="665"/>
      <c r="N291" s="220"/>
    </row>
    <row r="292" spans="1:14" ht="15" customHeight="1">
      <c r="A292" s="655">
        <v>1124030042</v>
      </c>
      <c r="B292" s="655" t="s">
        <v>497</v>
      </c>
      <c r="C292" s="655">
        <v>0</v>
      </c>
      <c r="D292" s="655">
        <v>513091.11</v>
      </c>
      <c r="E292" s="655">
        <v>513091.11</v>
      </c>
      <c r="F292" s="655">
        <v>0</v>
      </c>
      <c r="J292" s="220"/>
      <c r="K292" s="220" t="str">
        <f t="shared" si="14"/>
        <v>1124</v>
      </c>
      <c r="L292" s="220" t="str">
        <f t="shared" si="15"/>
        <v>112</v>
      </c>
      <c r="M292" s="665"/>
      <c r="N292" s="220"/>
    </row>
    <row r="293" spans="1:14" ht="15" customHeight="1">
      <c r="A293" s="655">
        <v>1124030043</v>
      </c>
      <c r="B293" s="655" t="s">
        <v>498</v>
      </c>
      <c r="C293" s="655">
        <v>0</v>
      </c>
      <c r="D293" s="655">
        <v>2284193.9300000002</v>
      </c>
      <c r="E293" s="655">
        <v>2284193.9300000002</v>
      </c>
      <c r="F293" s="655">
        <v>0</v>
      </c>
      <c r="J293" s="220"/>
      <c r="K293" s="220" t="str">
        <f t="shared" si="14"/>
        <v>1124</v>
      </c>
      <c r="L293" s="220" t="str">
        <f t="shared" si="15"/>
        <v>112</v>
      </c>
      <c r="M293" s="665"/>
      <c r="N293" s="220"/>
    </row>
    <row r="294" spans="1:14" ht="15" customHeight="1">
      <c r="A294" s="655">
        <v>1124030044</v>
      </c>
      <c r="B294" s="655" t="s">
        <v>499</v>
      </c>
      <c r="C294" s="655">
        <v>0</v>
      </c>
      <c r="D294" s="655">
        <v>102092.46</v>
      </c>
      <c r="E294" s="655">
        <v>102092.46</v>
      </c>
      <c r="F294" s="655">
        <v>0</v>
      </c>
      <c r="J294" s="220"/>
      <c r="K294" s="220" t="str">
        <f t="shared" si="14"/>
        <v>1124</v>
      </c>
      <c r="L294" s="220" t="str">
        <f t="shared" si="15"/>
        <v>112</v>
      </c>
      <c r="M294" s="665"/>
      <c r="N294" s="220"/>
    </row>
    <row r="295" spans="1:14" ht="15" customHeight="1">
      <c r="A295" s="655">
        <v>1124030045</v>
      </c>
      <c r="B295" s="655" t="s">
        <v>1237</v>
      </c>
      <c r="C295" s="655">
        <v>0</v>
      </c>
      <c r="D295" s="655">
        <v>65960</v>
      </c>
      <c r="E295" s="655">
        <v>65960</v>
      </c>
      <c r="F295" s="655">
        <v>0</v>
      </c>
      <c r="J295" s="220"/>
      <c r="K295" s="220" t="str">
        <f t="shared" si="14"/>
        <v>1124</v>
      </c>
      <c r="L295" s="220" t="str">
        <f t="shared" si="15"/>
        <v>112</v>
      </c>
      <c r="M295" s="665"/>
      <c r="N295" s="220"/>
    </row>
    <row r="296" spans="1:14" ht="15" customHeight="1">
      <c r="A296" s="655">
        <v>1124030046</v>
      </c>
      <c r="B296" s="655" t="s">
        <v>1238</v>
      </c>
      <c r="C296" s="655">
        <v>0</v>
      </c>
      <c r="D296" s="655">
        <v>237098</v>
      </c>
      <c r="E296" s="655">
        <v>237098</v>
      </c>
      <c r="F296" s="655">
        <v>0</v>
      </c>
      <c r="J296" s="220"/>
      <c r="K296" s="220" t="str">
        <f t="shared" si="14"/>
        <v>1124</v>
      </c>
      <c r="L296" s="220" t="str">
        <f t="shared" si="15"/>
        <v>112</v>
      </c>
      <c r="M296" s="665"/>
      <c r="N296" s="220"/>
    </row>
    <row r="297" spans="1:14" ht="15" customHeight="1">
      <c r="A297" s="655">
        <v>1124030047</v>
      </c>
      <c r="B297" s="655" t="s">
        <v>500</v>
      </c>
      <c r="C297" s="655">
        <v>0</v>
      </c>
      <c r="D297" s="655">
        <v>36400</v>
      </c>
      <c r="E297" s="655">
        <v>36400</v>
      </c>
      <c r="F297" s="655">
        <v>0</v>
      </c>
      <c r="J297" s="220"/>
      <c r="K297" s="220" t="str">
        <f t="shared" si="14"/>
        <v>1124</v>
      </c>
      <c r="L297" s="220" t="str">
        <f t="shared" si="15"/>
        <v>112</v>
      </c>
      <c r="M297" s="665"/>
      <c r="N297" s="342"/>
    </row>
    <row r="298" spans="1:14" ht="15" customHeight="1">
      <c r="A298" s="655">
        <v>1124030048</v>
      </c>
      <c r="B298" s="655" t="s">
        <v>1239</v>
      </c>
      <c r="C298" s="655">
        <v>0</v>
      </c>
      <c r="D298" s="655">
        <v>95400</v>
      </c>
      <c r="E298" s="655">
        <v>95400</v>
      </c>
      <c r="F298" s="655">
        <v>0</v>
      </c>
      <c r="J298" s="220"/>
      <c r="K298" s="220" t="str">
        <f t="shared" si="14"/>
        <v>1124</v>
      </c>
      <c r="L298" s="220" t="str">
        <f t="shared" si="15"/>
        <v>112</v>
      </c>
      <c r="M298" s="665"/>
      <c r="N298" s="342"/>
    </row>
    <row r="299" spans="1:14" ht="15" customHeight="1">
      <c r="A299" s="655">
        <v>1124030049</v>
      </c>
      <c r="B299" s="655" t="s">
        <v>501</v>
      </c>
      <c r="C299" s="655">
        <v>0</v>
      </c>
      <c r="D299" s="655">
        <v>405575.1</v>
      </c>
      <c r="E299" s="655">
        <v>405575.1</v>
      </c>
      <c r="F299" s="655">
        <v>0</v>
      </c>
      <c r="J299" s="220"/>
      <c r="K299" s="220" t="str">
        <f t="shared" si="14"/>
        <v>1124</v>
      </c>
      <c r="L299" s="220" t="str">
        <f t="shared" si="15"/>
        <v>112</v>
      </c>
      <c r="M299" s="665"/>
      <c r="N299" s="342"/>
    </row>
    <row r="300" spans="1:14" ht="15" customHeight="1">
      <c r="A300" s="655">
        <v>1124030050</v>
      </c>
      <c r="B300" s="655" t="s">
        <v>1175</v>
      </c>
      <c r="C300" s="655">
        <v>0</v>
      </c>
      <c r="D300" s="655">
        <v>403750.87</v>
      </c>
      <c r="E300" s="655">
        <v>403750.87</v>
      </c>
      <c r="F300" s="655">
        <v>0</v>
      </c>
      <c r="J300" s="220"/>
      <c r="K300" s="220" t="str">
        <f t="shared" si="14"/>
        <v>1124</v>
      </c>
      <c r="L300" s="220" t="str">
        <f t="shared" si="15"/>
        <v>112</v>
      </c>
      <c r="M300" s="665"/>
      <c r="N300" s="342"/>
    </row>
    <row r="301" spans="1:14" ht="15" customHeight="1">
      <c r="A301" s="655">
        <v>1124030051</v>
      </c>
      <c r="B301" s="655" t="s">
        <v>502</v>
      </c>
      <c r="C301" s="655">
        <v>0</v>
      </c>
      <c r="D301" s="655">
        <v>2354158.5499999998</v>
      </c>
      <c r="E301" s="655">
        <v>2354158.5499999998</v>
      </c>
      <c r="F301" s="655">
        <v>0</v>
      </c>
      <c r="J301" s="220"/>
      <c r="K301" s="220" t="str">
        <f t="shared" si="14"/>
        <v>1124</v>
      </c>
      <c r="L301" s="220" t="str">
        <f t="shared" si="15"/>
        <v>112</v>
      </c>
      <c r="M301" s="665"/>
      <c r="N301" s="342"/>
    </row>
    <row r="302" spans="1:14" ht="15" customHeight="1">
      <c r="A302" s="655">
        <v>1124030052</v>
      </c>
      <c r="B302" s="655" t="s">
        <v>503</v>
      </c>
      <c r="C302" s="655">
        <v>0</v>
      </c>
      <c r="D302" s="655">
        <v>357705</v>
      </c>
      <c r="E302" s="655">
        <v>357705</v>
      </c>
      <c r="F302" s="655">
        <v>0</v>
      </c>
      <c r="J302" s="220"/>
      <c r="K302" s="220" t="str">
        <f t="shared" si="14"/>
        <v>1124</v>
      </c>
      <c r="L302" s="220" t="str">
        <f t="shared" si="15"/>
        <v>112</v>
      </c>
      <c r="M302" s="665"/>
      <c r="N302" s="342"/>
    </row>
    <row r="303" spans="1:14" ht="15" customHeight="1">
      <c r="A303" s="655">
        <v>1124030053</v>
      </c>
      <c r="B303" s="655" t="s">
        <v>504</v>
      </c>
      <c r="C303" s="655">
        <v>0</v>
      </c>
      <c r="D303" s="655">
        <v>1816278.79</v>
      </c>
      <c r="E303" s="655">
        <v>1816278.79</v>
      </c>
      <c r="F303" s="655">
        <v>0</v>
      </c>
      <c r="J303" s="220"/>
      <c r="K303" s="220" t="str">
        <f t="shared" si="14"/>
        <v>1124</v>
      </c>
      <c r="L303" s="220" t="str">
        <f t="shared" si="15"/>
        <v>112</v>
      </c>
      <c r="M303" s="665"/>
      <c r="N303" s="342"/>
    </row>
    <row r="304" spans="1:14" ht="15" customHeight="1">
      <c r="A304" s="655">
        <v>1124030056</v>
      </c>
      <c r="B304" s="655" t="s">
        <v>505</v>
      </c>
      <c r="C304" s="655">
        <v>0</v>
      </c>
      <c r="D304" s="655">
        <v>1596700.6</v>
      </c>
      <c r="E304" s="655">
        <v>1596700.6</v>
      </c>
      <c r="F304" s="655">
        <v>0</v>
      </c>
      <c r="J304" s="220"/>
      <c r="K304" s="220" t="str">
        <f t="shared" si="14"/>
        <v>1124</v>
      </c>
      <c r="L304" s="220" t="str">
        <f t="shared" si="15"/>
        <v>112</v>
      </c>
      <c r="M304" s="665"/>
      <c r="N304" s="342"/>
    </row>
    <row r="305" spans="1:16" ht="15" customHeight="1">
      <c r="A305" s="655">
        <v>1124030058</v>
      </c>
      <c r="B305" s="655" t="s">
        <v>1201</v>
      </c>
      <c r="C305" s="655">
        <v>0</v>
      </c>
      <c r="D305" s="655">
        <v>159407.92000000001</v>
      </c>
      <c r="E305" s="655">
        <v>159407.92000000001</v>
      </c>
      <c r="F305" s="655">
        <v>0</v>
      </c>
      <c r="J305" s="220"/>
      <c r="K305" s="220" t="str">
        <f t="shared" si="14"/>
        <v>1124</v>
      </c>
      <c r="L305" s="220" t="str">
        <f t="shared" si="15"/>
        <v>112</v>
      </c>
      <c r="M305" s="665"/>
      <c r="N305" s="342"/>
    </row>
    <row r="306" spans="1:16" ht="15" customHeight="1">
      <c r="A306" s="655">
        <v>1124030059</v>
      </c>
      <c r="B306" s="655" t="s">
        <v>399</v>
      </c>
      <c r="C306" s="655">
        <v>0</v>
      </c>
      <c r="D306" s="655">
        <v>11039.53</v>
      </c>
      <c r="E306" s="655">
        <v>11039.53</v>
      </c>
      <c r="F306" s="655">
        <v>0</v>
      </c>
      <c r="J306" s="220"/>
      <c r="K306" s="220" t="str">
        <f t="shared" si="14"/>
        <v>1124</v>
      </c>
      <c r="L306" s="220" t="str">
        <f t="shared" si="15"/>
        <v>112</v>
      </c>
      <c r="M306" s="665"/>
      <c r="N306" s="342"/>
    </row>
    <row r="307" spans="1:16" ht="15" customHeight="1">
      <c r="A307" s="655">
        <v>1124030060</v>
      </c>
      <c r="B307" s="655" t="s">
        <v>5370</v>
      </c>
      <c r="C307" s="655">
        <v>0</v>
      </c>
      <c r="D307" s="655">
        <v>269.72000000000003</v>
      </c>
      <c r="E307" s="655">
        <v>269.72000000000003</v>
      </c>
      <c r="F307" s="655">
        <v>0</v>
      </c>
      <c r="J307" s="220"/>
      <c r="K307" s="220" t="str">
        <f t="shared" si="14"/>
        <v>1124</v>
      </c>
      <c r="L307" s="220" t="str">
        <f t="shared" si="15"/>
        <v>112</v>
      </c>
      <c r="M307" s="665"/>
      <c r="N307" s="342"/>
      <c r="O307" s="197"/>
      <c r="P307" s="197"/>
    </row>
    <row r="308" spans="1:16" ht="15" customHeight="1">
      <c r="A308" s="655">
        <v>1124030061</v>
      </c>
      <c r="B308" s="655" t="s">
        <v>506</v>
      </c>
      <c r="C308" s="655">
        <v>0</v>
      </c>
      <c r="D308" s="655">
        <v>755646.97</v>
      </c>
      <c r="E308" s="655">
        <v>755646.97</v>
      </c>
      <c r="F308" s="655">
        <v>0</v>
      </c>
      <c r="J308" s="220"/>
      <c r="K308" s="220" t="str">
        <f t="shared" si="14"/>
        <v>1124</v>
      </c>
      <c r="L308" s="220" t="str">
        <f t="shared" si="15"/>
        <v>112</v>
      </c>
      <c r="M308" s="665"/>
      <c r="N308" s="342"/>
    </row>
    <row r="309" spans="1:16" ht="15" customHeight="1">
      <c r="A309" s="655">
        <v>1124030062</v>
      </c>
      <c r="B309" s="655" t="s">
        <v>507</v>
      </c>
      <c r="C309" s="655">
        <v>0</v>
      </c>
      <c r="D309" s="655">
        <v>4689886.9400000004</v>
      </c>
      <c r="E309" s="655">
        <v>4689886.9400000004</v>
      </c>
      <c r="F309" s="655">
        <v>0</v>
      </c>
      <c r="J309" s="220"/>
      <c r="K309" s="220" t="str">
        <f t="shared" si="14"/>
        <v>1124</v>
      </c>
      <c r="L309" s="220" t="str">
        <f t="shared" si="15"/>
        <v>112</v>
      </c>
      <c r="M309" s="665"/>
      <c r="N309" s="342"/>
    </row>
    <row r="310" spans="1:16" ht="15" customHeight="1">
      <c r="A310" s="655">
        <v>1124030064</v>
      </c>
      <c r="B310" s="655" t="s">
        <v>508</v>
      </c>
      <c r="C310" s="655">
        <v>0</v>
      </c>
      <c r="D310" s="655">
        <v>28805</v>
      </c>
      <c r="E310" s="655">
        <v>28805</v>
      </c>
      <c r="F310" s="655">
        <v>0</v>
      </c>
      <c r="J310" s="220"/>
      <c r="K310" s="220" t="str">
        <f t="shared" si="14"/>
        <v>1124</v>
      </c>
      <c r="L310" s="220" t="str">
        <f t="shared" si="15"/>
        <v>112</v>
      </c>
      <c r="M310" s="665"/>
      <c r="N310" s="342"/>
    </row>
    <row r="311" spans="1:16" ht="15" customHeight="1">
      <c r="A311" s="655">
        <v>1124030067</v>
      </c>
      <c r="B311" s="655" t="s">
        <v>509</v>
      </c>
      <c r="C311" s="655">
        <v>0</v>
      </c>
      <c r="D311" s="655">
        <v>2021067.52</v>
      </c>
      <c r="E311" s="655">
        <v>2021067.52</v>
      </c>
      <c r="F311" s="655">
        <v>0</v>
      </c>
      <c r="J311" s="220"/>
      <c r="K311" s="220" t="str">
        <f t="shared" si="14"/>
        <v>1124</v>
      </c>
      <c r="L311" s="220" t="str">
        <f t="shared" si="15"/>
        <v>112</v>
      </c>
      <c r="M311" s="665"/>
      <c r="N311" s="342"/>
    </row>
    <row r="312" spans="1:16" ht="15" customHeight="1">
      <c r="A312" s="655">
        <v>1124030073</v>
      </c>
      <c r="B312" s="655" t="s">
        <v>1284</v>
      </c>
      <c r="C312" s="655">
        <v>0</v>
      </c>
      <c r="D312" s="655">
        <v>4712689.72</v>
      </c>
      <c r="E312" s="655">
        <v>4712689.72</v>
      </c>
      <c r="F312" s="655">
        <v>0</v>
      </c>
      <c r="J312" s="220"/>
      <c r="K312" s="220" t="str">
        <f t="shared" si="14"/>
        <v>1124</v>
      </c>
      <c r="L312" s="220" t="str">
        <f t="shared" si="15"/>
        <v>112</v>
      </c>
      <c r="M312" s="665"/>
      <c r="N312" s="342"/>
    </row>
    <row r="313" spans="1:16" ht="15" customHeight="1">
      <c r="A313" s="655">
        <v>1124030074</v>
      </c>
      <c r="B313" s="655" t="s">
        <v>1562</v>
      </c>
      <c r="C313" s="655">
        <v>0</v>
      </c>
      <c r="D313" s="655">
        <v>61500</v>
      </c>
      <c r="E313" s="655">
        <v>61500</v>
      </c>
      <c r="F313" s="655">
        <v>0</v>
      </c>
      <c r="J313" s="220"/>
      <c r="K313" s="220" t="str">
        <f t="shared" si="14"/>
        <v>1124</v>
      </c>
      <c r="L313" s="220" t="str">
        <f t="shared" si="15"/>
        <v>112</v>
      </c>
      <c r="M313" s="665"/>
      <c r="N313" s="342"/>
    </row>
    <row r="314" spans="1:16" ht="15" customHeight="1">
      <c r="A314" s="655">
        <v>1124030077</v>
      </c>
      <c r="B314" s="655" t="s">
        <v>5368</v>
      </c>
      <c r="C314" s="655">
        <v>0</v>
      </c>
      <c r="D314" s="655">
        <v>118.73</v>
      </c>
      <c r="E314" s="655">
        <v>118.73</v>
      </c>
      <c r="F314" s="655">
        <v>0</v>
      </c>
      <c r="J314" s="220"/>
      <c r="K314" s="220" t="str">
        <f t="shared" si="14"/>
        <v>1124</v>
      </c>
      <c r="L314" s="220" t="str">
        <f t="shared" si="15"/>
        <v>112</v>
      </c>
      <c r="M314" s="665"/>
      <c r="N314" s="342"/>
    </row>
    <row r="315" spans="1:16" ht="15" customHeight="1">
      <c r="A315" s="655">
        <v>1124030078</v>
      </c>
      <c r="B315" s="655" t="s">
        <v>1130</v>
      </c>
      <c r="C315" s="655">
        <v>0</v>
      </c>
      <c r="D315" s="655">
        <v>78827.649999999994</v>
      </c>
      <c r="E315" s="655">
        <v>78827.649999999994</v>
      </c>
      <c r="F315" s="655">
        <v>0</v>
      </c>
      <c r="J315" s="220"/>
      <c r="K315" s="220" t="str">
        <f t="shared" si="14"/>
        <v>1124</v>
      </c>
      <c r="L315" s="220" t="str">
        <f t="shared" si="15"/>
        <v>112</v>
      </c>
      <c r="M315" s="665"/>
      <c r="N315" s="342"/>
    </row>
    <row r="316" spans="1:16" ht="15" customHeight="1">
      <c r="A316" s="655">
        <v>1124030082</v>
      </c>
      <c r="B316" s="655" t="s">
        <v>2810</v>
      </c>
      <c r="C316" s="655">
        <v>0</v>
      </c>
      <c r="D316" s="655">
        <v>2452</v>
      </c>
      <c r="E316" s="655">
        <v>2452</v>
      </c>
      <c r="F316" s="655">
        <v>0</v>
      </c>
      <c r="J316" s="220"/>
      <c r="K316" s="220" t="str">
        <f t="shared" si="14"/>
        <v>1124</v>
      </c>
      <c r="L316" s="220" t="str">
        <f t="shared" si="15"/>
        <v>112</v>
      </c>
      <c r="M316" s="665"/>
      <c r="N316" s="342"/>
    </row>
    <row r="317" spans="1:16" ht="15" customHeight="1">
      <c r="A317" s="655">
        <v>1124030083</v>
      </c>
      <c r="B317" s="655" t="s">
        <v>1184</v>
      </c>
      <c r="C317" s="655">
        <v>0</v>
      </c>
      <c r="D317" s="655">
        <v>16791784.190000001</v>
      </c>
      <c r="E317" s="655">
        <v>16791784.190000001</v>
      </c>
      <c r="F317" s="655">
        <v>0</v>
      </c>
      <c r="J317" s="220"/>
      <c r="K317" s="220" t="str">
        <f t="shared" si="14"/>
        <v>1124</v>
      </c>
      <c r="L317" s="220" t="str">
        <f t="shared" si="15"/>
        <v>112</v>
      </c>
      <c r="M317" s="665"/>
      <c r="N317" s="342"/>
    </row>
    <row r="318" spans="1:16" ht="15" customHeight="1">
      <c r="A318" s="655">
        <v>1124030085</v>
      </c>
      <c r="B318" s="655" t="s">
        <v>1189</v>
      </c>
      <c r="C318" s="655">
        <v>0</v>
      </c>
      <c r="D318" s="655">
        <v>1002</v>
      </c>
      <c r="E318" s="655">
        <v>1002</v>
      </c>
      <c r="F318" s="655">
        <v>0</v>
      </c>
      <c r="J318" s="220"/>
      <c r="K318" s="220" t="str">
        <f t="shared" si="14"/>
        <v>1124</v>
      </c>
      <c r="L318" s="220" t="str">
        <f t="shared" si="15"/>
        <v>112</v>
      </c>
      <c r="M318" s="665"/>
      <c r="N318" s="342"/>
    </row>
    <row r="319" spans="1:16" ht="15" customHeight="1">
      <c r="A319" s="655">
        <v>1124030086</v>
      </c>
      <c r="B319" s="655" t="s">
        <v>2463</v>
      </c>
      <c r="C319" s="655">
        <v>0</v>
      </c>
      <c r="D319" s="655">
        <v>4731.4399999999996</v>
      </c>
      <c r="E319" s="655">
        <v>4731.4399999999996</v>
      </c>
      <c r="F319" s="655">
        <v>0</v>
      </c>
      <c r="J319" s="220"/>
      <c r="K319" s="220" t="str">
        <f t="shared" si="14"/>
        <v>1124</v>
      </c>
      <c r="L319" s="220" t="str">
        <f t="shared" si="15"/>
        <v>112</v>
      </c>
      <c r="M319" s="665"/>
      <c r="N319" s="342"/>
    </row>
    <row r="320" spans="1:16" ht="15" customHeight="1">
      <c r="A320" s="655">
        <v>1124030087</v>
      </c>
      <c r="B320" s="655" t="s">
        <v>1624</v>
      </c>
      <c r="C320" s="655">
        <v>0</v>
      </c>
      <c r="D320" s="655">
        <v>167129.92000000001</v>
      </c>
      <c r="E320" s="655">
        <v>167129.92000000001</v>
      </c>
      <c r="F320" s="655">
        <v>0</v>
      </c>
      <c r="J320" s="220"/>
      <c r="K320" s="220" t="str">
        <f t="shared" si="14"/>
        <v>1124</v>
      </c>
      <c r="L320" s="220" t="str">
        <f t="shared" si="15"/>
        <v>112</v>
      </c>
      <c r="M320" s="665"/>
      <c r="N320" s="342"/>
    </row>
    <row r="321" spans="1:18" ht="15" customHeight="1">
      <c r="A321" s="655">
        <v>1124030088</v>
      </c>
      <c r="B321" s="655" t="s">
        <v>1625</v>
      </c>
      <c r="C321" s="655">
        <v>0</v>
      </c>
      <c r="D321" s="655">
        <v>2399779.75</v>
      </c>
      <c r="E321" s="655">
        <v>2399779.75</v>
      </c>
      <c r="F321" s="655">
        <v>0</v>
      </c>
      <c r="J321" s="220"/>
      <c r="K321" s="220" t="str">
        <f t="shared" si="14"/>
        <v>1124</v>
      </c>
      <c r="L321" s="220" t="str">
        <f t="shared" si="15"/>
        <v>112</v>
      </c>
      <c r="M321" s="665"/>
      <c r="N321" s="342"/>
    </row>
    <row r="322" spans="1:18" ht="15" customHeight="1">
      <c r="A322" s="655">
        <v>1124030095</v>
      </c>
      <c r="B322" s="655" t="s">
        <v>1541</v>
      </c>
      <c r="C322" s="655">
        <v>0</v>
      </c>
      <c r="D322" s="655">
        <v>280228.31</v>
      </c>
      <c r="E322" s="655">
        <v>280228.31</v>
      </c>
      <c r="F322" s="655">
        <v>0</v>
      </c>
      <c r="J322" s="220"/>
      <c r="K322" s="220" t="str">
        <f t="shared" si="14"/>
        <v>1124</v>
      </c>
      <c r="L322" s="220" t="str">
        <f t="shared" si="15"/>
        <v>112</v>
      </c>
      <c r="M322" s="665"/>
      <c r="N322" s="342">
        <f t="shared" ref="N322:N377" si="16">D322-E322</f>
        <v>0</v>
      </c>
    </row>
    <row r="323" spans="1:18" ht="15" customHeight="1">
      <c r="A323" s="655">
        <v>1124030097</v>
      </c>
      <c r="B323" s="655" t="s">
        <v>5304</v>
      </c>
      <c r="C323" s="655">
        <v>0</v>
      </c>
      <c r="D323" s="655">
        <v>1373551.84</v>
      </c>
      <c r="E323" s="655">
        <v>1373551.84</v>
      </c>
      <c r="F323" s="655">
        <v>0</v>
      </c>
      <c r="J323" s="220"/>
      <c r="K323" s="220" t="str">
        <f t="shared" si="14"/>
        <v>1124</v>
      </c>
      <c r="L323" s="220" t="str">
        <f t="shared" si="15"/>
        <v>112</v>
      </c>
      <c r="M323" s="665"/>
      <c r="N323" s="342">
        <f t="shared" si="16"/>
        <v>0</v>
      </c>
    </row>
    <row r="324" spans="1:18" ht="15" customHeight="1">
      <c r="A324" s="655">
        <v>1125010001</v>
      </c>
      <c r="B324" s="655" t="s">
        <v>510</v>
      </c>
      <c r="C324" s="655">
        <v>0</v>
      </c>
      <c r="D324" s="655">
        <v>455000</v>
      </c>
      <c r="E324" s="655">
        <v>0</v>
      </c>
      <c r="F324" s="655">
        <v>455000</v>
      </c>
      <c r="J324" s="220"/>
      <c r="K324" s="220" t="str">
        <f t="shared" si="14"/>
        <v>1125</v>
      </c>
      <c r="L324" s="220" t="str">
        <f t="shared" si="15"/>
        <v>112</v>
      </c>
      <c r="M324" s="665"/>
      <c r="N324" s="342">
        <f t="shared" si="16"/>
        <v>455000</v>
      </c>
    </row>
    <row r="325" spans="1:18" ht="15" customHeight="1">
      <c r="A325" s="655">
        <v>1131010001</v>
      </c>
      <c r="B325" s="655" t="s">
        <v>511</v>
      </c>
      <c r="C325" s="655">
        <v>925095.33</v>
      </c>
      <c r="D325" s="655">
        <v>3030315.45</v>
      </c>
      <c r="E325" s="655">
        <v>2940759.98</v>
      </c>
      <c r="F325" s="655">
        <v>1014650.8</v>
      </c>
      <c r="J325" s="220"/>
      <c r="K325" s="220" t="str">
        <f t="shared" ref="K325:K388" si="17">MID(A325,1,4)</f>
        <v>1131</v>
      </c>
      <c r="L325" s="220" t="str">
        <f t="shared" ref="L325:L388" si="18">MID(A325,1,3)</f>
        <v>113</v>
      </c>
      <c r="M325" s="665"/>
      <c r="N325" s="342">
        <f t="shared" si="16"/>
        <v>89555.470000000205</v>
      </c>
    </row>
    <row r="326" spans="1:18" ht="15" customHeight="1">
      <c r="A326" s="655">
        <v>1151030001</v>
      </c>
      <c r="B326" s="655" t="s">
        <v>1593</v>
      </c>
      <c r="C326" s="655">
        <v>561875</v>
      </c>
      <c r="D326" s="655">
        <v>0</v>
      </c>
      <c r="E326" s="655">
        <v>0</v>
      </c>
      <c r="F326" s="655">
        <v>561875</v>
      </c>
      <c r="J326" s="220"/>
      <c r="K326" s="220" t="str">
        <f t="shared" si="17"/>
        <v>1151</v>
      </c>
      <c r="L326" s="220" t="str">
        <f t="shared" si="18"/>
        <v>115</v>
      </c>
      <c r="M326" s="665"/>
      <c r="N326" s="342">
        <f t="shared" si="16"/>
        <v>0</v>
      </c>
    </row>
    <row r="327" spans="1:18" ht="15" customHeight="1">
      <c r="A327" s="655">
        <v>1231010001</v>
      </c>
      <c r="B327" s="655" t="s">
        <v>512</v>
      </c>
      <c r="C327" s="655">
        <v>2132815790.7</v>
      </c>
      <c r="D327" s="655">
        <v>54912.83</v>
      </c>
      <c r="E327" s="655">
        <v>0</v>
      </c>
      <c r="F327" s="655">
        <v>2132870703.53</v>
      </c>
      <c r="J327" s="220"/>
      <c r="K327" s="220" t="str">
        <f t="shared" si="17"/>
        <v>1231</v>
      </c>
      <c r="L327" s="220" t="str">
        <f t="shared" si="18"/>
        <v>123</v>
      </c>
      <c r="M327" s="665"/>
      <c r="N327" s="342">
        <f t="shared" si="16"/>
        <v>54912.83</v>
      </c>
    </row>
    <row r="328" spans="1:18" ht="15" customHeight="1">
      <c r="A328" s="655">
        <v>1231010002</v>
      </c>
      <c r="B328" s="655" t="s">
        <v>513</v>
      </c>
      <c r="C328" s="655">
        <v>9634008.9000000004</v>
      </c>
      <c r="D328" s="655">
        <v>0</v>
      </c>
      <c r="E328" s="655">
        <v>0</v>
      </c>
      <c r="F328" s="655">
        <v>9634008.9000000004</v>
      </c>
      <c r="J328" s="220"/>
      <c r="K328" s="220" t="str">
        <f t="shared" si="17"/>
        <v>1231</v>
      </c>
      <c r="L328" s="220" t="str">
        <f t="shared" si="18"/>
        <v>123</v>
      </c>
      <c r="M328" s="665"/>
      <c r="N328" s="342">
        <f t="shared" si="16"/>
        <v>0</v>
      </c>
    </row>
    <row r="329" spans="1:18" ht="15" customHeight="1">
      <c r="A329" s="655">
        <v>1233010001</v>
      </c>
      <c r="B329" s="655" t="s">
        <v>514</v>
      </c>
      <c r="C329" s="655">
        <v>223575169.22999999</v>
      </c>
      <c r="D329" s="655">
        <v>0</v>
      </c>
      <c r="E329" s="655">
        <v>0</v>
      </c>
      <c r="F329" s="655">
        <v>223575169.22999999</v>
      </c>
      <c r="J329" s="220"/>
      <c r="K329" s="220" t="str">
        <f t="shared" si="17"/>
        <v>1233</v>
      </c>
      <c r="L329" s="220" t="str">
        <f t="shared" si="18"/>
        <v>123</v>
      </c>
      <c r="M329" s="665"/>
      <c r="N329" s="342">
        <f t="shared" si="16"/>
        <v>0</v>
      </c>
    </row>
    <row r="330" spans="1:18" ht="15" customHeight="1">
      <c r="A330" s="655">
        <v>1233010002</v>
      </c>
      <c r="B330" s="655" t="s">
        <v>515</v>
      </c>
      <c r="C330" s="655">
        <v>89955439.560000002</v>
      </c>
      <c r="D330" s="655">
        <v>0</v>
      </c>
      <c r="E330" s="655">
        <v>0</v>
      </c>
      <c r="F330" s="655">
        <v>89955439.560000002</v>
      </c>
      <c r="J330" s="220"/>
      <c r="K330" s="220" t="str">
        <f t="shared" si="17"/>
        <v>1233</v>
      </c>
      <c r="L330" s="220" t="str">
        <f t="shared" si="18"/>
        <v>123</v>
      </c>
      <c r="M330" s="665"/>
      <c r="N330" s="342">
        <f t="shared" si="16"/>
        <v>0</v>
      </c>
    </row>
    <row r="331" spans="1:18" ht="15" customHeight="1">
      <c r="A331" s="655">
        <v>1233020001</v>
      </c>
      <c r="B331" s="655" t="s">
        <v>516</v>
      </c>
      <c r="C331" s="655">
        <v>190267771.19</v>
      </c>
      <c r="D331" s="655">
        <v>0</v>
      </c>
      <c r="E331" s="655">
        <v>0</v>
      </c>
      <c r="F331" s="655">
        <v>190267771.19</v>
      </c>
      <c r="J331" s="220"/>
      <c r="K331" s="220" t="str">
        <f t="shared" si="17"/>
        <v>1233</v>
      </c>
      <c r="L331" s="220" t="str">
        <f t="shared" si="18"/>
        <v>123</v>
      </c>
      <c r="M331" s="665"/>
      <c r="N331" s="342">
        <f t="shared" si="16"/>
        <v>0</v>
      </c>
    </row>
    <row r="332" spans="1:18" ht="15" customHeight="1">
      <c r="A332" s="655">
        <v>1233020002</v>
      </c>
      <c r="B332" s="655" t="s">
        <v>517</v>
      </c>
      <c r="C332" s="655">
        <v>2319555.9900000002</v>
      </c>
      <c r="D332" s="655">
        <v>0</v>
      </c>
      <c r="E332" s="655">
        <v>0</v>
      </c>
      <c r="F332" s="655">
        <v>2319555.9900000002</v>
      </c>
      <c r="J332" s="220"/>
      <c r="K332" s="220" t="str">
        <f t="shared" si="17"/>
        <v>1233</v>
      </c>
      <c r="L332" s="220" t="str">
        <f t="shared" si="18"/>
        <v>123</v>
      </c>
      <c r="M332" s="665"/>
      <c r="N332" s="342">
        <f t="shared" si="16"/>
        <v>0</v>
      </c>
      <c r="P332" s="662" t="s">
        <v>1552</v>
      </c>
    </row>
    <row r="333" spans="1:18" ht="15" customHeight="1">
      <c r="A333" s="655">
        <v>1233020003</v>
      </c>
      <c r="B333" s="655" t="s">
        <v>1138</v>
      </c>
      <c r="C333" s="655">
        <v>7200194.0999999996</v>
      </c>
      <c r="D333" s="655">
        <v>0</v>
      </c>
      <c r="E333" s="655">
        <v>0</v>
      </c>
      <c r="F333" s="655">
        <v>7200194.0999999996</v>
      </c>
      <c r="J333" s="220"/>
      <c r="K333" s="220" t="str">
        <f t="shared" si="17"/>
        <v>1233</v>
      </c>
      <c r="L333" s="220" t="str">
        <f t="shared" si="18"/>
        <v>123</v>
      </c>
      <c r="M333" s="665"/>
      <c r="N333" s="342">
        <f t="shared" si="16"/>
        <v>0</v>
      </c>
    </row>
    <row r="334" spans="1:18" ht="15" customHeight="1">
      <c r="A334" s="655">
        <v>1233020004</v>
      </c>
      <c r="B334" s="655" t="s">
        <v>1466</v>
      </c>
      <c r="C334" s="655">
        <v>3999999.99</v>
      </c>
      <c r="D334" s="655">
        <v>0</v>
      </c>
      <c r="E334" s="655">
        <v>0</v>
      </c>
      <c r="F334" s="655">
        <v>3999999.99</v>
      </c>
      <c r="J334" s="220"/>
      <c r="K334" s="220" t="str">
        <f t="shared" si="17"/>
        <v>1233</v>
      </c>
      <c r="L334" s="220" t="str">
        <f t="shared" si="18"/>
        <v>123</v>
      </c>
      <c r="M334" s="665"/>
      <c r="N334" s="342">
        <f t="shared" si="16"/>
        <v>0</v>
      </c>
      <c r="P334" s="555" t="s">
        <v>1322</v>
      </c>
      <c r="Q334" s="663">
        <f>SUMIF(K:K,"1231",F:F)</f>
        <v>2142504712.4300001</v>
      </c>
      <c r="R334" s="93">
        <f>SUM(Q334:Q336)</f>
        <v>3107190655.2300005</v>
      </c>
    </row>
    <row r="335" spans="1:18" ht="15" customHeight="1">
      <c r="A335" s="655">
        <v>1235020006</v>
      </c>
      <c r="B335" s="655" t="s">
        <v>518</v>
      </c>
      <c r="C335" s="655">
        <v>2337000.19</v>
      </c>
      <c r="D335" s="655">
        <v>0</v>
      </c>
      <c r="E335" s="655">
        <v>0</v>
      </c>
      <c r="F335" s="655">
        <v>2337000.19</v>
      </c>
      <c r="J335" s="220"/>
      <c r="K335" s="220" t="str">
        <f t="shared" si="17"/>
        <v>1235</v>
      </c>
      <c r="L335" s="220" t="str">
        <f t="shared" si="18"/>
        <v>123</v>
      </c>
      <c r="M335" s="665"/>
      <c r="N335" s="342">
        <f t="shared" si="16"/>
        <v>0</v>
      </c>
      <c r="P335" s="555" t="s">
        <v>1324</v>
      </c>
      <c r="Q335" s="663">
        <f>SUMIF(K:K,"1233",F:F)</f>
        <v>517318130.06</v>
      </c>
    </row>
    <row r="336" spans="1:18" ht="15" customHeight="1">
      <c r="A336" s="655">
        <v>1235030005</v>
      </c>
      <c r="B336" s="655" t="s">
        <v>521</v>
      </c>
      <c r="C336" s="655">
        <v>378160000</v>
      </c>
      <c r="D336" s="655">
        <v>0</v>
      </c>
      <c r="E336" s="655">
        <v>0</v>
      </c>
      <c r="F336" s="655">
        <v>378160000</v>
      </c>
      <c r="J336" s="220"/>
      <c r="K336" s="220" t="str">
        <f t="shared" si="17"/>
        <v>1235</v>
      </c>
      <c r="L336" s="220" t="str">
        <f t="shared" si="18"/>
        <v>123</v>
      </c>
      <c r="M336" s="665"/>
      <c r="N336" s="342">
        <f t="shared" si="16"/>
        <v>0</v>
      </c>
      <c r="P336" s="555" t="s">
        <v>1326</v>
      </c>
      <c r="Q336" s="663">
        <f>SUMIF(K:K,"1235",F:F)</f>
        <v>447367812.74000001</v>
      </c>
    </row>
    <row r="337" spans="1:18" ht="15" customHeight="1">
      <c r="A337" s="655">
        <v>1235040001</v>
      </c>
      <c r="B337" s="655" t="s">
        <v>522</v>
      </c>
      <c r="C337" s="655">
        <v>110206.25</v>
      </c>
      <c r="D337" s="655">
        <v>67547.850000000006</v>
      </c>
      <c r="E337" s="655">
        <v>0</v>
      </c>
      <c r="F337" s="655">
        <v>177754.1</v>
      </c>
      <c r="J337" s="220"/>
      <c r="K337" s="220" t="str">
        <f t="shared" si="17"/>
        <v>1235</v>
      </c>
      <c r="L337" s="220" t="str">
        <f t="shared" si="18"/>
        <v>123</v>
      </c>
      <c r="M337" s="665"/>
      <c r="N337" s="342">
        <f t="shared" si="16"/>
        <v>67547.850000000006</v>
      </c>
      <c r="P337" s="554"/>
    </row>
    <row r="338" spans="1:18" ht="15" customHeight="1">
      <c r="A338" s="655">
        <v>1235040002</v>
      </c>
      <c r="B338" s="655" t="s">
        <v>1131</v>
      </c>
      <c r="C338" s="655">
        <v>45003794.869999997</v>
      </c>
      <c r="D338" s="655">
        <v>5390200.1699999999</v>
      </c>
      <c r="E338" s="655">
        <v>0</v>
      </c>
      <c r="F338" s="655">
        <v>50393995.039999999</v>
      </c>
      <c r="J338" s="220"/>
      <c r="K338" s="220" t="str">
        <f t="shared" si="17"/>
        <v>1235</v>
      </c>
      <c r="L338" s="220" t="str">
        <f t="shared" si="18"/>
        <v>123</v>
      </c>
      <c r="M338" s="665"/>
      <c r="N338" s="342">
        <f t="shared" si="16"/>
        <v>5390200.1699999999</v>
      </c>
      <c r="P338" s="655" t="s">
        <v>4230</v>
      </c>
      <c r="Q338" s="93">
        <f>F345</f>
        <v>9518134.2799999993</v>
      </c>
    </row>
    <row r="339" spans="1:18" ht="15" customHeight="1">
      <c r="A339" s="655">
        <v>1235040006</v>
      </c>
      <c r="B339" s="655" t="s">
        <v>519</v>
      </c>
      <c r="C339" s="655">
        <v>15694.25</v>
      </c>
      <c r="D339" s="655">
        <v>626697.25</v>
      </c>
      <c r="E339" s="655">
        <v>0</v>
      </c>
      <c r="F339" s="655">
        <v>642391.5</v>
      </c>
      <c r="J339" s="220"/>
      <c r="K339" s="220" t="str">
        <f t="shared" si="17"/>
        <v>1235</v>
      </c>
      <c r="L339" s="220" t="str">
        <f t="shared" si="18"/>
        <v>123</v>
      </c>
      <c r="M339" s="665"/>
      <c r="N339" s="342">
        <f t="shared" si="16"/>
        <v>626697.25</v>
      </c>
      <c r="P339" s="555"/>
      <c r="R339" s="93">
        <f>SUM(Q340:Q347)</f>
        <v>467785768.13</v>
      </c>
    </row>
    <row r="340" spans="1:18" ht="15" customHeight="1">
      <c r="A340" s="655">
        <v>1235040007</v>
      </c>
      <c r="B340" s="655" t="s">
        <v>520</v>
      </c>
      <c r="C340" s="655">
        <v>1852994.47</v>
      </c>
      <c r="D340" s="655">
        <v>213179.56</v>
      </c>
      <c r="E340" s="655">
        <v>0</v>
      </c>
      <c r="F340" s="655">
        <v>2066174.03</v>
      </c>
      <c r="J340" s="220"/>
      <c r="K340" s="220" t="str">
        <f t="shared" si="17"/>
        <v>1235</v>
      </c>
      <c r="L340" s="220" t="str">
        <f t="shared" si="18"/>
        <v>123</v>
      </c>
      <c r="M340" s="665"/>
      <c r="N340" s="342">
        <f t="shared" si="16"/>
        <v>213179.56</v>
      </c>
      <c r="P340" s="555" t="s">
        <v>247</v>
      </c>
      <c r="Q340" s="663">
        <f>SUMIF(K:K,"1241",F:F)</f>
        <v>68692071.810000002</v>
      </c>
    </row>
    <row r="341" spans="1:18" ht="15" customHeight="1">
      <c r="A341" s="655">
        <v>1235040009</v>
      </c>
      <c r="B341" s="655" t="s">
        <v>523</v>
      </c>
      <c r="C341" s="655">
        <v>274226.5</v>
      </c>
      <c r="D341" s="655">
        <v>0</v>
      </c>
      <c r="E341" s="655">
        <v>0</v>
      </c>
      <c r="F341" s="655">
        <v>274226.5</v>
      </c>
      <c r="J341" s="220"/>
      <c r="K341" s="220" t="str">
        <f t="shared" si="17"/>
        <v>1235</v>
      </c>
      <c r="L341" s="220" t="str">
        <f t="shared" si="18"/>
        <v>123</v>
      </c>
      <c r="M341" s="665"/>
      <c r="N341" s="342">
        <f t="shared" si="16"/>
        <v>0</v>
      </c>
      <c r="P341" s="555" t="s">
        <v>248</v>
      </c>
      <c r="Q341" s="663">
        <f>SUMIF(K:K,"1242",F:F)</f>
        <v>9108870</v>
      </c>
    </row>
    <row r="342" spans="1:18" ht="15" customHeight="1">
      <c r="A342" s="655">
        <v>1235040011</v>
      </c>
      <c r="B342" s="655" t="s">
        <v>2177</v>
      </c>
      <c r="C342" s="655">
        <v>0</v>
      </c>
      <c r="D342" s="655">
        <v>30560.63</v>
      </c>
      <c r="E342" s="655">
        <v>0</v>
      </c>
      <c r="F342" s="655">
        <v>30560.63</v>
      </c>
      <c r="J342" s="220"/>
      <c r="K342" s="220" t="str">
        <f t="shared" si="17"/>
        <v>1235</v>
      </c>
      <c r="L342" s="220" t="str">
        <f t="shared" si="18"/>
        <v>123</v>
      </c>
      <c r="M342" s="665"/>
      <c r="N342" s="550">
        <f t="shared" si="16"/>
        <v>30560.63</v>
      </c>
      <c r="P342" s="555" t="s">
        <v>1331</v>
      </c>
      <c r="Q342" s="663">
        <f>SUMIF(K:K,"1243",F:F)</f>
        <v>8355850.75</v>
      </c>
    </row>
    <row r="343" spans="1:18" ht="15" customHeight="1">
      <c r="A343" s="655">
        <v>1235900003</v>
      </c>
      <c r="B343" s="655" t="s">
        <v>524</v>
      </c>
      <c r="C343" s="655">
        <v>12101556.9</v>
      </c>
      <c r="D343" s="655">
        <v>446154.11</v>
      </c>
      <c r="E343" s="655">
        <v>0</v>
      </c>
      <c r="F343" s="655">
        <v>12547711.01</v>
      </c>
      <c r="J343" s="220"/>
      <c r="K343" s="220" t="str">
        <f t="shared" si="17"/>
        <v>1235</v>
      </c>
      <c r="L343" s="220" t="str">
        <f t="shared" si="18"/>
        <v>123</v>
      </c>
      <c r="M343" s="665"/>
      <c r="N343" s="550">
        <f t="shared" si="16"/>
        <v>446154.11</v>
      </c>
      <c r="P343" s="555" t="s">
        <v>1332</v>
      </c>
      <c r="Q343" s="663">
        <f>SUMIF(K:K,"1244",F:F)</f>
        <v>225444859.17000002</v>
      </c>
    </row>
    <row r="344" spans="1:18" ht="15" customHeight="1">
      <c r="A344" s="655">
        <v>1235900006</v>
      </c>
      <c r="B344" s="655" t="s">
        <v>525</v>
      </c>
      <c r="C344" s="655">
        <v>737999.74</v>
      </c>
      <c r="D344" s="655">
        <v>0</v>
      </c>
      <c r="E344" s="655">
        <v>0</v>
      </c>
      <c r="F344" s="655">
        <v>737999.74</v>
      </c>
      <c r="J344" s="220"/>
      <c r="K344" s="220" t="str">
        <f t="shared" si="17"/>
        <v>1235</v>
      </c>
      <c r="L344" s="220" t="str">
        <f t="shared" si="18"/>
        <v>123</v>
      </c>
      <c r="M344" s="665"/>
      <c r="N344" s="550">
        <f t="shared" si="16"/>
        <v>0</v>
      </c>
      <c r="P344" s="555" t="s">
        <v>251</v>
      </c>
      <c r="Q344" s="663">
        <f>SUMIF(K:K,"1245",F:F)</f>
        <v>5596672.9400000004</v>
      </c>
    </row>
    <row r="345" spans="1:18" ht="15" customHeight="1">
      <c r="A345" s="655">
        <v>1236020001</v>
      </c>
      <c r="B345" s="655" t="s">
        <v>4230</v>
      </c>
      <c r="C345" s="655">
        <v>2432137.98</v>
      </c>
      <c r="D345" s="655">
        <v>7085996.2999999998</v>
      </c>
      <c r="E345" s="655">
        <v>0</v>
      </c>
      <c r="F345" s="655">
        <v>9518134.2799999993</v>
      </c>
      <c r="J345" s="220"/>
      <c r="K345" s="220" t="str">
        <f t="shared" si="17"/>
        <v>1236</v>
      </c>
      <c r="L345" s="220" t="str">
        <f t="shared" si="18"/>
        <v>123</v>
      </c>
      <c r="M345" s="665"/>
      <c r="N345" s="550">
        <f t="shared" si="16"/>
        <v>7085996.2999999998</v>
      </c>
      <c r="P345" s="555" t="s">
        <v>1333</v>
      </c>
      <c r="Q345" s="663">
        <f>SUMIF(K:K,"1246",F:F)</f>
        <v>146941281.96000001</v>
      </c>
    </row>
    <row r="346" spans="1:18" ht="15" customHeight="1">
      <c r="A346" s="655">
        <v>1239999999</v>
      </c>
      <c r="B346" s="655" t="s">
        <v>2433</v>
      </c>
      <c r="C346" s="655">
        <v>0</v>
      </c>
      <c r="D346" s="655">
        <v>157720.79999999999</v>
      </c>
      <c r="E346" s="655">
        <v>157720.79999999999</v>
      </c>
      <c r="F346" s="655">
        <v>0</v>
      </c>
      <c r="J346" s="220"/>
      <c r="K346" s="220" t="str">
        <f t="shared" si="17"/>
        <v>1239</v>
      </c>
      <c r="L346" s="220" t="str">
        <f t="shared" si="18"/>
        <v>123</v>
      </c>
      <c r="M346" s="665"/>
      <c r="N346" s="550">
        <f t="shared" si="16"/>
        <v>0</v>
      </c>
      <c r="O346" s="197"/>
      <c r="P346" s="555" t="s">
        <v>1334</v>
      </c>
      <c r="Q346" s="663">
        <f>SUMIF(K:K,"1247",F:F)</f>
        <v>2326161.5</v>
      </c>
    </row>
    <row r="347" spans="1:18" ht="15" customHeight="1">
      <c r="A347" s="655">
        <v>1241010001</v>
      </c>
      <c r="B347" s="655" t="s">
        <v>526</v>
      </c>
      <c r="C347" s="655">
        <v>17902173.579999998</v>
      </c>
      <c r="D347" s="655">
        <v>3618243.88</v>
      </c>
      <c r="E347" s="655">
        <v>3598578.08</v>
      </c>
      <c r="F347" s="655">
        <v>17921839.379999999</v>
      </c>
      <c r="J347" s="220"/>
      <c r="K347" s="220" t="str">
        <f t="shared" si="17"/>
        <v>1241</v>
      </c>
      <c r="L347" s="220" t="str">
        <f t="shared" si="18"/>
        <v>124</v>
      </c>
      <c r="M347" s="665"/>
      <c r="N347" s="550">
        <f t="shared" si="16"/>
        <v>19665.799999999814</v>
      </c>
      <c r="O347" s="197"/>
      <c r="P347" s="555" t="s">
        <v>253</v>
      </c>
      <c r="Q347" s="663">
        <f>SUMIF(K:K,"1248",F:F)</f>
        <v>1320000</v>
      </c>
    </row>
    <row r="348" spans="1:18" ht="15" customHeight="1">
      <c r="A348" s="655">
        <v>1241020001</v>
      </c>
      <c r="B348" s="655" t="s">
        <v>527</v>
      </c>
      <c r="C348" s="655">
        <v>896971.14</v>
      </c>
      <c r="D348" s="655">
        <v>176477.36</v>
      </c>
      <c r="E348" s="655">
        <v>176477.36</v>
      </c>
      <c r="F348" s="655">
        <v>896971.14</v>
      </c>
      <c r="J348" s="220"/>
      <c r="K348" s="220" t="str">
        <f t="shared" si="17"/>
        <v>1241</v>
      </c>
      <c r="L348" s="220" t="str">
        <f t="shared" si="18"/>
        <v>124</v>
      </c>
      <c r="M348" s="665"/>
      <c r="N348" s="550">
        <f t="shared" si="16"/>
        <v>0</v>
      </c>
      <c r="O348" s="197"/>
      <c r="P348" s="632" t="s">
        <v>1565</v>
      </c>
      <c r="Q348" s="663">
        <f>SUMIF(K:K,"1263",F:F)</f>
        <v>-334729055.35000002</v>
      </c>
    </row>
    <row r="349" spans="1:18" ht="15" customHeight="1">
      <c r="A349" s="655">
        <v>1241030001</v>
      </c>
      <c r="B349" s="655" t="s">
        <v>528</v>
      </c>
      <c r="C349" s="655">
        <v>33475844.579999998</v>
      </c>
      <c r="D349" s="655">
        <v>6351920.6500000004</v>
      </c>
      <c r="E349" s="655">
        <v>5656177.25</v>
      </c>
      <c r="F349" s="655">
        <v>34171587.979999997</v>
      </c>
      <c r="J349" s="220"/>
      <c r="K349" s="220" t="str">
        <f t="shared" si="17"/>
        <v>1241</v>
      </c>
      <c r="L349" s="220" t="str">
        <f t="shared" si="18"/>
        <v>124</v>
      </c>
      <c r="M349" s="665"/>
      <c r="N349" s="550">
        <f t="shared" si="16"/>
        <v>695743.40000000037</v>
      </c>
      <c r="O349" s="197"/>
    </row>
    <row r="350" spans="1:18" ht="15" customHeight="1">
      <c r="A350" s="655">
        <v>1241900001</v>
      </c>
      <c r="B350" s="655" t="s">
        <v>530</v>
      </c>
      <c r="C350" s="655">
        <v>764631.34</v>
      </c>
      <c r="D350" s="655">
        <v>64858</v>
      </c>
      <c r="E350" s="655">
        <v>64858</v>
      </c>
      <c r="F350" s="655">
        <v>764631.34</v>
      </c>
      <c r="J350" s="220"/>
      <c r="K350" s="220" t="str">
        <f t="shared" si="17"/>
        <v>1241</v>
      </c>
      <c r="L350" s="220" t="str">
        <f t="shared" si="18"/>
        <v>124</v>
      </c>
      <c r="M350" s="665"/>
      <c r="N350" s="550">
        <f t="shared" si="16"/>
        <v>0</v>
      </c>
      <c r="O350" s="197"/>
      <c r="P350" s="632" t="s">
        <v>1346</v>
      </c>
      <c r="Q350" s="663">
        <f>SUMIF(L:L,"125",F:F)</f>
        <v>42994625.68</v>
      </c>
    </row>
    <row r="351" spans="1:18" ht="15" customHeight="1">
      <c r="A351" s="655">
        <v>1241900002</v>
      </c>
      <c r="B351" s="655" t="s">
        <v>529</v>
      </c>
      <c r="C351" s="655">
        <v>14937041.970000001</v>
      </c>
      <c r="D351" s="655">
        <v>1584190.2</v>
      </c>
      <c r="E351" s="655">
        <v>1584190.2</v>
      </c>
      <c r="F351" s="655">
        <v>14937041.970000001</v>
      </c>
      <c r="J351" s="220"/>
      <c r="K351" s="220" t="str">
        <f t="shared" si="17"/>
        <v>1241</v>
      </c>
      <c r="L351" s="220" t="str">
        <f t="shared" si="18"/>
        <v>124</v>
      </c>
      <c r="M351" s="665"/>
      <c r="N351" s="550">
        <f t="shared" si="16"/>
        <v>0</v>
      </c>
      <c r="O351" s="197"/>
    </row>
    <row r="352" spans="1:18" ht="15" customHeight="1">
      <c r="A352" s="655">
        <v>1242010001</v>
      </c>
      <c r="B352" s="655" t="s">
        <v>531</v>
      </c>
      <c r="C352" s="655">
        <v>1080544.72</v>
      </c>
      <c r="D352" s="655">
        <v>109691.51</v>
      </c>
      <c r="E352" s="655">
        <v>109691.51</v>
      </c>
      <c r="F352" s="655">
        <v>1080544.72</v>
      </c>
      <c r="J352" s="220"/>
      <c r="K352" s="220" t="str">
        <f t="shared" si="17"/>
        <v>1242</v>
      </c>
      <c r="L352" s="220" t="str">
        <f t="shared" si="18"/>
        <v>124</v>
      </c>
      <c r="M352" s="665"/>
      <c r="N352" s="550">
        <f t="shared" si="16"/>
        <v>0</v>
      </c>
      <c r="O352" s="197"/>
      <c r="P352" s="632" t="s">
        <v>1286</v>
      </c>
      <c r="Q352" s="663">
        <f>(SUMIF(L:L,"2112",F:F))*-1</f>
        <v>0</v>
      </c>
    </row>
    <row r="353" spans="1:17" ht="15" customHeight="1">
      <c r="A353" s="655">
        <v>1242020001</v>
      </c>
      <c r="B353" s="655" t="s">
        <v>532</v>
      </c>
      <c r="C353" s="655">
        <v>1217004.6499999999</v>
      </c>
      <c r="D353" s="655">
        <v>0</v>
      </c>
      <c r="E353" s="655">
        <v>0</v>
      </c>
      <c r="F353" s="655">
        <v>1217004.6499999999</v>
      </c>
      <c r="J353" s="220"/>
      <c r="K353" s="220" t="str">
        <f t="shared" si="17"/>
        <v>1242</v>
      </c>
      <c r="L353" s="220" t="str">
        <f t="shared" si="18"/>
        <v>124</v>
      </c>
      <c r="M353" s="665"/>
      <c r="N353" s="550">
        <f t="shared" si="16"/>
        <v>0</v>
      </c>
      <c r="O353" s="197"/>
      <c r="P353" s="197" t="s">
        <v>1553</v>
      </c>
      <c r="Q353" s="663">
        <f>(SUMIF(L:L,"2113",F:F))*-1</f>
        <v>0</v>
      </c>
    </row>
    <row r="354" spans="1:17" ht="15" customHeight="1">
      <c r="A354" s="655">
        <v>1242030001</v>
      </c>
      <c r="B354" s="655" t="s">
        <v>533</v>
      </c>
      <c r="C354" s="655">
        <v>5205975.59</v>
      </c>
      <c r="D354" s="655">
        <v>545504.05000000005</v>
      </c>
      <c r="E354" s="655">
        <v>527577.05000000005</v>
      </c>
      <c r="F354" s="655">
        <v>5223902.59</v>
      </c>
      <c r="J354" s="220"/>
      <c r="K354" s="220" t="str">
        <f t="shared" si="17"/>
        <v>1242</v>
      </c>
      <c r="L354" s="220" t="str">
        <f t="shared" si="18"/>
        <v>124</v>
      </c>
      <c r="M354" s="665"/>
      <c r="N354" s="550">
        <f t="shared" si="16"/>
        <v>17927</v>
      </c>
      <c r="O354" s="197"/>
      <c r="P354" s="197"/>
    </row>
    <row r="355" spans="1:17" ht="15" customHeight="1">
      <c r="A355" s="655">
        <v>1242900001</v>
      </c>
      <c r="B355" s="655" t="s">
        <v>534</v>
      </c>
      <c r="C355" s="655">
        <v>1544498.04</v>
      </c>
      <c r="D355" s="655">
        <v>866037.87</v>
      </c>
      <c r="E355" s="655">
        <v>823117.87</v>
      </c>
      <c r="F355" s="655">
        <v>1587418.04</v>
      </c>
      <c r="J355" s="220"/>
      <c r="K355" s="220" t="str">
        <f t="shared" si="17"/>
        <v>1242</v>
      </c>
      <c r="L355" s="220" t="str">
        <f t="shared" si="18"/>
        <v>124</v>
      </c>
      <c r="M355" s="665"/>
      <c r="N355" s="550">
        <f t="shared" si="16"/>
        <v>42920</v>
      </c>
      <c r="O355" s="197"/>
      <c r="P355" s="197"/>
    </row>
    <row r="356" spans="1:17" ht="15" customHeight="1">
      <c r="A356" s="655">
        <v>1243010001</v>
      </c>
      <c r="B356" s="655" t="s">
        <v>535</v>
      </c>
      <c r="C356" s="655">
        <v>7082676.29</v>
      </c>
      <c r="D356" s="655">
        <v>2337956.7599999998</v>
      </c>
      <c r="E356" s="655">
        <v>2337956.7599999998</v>
      </c>
      <c r="F356" s="655">
        <v>7082676.29</v>
      </c>
      <c r="J356" s="220"/>
      <c r="K356" s="220" t="str">
        <f t="shared" si="17"/>
        <v>1243</v>
      </c>
      <c r="L356" s="220" t="str">
        <f t="shared" si="18"/>
        <v>124</v>
      </c>
      <c r="M356" s="665"/>
      <c r="N356" s="550">
        <f t="shared" si="16"/>
        <v>0</v>
      </c>
      <c r="O356" s="197"/>
      <c r="P356" s="197"/>
    </row>
    <row r="357" spans="1:17" ht="15" customHeight="1">
      <c r="A357" s="655">
        <v>1243020001</v>
      </c>
      <c r="B357" s="655" t="s">
        <v>536</v>
      </c>
      <c r="C357" s="655">
        <v>1273174.46</v>
      </c>
      <c r="D357" s="655">
        <v>403861.15</v>
      </c>
      <c r="E357" s="655">
        <v>403861.15</v>
      </c>
      <c r="F357" s="655">
        <v>1273174.46</v>
      </c>
      <c r="J357" s="220"/>
      <c r="K357" s="220" t="str">
        <f t="shared" si="17"/>
        <v>1243</v>
      </c>
      <c r="L357" s="220" t="str">
        <f t="shared" si="18"/>
        <v>124</v>
      </c>
      <c r="M357" s="665"/>
      <c r="N357" s="550">
        <f t="shared" si="16"/>
        <v>0</v>
      </c>
      <c r="O357" s="197"/>
      <c r="P357" s="197"/>
    </row>
    <row r="358" spans="1:17" ht="15" customHeight="1">
      <c r="A358" s="655">
        <v>1244010001</v>
      </c>
      <c r="B358" s="655" t="s">
        <v>537</v>
      </c>
      <c r="C358" s="655">
        <v>12573643.140000001</v>
      </c>
      <c r="D358" s="655">
        <v>951799.92</v>
      </c>
      <c r="E358" s="655">
        <v>951799.92</v>
      </c>
      <c r="F358" s="655">
        <v>12573643.140000001</v>
      </c>
      <c r="J358" s="220"/>
      <c r="K358" s="220" t="str">
        <f t="shared" si="17"/>
        <v>1244</v>
      </c>
      <c r="L358" s="220" t="str">
        <f t="shared" si="18"/>
        <v>124</v>
      </c>
      <c r="M358" s="665"/>
      <c r="N358" s="550">
        <f t="shared" si="16"/>
        <v>0</v>
      </c>
      <c r="O358" s="197"/>
      <c r="P358" s="197"/>
    </row>
    <row r="359" spans="1:17" ht="15" customHeight="1">
      <c r="A359" s="655">
        <v>1244010002</v>
      </c>
      <c r="B359" s="655" t="s">
        <v>538</v>
      </c>
      <c r="C359" s="655">
        <v>26978271.449999999</v>
      </c>
      <c r="D359" s="655">
        <v>10</v>
      </c>
      <c r="E359" s="655">
        <v>10</v>
      </c>
      <c r="F359" s="655">
        <v>26978271.449999999</v>
      </c>
      <c r="J359" s="220"/>
      <c r="K359" s="220" t="str">
        <f t="shared" si="17"/>
        <v>1244</v>
      </c>
      <c r="L359" s="220" t="str">
        <f t="shared" si="18"/>
        <v>124</v>
      </c>
      <c r="M359" s="665"/>
      <c r="N359" s="550">
        <f t="shared" si="16"/>
        <v>0</v>
      </c>
      <c r="O359" s="197"/>
      <c r="P359" s="197"/>
    </row>
    <row r="360" spans="1:17" ht="15" customHeight="1">
      <c r="A360" s="655">
        <v>1244010004</v>
      </c>
      <c r="B360" s="655" t="s">
        <v>539</v>
      </c>
      <c r="C360" s="655">
        <v>53175685.009999998</v>
      </c>
      <c r="D360" s="655">
        <v>4031547</v>
      </c>
      <c r="E360" s="655">
        <v>4031547</v>
      </c>
      <c r="F360" s="655">
        <v>53175685.009999998</v>
      </c>
      <c r="J360" s="220"/>
      <c r="K360" s="220" t="str">
        <f t="shared" si="17"/>
        <v>1244</v>
      </c>
      <c r="L360" s="220" t="str">
        <f t="shared" si="18"/>
        <v>124</v>
      </c>
      <c r="M360" s="665"/>
      <c r="N360" s="550">
        <f t="shared" si="16"/>
        <v>0</v>
      </c>
      <c r="O360" s="197"/>
      <c r="P360" s="197"/>
    </row>
    <row r="361" spans="1:17" ht="15" customHeight="1">
      <c r="A361" s="655">
        <v>1244010005</v>
      </c>
      <c r="B361" s="655" t="s">
        <v>540</v>
      </c>
      <c r="C361" s="655">
        <v>100419413.37</v>
      </c>
      <c r="D361" s="655">
        <v>5221475</v>
      </c>
      <c r="E361" s="655">
        <v>5221475</v>
      </c>
      <c r="F361" s="655">
        <v>100419413.37</v>
      </c>
      <c r="J361" s="220"/>
      <c r="K361" s="220" t="str">
        <f t="shared" si="17"/>
        <v>1244</v>
      </c>
      <c r="L361" s="220" t="str">
        <f t="shared" si="18"/>
        <v>124</v>
      </c>
      <c r="M361" s="665"/>
      <c r="N361" s="550">
        <f t="shared" si="16"/>
        <v>0</v>
      </c>
      <c r="O361" s="197"/>
      <c r="P361" s="197"/>
    </row>
    <row r="362" spans="1:17" ht="15" customHeight="1">
      <c r="A362" s="655">
        <v>1244020001</v>
      </c>
      <c r="B362" s="655" t="s">
        <v>541</v>
      </c>
      <c r="C362" s="655">
        <v>7568184.96</v>
      </c>
      <c r="D362" s="655">
        <v>253862.12</v>
      </c>
      <c r="E362" s="655">
        <v>253862.12</v>
      </c>
      <c r="F362" s="655">
        <v>7568184.96</v>
      </c>
      <c r="J362" s="220"/>
      <c r="K362" s="220" t="str">
        <f t="shared" si="17"/>
        <v>1244</v>
      </c>
      <c r="L362" s="220" t="str">
        <f t="shared" si="18"/>
        <v>124</v>
      </c>
      <c r="M362" s="665"/>
      <c r="N362" s="550">
        <f t="shared" si="16"/>
        <v>0</v>
      </c>
    </row>
    <row r="363" spans="1:17" ht="15" customHeight="1">
      <c r="A363" s="655">
        <v>1244900002</v>
      </c>
      <c r="B363" s="655" t="s">
        <v>542</v>
      </c>
      <c r="C363" s="655">
        <v>847391.53</v>
      </c>
      <c r="D363" s="655">
        <v>0</v>
      </c>
      <c r="E363" s="655">
        <v>0</v>
      </c>
      <c r="F363" s="655">
        <v>847391.53</v>
      </c>
      <c r="J363" s="220"/>
      <c r="K363" s="220" t="str">
        <f t="shared" si="17"/>
        <v>1244</v>
      </c>
      <c r="L363" s="220" t="str">
        <f t="shared" si="18"/>
        <v>124</v>
      </c>
      <c r="M363" s="665"/>
      <c r="N363" s="550">
        <f t="shared" si="16"/>
        <v>0</v>
      </c>
    </row>
    <row r="364" spans="1:17" ht="15" customHeight="1">
      <c r="A364" s="655">
        <v>1244900003</v>
      </c>
      <c r="B364" s="655" t="s">
        <v>543</v>
      </c>
      <c r="C364" s="655">
        <v>23882269.710000001</v>
      </c>
      <c r="D364" s="655">
        <v>846798.33</v>
      </c>
      <c r="E364" s="655">
        <v>846798.33</v>
      </c>
      <c r="F364" s="655">
        <v>23882269.710000001</v>
      </c>
      <c r="J364" s="220"/>
      <c r="K364" s="220" t="str">
        <f t="shared" si="17"/>
        <v>1244</v>
      </c>
      <c r="L364" s="220" t="str">
        <f t="shared" si="18"/>
        <v>124</v>
      </c>
      <c r="M364" s="665"/>
      <c r="N364" s="550">
        <f t="shared" si="16"/>
        <v>0</v>
      </c>
    </row>
    <row r="365" spans="1:17" ht="15" customHeight="1">
      <c r="A365" s="655">
        <v>1245010001</v>
      </c>
      <c r="B365" s="655" t="s">
        <v>544</v>
      </c>
      <c r="C365" s="655">
        <v>5596672.9400000004</v>
      </c>
      <c r="D365" s="655">
        <v>0</v>
      </c>
      <c r="E365" s="655">
        <v>0</v>
      </c>
      <c r="F365" s="655">
        <v>5596672.9400000004</v>
      </c>
      <c r="J365" s="220"/>
      <c r="K365" s="220" t="str">
        <f t="shared" si="17"/>
        <v>1245</v>
      </c>
      <c r="L365" s="220" t="str">
        <f t="shared" si="18"/>
        <v>124</v>
      </c>
      <c r="M365" s="665"/>
      <c r="N365" s="550">
        <f t="shared" si="16"/>
        <v>0</v>
      </c>
      <c r="O365" s="197"/>
      <c r="P365" s="197"/>
    </row>
    <row r="366" spans="1:17" ht="15" customHeight="1">
      <c r="A366" s="655">
        <v>1246010001</v>
      </c>
      <c r="B366" s="655" t="s">
        <v>545</v>
      </c>
      <c r="C366" s="655">
        <v>50</v>
      </c>
      <c r="D366" s="655">
        <v>0</v>
      </c>
      <c r="E366" s="655">
        <v>0</v>
      </c>
      <c r="F366" s="655">
        <v>50</v>
      </c>
      <c r="J366" s="220"/>
      <c r="K366" s="220" t="str">
        <f t="shared" si="17"/>
        <v>1246</v>
      </c>
      <c r="L366" s="220" t="str">
        <f t="shared" si="18"/>
        <v>124</v>
      </c>
      <c r="M366" s="665"/>
      <c r="N366" s="550">
        <f t="shared" si="16"/>
        <v>0</v>
      </c>
    </row>
    <row r="367" spans="1:17" ht="15" customHeight="1">
      <c r="A367" s="655">
        <v>1246020001</v>
      </c>
      <c r="B367" s="655" t="s">
        <v>546</v>
      </c>
      <c r="C367" s="655">
        <v>1718293.31</v>
      </c>
      <c r="D367" s="655">
        <v>20232</v>
      </c>
      <c r="E367" s="655">
        <v>20232</v>
      </c>
      <c r="F367" s="655">
        <v>1718293.31</v>
      </c>
      <c r="J367" s="220"/>
      <c r="K367" s="220" t="str">
        <f t="shared" si="17"/>
        <v>1246</v>
      </c>
      <c r="L367" s="220" t="str">
        <f t="shared" si="18"/>
        <v>124</v>
      </c>
      <c r="M367" s="665"/>
      <c r="N367" s="550">
        <f t="shared" si="16"/>
        <v>0</v>
      </c>
    </row>
    <row r="368" spans="1:17" ht="15" customHeight="1">
      <c r="A368" s="655">
        <v>1246030001</v>
      </c>
      <c r="B368" s="655" t="s">
        <v>547</v>
      </c>
      <c r="C368" s="655">
        <v>51831809.090000004</v>
      </c>
      <c r="D368" s="655">
        <v>3366794.08</v>
      </c>
      <c r="E368" s="655">
        <v>3366794.08</v>
      </c>
      <c r="F368" s="655">
        <v>51831809.090000004</v>
      </c>
      <c r="J368" s="220"/>
      <c r="K368" s="220" t="str">
        <f t="shared" si="17"/>
        <v>1246</v>
      </c>
      <c r="L368" s="220" t="str">
        <f t="shared" si="18"/>
        <v>124</v>
      </c>
      <c r="M368" s="665"/>
      <c r="N368" s="550">
        <f t="shared" si="16"/>
        <v>0</v>
      </c>
    </row>
    <row r="369" spans="1:19" ht="15" customHeight="1">
      <c r="A369" s="655">
        <v>1246040001</v>
      </c>
      <c r="B369" s="655" t="s">
        <v>548</v>
      </c>
      <c r="C369" s="655">
        <v>1373391.24</v>
      </c>
      <c r="D369" s="655">
        <v>1007588.58</v>
      </c>
      <c r="E369" s="655">
        <v>951514.18</v>
      </c>
      <c r="F369" s="655">
        <v>1429465.64</v>
      </c>
      <c r="J369" s="220"/>
      <c r="K369" s="220" t="str">
        <f t="shared" si="17"/>
        <v>1246</v>
      </c>
      <c r="L369" s="220" t="str">
        <f t="shared" si="18"/>
        <v>124</v>
      </c>
      <c r="M369" s="665"/>
      <c r="N369" s="550">
        <f t="shared" si="16"/>
        <v>56074.399999999907</v>
      </c>
    </row>
    <row r="370" spans="1:19" ht="15" customHeight="1">
      <c r="A370" s="655">
        <v>1246050001</v>
      </c>
      <c r="B370" s="655" t="s">
        <v>549</v>
      </c>
      <c r="C370" s="655">
        <v>17760616.309999999</v>
      </c>
      <c r="D370" s="655">
        <v>109031.65</v>
      </c>
      <c r="E370" s="655">
        <v>109031.65</v>
      </c>
      <c r="F370" s="655">
        <v>17760616.309999999</v>
      </c>
      <c r="J370" s="220"/>
      <c r="K370" s="220" t="str">
        <f t="shared" si="17"/>
        <v>1246</v>
      </c>
      <c r="L370" s="220" t="str">
        <f t="shared" si="18"/>
        <v>124</v>
      </c>
      <c r="M370" s="665"/>
      <c r="N370" s="550">
        <f t="shared" si="16"/>
        <v>0</v>
      </c>
    </row>
    <row r="371" spans="1:19" ht="15" customHeight="1">
      <c r="A371" s="655">
        <v>1246050002</v>
      </c>
      <c r="B371" s="655" t="s">
        <v>550</v>
      </c>
      <c r="C371" s="655">
        <v>7076823.7800000003</v>
      </c>
      <c r="D371" s="655">
        <v>133590.28</v>
      </c>
      <c r="E371" s="655">
        <v>133590.28</v>
      </c>
      <c r="F371" s="655">
        <v>7076823.7800000003</v>
      </c>
      <c r="J371" s="220"/>
      <c r="K371" s="220" t="str">
        <f t="shared" si="17"/>
        <v>1246</v>
      </c>
      <c r="L371" s="220" t="str">
        <f t="shared" si="18"/>
        <v>124</v>
      </c>
      <c r="M371" s="665"/>
      <c r="N371" s="550">
        <f t="shared" si="16"/>
        <v>0</v>
      </c>
    </row>
    <row r="372" spans="1:19" ht="15" customHeight="1">
      <c r="A372" s="655">
        <v>1246060001</v>
      </c>
      <c r="B372" s="655" t="s">
        <v>551</v>
      </c>
      <c r="C372" s="655">
        <v>707858.71</v>
      </c>
      <c r="D372" s="655">
        <v>39040.370000000003</v>
      </c>
      <c r="E372" s="655">
        <v>39040.370000000003</v>
      </c>
      <c r="F372" s="655">
        <v>707858.71</v>
      </c>
      <c r="J372" s="220"/>
      <c r="K372" s="220" t="str">
        <f t="shared" si="17"/>
        <v>1246</v>
      </c>
      <c r="L372" s="220" t="str">
        <f t="shared" si="18"/>
        <v>124</v>
      </c>
      <c r="M372" s="665"/>
      <c r="N372" s="550">
        <f t="shared" si="16"/>
        <v>0</v>
      </c>
    </row>
    <row r="373" spans="1:19" ht="15" customHeight="1">
      <c r="A373" s="655">
        <v>1246070001</v>
      </c>
      <c r="B373" s="655" t="s">
        <v>552</v>
      </c>
      <c r="C373" s="655">
        <v>3927308.57</v>
      </c>
      <c r="D373" s="655">
        <v>757790.3</v>
      </c>
      <c r="E373" s="655">
        <v>757790.3</v>
      </c>
      <c r="F373" s="655">
        <v>3927308.57</v>
      </c>
      <c r="J373" s="220"/>
      <c r="K373" s="220" t="str">
        <f t="shared" si="17"/>
        <v>1246</v>
      </c>
      <c r="L373" s="220" t="str">
        <f t="shared" si="18"/>
        <v>124</v>
      </c>
      <c r="M373" s="665"/>
      <c r="N373" s="342">
        <f t="shared" si="16"/>
        <v>0</v>
      </c>
    </row>
    <row r="374" spans="1:19" ht="15" customHeight="1">
      <c r="A374" s="655">
        <v>1246900001</v>
      </c>
      <c r="B374" s="655" t="s">
        <v>553</v>
      </c>
      <c r="C374" s="655">
        <v>6553689.1200000001</v>
      </c>
      <c r="D374" s="655">
        <v>4353954.87</v>
      </c>
      <c r="E374" s="655">
        <v>4353954.87</v>
      </c>
      <c r="F374" s="655">
        <v>6553689.1200000001</v>
      </c>
      <c r="J374" s="220"/>
      <c r="K374" s="220" t="str">
        <f t="shared" si="17"/>
        <v>1246</v>
      </c>
      <c r="L374" s="220" t="str">
        <f t="shared" si="18"/>
        <v>124</v>
      </c>
      <c r="M374" s="665"/>
      <c r="N374" s="342">
        <f t="shared" si="16"/>
        <v>0</v>
      </c>
    </row>
    <row r="375" spans="1:19" ht="15" customHeight="1">
      <c r="A375" s="655">
        <v>1246900002</v>
      </c>
      <c r="B375" s="655" t="s">
        <v>554</v>
      </c>
      <c r="C375" s="655">
        <v>55935367.43</v>
      </c>
      <c r="D375" s="655">
        <v>1892451.17</v>
      </c>
      <c r="E375" s="655">
        <v>1892451.17</v>
      </c>
      <c r="F375" s="655">
        <v>55935367.43</v>
      </c>
      <c r="J375" s="220"/>
      <c r="K375" s="220" t="str">
        <f t="shared" si="17"/>
        <v>1246</v>
      </c>
      <c r="L375" s="220" t="str">
        <f t="shared" si="18"/>
        <v>124</v>
      </c>
      <c r="M375" s="665"/>
      <c r="N375" s="342">
        <f t="shared" si="16"/>
        <v>0</v>
      </c>
    </row>
    <row r="376" spans="1:19" ht="15" customHeight="1">
      <c r="A376" s="655">
        <v>1247010001</v>
      </c>
      <c r="B376" s="655" t="s">
        <v>555</v>
      </c>
      <c r="C376" s="655">
        <v>2326161.5</v>
      </c>
      <c r="D376" s="655">
        <v>12080.5</v>
      </c>
      <c r="E376" s="655">
        <v>12080.5</v>
      </c>
      <c r="F376" s="655">
        <v>2326161.5</v>
      </c>
      <c r="G376" s="70"/>
      <c r="H376" s="70">
        <f>D376-E376</f>
        <v>0</v>
      </c>
      <c r="J376" s="220"/>
      <c r="K376" s="220" t="str">
        <f t="shared" si="17"/>
        <v>1247</v>
      </c>
      <c r="L376" s="220" t="str">
        <f t="shared" si="18"/>
        <v>124</v>
      </c>
      <c r="M376" s="665"/>
      <c r="N376" s="342">
        <f t="shared" si="16"/>
        <v>0</v>
      </c>
    </row>
    <row r="377" spans="1:19" ht="15" customHeight="1">
      <c r="A377" s="655">
        <v>1248060001</v>
      </c>
      <c r="B377" s="655" t="s">
        <v>556</v>
      </c>
      <c r="C377" s="655">
        <v>1320000</v>
      </c>
      <c r="D377" s="655">
        <v>0</v>
      </c>
      <c r="E377" s="655">
        <v>0</v>
      </c>
      <c r="F377" s="655">
        <v>1320000</v>
      </c>
      <c r="J377" s="220"/>
      <c r="K377" s="220" t="str">
        <f t="shared" si="17"/>
        <v>1248</v>
      </c>
      <c r="L377" s="220" t="str">
        <f t="shared" si="18"/>
        <v>124</v>
      </c>
      <c r="M377" s="665"/>
      <c r="N377" s="342">
        <f t="shared" si="16"/>
        <v>0</v>
      </c>
    </row>
    <row r="378" spans="1:19" ht="15" customHeight="1">
      <c r="A378" s="655">
        <v>1251010001</v>
      </c>
      <c r="B378" s="655" t="s">
        <v>557</v>
      </c>
      <c r="C378" s="655">
        <v>39293559.280000001</v>
      </c>
      <c r="D378" s="655">
        <v>30278774.27</v>
      </c>
      <c r="E378" s="655">
        <v>30278774.27</v>
      </c>
      <c r="F378" s="655">
        <v>39293559.280000001</v>
      </c>
      <c r="J378" s="220"/>
      <c r="K378" s="220" t="str">
        <f t="shared" si="17"/>
        <v>1251</v>
      </c>
      <c r="L378" s="220" t="str">
        <f t="shared" si="18"/>
        <v>125</v>
      </c>
      <c r="M378" s="665"/>
      <c r="N378" s="220"/>
    </row>
    <row r="379" spans="1:19" ht="15" customHeight="1">
      <c r="A379" s="655">
        <v>1252020001</v>
      </c>
      <c r="B379" s="655" t="s">
        <v>1548</v>
      </c>
      <c r="C379" s="655">
        <v>8581.5499999999993</v>
      </c>
      <c r="D379" s="655">
        <v>0</v>
      </c>
      <c r="E379" s="655">
        <v>8581.5499999999993</v>
      </c>
      <c r="F379" s="655">
        <v>0</v>
      </c>
      <c r="J379" s="220"/>
      <c r="K379" s="220" t="str">
        <f t="shared" si="17"/>
        <v>1252</v>
      </c>
      <c r="L379" s="220" t="str">
        <f t="shared" si="18"/>
        <v>125</v>
      </c>
      <c r="M379" s="665"/>
      <c r="N379" s="220"/>
    </row>
    <row r="380" spans="1:19" ht="15" customHeight="1">
      <c r="A380" s="655">
        <v>1254010001</v>
      </c>
      <c r="B380" s="655" t="s">
        <v>558</v>
      </c>
      <c r="C380" s="655">
        <v>3701066.4</v>
      </c>
      <c r="D380" s="655">
        <v>2133759.88</v>
      </c>
      <c r="E380" s="655">
        <v>2133759.88</v>
      </c>
      <c r="F380" s="655">
        <v>3701066.4</v>
      </c>
      <c r="J380" s="220"/>
      <c r="K380" s="220" t="str">
        <f t="shared" si="17"/>
        <v>1254</v>
      </c>
      <c r="L380" s="220" t="str">
        <f t="shared" si="18"/>
        <v>125</v>
      </c>
      <c r="M380" s="665"/>
      <c r="N380" s="220"/>
    </row>
    <row r="381" spans="1:19" ht="15" customHeight="1">
      <c r="A381" s="655">
        <v>1261020001</v>
      </c>
      <c r="B381" s="655" t="s">
        <v>559</v>
      </c>
      <c r="C381" s="655">
        <v>-37925421.789999999</v>
      </c>
      <c r="D381" s="655">
        <v>0</v>
      </c>
      <c r="E381" s="655">
        <v>988729.53</v>
      </c>
      <c r="F381" s="655">
        <v>-38914151.32</v>
      </c>
      <c r="J381" s="220"/>
      <c r="K381" s="220" t="str">
        <f t="shared" si="17"/>
        <v>1261</v>
      </c>
      <c r="L381" s="220" t="str">
        <f t="shared" si="18"/>
        <v>126</v>
      </c>
      <c r="M381" s="665"/>
      <c r="N381" s="220"/>
    </row>
    <row r="382" spans="1:19" ht="15" customHeight="1">
      <c r="A382" s="655">
        <v>1261020002</v>
      </c>
      <c r="B382" s="655" t="s">
        <v>560</v>
      </c>
      <c r="C382" s="655">
        <v>-17836408.710000001</v>
      </c>
      <c r="D382" s="655">
        <v>0</v>
      </c>
      <c r="E382" s="655">
        <v>427108.89</v>
      </c>
      <c r="F382" s="655">
        <v>-18263517.600000001</v>
      </c>
      <c r="J382" s="220"/>
      <c r="K382" s="220" t="str">
        <f t="shared" si="17"/>
        <v>1261</v>
      </c>
      <c r="L382" s="220" t="str">
        <f t="shared" si="18"/>
        <v>126</v>
      </c>
      <c r="M382" s="665"/>
      <c r="N382" s="220"/>
    </row>
    <row r="383" spans="1:19" ht="15" customHeight="1">
      <c r="A383" s="655">
        <v>1262900001</v>
      </c>
      <c r="B383" s="655" t="s">
        <v>561</v>
      </c>
      <c r="C383" s="655">
        <v>-35069930.130000003</v>
      </c>
      <c r="D383" s="655">
        <v>0</v>
      </c>
      <c r="E383" s="655">
        <v>1195353.0900000001</v>
      </c>
      <c r="F383" s="655">
        <v>-36265283.219999999</v>
      </c>
      <c r="J383" s="220"/>
      <c r="K383" s="220" t="str">
        <f t="shared" si="17"/>
        <v>1262</v>
      </c>
      <c r="L383" s="220" t="str">
        <f t="shared" si="18"/>
        <v>126</v>
      </c>
      <c r="M383" s="665"/>
      <c r="N383" s="220"/>
      <c r="O383" s="632">
        <f>(SUM(C383:C468))*-1</f>
        <v>689328857.78000033</v>
      </c>
      <c r="P383" s="632">
        <f>SUM(D383:D468)</f>
        <v>954234581.98000002</v>
      </c>
      <c r="Q383" s="632">
        <f>SUM(E383:E468)</f>
        <v>824107387.04999983</v>
      </c>
      <c r="R383" s="632">
        <f>SUM(F383:F468)</f>
        <v>-559201662.85000014</v>
      </c>
      <c r="S383" s="632">
        <f>Q383+O383-P383</f>
        <v>559201662.85000014</v>
      </c>
    </row>
    <row r="384" spans="1:19" ht="15" customHeight="1">
      <c r="A384" s="655">
        <v>1263010001</v>
      </c>
      <c r="B384" s="655" t="s">
        <v>562</v>
      </c>
      <c r="C384" s="655">
        <v>-14752464.51</v>
      </c>
      <c r="D384" s="655">
        <v>2769560.7</v>
      </c>
      <c r="E384" s="655">
        <v>2829046.05</v>
      </c>
      <c r="F384" s="655">
        <v>-14811949.859999999</v>
      </c>
      <c r="J384" s="220"/>
      <c r="K384" s="220" t="str">
        <f t="shared" si="17"/>
        <v>1263</v>
      </c>
      <c r="L384" s="220" t="str">
        <f t="shared" si="18"/>
        <v>126</v>
      </c>
      <c r="M384" s="665"/>
      <c r="N384" s="220"/>
    </row>
    <row r="385" spans="1:14" ht="15" customHeight="1">
      <c r="A385" s="655">
        <v>1263010002</v>
      </c>
      <c r="B385" s="655" t="s">
        <v>563</v>
      </c>
      <c r="C385" s="655">
        <v>-445768.56</v>
      </c>
      <c r="D385" s="655">
        <v>55481.43</v>
      </c>
      <c r="E385" s="655">
        <v>63498.6</v>
      </c>
      <c r="F385" s="655">
        <v>-453785.73</v>
      </c>
      <c r="J385" s="220"/>
      <c r="K385" s="220" t="str">
        <f t="shared" si="17"/>
        <v>1263</v>
      </c>
      <c r="L385" s="220" t="str">
        <f t="shared" si="18"/>
        <v>126</v>
      </c>
      <c r="M385" s="665"/>
      <c r="N385" s="220"/>
    </row>
    <row r="386" spans="1:14" ht="15" customHeight="1">
      <c r="A386" s="655">
        <v>1263010003</v>
      </c>
      <c r="B386" s="655" t="s">
        <v>564</v>
      </c>
      <c r="C386" s="655">
        <v>-27292317.09</v>
      </c>
      <c r="D386" s="655">
        <v>2849839.85</v>
      </c>
      <c r="E386" s="655">
        <v>3473824.63</v>
      </c>
      <c r="F386" s="655">
        <v>-27916301.870000001</v>
      </c>
      <c r="J386" s="220"/>
      <c r="K386" s="220" t="str">
        <f t="shared" si="17"/>
        <v>1263</v>
      </c>
      <c r="L386" s="220" t="str">
        <f t="shared" si="18"/>
        <v>126</v>
      </c>
      <c r="M386" s="665"/>
      <c r="N386" s="220"/>
    </row>
    <row r="387" spans="1:14" ht="15" customHeight="1">
      <c r="A387" s="655">
        <v>1263010004</v>
      </c>
      <c r="B387" s="655" t="s">
        <v>565</v>
      </c>
      <c r="C387" s="655">
        <v>-110948.7</v>
      </c>
      <c r="D387" s="655">
        <v>4822.6499999999996</v>
      </c>
      <c r="E387" s="655">
        <v>23938.17</v>
      </c>
      <c r="F387" s="655">
        <v>-130064.22</v>
      </c>
      <c r="J387" s="220"/>
      <c r="K387" s="220" t="str">
        <f t="shared" si="17"/>
        <v>1263</v>
      </c>
      <c r="L387" s="220" t="str">
        <f t="shared" si="18"/>
        <v>126</v>
      </c>
      <c r="M387" s="665"/>
      <c r="N387" s="220"/>
    </row>
    <row r="388" spans="1:14" ht="15" customHeight="1">
      <c r="A388" s="655">
        <v>1263010005</v>
      </c>
      <c r="B388" s="655" t="s">
        <v>1475</v>
      </c>
      <c r="C388" s="655">
        <v>-14105654.029999999</v>
      </c>
      <c r="D388" s="655">
        <v>1504518.89</v>
      </c>
      <c r="E388" s="655">
        <v>1569943.25</v>
      </c>
      <c r="F388" s="655">
        <v>-14171078.390000001</v>
      </c>
      <c r="J388" s="220"/>
      <c r="K388" s="220" t="str">
        <f t="shared" si="17"/>
        <v>1263</v>
      </c>
      <c r="L388" s="220" t="str">
        <f t="shared" si="18"/>
        <v>126</v>
      </c>
      <c r="M388" s="665"/>
      <c r="N388" s="220"/>
    </row>
    <row r="389" spans="1:14" ht="15" customHeight="1">
      <c r="A389" s="655">
        <v>1263020001</v>
      </c>
      <c r="B389" s="655" t="s">
        <v>566</v>
      </c>
      <c r="C389" s="655">
        <v>-775551.12</v>
      </c>
      <c r="D389" s="655">
        <v>66505.73</v>
      </c>
      <c r="E389" s="655">
        <v>76503.679999999993</v>
      </c>
      <c r="F389" s="655">
        <v>-785549.07</v>
      </c>
      <c r="J389" s="220"/>
      <c r="K389" s="220" t="str">
        <f t="shared" ref="K389:K452" si="19">MID(A389,1,4)</f>
        <v>1263</v>
      </c>
      <c r="L389" s="220" t="str">
        <f t="shared" ref="L389:L452" si="20">MID(A389,1,3)</f>
        <v>126</v>
      </c>
      <c r="M389" s="665"/>
      <c r="N389" s="220"/>
    </row>
    <row r="390" spans="1:14" ht="15" customHeight="1">
      <c r="A390" s="655">
        <v>1263020002</v>
      </c>
      <c r="B390" s="655" t="s">
        <v>567</v>
      </c>
      <c r="C390" s="655">
        <v>-1060409.05</v>
      </c>
      <c r="D390" s="655">
        <v>0</v>
      </c>
      <c r="E390" s="655">
        <v>8785.35</v>
      </c>
      <c r="F390" s="655">
        <v>-1069194.3999999999</v>
      </c>
      <c r="J390" s="220"/>
      <c r="K390" s="220" t="str">
        <f t="shared" si="19"/>
        <v>1263</v>
      </c>
      <c r="L390" s="220" t="str">
        <f t="shared" si="20"/>
        <v>126</v>
      </c>
      <c r="M390" s="665"/>
      <c r="N390" s="220"/>
    </row>
    <row r="391" spans="1:14" ht="15" customHeight="1">
      <c r="A391" s="655">
        <v>1263020003</v>
      </c>
      <c r="B391" s="655" t="s">
        <v>568</v>
      </c>
      <c r="C391" s="655">
        <v>-3068394.12</v>
      </c>
      <c r="D391" s="655">
        <v>355097.05</v>
      </c>
      <c r="E391" s="655">
        <v>447536.2</v>
      </c>
      <c r="F391" s="655">
        <v>-3160833.27</v>
      </c>
      <c r="J391" s="220"/>
      <c r="K391" s="220" t="str">
        <f t="shared" si="19"/>
        <v>1263</v>
      </c>
      <c r="L391" s="220" t="str">
        <f t="shared" si="20"/>
        <v>126</v>
      </c>
      <c r="M391" s="665"/>
      <c r="N391" s="220"/>
    </row>
    <row r="392" spans="1:14" ht="15" customHeight="1">
      <c r="A392" s="655">
        <v>1263020004</v>
      </c>
      <c r="B392" s="655" t="s">
        <v>569</v>
      </c>
      <c r="C392" s="655">
        <v>-770678.98</v>
      </c>
      <c r="D392" s="655">
        <v>359432.07</v>
      </c>
      <c r="E392" s="655">
        <v>394461.93</v>
      </c>
      <c r="F392" s="655">
        <v>-805708.84</v>
      </c>
      <c r="J392" s="220"/>
      <c r="K392" s="220" t="str">
        <f t="shared" si="19"/>
        <v>1263</v>
      </c>
      <c r="L392" s="220" t="str">
        <f t="shared" si="20"/>
        <v>126</v>
      </c>
      <c r="M392" s="665"/>
      <c r="N392" s="220"/>
    </row>
    <row r="393" spans="1:14" ht="15" customHeight="1">
      <c r="A393" s="655">
        <v>1263030001</v>
      </c>
      <c r="B393" s="655" t="s">
        <v>570</v>
      </c>
      <c r="C393" s="655">
        <v>-3590584.89</v>
      </c>
      <c r="D393" s="655">
        <v>1169482.18</v>
      </c>
      <c r="E393" s="655">
        <v>1312340.3500000001</v>
      </c>
      <c r="F393" s="655">
        <v>-3733443.06</v>
      </c>
      <c r="J393" s="220"/>
      <c r="K393" s="220" t="str">
        <f t="shared" si="19"/>
        <v>1263</v>
      </c>
      <c r="L393" s="220" t="str">
        <f t="shared" si="20"/>
        <v>126</v>
      </c>
      <c r="M393" s="665"/>
      <c r="N393" s="220"/>
    </row>
    <row r="394" spans="1:14" ht="15" customHeight="1">
      <c r="A394" s="655">
        <v>1263030002</v>
      </c>
      <c r="B394" s="655" t="s">
        <v>571</v>
      </c>
      <c r="C394" s="655">
        <v>-376309.75</v>
      </c>
      <c r="D394" s="655">
        <v>150</v>
      </c>
      <c r="E394" s="655">
        <v>26423.17</v>
      </c>
      <c r="F394" s="655">
        <v>-402582.92</v>
      </c>
      <c r="J394" s="220"/>
      <c r="K394" s="220" t="str">
        <f t="shared" si="19"/>
        <v>1263</v>
      </c>
      <c r="L394" s="220" t="str">
        <f t="shared" si="20"/>
        <v>126</v>
      </c>
      <c r="M394" s="665"/>
      <c r="N394" s="220"/>
    </row>
    <row r="395" spans="1:14" ht="15" customHeight="1">
      <c r="A395" s="655">
        <v>1263040001</v>
      </c>
      <c r="B395" s="655" t="s">
        <v>572</v>
      </c>
      <c r="C395" s="655">
        <v>-168031096.31999999</v>
      </c>
      <c r="D395" s="655">
        <v>8152610.4199999999</v>
      </c>
      <c r="E395" s="655">
        <v>11052777.439999999</v>
      </c>
      <c r="F395" s="655">
        <v>-170931263.34</v>
      </c>
      <c r="J395" s="220"/>
      <c r="K395" s="220" t="str">
        <f t="shared" si="19"/>
        <v>1263</v>
      </c>
      <c r="L395" s="220" t="str">
        <f t="shared" si="20"/>
        <v>126</v>
      </c>
      <c r="M395" s="665"/>
      <c r="N395" s="220"/>
    </row>
    <row r="396" spans="1:14" ht="15" customHeight="1">
      <c r="A396" s="655">
        <v>1263040002</v>
      </c>
      <c r="B396" s="655" t="s">
        <v>573</v>
      </c>
      <c r="C396" s="655">
        <v>-5424550.4500000002</v>
      </c>
      <c r="D396" s="655">
        <v>253862.12</v>
      </c>
      <c r="E396" s="655">
        <v>427598.18</v>
      </c>
      <c r="F396" s="655">
        <v>-5598286.5099999998</v>
      </c>
      <c r="J396" s="220"/>
      <c r="K396" s="220" t="str">
        <f t="shared" si="19"/>
        <v>1263</v>
      </c>
      <c r="L396" s="220" t="str">
        <f t="shared" si="20"/>
        <v>126</v>
      </c>
      <c r="M396" s="665"/>
      <c r="N396" s="220"/>
    </row>
    <row r="397" spans="1:14" ht="15" customHeight="1">
      <c r="A397" s="655">
        <v>1263040006</v>
      </c>
      <c r="B397" s="655" t="s">
        <v>574</v>
      </c>
      <c r="C397" s="655">
        <v>-19946944.719999999</v>
      </c>
      <c r="D397" s="655">
        <v>827672.29</v>
      </c>
      <c r="E397" s="655">
        <v>1343930.89</v>
      </c>
      <c r="F397" s="655">
        <v>-20463203.32</v>
      </c>
      <c r="J397" s="220"/>
      <c r="K397" s="220" t="str">
        <f t="shared" si="19"/>
        <v>1263</v>
      </c>
      <c r="L397" s="220" t="str">
        <f t="shared" si="20"/>
        <v>126</v>
      </c>
      <c r="M397" s="665"/>
      <c r="N397" s="220"/>
    </row>
    <row r="398" spans="1:14" ht="15" customHeight="1">
      <c r="A398" s="655">
        <v>1263050001</v>
      </c>
      <c r="B398" s="655" t="s">
        <v>575</v>
      </c>
      <c r="C398" s="655">
        <v>-3513266.54</v>
      </c>
      <c r="D398" s="655">
        <v>0</v>
      </c>
      <c r="E398" s="655">
        <v>65107.8</v>
      </c>
      <c r="F398" s="655">
        <v>-3578374.34</v>
      </c>
      <c r="J398" s="220"/>
      <c r="K398" s="220" t="str">
        <f t="shared" si="19"/>
        <v>1263</v>
      </c>
      <c r="L398" s="220" t="str">
        <f t="shared" si="20"/>
        <v>126</v>
      </c>
      <c r="M398" s="665"/>
      <c r="N398" s="220"/>
    </row>
    <row r="399" spans="1:14" ht="15" customHeight="1">
      <c r="A399" s="655">
        <v>1263060001</v>
      </c>
      <c r="B399" s="655" t="s">
        <v>576</v>
      </c>
      <c r="C399" s="655">
        <v>-50</v>
      </c>
      <c r="D399" s="655">
        <v>0</v>
      </c>
      <c r="E399" s="655">
        <v>0</v>
      </c>
      <c r="F399" s="655">
        <v>-50</v>
      </c>
      <c r="J399" s="220"/>
      <c r="K399" s="220" t="str">
        <f t="shared" si="19"/>
        <v>1263</v>
      </c>
      <c r="L399" s="220" t="str">
        <f t="shared" si="20"/>
        <v>126</v>
      </c>
      <c r="M399" s="665"/>
      <c r="N399" s="220"/>
    </row>
    <row r="400" spans="1:14" ht="15" customHeight="1">
      <c r="A400" s="655">
        <v>1263060002</v>
      </c>
      <c r="B400" s="655" t="s">
        <v>577</v>
      </c>
      <c r="C400" s="655">
        <v>-1188484.98</v>
      </c>
      <c r="D400" s="655">
        <v>8598.6</v>
      </c>
      <c r="E400" s="655">
        <v>40398.42</v>
      </c>
      <c r="F400" s="655">
        <v>-1220284.8</v>
      </c>
      <c r="J400" s="220"/>
      <c r="K400" s="220" t="str">
        <f t="shared" si="19"/>
        <v>1263</v>
      </c>
      <c r="L400" s="220" t="str">
        <f t="shared" si="20"/>
        <v>126</v>
      </c>
      <c r="M400" s="665"/>
      <c r="N400" s="227"/>
    </row>
    <row r="401" spans="1:18" ht="15" customHeight="1">
      <c r="A401" s="655">
        <v>1263060003</v>
      </c>
      <c r="B401" s="655" t="s">
        <v>578</v>
      </c>
      <c r="C401" s="655">
        <v>-7687758.8300000001</v>
      </c>
      <c r="D401" s="655">
        <v>483190.66</v>
      </c>
      <c r="E401" s="655">
        <v>1777421.74</v>
      </c>
      <c r="F401" s="655">
        <v>-8981989.9100000001</v>
      </c>
      <c r="J401" s="220"/>
      <c r="K401" s="220" t="str">
        <f t="shared" si="19"/>
        <v>1263</v>
      </c>
      <c r="L401" s="220" t="str">
        <f t="shared" si="20"/>
        <v>126</v>
      </c>
      <c r="M401" s="665"/>
      <c r="N401" s="227"/>
    </row>
    <row r="402" spans="1:18" ht="15" customHeight="1">
      <c r="A402" s="655">
        <v>1263060004</v>
      </c>
      <c r="B402" s="655" t="s">
        <v>579</v>
      </c>
      <c r="C402" s="655">
        <v>-939572.6</v>
      </c>
      <c r="D402" s="655">
        <v>537382.87</v>
      </c>
      <c r="E402" s="655">
        <v>561329.71</v>
      </c>
      <c r="F402" s="655">
        <v>-963519.44</v>
      </c>
      <c r="J402" s="220"/>
      <c r="K402" s="220" t="str">
        <f t="shared" si="19"/>
        <v>1263</v>
      </c>
      <c r="L402" s="220" t="str">
        <f t="shared" si="20"/>
        <v>126</v>
      </c>
      <c r="M402" s="665"/>
      <c r="N402" s="227"/>
    </row>
    <row r="403" spans="1:18" ht="15" customHeight="1">
      <c r="A403" s="655">
        <v>1263060005</v>
      </c>
      <c r="B403" s="655" t="s">
        <v>580</v>
      </c>
      <c r="C403" s="655">
        <v>-23794531.949999999</v>
      </c>
      <c r="D403" s="655">
        <v>238545.81</v>
      </c>
      <c r="E403" s="655">
        <v>512950.29</v>
      </c>
      <c r="F403" s="655">
        <v>-24068936.43</v>
      </c>
      <c r="J403" s="220"/>
      <c r="K403" s="220" t="str">
        <f t="shared" si="19"/>
        <v>1263</v>
      </c>
      <c r="L403" s="220" t="str">
        <f t="shared" si="20"/>
        <v>126</v>
      </c>
      <c r="M403" s="665"/>
      <c r="N403" s="227"/>
    </row>
    <row r="404" spans="1:18" ht="15" customHeight="1">
      <c r="A404" s="655">
        <v>1263060006</v>
      </c>
      <c r="B404" s="655" t="s">
        <v>581</v>
      </c>
      <c r="C404" s="655">
        <v>-644410.38</v>
      </c>
      <c r="D404" s="655">
        <v>34140.53</v>
      </c>
      <c r="E404" s="655">
        <v>47428.82</v>
      </c>
      <c r="F404" s="655">
        <v>-657698.67000000004</v>
      </c>
      <c r="J404" s="220"/>
      <c r="K404" s="220" t="str">
        <f t="shared" si="19"/>
        <v>1263</v>
      </c>
      <c r="L404" s="220" t="str">
        <f t="shared" si="20"/>
        <v>126</v>
      </c>
      <c r="M404" s="665"/>
      <c r="N404" s="227"/>
    </row>
    <row r="405" spans="1:18" ht="15" customHeight="1">
      <c r="A405" s="655">
        <v>1263060007</v>
      </c>
      <c r="B405" s="655" t="s">
        <v>582</v>
      </c>
      <c r="C405" s="655">
        <v>-1681427.35</v>
      </c>
      <c r="D405" s="655">
        <v>181569.38</v>
      </c>
      <c r="E405" s="655">
        <v>334010.15999999997</v>
      </c>
      <c r="F405" s="655">
        <v>-1833868.13</v>
      </c>
      <c r="J405" s="220"/>
      <c r="K405" s="220" t="str">
        <f t="shared" si="19"/>
        <v>1263</v>
      </c>
      <c r="L405" s="220" t="str">
        <f t="shared" si="20"/>
        <v>126</v>
      </c>
      <c r="M405" s="665"/>
      <c r="N405" s="227"/>
    </row>
    <row r="406" spans="1:18" ht="15" customHeight="1">
      <c r="A406" s="655">
        <v>1263060008</v>
      </c>
      <c r="B406" s="655" t="s">
        <v>583</v>
      </c>
      <c r="C406" s="655">
        <v>-26344439.399999999</v>
      </c>
      <c r="D406" s="655">
        <v>1604378.29</v>
      </c>
      <c r="E406" s="655">
        <v>3144170.69</v>
      </c>
      <c r="F406" s="655">
        <v>-27884231.800000001</v>
      </c>
      <c r="J406" s="220"/>
      <c r="K406" s="220" t="str">
        <f t="shared" si="19"/>
        <v>1263</v>
      </c>
      <c r="L406" s="220" t="str">
        <f t="shared" si="20"/>
        <v>126</v>
      </c>
      <c r="M406" s="665"/>
      <c r="N406" s="227"/>
    </row>
    <row r="407" spans="1:18" ht="15" customHeight="1">
      <c r="A407" s="655">
        <v>1263070001</v>
      </c>
      <c r="B407" s="655" t="s">
        <v>584</v>
      </c>
      <c r="C407" s="655">
        <v>-1095869.56</v>
      </c>
      <c r="D407" s="655">
        <v>12080.5</v>
      </c>
      <c r="E407" s="655">
        <v>23067.97</v>
      </c>
      <c r="F407" s="655">
        <v>-1106857.03</v>
      </c>
      <c r="J407" s="220"/>
      <c r="K407" s="220" t="str">
        <f t="shared" si="19"/>
        <v>1263</v>
      </c>
      <c r="L407" s="220" t="str">
        <f t="shared" si="20"/>
        <v>126</v>
      </c>
      <c r="M407" s="665"/>
      <c r="N407" s="227"/>
    </row>
    <row r="408" spans="1:18" ht="15" customHeight="1">
      <c r="A408" s="655">
        <v>1264060001</v>
      </c>
      <c r="B408" s="655" t="s">
        <v>585</v>
      </c>
      <c r="C408" s="655">
        <v>-1131666.78</v>
      </c>
      <c r="D408" s="655">
        <v>0</v>
      </c>
      <c r="E408" s="655">
        <v>24750.09</v>
      </c>
      <c r="F408" s="655">
        <v>-1156416.8700000001</v>
      </c>
      <c r="J408" s="220"/>
      <c r="K408" s="220" t="str">
        <f t="shared" si="19"/>
        <v>1264</v>
      </c>
      <c r="L408" s="220" t="str">
        <f t="shared" si="20"/>
        <v>126</v>
      </c>
      <c r="M408" s="665"/>
      <c r="N408" s="227"/>
    </row>
    <row r="409" spans="1:18" ht="15" customHeight="1">
      <c r="A409" s="655">
        <v>1265010001</v>
      </c>
      <c r="B409" s="655" t="s">
        <v>586</v>
      </c>
      <c r="C409" s="655">
        <v>-32876389.539999999</v>
      </c>
      <c r="D409" s="655">
        <v>23897949.649999999</v>
      </c>
      <c r="E409" s="655">
        <v>24940661.120000001</v>
      </c>
      <c r="F409" s="655">
        <v>-33919101.009999998</v>
      </c>
      <c r="J409" s="220"/>
      <c r="K409" s="220" t="str">
        <f t="shared" si="19"/>
        <v>1265</v>
      </c>
      <c r="L409" s="220" t="str">
        <f t="shared" si="20"/>
        <v>126</v>
      </c>
      <c r="M409" s="665"/>
      <c r="N409" s="227"/>
      <c r="O409" s="548">
        <v>44531</v>
      </c>
      <c r="P409" s="548">
        <v>44228</v>
      </c>
      <c r="Q409" s="549">
        <v>44256</v>
      </c>
    </row>
    <row r="410" spans="1:18" ht="15" customHeight="1">
      <c r="A410" s="655">
        <v>1265020002</v>
      </c>
      <c r="B410" s="655" t="s">
        <v>1564</v>
      </c>
      <c r="C410" s="655">
        <v>-8581.5499999999993</v>
      </c>
      <c r="D410" s="655">
        <v>8581.5499999999993</v>
      </c>
      <c r="E410" s="655">
        <v>0</v>
      </c>
      <c r="F410" s="655">
        <v>0</v>
      </c>
      <c r="J410" s="220"/>
      <c r="K410" s="220" t="str">
        <f t="shared" si="19"/>
        <v>1265</v>
      </c>
      <c r="L410" s="220" t="str">
        <f t="shared" si="20"/>
        <v>126</v>
      </c>
      <c r="M410" s="667"/>
      <c r="N410" s="228" t="s">
        <v>1286</v>
      </c>
      <c r="O410" s="632">
        <v>155.79</v>
      </c>
      <c r="P410" s="632">
        <v>109.03</v>
      </c>
      <c r="Q410" s="545">
        <f>Q413-Q411</f>
        <v>-30206933.600000001</v>
      </c>
    </row>
    <row r="411" spans="1:18" ht="15" customHeight="1">
      <c r="A411" s="655">
        <v>1265040001</v>
      </c>
      <c r="B411" s="655" t="s">
        <v>587</v>
      </c>
      <c r="C411" s="655">
        <v>-3701066.4</v>
      </c>
      <c r="D411" s="655">
        <v>2133759.88</v>
      </c>
      <c r="E411" s="655">
        <v>2133759.88</v>
      </c>
      <c r="F411" s="655">
        <v>-3701066.4</v>
      </c>
      <c r="J411" s="220"/>
      <c r="K411" s="220" t="str">
        <f t="shared" si="19"/>
        <v>1265</v>
      </c>
      <c r="L411" s="220" t="str">
        <f t="shared" si="20"/>
        <v>126</v>
      </c>
      <c r="M411" s="667"/>
      <c r="N411" s="228" t="s">
        <v>1287</v>
      </c>
      <c r="O411" s="632">
        <v>76.908000000000001</v>
      </c>
      <c r="P411" s="632">
        <v>76.908000000000001</v>
      </c>
      <c r="Q411" s="547">
        <v>33908000</v>
      </c>
    </row>
    <row r="412" spans="1:18" ht="15" customHeight="1">
      <c r="A412" s="655">
        <v>2111010001</v>
      </c>
      <c r="B412" s="655" t="s">
        <v>588</v>
      </c>
      <c r="C412" s="655">
        <v>0</v>
      </c>
      <c r="D412" s="655">
        <v>339497471.64999998</v>
      </c>
      <c r="E412" s="655">
        <v>339497471.64999998</v>
      </c>
      <c r="F412" s="655">
        <v>0</v>
      </c>
      <c r="J412" s="220"/>
      <c r="K412" s="220" t="str">
        <f t="shared" si="19"/>
        <v>2111</v>
      </c>
      <c r="L412" s="220" t="str">
        <f t="shared" si="20"/>
        <v>211</v>
      </c>
      <c r="M412" s="665"/>
      <c r="Q412" s="544"/>
    </row>
    <row r="413" spans="1:18" ht="15" customHeight="1">
      <c r="A413" s="655">
        <v>2111010002</v>
      </c>
      <c r="B413" s="655" t="s">
        <v>1595</v>
      </c>
      <c r="C413" s="655">
        <v>-963888.12</v>
      </c>
      <c r="D413" s="655">
        <v>6553010.8499999996</v>
      </c>
      <c r="E413" s="655">
        <v>5589122.7300000004</v>
      </c>
      <c r="F413" s="655">
        <v>0</v>
      </c>
      <c r="J413" s="220"/>
      <c r="K413" s="220" t="str">
        <f t="shared" si="19"/>
        <v>2111</v>
      </c>
      <c r="L413" s="220" t="str">
        <f t="shared" si="20"/>
        <v>211</v>
      </c>
      <c r="M413" s="665"/>
      <c r="N413" s="228" t="s">
        <v>1288</v>
      </c>
      <c r="O413" s="632">
        <f>O410+O411</f>
        <v>232.69799999999998</v>
      </c>
      <c r="P413" s="632">
        <f>P410+P411</f>
        <v>185.93799999999999</v>
      </c>
      <c r="Q413" s="545">
        <f>(F410+F411)*-1</f>
        <v>3701066.4</v>
      </c>
      <c r="R413" s="93">
        <f>185.938-124.409</f>
        <v>61.528999999999982</v>
      </c>
    </row>
    <row r="414" spans="1:18" ht="15" customHeight="1">
      <c r="A414" s="655">
        <v>2112010001</v>
      </c>
      <c r="B414" s="655" t="s">
        <v>589</v>
      </c>
      <c r="C414" s="655">
        <v>-181334201.59999999</v>
      </c>
      <c r="D414" s="655">
        <v>333078377.39999998</v>
      </c>
      <c r="E414" s="655">
        <v>252398615.97</v>
      </c>
      <c r="F414" s="655">
        <v>-100654440.17</v>
      </c>
      <c r="J414" s="220"/>
      <c r="K414" s="220" t="str">
        <f t="shared" si="19"/>
        <v>2112</v>
      </c>
      <c r="L414" s="220" t="str">
        <f t="shared" si="20"/>
        <v>211</v>
      </c>
      <c r="M414" s="665"/>
      <c r="N414" s="227"/>
    </row>
    <row r="415" spans="1:18" ht="15" customHeight="1">
      <c r="A415" s="655">
        <v>2112010002</v>
      </c>
      <c r="B415" s="655" t="s">
        <v>590</v>
      </c>
      <c r="C415" s="655">
        <v>-10194203.76</v>
      </c>
      <c r="D415" s="655">
        <v>0</v>
      </c>
      <c r="E415" s="655">
        <v>0</v>
      </c>
      <c r="F415" s="655">
        <v>-10194203.76</v>
      </c>
      <c r="H415" s="633"/>
      <c r="J415" s="220"/>
      <c r="K415" s="220" t="str">
        <f t="shared" si="19"/>
        <v>2112</v>
      </c>
      <c r="L415" s="220" t="str">
        <f t="shared" si="20"/>
        <v>211</v>
      </c>
      <c r="M415" s="665"/>
      <c r="N415" s="227"/>
    </row>
    <row r="416" spans="1:18" ht="15" customHeight="1">
      <c r="A416" s="655">
        <v>2113010001</v>
      </c>
      <c r="B416" s="655" t="s">
        <v>591</v>
      </c>
      <c r="C416" s="655">
        <v>-46438043.799999997</v>
      </c>
      <c r="D416" s="655">
        <v>58096486.740000002</v>
      </c>
      <c r="E416" s="655">
        <v>14895494.869999999</v>
      </c>
      <c r="F416" s="655">
        <v>-3237051.93</v>
      </c>
      <c r="J416" s="220"/>
      <c r="K416" s="220" t="str">
        <f t="shared" si="19"/>
        <v>2113</v>
      </c>
      <c r="L416" s="220" t="str">
        <f t="shared" si="20"/>
        <v>211</v>
      </c>
      <c r="M416" s="665"/>
      <c r="N416" s="227"/>
    </row>
    <row r="417" spans="1:16" ht="15" customHeight="1">
      <c r="A417" s="655">
        <v>2117010001</v>
      </c>
      <c r="B417" s="655" t="s">
        <v>2803</v>
      </c>
      <c r="C417" s="655">
        <v>-113310.6</v>
      </c>
      <c r="D417" s="655">
        <v>8068.62</v>
      </c>
      <c r="E417" s="655">
        <v>0</v>
      </c>
      <c r="F417" s="655">
        <v>-105241.98</v>
      </c>
      <c r="J417" s="220"/>
      <c r="K417" s="220" t="str">
        <f t="shared" si="19"/>
        <v>2117</v>
      </c>
      <c r="L417" s="220" t="str">
        <f t="shared" si="20"/>
        <v>211</v>
      </c>
      <c r="M417" s="665"/>
      <c r="N417" s="227"/>
      <c r="O417" s="197">
        <f>SUM(D410:D485)</f>
        <v>935210732.47999978</v>
      </c>
      <c r="P417" s="197">
        <f>SUM(E410:E485)</f>
        <v>781678441.64999986</v>
      </c>
    </row>
    <row r="418" spans="1:16" ht="15" customHeight="1">
      <c r="A418" s="655">
        <v>2117010002</v>
      </c>
      <c r="B418" s="655" t="s">
        <v>592</v>
      </c>
      <c r="C418" s="655">
        <v>-122145.72</v>
      </c>
      <c r="D418" s="655">
        <v>112785.86</v>
      </c>
      <c r="E418" s="655">
        <v>0</v>
      </c>
      <c r="F418" s="655">
        <v>-9359.86</v>
      </c>
      <c r="J418" s="220"/>
      <c r="K418" s="220" t="str">
        <f t="shared" si="19"/>
        <v>2117</v>
      </c>
      <c r="L418" s="220" t="str">
        <f t="shared" si="20"/>
        <v>211</v>
      </c>
      <c r="M418" s="665"/>
      <c r="N418" s="227"/>
      <c r="P418" s="197">
        <f>O417-P417</f>
        <v>153532290.82999992</v>
      </c>
    </row>
    <row r="419" spans="1:16" ht="15" customHeight="1">
      <c r="A419" s="655">
        <v>2117010003</v>
      </c>
      <c r="B419" s="655" t="s">
        <v>2804</v>
      </c>
      <c r="C419" s="655">
        <v>-21790090</v>
      </c>
      <c r="D419" s="655">
        <v>49973720.799999997</v>
      </c>
      <c r="E419" s="655">
        <v>35949588.100000001</v>
      </c>
      <c r="F419" s="655">
        <v>-7765957.2999999998</v>
      </c>
      <c r="J419" s="220"/>
      <c r="K419" s="220" t="str">
        <f t="shared" si="19"/>
        <v>2117</v>
      </c>
      <c r="L419" s="220" t="str">
        <f t="shared" si="20"/>
        <v>211</v>
      </c>
      <c r="M419" s="665"/>
      <c r="N419" s="227"/>
    </row>
    <row r="420" spans="1:16" ht="15" customHeight="1">
      <c r="A420" s="655">
        <v>2117010004</v>
      </c>
      <c r="B420" s="655" t="s">
        <v>2805</v>
      </c>
      <c r="C420" s="655">
        <v>-1414849.65</v>
      </c>
      <c r="D420" s="655">
        <v>-53177.33</v>
      </c>
      <c r="E420" s="655">
        <v>0</v>
      </c>
      <c r="F420" s="655">
        <v>-1468026.98</v>
      </c>
      <c r="J420" s="220"/>
      <c r="K420" s="220" t="str">
        <f t="shared" si="19"/>
        <v>2117</v>
      </c>
      <c r="L420" s="220" t="str">
        <f t="shared" si="20"/>
        <v>211</v>
      </c>
      <c r="M420" s="665"/>
      <c r="N420" s="227"/>
    </row>
    <row r="421" spans="1:16" ht="15" customHeight="1">
      <c r="A421" s="655">
        <v>2117010006</v>
      </c>
      <c r="B421" s="655" t="s">
        <v>2811</v>
      </c>
      <c r="C421" s="655">
        <v>-62563.33</v>
      </c>
      <c r="D421" s="655">
        <v>43313.24</v>
      </c>
      <c r="E421" s="655">
        <v>850</v>
      </c>
      <c r="F421" s="655">
        <v>-20100.09</v>
      </c>
      <c r="J421" s="220"/>
      <c r="K421" s="220" t="str">
        <f t="shared" si="19"/>
        <v>2117</v>
      </c>
      <c r="L421" s="220" t="str">
        <f t="shared" si="20"/>
        <v>211</v>
      </c>
      <c r="M421" s="665"/>
      <c r="N421" s="227"/>
    </row>
    <row r="422" spans="1:16" ht="15" customHeight="1">
      <c r="A422" s="655">
        <v>2117010007</v>
      </c>
      <c r="B422" s="655" t="s">
        <v>5107</v>
      </c>
      <c r="C422" s="655">
        <v>0</v>
      </c>
      <c r="D422" s="655">
        <v>-20943.37</v>
      </c>
      <c r="E422" s="655">
        <v>0</v>
      </c>
      <c r="F422" s="655">
        <v>-20943.37</v>
      </c>
      <c r="J422" s="220"/>
      <c r="K422" s="220" t="str">
        <f t="shared" si="19"/>
        <v>2117</v>
      </c>
      <c r="L422" s="220" t="str">
        <f t="shared" si="20"/>
        <v>211</v>
      </c>
      <c r="M422" s="665"/>
      <c r="N422" s="227"/>
    </row>
    <row r="423" spans="1:16" ht="15" customHeight="1">
      <c r="A423" s="655">
        <v>2117020001</v>
      </c>
      <c r="B423" s="655" t="s">
        <v>593</v>
      </c>
      <c r="C423" s="655">
        <v>-8801837.1799999997</v>
      </c>
      <c r="D423" s="655">
        <v>49057014.210000001</v>
      </c>
      <c r="E423" s="655">
        <v>50643026.340000004</v>
      </c>
      <c r="F423" s="655">
        <v>-10387849.310000001</v>
      </c>
      <c r="J423" s="220"/>
      <c r="K423" s="220" t="str">
        <f t="shared" si="19"/>
        <v>2117</v>
      </c>
      <c r="L423" s="220" t="str">
        <f t="shared" si="20"/>
        <v>211</v>
      </c>
      <c r="M423" s="665"/>
      <c r="N423" s="227"/>
    </row>
    <row r="424" spans="1:16" ht="15" customHeight="1">
      <c r="A424" s="655">
        <v>2117020002</v>
      </c>
      <c r="B424" s="655" t="s">
        <v>594</v>
      </c>
      <c r="C424" s="655">
        <v>-7791355.9800000004</v>
      </c>
      <c r="D424" s="655">
        <v>27057147.469999999</v>
      </c>
      <c r="E424" s="655">
        <v>19265791.489999998</v>
      </c>
      <c r="F424" s="655">
        <v>0</v>
      </c>
      <c r="J424" s="220"/>
      <c r="K424" s="220" t="str">
        <f t="shared" si="19"/>
        <v>2117</v>
      </c>
      <c r="L424" s="220" t="str">
        <f t="shared" si="20"/>
        <v>211</v>
      </c>
      <c r="M424" s="665"/>
      <c r="N424" s="227"/>
    </row>
    <row r="425" spans="1:16" ht="15" customHeight="1">
      <c r="A425" s="655">
        <v>2117070001</v>
      </c>
      <c r="B425" s="655" t="s">
        <v>595</v>
      </c>
      <c r="C425" s="655">
        <v>-2131.65</v>
      </c>
      <c r="D425" s="655">
        <v>0</v>
      </c>
      <c r="E425" s="655">
        <v>0</v>
      </c>
      <c r="F425" s="655">
        <v>-2131.65</v>
      </c>
      <c r="J425" s="220"/>
      <c r="K425" s="220" t="str">
        <f t="shared" si="19"/>
        <v>2117</v>
      </c>
      <c r="L425" s="220" t="str">
        <f t="shared" si="20"/>
        <v>211</v>
      </c>
      <c r="M425" s="665"/>
      <c r="N425" s="227"/>
    </row>
    <row r="426" spans="1:16" ht="15" customHeight="1">
      <c r="A426" s="655">
        <v>2117070002</v>
      </c>
      <c r="B426" s="655" t="s">
        <v>596</v>
      </c>
      <c r="C426" s="655">
        <v>-7138.84</v>
      </c>
      <c r="D426" s="655">
        <v>0</v>
      </c>
      <c r="E426" s="655">
        <v>0</v>
      </c>
      <c r="F426" s="655">
        <v>-7138.84</v>
      </c>
      <c r="J426" s="220"/>
      <c r="K426" s="220" t="str">
        <f t="shared" si="19"/>
        <v>2117</v>
      </c>
      <c r="L426" s="220" t="str">
        <f t="shared" si="20"/>
        <v>211</v>
      </c>
      <c r="M426" s="665"/>
      <c r="N426" s="227"/>
    </row>
    <row r="427" spans="1:16" ht="15" customHeight="1">
      <c r="A427" s="655">
        <v>2117070004</v>
      </c>
      <c r="B427" s="655" t="s">
        <v>597</v>
      </c>
      <c r="C427" s="655">
        <v>-8303.32</v>
      </c>
      <c r="D427" s="655">
        <v>0</v>
      </c>
      <c r="E427" s="655">
        <v>89061.68</v>
      </c>
      <c r="F427" s="655">
        <v>-97365</v>
      </c>
      <c r="J427" s="220"/>
      <c r="K427" s="220" t="str">
        <f t="shared" si="19"/>
        <v>2117</v>
      </c>
      <c r="L427" s="220" t="str">
        <f t="shared" si="20"/>
        <v>211</v>
      </c>
      <c r="M427" s="665"/>
      <c r="N427" s="227"/>
    </row>
    <row r="428" spans="1:16" ht="15" customHeight="1">
      <c r="A428" s="655">
        <v>2117070005</v>
      </c>
      <c r="B428" s="655" t="s">
        <v>598</v>
      </c>
      <c r="C428" s="655">
        <v>-14437.96</v>
      </c>
      <c r="D428" s="655">
        <v>170814.57</v>
      </c>
      <c r="E428" s="655">
        <v>203745.56</v>
      </c>
      <c r="F428" s="655">
        <v>-47368.95</v>
      </c>
      <c r="J428" s="220"/>
      <c r="K428" s="220" t="str">
        <f t="shared" si="19"/>
        <v>2117</v>
      </c>
      <c r="L428" s="220" t="str">
        <f t="shared" si="20"/>
        <v>211</v>
      </c>
      <c r="M428" s="665"/>
      <c r="N428" s="227"/>
    </row>
    <row r="429" spans="1:16" ht="15" customHeight="1">
      <c r="A429" s="655">
        <v>2117070006</v>
      </c>
      <c r="B429" s="655" t="s">
        <v>599</v>
      </c>
      <c r="C429" s="655">
        <v>-154778.39000000001</v>
      </c>
      <c r="D429" s="655">
        <v>293351.33</v>
      </c>
      <c r="E429" s="655">
        <v>293351.33</v>
      </c>
      <c r="F429" s="655">
        <v>-154778.39000000001</v>
      </c>
      <c r="J429" s="220"/>
      <c r="K429" s="220" t="str">
        <f t="shared" si="19"/>
        <v>2117</v>
      </c>
      <c r="L429" s="220" t="str">
        <f t="shared" si="20"/>
        <v>211</v>
      </c>
      <c r="M429" s="665"/>
      <c r="N429" s="227"/>
    </row>
    <row r="430" spans="1:16" ht="15" customHeight="1">
      <c r="A430" s="655">
        <v>2117070007</v>
      </c>
      <c r="B430" s="655" t="s">
        <v>600</v>
      </c>
      <c r="C430" s="655">
        <v>-12137.8</v>
      </c>
      <c r="D430" s="655">
        <v>1949193.68</v>
      </c>
      <c r="E430" s="655">
        <v>2356703.06</v>
      </c>
      <c r="F430" s="655">
        <v>-419647.18</v>
      </c>
      <c r="J430" s="220"/>
      <c r="K430" s="220" t="str">
        <f t="shared" si="19"/>
        <v>2117</v>
      </c>
      <c r="L430" s="220" t="str">
        <f t="shared" si="20"/>
        <v>211</v>
      </c>
      <c r="M430" s="665"/>
      <c r="N430" s="227"/>
    </row>
    <row r="431" spans="1:16" ht="15" customHeight="1">
      <c r="A431" s="655">
        <v>2117070008</v>
      </c>
      <c r="B431" s="655" t="s">
        <v>601</v>
      </c>
      <c r="C431" s="655">
        <v>-435322.01</v>
      </c>
      <c r="D431" s="655">
        <v>1209711.3600000001</v>
      </c>
      <c r="E431" s="655">
        <v>1197259.9099999999</v>
      </c>
      <c r="F431" s="655">
        <v>-422870.56</v>
      </c>
      <c r="J431" s="220"/>
      <c r="K431" s="220" t="str">
        <f t="shared" si="19"/>
        <v>2117</v>
      </c>
      <c r="L431" s="220" t="str">
        <f t="shared" si="20"/>
        <v>211</v>
      </c>
      <c r="M431" s="665"/>
      <c r="N431" s="227"/>
    </row>
    <row r="432" spans="1:16" ht="15" customHeight="1">
      <c r="A432" s="655">
        <v>2117070010</v>
      </c>
      <c r="B432" s="655" t="s">
        <v>602</v>
      </c>
      <c r="C432" s="655">
        <v>-50353.59</v>
      </c>
      <c r="D432" s="655">
        <v>0</v>
      </c>
      <c r="E432" s="655">
        <v>0</v>
      </c>
      <c r="F432" s="655">
        <v>-50353.59</v>
      </c>
      <c r="J432" s="220"/>
      <c r="K432" s="220" t="str">
        <f t="shared" si="19"/>
        <v>2117</v>
      </c>
      <c r="L432" s="220" t="str">
        <f t="shared" si="20"/>
        <v>211</v>
      </c>
      <c r="M432" s="665"/>
      <c r="N432" s="227"/>
    </row>
    <row r="433" spans="1:14" ht="15" customHeight="1">
      <c r="A433" s="655">
        <v>2117070012</v>
      </c>
      <c r="B433" s="655" t="s">
        <v>603</v>
      </c>
      <c r="C433" s="655">
        <v>0</v>
      </c>
      <c r="D433" s="655">
        <v>149530</v>
      </c>
      <c r="E433" s="655">
        <v>208614.5</v>
      </c>
      <c r="F433" s="655">
        <v>-59084.5</v>
      </c>
      <c r="J433" s="220"/>
      <c r="K433" s="220" t="str">
        <f t="shared" si="19"/>
        <v>2117</v>
      </c>
      <c r="L433" s="220" t="str">
        <f t="shared" si="20"/>
        <v>211</v>
      </c>
      <c r="M433" s="665"/>
      <c r="N433" s="227"/>
    </row>
    <row r="434" spans="1:14" ht="15" customHeight="1">
      <c r="A434" s="655">
        <v>2117070013</v>
      </c>
      <c r="B434" s="655" t="s">
        <v>604</v>
      </c>
      <c r="C434" s="655">
        <v>-472232.47</v>
      </c>
      <c r="D434" s="655">
        <v>3163260.37</v>
      </c>
      <c r="E434" s="655">
        <v>4743289.7</v>
      </c>
      <c r="F434" s="655">
        <v>-2052261.8</v>
      </c>
      <c r="J434" s="220"/>
      <c r="K434" s="220" t="str">
        <f t="shared" si="19"/>
        <v>2117</v>
      </c>
      <c r="L434" s="220" t="str">
        <f t="shared" si="20"/>
        <v>211</v>
      </c>
      <c r="M434" s="665"/>
      <c r="N434" s="227"/>
    </row>
    <row r="435" spans="1:14" ht="15" customHeight="1">
      <c r="A435" s="655">
        <v>2117070014</v>
      </c>
      <c r="B435" s="655" t="s">
        <v>605</v>
      </c>
      <c r="C435" s="655">
        <v>0</v>
      </c>
      <c r="D435" s="655">
        <v>6254238.0599999996</v>
      </c>
      <c r="E435" s="655">
        <v>6263120.7699999996</v>
      </c>
      <c r="F435" s="655">
        <v>-8882.7099999999991</v>
      </c>
      <c r="J435" s="220"/>
      <c r="K435" s="220" t="str">
        <f t="shared" si="19"/>
        <v>2117</v>
      </c>
      <c r="L435" s="220" t="str">
        <f t="shared" si="20"/>
        <v>211</v>
      </c>
      <c r="M435" s="665"/>
      <c r="N435" s="227"/>
    </row>
    <row r="436" spans="1:14" ht="15" customHeight="1">
      <c r="A436" s="655">
        <v>2117070015</v>
      </c>
      <c r="B436" s="655" t="s">
        <v>606</v>
      </c>
      <c r="C436" s="655">
        <v>-2888.38</v>
      </c>
      <c r="D436" s="655">
        <v>1054.5</v>
      </c>
      <c r="E436" s="655">
        <v>5200</v>
      </c>
      <c r="F436" s="655">
        <v>-7033.88</v>
      </c>
      <c r="J436" s="220"/>
      <c r="K436" s="220" t="str">
        <f t="shared" si="19"/>
        <v>2117</v>
      </c>
      <c r="L436" s="220" t="str">
        <f t="shared" si="20"/>
        <v>211</v>
      </c>
      <c r="M436" s="665"/>
      <c r="N436" s="227"/>
    </row>
    <row r="437" spans="1:14" ht="15" customHeight="1">
      <c r="A437" s="655">
        <v>2117070016</v>
      </c>
      <c r="B437" s="655" t="s">
        <v>607</v>
      </c>
      <c r="C437" s="655">
        <v>-207080</v>
      </c>
      <c r="D437" s="655">
        <v>67480</v>
      </c>
      <c r="E437" s="655">
        <v>43180</v>
      </c>
      <c r="F437" s="655">
        <v>-182780</v>
      </c>
      <c r="J437" s="220"/>
      <c r="K437" s="220" t="str">
        <f t="shared" si="19"/>
        <v>2117</v>
      </c>
      <c r="L437" s="220" t="str">
        <f t="shared" si="20"/>
        <v>211</v>
      </c>
      <c r="M437" s="665"/>
      <c r="N437" s="227"/>
    </row>
    <row r="438" spans="1:14" ht="15" customHeight="1">
      <c r="A438" s="655">
        <v>2117070017</v>
      </c>
      <c r="B438" s="655" t="s">
        <v>608</v>
      </c>
      <c r="C438" s="655">
        <v>-450</v>
      </c>
      <c r="D438" s="655">
        <v>0</v>
      </c>
      <c r="E438" s="655">
        <v>0</v>
      </c>
      <c r="F438" s="655">
        <v>-450</v>
      </c>
      <c r="J438" s="220"/>
      <c r="K438" s="220" t="str">
        <f t="shared" si="19"/>
        <v>2117</v>
      </c>
      <c r="L438" s="220" t="str">
        <f t="shared" si="20"/>
        <v>211</v>
      </c>
      <c r="M438" s="665"/>
      <c r="N438" s="227"/>
    </row>
    <row r="439" spans="1:14" ht="15" customHeight="1">
      <c r="A439" s="655">
        <v>2117070018</v>
      </c>
      <c r="B439" s="655" t="s">
        <v>609</v>
      </c>
      <c r="C439" s="655">
        <v>-358.16</v>
      </c>
      <c r="D439" s="655">
        <v>123798.79</v>
      </c>
      <c r="E439" s="655">
        <v>148168.79</v>
      </c>
      <c r="F439" s="655">
        <v>-24728.16</v>
      </c>
      <c r="J439" s="220"/>
      <c r="K439" s="220" t="str">
        <f t="shared" si="19"/>
        <v>2117</v>
      </c>
      <c r="L439" s="220" t="str">
        <f t="shared" si="20"/>
        <v>211</v>
      </c>
      <c r="M439" s="665"/>
      <c r="N439" s="227"/>
    </row>
    <row r="440" spans="1:14" ht="15" customHeight="1">
      <c r="A440" s="655">
        <v>2117070019</v>
      </c>
      <c r="B440" s="655" t="s">
        <v>610</v>
      </c>
      <c r="C440" s="655">
        <v>-5772</v>
      </c>
      <c r="D440" s="655">
        <v>0</v>
      </c>
      <c r="E440" s="655">
        <v>0</v>
      </c>
      <c r="F440" s="655">
        <v>-5772</v>
      </c>
      <c r="J440" s="220"/>
      <c r="K440" s="220" t="str">
        <f t="shared" si="19"/>
        <v>2117</v>
      </c>
      <c r="L440" s="220" t="str">
        <f t="shared" si="20"/>
        <v>211</v>
      </c>
      <c r="M440" s="665"/>
      <c r="N440" s="227"/>
    </row>
    <row r="441" spans="1:14" ht="15" customHeight="1">
      <c r="A441" s="655">
        <v>2117070020</v>
      </c>
      <c r="B441" s="655" t="s">
        <v>5150</v>
      </c>
      <c r="C441" s="655">
        <v>0</v>
      </c>
      <c r="D441" s="655">
        <v>280000</v>
      </c>
      <c r="E441" s="655">
        <v>410000</v>
      </c>
      <c r="F441" s="655">
        <v>-130000</v>
      </c>
      <c r="J441" s="220"/>
      <c r="K441" s="220" t="str">
        <f t="shared" si="19"/>
        <v>2117</v>
      </c>
      <c r="L441" s="220" t="str">
        <f t="shared" si="20"/>
        <v>211</v>
      </c>
      <c r="M441" s="665"/>
      <c r="N441" s="227"/>
    </row>
    <row r="442" spans="1:14" ht="15" customHeight="1">
      <c r="A442" s="655">
        <v>2117070021</v>
      </c>
      <c r="B442" s="655" t="s">
        <v>611</v>
      </c>
      <c r="C442" s="655">
        <v>-39853.440000000002</v>
      </c>
      <c r="D442" s="655">
        <v>0</v>
      </c>
      <c r="E442" s="655">
        <v>0</v>
      </c>
      <c r="F442" s="655">
        <v>-39853.440000000002</v>
      </c>
      <c r="J442" s="220"/>
      <c r="K442" s="220" t="str">
        <f t="shared" si="19"/>
        <v>2117</v>
      </c>
      <c r="L442" s="220" t="str">
        <f t="shared" si="20"/>
        <v>211</v>
      </c>
      <c r="M442" s="665"/>
      <c r="N442" s="227"/>
    </row>
    <row r="443" spans="1:14" ht="15" customHeight="1">
      <c r="A443" s="655">
        <v>2117070022</v>
      </c>
      <c r="B443" s="655" t="s">
        <v>612</v>
      </c>
      <c r="C443" s="655">
        <v>-510.22</v>
      </c>
      <c r="D443" s="655">
        <v>464384.34</v>
      </c>
      <c r="E443" s="655">
        <v>547289.35</v>
      </c>
      <c r="F443" s="655">
        <v>-83415.23</v>
      </c>
      <c r="J443" s="220"/>
      <c r="K443" s="220" t="str">
        <f t="shared" si="19"/>
        <v>2117</v>
      </c>
      <c r="L443" s="220" t="str">
        <f t="shared" si="20"/>
        <v>211</v>
      </c>
      <c r="M443" s="665"/>
      <c r="N443" s="227"/>
    </row>
    <row r="444" spans="1:14" ht="15" customHeight="1">
      <c r="A444" s="655">
        <v>2117070024</v>
      </c>
      <c r="B444" s="655" t="s">
        <v>613</v>
      </c>
      <c r="C444" s="655">
        <v>-30537.51</v>
      </c>
      <c r="D444" s="655">
        <v>238570.85</v>
      </c>
      <c r="E444" s="655">
        <v>281648.33</v>
      </c>
      <c r="F444" s="655">
        <v>-73614.990000000005</v>
      </c>
      <c r="J444" s="220"/>
      <c r="K444" s="220" t="str">
        <f t="shared" si="19"/>
        <v>2117</v>
      </c>
      <c r="L444" s="220" t="str">
        <f t="shared" si="20"/>
        <v>211</v>
      </c>
      <c r="M444" s="665"/>
      <c r="N444" s="227"/>
    </row>
    <row r="445" spans="1:14" ht="15" customHeight="1">
      <c r="A445" s="655">
        <v>2117070025</v>
      </c>
      <c r="B445" s="655" t="s">
        <v>614</v>
      </c>
      <c r="C445" s="655">
        <v>-50368.69</v>
      </c>
      <c r="D445" s="655">
        <v>3832756.62</v>
      </c>
      <c r="E445" s="655">
        <v>4585761.8499999996</v>
      </c>
      <c r="F445" s="655">
        <v>-803373.92</v>
      </c>
      <c r="J445" s="220"/>
      <c r="K445" s="220" t="str">
        <f t="shared" si="19"/>
        <v>2117</v>
      </c>
      <c r="L445" s="220" t="str">
        <f t="shared" si="20"/>
        <v>211</v>
      </c>
      <c r="M445" s="665"/>
      <c r="N445" s="227"/>
    </row>
    <row r="446" spans="1:14" ht="15" customHeight="1">
      <c r="A446" s="655">
        <v>2117070029</v>
      </c>
      <c r="B446" s="655" t="s">
        <v>615</v>
      </c>
      <c r="C446" s="655">
        <v>-2302.88</v>
      </c>
      <c r="D446" s="655">
        <v>0</v>
      </c>
      <c r="E446" s="655">
        <v>0</v>
      </c>
      <c r="F446" s="655">
        <v>-2302.88</v>
      </c>
      <c r="J446" s="220"/>
      <c r="K446" s="220" t="str">
        <f t="shared" si="19"/>
        <v>2117</v>
      </c>
      <c r="L446" s="220" t="str">
        <f t="shared" si="20"/>
        <v>211</v>
      </c>
      <c r="M446" s="665"/>
      <c r="N446" s="227"/>
    </row>
    <row r="447" spans="1:14" ht="15" customHeight="1">
      <c r="A447" s="655">
        <v>2117070030</v>
      </c>
      <c r="B447" s="655" t="s">
        <v>616</v>
      </c>
      <c r="C447" s="655">
        <v>-70100</v>
      </c>
      <c r="D447" s="655">
        <v>64725</v>
      </c>
      <c r="E447" s="655">
        <v>63450</v>
      </c>
      <c r="F447" s="655">
        <v>-68825</v>
      </c>
      <c r="J447" s="220"/>
      <c r="K447" s="220" t="str">
        <f t="shared" si="19"/>
        <v>2117</v>
      </c>
      <c r="L447" s="220" t="str">
        <f t="shared" si="20"/>
        <v>211</v>
      </c>
      <c r="M447" s="665"/>
      <c r="N447" s="227"/>
    </row>
    <row r="448" spans="1:14" ht="15" customHeight="1">
      <c r="A448" s="655">
        <v>2117070035</v>
      </c>
      <c r="B448" s="655" t="s">
        <v>1476</v>
      </c>
      <c r="C448" s="655">
        <v>0</v>
      </c>
      <c r="D448" s="655">
        <v>13261.4</v>
      </c>
      <c r="E448" s="655">
        <v>15767.2</v>
      </c>
      <c r="F448" s="655">
        <v>-2505.8000000000002</v>
      </c>
      <c r="J448" s="220"/>
      <c r="K448" s="220" t="str">
        <f t="shared" si="19"/>
        <v>2117</v>
      </c>
      <c r="L448" s="220" t="str">
        <f t="shared" si="20"/>
        <v>211</v>
      </c>
      <c r="M448" s="665"/>
      <c r="N448" s="227"/>
    </row>
    <row r="449" spans="1:14" ht="15" customHeight="1">
      <c r="A449" s="655">
        <v>2117070036</v>
      </c>
      <c r="B449" s="655" t="s">
        <v>1538</v>
      </c>
      <c r="C449" s="655">
        <v>-4544.33</v>
      </c>
      <c r="D449" s="655">
        <v>0</v>
      </c>
      <c r="E449" s="655">
        <v>0</v>
      </c>
      <c r="F449" s="655">
        <v>-4544.33</v>
      </c>
      <c r="J449" s="220"/>
      <c r="K449" s="220" t="str">
        <f t="shared" si="19"/>
        <v>2117</v>
      </c>
      <c r="L449" s="220" t="str">
        <f t="shared" si="20"/>
        <v>211</v>
      </c>
      <c r="M449" s="665"/>
      <c r="N449" s="227"/>
    </row>
    <row r="450" spans="1:14" ht="15" customHeight="1">
      <c r="A450" s="655">
        <v>2117070037</v>
      </c>
      <c r="B450" s="655" t="s">
        <v>1549</v>
      </c>
      <c r="C450" s="655">
        <v>-1420.87</v>
      </c>
      <c r="D450" s="655">
        <v>481222.43</v>
      </c>
      <c r="E450" s="655">
        <v>571747.79</v>
      </c>
      <c r="F450" s="655">
        <v>-91946.23</v>
      </c>
      <c r="J450" s="220"/>
      <c r="K450" s="220" t="str">
        <f t="shared" si="19"/>
        <v>2117</v>
      </c>
      <c r="L450" s="220" t="str">
        <f t="shared" si="20"/>
        <v>211</v>
      </c>
      <c r="M450" s="665"/>
      <c r="N450" s="227"/>
    </row>
    <row r="451" spans="1:14" ht="15" customHeight="1">
      <c r="A451" s="655">
        <v>2117070038</v>
      </c>
      <c r="B451" s="655" t="s">
        <v>5171</v>
      </c>
      <c r="C451" s="655">
        <v>0</v>
      </c>
      <c r="D451" s="655">
        <v>0</v>
      </c>
      <c r="E451" s="655">
        <v>3031.14</v>
      </c>
      <c r="F451" s="655">
        <v>-3031.14</v>
      </c>
      <c r="J451" s="220"/>
      <c r="K451" s="220" t="str">
        <f t="shared" si="19"/>
        <v>2117</v>
      </c>
      <c r="L451" s="220" t="str">
        <f t="shared" si="20"/>
        <v>211</v>
      </c>
      <c r="M451" s="665"/>
      <c r="N451" s="227"/>
    </row>
    <row r="452" spans="1:14" ht="15" customHeight="1">
      <c r="A452" s="655">
        <v>2117070039</v>
      </c>
      <c r="B452" s="655" t="s">
        <v>5173</v>
      </c>
      <c r="C452" s="655">
        <v>0</v>
      </c>
      <c r="D452" s="655">
        <v>17277.330000000002</v>
      </c>
      <c r="E452" s="655">
        <v>21539.93</v>
      </c>
      <c r="F452" s="655">
        <v>-4262.6000000000004</v>
      </c>
      <c r="J452" s="220"/>
      <c r="K452" s="220" t="str">
        <f t="shared" si="19"/>
        <v>2117</v>
      </c>
      <c r="L452" s="220" t="str">
        <f t="shared" si="20"/>
        <v>211</v>
      </c>
      <c r="M452" s="665"/>
      <c r="N452" s="227"/>
    </row>
    <row r="453" spans="1:14" ht="15" customHeight="1">
      <c r="A453" s="655">
        <v>2118010001</v>
      </c>
      <c r="B453" s="655" t="s">
        <v>617</v>
      </c>
      <c r="C453" s="655">
        <v>-647888.5</v>
      </c>
      <c r="D453" s="655">
        <v>229212.66</v>
      </c>
      <c r="E453" s="655">
        <v>161370.78</v>
      </c>
      <c r="F453" s="655">
        <v>-580046.62</v>
      </c>
      <c r="J453" s="220"/>
      <c r="K453" s="220" t="str">
        <f t="shared" ref="K453:K516" si="21">MID(A453,1,4)</f>
        <v>2118</v>
      </c>
      <c r="L453" s="220" t="str">
        <f t="shared" ref="L453:L516" si="22">MID(A453,1,3)</f>
        <v>211</v>
      </c>
      <c r="M453" s="665"/>
      <c r="N453" s="227"/>
    </row>
    <row r="454" spans="1:14" ht="15" customHeight="1">
      <c r="A454" s="655">
        <v>2119010001</v>
      </c>
      <c r="B454" s="655" t="s">
        <v>618</v>
      </c>
      <c r="C454" s="655">
        <v>-4494900.8099999996</v>
      </c>
      <c r="D454" s="655">
        <v>0</v>
      </c>
      <c r="E454" s="655">
        <v>3147.17</v>
      </c>
      <c r="F454" s="655">
        <v>-4498047.9800000004</v>
      </c>
      <c r="J454" s="220"/>
      <c r="K454" s="220" t="str">
        <f t="shared" si="21"/>
        <v>2119</v>
      </c>
      <c r="L454" s="220" t="str">
        <f t="shared" si="22"/>
        <v>211</v>
      </c>
      <c r="M454" s="665"/>
      <c r="N454" s="227"/>
    </row>
    <row r="455" spans="1:14" ht="15" customHeight="1">
      <c r="A455" s="655">
        <v>2119010002</v>
      </c>
      <c r="B455" s="655" t="s">
        <v>378</v>
      </c>
      <c r="C455" s="655">
        <v>-146.79</v>
      </c>
      <c r="D455" s="655">
        <v>0</v>
      </c>
      <c r="E455" s="655">
        <v>0</v>
      </c>
      <c r="F455" s="655">
        <v>-146.79</v>
      </c>
      <c r="J455" s="220"/>
      <c r="K455" s="220" t="str">
        <f t="shared" si="21"/>
        <v>2119</v>
      </c>
      <c r="L455" s="220" t="str">
        <f t="shared" si="22"/>
        <v>211</v>
      </c>
      <c r="M455" s="665"/>
      <c r="N455" s="227"/>
    </row>
    <row r="456" spans="1:14" ht="15" customHeight="1">
      <c r="A456" s="655">
        <v>2119010003</v>
      </c>
      <c r="B456" s="655" t="s">
        <v>619</v>
      </c>
      <c r="C456" s="655">
        <v>-13618.64</v>
      </c>
      <c r="D456" s="655">
        <v>241834.35</v>
      </c>
      <c r="E456" s="655">
        <v>277547.01</v>
      </c>
      <c r="F456" s="655">
        <v>-49331.3</v>
      </c>
      <c r="J456" s="220"/>
      <c r="K456" s="220" t="str">
        <f t="shared" si="21"/>
        <v>2119</v>
      </c>
      <c r="L456" s="220" t="str">
        <f t="shared" si="22"/>
        <v>211</v>
      </c>
      <c r="M456" s="665"/>
      <c r="N456" s="227"/>
    </row>
    <row r="457" spans="1:14" ht="15" customHeight="1">
      <c r="A457" s="655">
        <v>2119010004</v>
      </c>
      <c r="B457" s="655" t="s">
        <v>620</v>
      </c>
      <c r="C457" s="655">
        <v>-12541.02</v>
      </c>
      <c r="D457" s="655">
        <v>18973</v>
      </c>
      <c r="E457" s="655">
        <v>16982.95</v>
      </c>
      <c r="F457" s="655">
        <v>-10550.97</v>
      </c>
      <c r="J457" s="220"/>
      <c r="K457" s="220" t="str">
        <f t="shared" si="21"/>
        <v>2119</v>
      </c>
      <c r="L457" s="220" t="str">
        <f t="shared" si="22"/>
        <v>211</v>
      </c>
      <c r="M457" s="665"/>
      <c r="N457" s="227"/>
    </row>
    <row r="458" spans="1:14" ht="15" customHeight="1">
      <c r="A458" s="655">
        <v>2119010005</v>
      </c>
      <c r="B458" s="655" t="s">
        <v>1139</v>
      </c>
      <c r="C458" s="655">
        <v>-1911.36</v>
      </c>
      <c r="D458" s="655">
        <v>0</v>
      </c>
      <c r="E458" s="655">
        <v>0</v>
      </c>
      <c r="F458" s="655">
        <v>-1911.36</v>
      </c>
      <c r="J458" s="220"/>
      <c r="K458" s="220" t="str">
        <f t="shared" si="21"/>
        <v>2119</v>
      </c>
      <c r="L458" s="220" t="str">
        <f t="shared" si="22"/>
        <v>211</v>
      </c>
      <c r="M458" s="665"/>
      <c r="N458" s="227"/>
    </row>
    <row r="459" spans="1:14" ht="15" customHeight="1">
      <c r="A459" s="655">
        <v>2119010006</v>
      </c>
      <c r="B459" s="655" t="s">
        <v>621</v>
      </c>
      <c r="C459" s="655">
        <v>-5440.45</v>
      </c>
      <c r="D459" s="655">
        <v>-1006060.83</v>
      </c>
      <c r="E459" s="655">
        <v>-6.98</v>
      </c>
      <c r="F459" s="655">
        <v>-1011494.3</v>
      </c>
      <c r="J459" s="220"/>
      <c r="K459" s="220" t="str">
        <f t="shared" si="21"/>
        <v>2119</v>
      </c>
      <c r="L459" s="220" t="str">
        <f t="shared" si="22"/>
        <v>211</v>
      </c>
      <c r="M459" s="665"/>
      <c r="N459" s="227"/>
    </row>
    <row r="460" spans="1:14" ht="15" customHeight="1">
      <c r="A460" s="655">
        <v>2119080001</v>
      </c>
      <c r="B460" s="655" t="s">
        <v>622</v>
      </c>
      <c r="C460" s="655">
        <v>-438990.7</v>
      </c>
      <c r="D460" s="655">
        <v>0</v>
      </c>
      <c r="E460" s="655">
        <v>0</v>
      </c>
      <c r="F460" s="655">
        <v>-438990.7</v>
      </c>
      <c r="J460" s="220"/>
      <c r="K460" s="220" t="str">
        <f t="shared" si="21"/>
        <v>2119</v>
      </c>
      <c r="L460" s="220" t="str">
        <f t="shared" si="22"/>
        <v>211</v>
      </c>
      <c r="M460" s="665"/>
      <c r="N460" s="227"/>
    </row>
    <row r="461" spans="1:14" ht="15" customHeight="1">
      <c r="A461" s="655">
        <v>2119080002</v>
      </c>
      <c r="B461" s="655" t="s">
        <v>623</v>
      </c>
      <c r="C461" s="655">
        <v>-1165580.29</v>
      </c>
      <c r="D461" s="655">
        <v>1517761.71</v>
      </c>
      <c r="E461" s="655">
        <v>1752649.11</v>
      </c>
      <c r="F461" s="655">
        <v>-1400467.69</v>
      </c>
      <c r="J461" s="220"/>
      <c r="K461" s="220" t="str">
        <f t="shared" si="21"/>
        <v>2119</v>
      </c>
      <c r="L461" s="220" t="str">
        <f t="shared" si="22"/>
        <v>211</v>
      </c>
      <c r="M461" s="665"/>
      <c r="N461" s="220"/>
    </row>
    <row r="462" spans="1:14" ht="15" customHeight="1">
      <c r="A462" s="655">
        <v>2119080003</v>
      </c>
      <c r="B462" s="655" t="s">
        <v>624</v>
      </c>
      <c r="C462" s="655">
        <v>-1591576.21</v>
      </c>
      <c r="D462" s="655">
        <v>23482468.010000002</v>
      </c>
      <c r="E462" s="655">
        <v>23693846.43</v>
      </c>
      <c r="F462" s="655">
        <v>-1802954.63</v>
      </c>
      <c r="J462" s="220"/>
      <c r="K462" s="220" t="str">
        <f t="shared" si="21"/>
        <v>2119</v>
      </c>
      <c r="L462" s="220" t="str">
        <f t="shared" si="22"/>
        <v>211</v>
      </c>
      <c r="M462" s="665"/>
      <c r="N462" s="220"/>
    </row>
    <row r="463" spans="1:14" ht="15" customHeight="1">
      <c r="A463" s="655">
        <v>2119080004</v>
      </c>
      <c r="B463" s="655" t="s">
        <v>625</v>
      </c>
      <c r="C463" s="655">
        <v>-73380.73</v>
      </c>
      <c r="D463" s="655">
        <v>0</v>
      </c>
      <c r="E463" s="655">
        <v>40.369999999999997</v>
      </c>
      <c r="F463" s="655">
        <v>-73421.100000000006</v>
      </c>
      <c r="J463" s="220"/>
      <c r="K463" s="220" t="str">
        <f t="shared" si="21"/>
        <v>2119</v>
      </c>
      <c r="L463" s="220" t="str">
        <f t="shared" si="22"/>
        <v>211</v>
      </c>
      <c r="M463" s="665"/>
      <c r="N463" s="220"/>
    </row>
    <row r="464" spans="1:14" ht="15" customHeight="1">
      <c r="A464" s="655">
        <v>2119080005</v>
      </c>
      <c r="B464" s="655" t="s">
        <v>626</v>
      </c>
      <c r="C464" s="655">
        <v>-527128.57999999996</v>
      </c>
      <c r="D464" s="655">
        <v>4316.9399999999996</v>
      </c>
      <c r="E464" s="655">
        <v>0</v>
      </c>
      <c r="F464" s="655">
        <v>-522811.64</v>
      </c>
      <c r="J464" s="220"/>
      <c r="K464" s="220" t="str">
        <f t="shared" si="21"/>
        <v>2119</v>
      </c>
      <c r="L464" s="220" t="str">
        <f t="shared" si="22"/>
        <v>211</v>
      </c>
      <c r="M464" s="665"/>
      <c r="N464" s="220"/>
    </row>
    <row r="465" spans="1:19" ht="15" customHeight="1">
      <c r="A465" s="655">
        <v>2119080007</v>
      </c>
      <c r="B465" s="655" t="s">
        <v>627</v>
      </c>
      <c r="C465" s="655">
        <v>-195953.31</v>
      </c>
      <c r="D465" s="655">
        <v>49517.27</v>
      </c>
      <c r="E465" s="655">
        <v>47745.54</v>
      </c>
      <c r="F465" s="655">
        <v>-194181.58</v>
      </c>
      <c r="J465" s="220"/>
      <c r="K465" s="220" t="str">
        <f t="shared" si="21"/>
        <v>2119</v>
      </c>
      <c r="L465" s="220" t="str">
        <f t="shared" si="22"/>
        <v>211</v>
      </c>
      <c r="M465" s="665"/>
      <c r="N465" s="220"/>
    </row>
    <row r="466" spans="1:19" ht="15" customHeight="1">
      <c r="A466" s="655">
        <v>2119080008</v>
      </c>
      <c r="B466" s="655" t="s">
        <v>628</v>
      </c>
      <c r="C466" s="655">
        <v>-100253.07</v>
      </c>
      <c r="D466" s="655">
        <v>0</v>
      </c>
      <c r="E466" s="655">
        <v>0</v>
      </c>
      <c r="F466" s="655">
        <v>-100253.07</v>
      </c>
      <c r="J466" s="220"/>
      <c r="K466" s="220" t="str">
        <f t="shared" si="21"/>
        <v>2119</v>
      </c>
      <c r="L466" s="220" t="str">
        <f t="shared" si="22"/>
        <v>211</v>
      </c>
      <c r="M466" s="665"/>
      <c r="N466" s="220"/>
    </row>
    <row r="467" spans="1:19" ht="15" customHeight="1">
      <c r="A467" s="655">
        <v>2119080009</v>
      </c>
      <c r="B467" s="655" t="s">
        <v>629</v>
      </c>
      <c r="C467" s="655">
        <v>-30348.84</v>
      </c>
      <c r="D467" s="655">
        <v>0</v>
      </c>
      <c r="E467" s="655">
        <v>0</v>
      </c>
      <c r="F467" s="655">
        <v>-30348.84</v>
      </c>
      <c r="J467" s="220"/>
      <c r="K467" s="220" t="str">
        <f t="shared" si="21"/>
        <v>2119</v>
      </c>
      <c r="L467" s="220" t="str">
        <f t="shared" si="22"/>
        <v>211</v>
      </c>
      <c r="M467" s="665"/>
      <c r="N467" s="220"/>
    </row>
    <row r="468" spans="1:19" ht="15" customHeight="1">
      <c r="A468" s="655">
        <v>2119080010</v>
      </c>
      <c r="B468" s="655" t="s">
        <v>630</v>
      </c>
      <c r="C468" s="655">
        <v>-567.95000000000005</v>
      </c>
      <c r="D468" s="655">
        <v>9439</v>
      </c>
      <c r="E468" s="655">
        <v>11154.96</v>
      </c>
      <c r="F468" s="655">
        <v>-2283.91</v>
      </c>
      <c r="J468" s="220"/>
      <c r="K468" s="220" t="str">
        <f t="shared" si="21"/>
        <v>2119</v>
      </c>
      <c r="L468" s="220" t="str">
        <f t="shared" si="22"/>
        <v>211</v>
      </c>
      <c r="M468" s="665"/>
      <c r="N468" s="220"/>
      <c r="Q468" s="93">
        <v>11251713.75</v>
      </c>
      <c r="R468" s="93">
        <v>8502124.3599999994</v>
      </c>
    </row>
    <row r="469" spans="1:19" ht="15" customHeight="1">
      <c r="A469" s="655">
        <v>2119080011</v>
      </c>
      <c r="B469" s="655" t="s">
        <v>631</v>
      </c>
      <c r="C469" s="655">
        <v>-8413703.5500000007</v>
      </c>
      <c r="D469" s="655">
        <v>0</v>
      </c>
      <c r="E469" s="655">
        <v>312773.03000000003</v>
      </c>
      <c r="F469" s="655">
        <v>-8726476.5800000001</v>
      </c>
      <c r="J469" s="220"/>
      <c r="K469" s="220" t="str">
        <f t="shared" si="21"/>
        <v>2119</v>
      </c>
      <c r="L469" s="220" t="str">
        <f t="shared" si="22"/>
        <v>211</v>
      </c>
      <c r="M469" s="665"/>
      <c r="N469" s="220"/>
      <c r="Q469" s="93">
        <v>25325991.870000001</v>
      </c>
      <c r="R469" s="93">
        <v>5664096.0800000001</v>
      </c>
    </row>
    <row r="470" spans="1:19" ht="15" customHeight="1">
      <c r="A470" s="655">
        <v>2119080013</v>
      </c>
      <c r="B470" s="655" t="s">
        <v>632</v>
      </c>
      <c r="C470" s="655">
        <v>-81760</v>
      </c>
      <c r="D470" s="655">
        <v>0</v>
      </c>
      <c r="E470" s="655">
        <v>0</v>
      </c>
      <c r="F470" s="655">
        <v>-81760</v>
      </c>
      <c r="J470" s="220"/>
      <c r="K470" s="220" t="str">
        <f t="shared" si="21"/>
        <v>2119</v>
      </c>
      <c r="L470" s="220" t="str">
        <f t="shared" si="22"/>
        <v>211</v>
      </c>
      <c r="M470" s="665"/>
      <c r="N470" s="220"/>
      <c r="Q470" s="93">
        <v>85328514.590000004</v>
      </c>
      <c r="R470" s="93">
        <v>83324643.109999999</v>
      </c>
    </row>
    <row r="471" spans="1:19" ht="15" customHeight="1" thickBot="1">
      <c r="A471" s="655">
        <v>2119080018</v>
      </c>
      <c r="B471" s="655" t="s">
        <v>633</v>
      </c>
      <c r="C471" s="655">
        <v>-8187808</v>
      </c>
      <c r="D471" s="655">
        <v>0</v>
      </c>
      <c r="E471" s="655">
        <v>0</v>
      </c>
      <c r="F471" s="655">
        <v>-8187808</v>
      </c>
      <c r="J471" s="220"/>
      <c r="K471" s="220" t="str">
        <f t="shared" si="21"/>
        <v>2119</v>
      </c>
      <c r="L471" s="220" t="str">
        <f t="shared" si="22"/>
        <v>211</v>
      </c>
      <c r="M471" s="665"/>
      <c r="N471" s="220"/>
      <c r="Q471" s="366">
        <f>SUM(Q468:Q470)</f>
        <v>121906220.21000001</v>
      </c>
      <c r="R471" s="366">
        <f>SUM(R468:R470)</f>
        <v>97490863.549999997</v>
      </c>
    </row>
    <row r="472" spans="1:19" ht="15" customHeight="1" thickTop="1">
      <c r="A472" s="655">
        <v>2119080019</v>
      </c>
      <c r="B472" s="655" t="s">
        <v>634</v>
      </c>
      <c r="C472" s="655">
        <v>-458415.5</v>
      </c>
      <c r="D472" s="655">
        <v>0</v>
      </c>
      <c r="E472" s="655">
        <v>0</v>
      </c>
      <c r="F472" s="655">
        <v>-458415.5</v>
      </c>
      <c r="J472" s="220"/>
      <c r="K472" s="220" t="str">
        <f t="shared" si="21"/>
        <v>2119</v>
      </c>
      <c r="L472" s="220" t="str">
        <f t="shared" si="22"/>
        <v>211</v>
      </c>
      <c r="M472" s="665"/>
      <c r="N472" s="220"/>
    </row>
    <row r="473" spans="1:19" ht="15" customHeight="1">
      <c r="A473" s="655">
        <v>2119080020</v>
      </c>
      <c r="B473" s="655" t="s">
        <v>635</v>
      </c>
      <c r="C473" s="655">
        <v>-210340.15</v>
      </c>
      <c r="D473" s="655">
        <v>0</v>
      </c>
      <c r="E473" s="655">
        <v>34117.53</v>
      </c>
      <c r="F473" s="655">
        <v>-244457.68</v>
      </c>
      <c r="J473" s="220"/>
      <c r="K473" s="220" t="str">
        <f t="shared" si="21"/>
        <v>2119</v>
      </c>
      <c r="L473" s="220" t="str">
        <f t="shared" si="22"/>
        <v>211</v>
      </c>
      <c r="M473" s="665"/>
      <c r="N473" s="220"/>
    </row>
    <row r="474" spans="1:19" ht="15" customHeight="1">
      <c r="A474" s="655">
        <v>2119080021</v>
      </c>
      <c r="B474" s="655" t="s">
        <v>636</v>
      </c>
      <c r="C474" s="655">
        <v>-0.08</v>
      </c>
      <c r="D474" s="655">
        <v>405854.79</v>
      </c>
      <c r="E474" s="655">
        <v>484604.22</v>
      </c>
      <c r="F474" s="655">
        <v>-78749.509999999995</v>
      </c>
      <c r="J474" s="220"/>
      <c r="K474" s="220" t="str">
        <f t="shared" si="21"/>
        <v>2119</v>
      </c>
      <c r="L474" s="220" t="str">
        <f t="shared" si="22"/>
        <v>211</v>
      </c>
      <c r="M474" s="665"/>
      <c r="N474" s="220"/>
    </row>
    <row r="475" spans="1:19" ht="15" customHeight="1">
      <c r="A475" s="655">
        <v>2119080025</v>
      </c>
      <c r="B475" s="655" t="s">
        <v>1176</v>
      </c>
      <c r="C475" s="655">
        <v>-356415.18</v>
      </c>
      <c r="D475" s="655">
        <v>356475.18</v>
      </c>
      <c r="E475" s="655">
        <v>962250.58</v>
      </c>
      <c r="F475" s="655">
        <v>-962190.58</v>
      </c>
      <c r="J475" s="220"/>
      <c r="K475" s="220" t="str">
        <f t="shared" si="21"/>
        <v>2119</v>
      </c>
      <c r="L475" s="220" t="str">
        <f t="shared" si="22"/>
        <v>211</v>
      </c>
      <c r="M475" s="665"/>
      <c r="N475" s="220"/>
      <c r="S475" s="93"/>
    </row>
    <row r="476" spans="1:19" ht="15" customHeight="1">
      <c r="A476" s="655">
        <v>2119080026</v>
      </c>
      <c r="B476" s="655" t="s">
        <v>1202</v>
      </c>
      <c r="C476" s="655">
        <v>-80280</v>
      </c>
      <c r="D476" s="655">
        <v>0</v>
      </c>
      <c r="E476" s="655">
        <v>0</v>
      </c>
      <c r="F476" s="655">
        <v>-80280</v>
      </c>
      <c r="J476" s="220"/>
      <c r="K476" s="220" t="str">
        <f t="shared" si="21"/>
        <v>2119</v>
      </c>
      <c r="L476" s="220" t="str">
        <f t="shared" si="22"/>
        <v>211</v>
      </c>
      <c r="M476" s="665"/>
      <c r="N476" s="220"/>
      <c r="Q476" s="93">
        <v>3870922.02</v>
      </c>
      <c r="R476" s="93">
        <v>2020</v>
      </c>
      <c r="S476" s="93">
        <v>138792527.28999999</v>
      </c>
    </row>
    <row r="477" spans="1:19" ht="15" customHeight="1">
      <c r="A477" s="655">
        <v>2119080027</v>
      </c>
      <c r="B477" s="655" t="s">
        <v>1240</v>
      </c>
      <c r="C477" s="655">
        <v>-63800</v>
      </c>
      <c r="D477" s="655">
        <v>0</v>
      </c>
      <c r="E477" s="655">
        <v>0</v>
      </c>
      <c r="F477" s="655">
        <v>-63800</v>
      </c>
      <c r="J477" s="220"/>
      <c r="K477" s="220" t="str">
        <f t="shared" si="21"/>
        <v>2119</v>
      </c>
      <c r="L477" s="220" t="str">
        <f t="shared" si="22"/>
        <v>211</v>
      </c>
      <c r="M477" s="665"/>
      <c r="N477" s="220"/>
      <c r="Q477" s="93">
        <f>[1]EA!F67</f>
        <v>80388536.290000007</v>
      </c>
      <c r="S477" s="93">
        <v>61828000</v>
      </c>
    </row>
    <row r="478" spans="1:19" ht="15" customHeight="1">
      <c r="A478" s="655">
        <v>2119080029</v>
      </c>
      <c r="B478" s="655" t="s">
        <v>1480</v>
      </c>
      <c r="C478" s="655">
        <v>-3176</v>
      </c>
      <c r="D478" s="655">
        <v>0</v>
      </c>
      <c r="E478" s="655">
        <v>0</v>
      </c>
      <c r="F478" s="655">
        <v>-3176</v>
      </c>
      <c r="J478" s="220"/>
      <c r="K478" s="220" t="str">
        <f t="shared" si="21"/>
        <v>2119</v>
      </c>
      <c r="L478" s="220" t="str">
        <f t="shared" si="22"/>
        <v>211</v>
      </c>
      <c r="M478" s="665"/>
      <c r="N478" s="220"/>
      <c r="Q478" s="227">
        <v>61828000</v>
      </c>
      <c r="S478" s="93">
        <f>S476+S477</f>
        <v>200620527.28999999</v>
      </c>
    </row>
    <row r="479" spans="1:19" ht="15" customHeight="1">
      <c r="A479" s="655">
        <v>2119080031</v>
      </c>
      <c r="B479" s="655" t="s">
        <v>1597</v>
      </c>
      <c r="C479" s="655">
        <v>-47300</v>
      </c>
      <c r="D479" s="655">
        <v>39800</v>
      </c>
      <c r="E479" s="655">
        <v>0</v>
      </c>
      <c r="F479" s="655">
        <v>-7500</v>
      </c>
      <c r="J479" s="220"/>
      <c r="K479" s="220" t="str">
        <f t="shared" si="21"/>
        <v>2119</v>
      </c>
      <c r="L479" s="220" t="str">
        <f t="shared" si="22"/>
        <v>211</v>
      </c>
      <c r="M479" s="665"/>
      <c r="N479" s="220"/>
      <c r="Q479" s="365">
        <f>SUM(Q476:Q478)</f>
        <v>146087458.31</v>
      </c>
      <c r="R479" s="93" t="e">
        <f>Q481-Q478</f>
        <v>#REF!</v>
      </c>
      <c r="S479" s="93">
        <f>S478-Q479</f>
        <v>54533068.979999989</v>
      </c>
    </row>
    <row r="480" spans="1:19" ht="15" customHeight="1">
      <c r="A480" s="655">
        <v>2119080032</v>
      </c>
      <c r="B480" s="655" t="s">
        <v>1598</v>
      </c>
      <c r="C480" s="655">
        <v>0</v>
      </c>
      <c r="D480" s="655">
        <v>246000</v>
      </c>
      <c r="E480" s="655">
        <v>386500</v>
      </c>
      <c r="F480" s="655">
        <v>-140500</v>
      </c>
      <c r="J480" s="220"/>
      <c r="K480" s="220" t="str">
        <f t="shared" si="21"/>
        <v>2119</v>
      </c>
      <c r="L480" s="220" t="str">
        <f t="shared" si="22"/>
        <v>211</v>
      </c>
      <c r="M480" s="665"/>
      <c r="N480" s="220"/>
      <c r="S480" s="93"/>
    </row>
    <row r="481" spans="1:19" ht="15" customHeight="1">
      <c r="A481" s="655">
        <v>2119080033</v>
      </c>
      <c r="B481" s="655" t="s">
        <v>2181</v>
      </c>
      <c r="C481" s="655">
        <v>-354863.47</v>
      </c>
      <c r="D481" s="655">
        <v>1065086.08</v>
      </c>
      <c r="E481" s="655">
        <v>864642.65</v>
      </c>
      <c r="F481" s="655">
        <v>-154420.04</v>
      </c>
      <c r="J481" s="220"/>
      <c r="K481" s="220" t="str">
        <f t="shared" si="21"/>
        <v>2119</v>
      </c>
      <c r="L481" s="220" t="str">
        <f t="shared" si="22"/>
        <v>211</v>
      </c>
      <c r="M481" s="665"/>
      <c r="N481" s="220"/>
      <c r="Q481" s="93" t="e">
        <f>'[1]P COG'!G61+'[1]P COG'!#REF!</f>
        <v>#REF!</v>
      </c>
      <c r="S481" s="633">
        <f>Q479-Q478</f>
        <v>84259458.310000002</v>
      </c>
    </row>
    <row r="482" spans="1:19" ht="15" customHeight="1">
      <c r="A482" s="655">
        <v>2119080034</v>
      </c>
      <c r="B482" s="655" t="s">
        <v>2182</v>
      </c>
      <c r="C482" s="655">
        <v>-1500</v>
      </c>
      <c r="D482" s="655">
        <v>0</v>
      </c>
      <c r="E482" s="655">
        <v>255000</v>
      </c>
      <c r="F482" s="655">
        <v>-256500</v>
      </c>
      <c r="J482" s="220"/>
      <c r="K482" s="220" t="str">
        <f t="shared" si="21"/>
        <v>2119</v>
      </c>
      <c r="L482" s="220" t="str">
        <f t="shared" si="22"/>
        <v>211</v>
      </c>
      <c r="M482" s="665"/>
      <c r="N482" s="220"/>
      <c r="Q482" s="93" t="e">
        <f>Q479-Q481</f>
        <v>#REF!</v>
      </c>
    </row>
    <row r="483" spans="1:19" ht="15" customHeight="1">
      <c r="A483" s="655">
        <v>2121030001</v>
      </c>
      <c r="B483" s="655" t="s">
        <v>1132</v>
      </c>
      <c r="C483" s="655">
        <v>-72727272.730000004</v>
      </c>
      <c r="D483" s="655">
        <v>21818181.809999999</v>
      </c>
      <c r="E483" s="655">
        <v>0</v>
      </c>
      <c r="F483" s="655">
        <v>-50909090.920000002</v>
      </c>
      <c r="J483" s="220"/>
      <c r="K483" s="220" t="str">
        <f t="shared" si="21"/>
        <v>2121</v>
      </c>
      <c r="L483" s="220" t="str">
        <f t="shared" si="22"/>
        <v>212</v>
      </c>
      <c r="M483" s="665"/>
      <c r="N483" s="220"/>
    </row>
    <row r="484" spans="1:19" ht="15" customHeight="1">
      <c r="A484" s="655">
        <v>2131020501</v>
      </c>
      <c r="B484" s="655" t="s">
        <v>637</v>
      </c>
      <c r="C484" s="655">
        <v>0</v>
      </c>
      <c r="D484" s="655">
        <v>824861.81</v>
      </c>
      <c r="E484" s="655">
        <v>3416291.96</v>
      </c>
      <c r="F484" s="655">
        <v>-2591430.15</v>
      </c>
      <c r="J484" s="220"/>
      <c r="K484" s="220" t="str">
        <f t="shared" si="21"/>
        <v>2131</v>
      </c>
      <c r="L484" s="220" t="str">
        <f t="shared" si="22"/>
        <v>213</v>
      </c>
      <c r="M484" s="667">
        <f>F483+F479+F482</f>
        <v>-51173090.920000002</v>
      </c>
      <c r="N484" s="220"/>
      <c r="S484" s="633">
        <f>S478-S477</f>
        <v>138792527.28999999</v>
      </c>
    </row>
    <row r="485" spans="1:19" ht="15" customHeight="1">
      <c r="A485" s="655">
        <v>2131020502</v>
      </c>
      <c r="B485" s="655" t="s">
        <v>638</v>
      </c>
      <c r="C485" s="655">
        <v>0</v>
      </c>
      <c r="D485" s="655">
        <v>1586762.5</v>
      </c>
      <c r="E485" s="655">
        <v>6572132.4199999999</v>
      </c>
      <c r="F485" s="655">
        <v>-4985369.92</v>
      </c>
      <c r="J485" s="220"/>
      <c r="K485" s="220" t="str">
        <f t="shared" si="21"/>
        <v>2131</v>
      </c>
      <c r="L485" s="220" t="str">
        <f t="shared" si="22"/>
        <v>213</v>
      </c>
      <c r="M485" s="665"/>
      <c r="N485" s="220"/>
    </row>
    <row r="486" spans="1:19" ht="15" customHeight="1">
      <c r="A486" s="655">
        <v>2131020503</v>
      </c>
      <c r="B486" s="655" t="s">
        <v>639</v>
      </c>
      <c r="C486" s="655">
        <v>0</v>
      </c>
      <c r="D486" s="655">
        <v>809839.6</v>
      </c>
      <c r="E486" s="655">
        <v>3354234.22</v>
      </c>
      <c r="F486" s="655">
        <v>-2544394.62</v>
      </c>
      <c r="J486" s="220"/>
      <c r="K486" s="220" t="str">
        <f t="shared" si="21"/>
        <v>2131</v>
      </c>
      <c r="L486" s="220" t="str">
        <f t="shared" si="22"/>
        <v>213</v>
      </c>
      <c r="M486" s="668"/>
      <c r="N486" s="227"/>
    </row>
    <row r="487" spans="1:19" ht="15" customHeight="1">
      <c r="A487" s="655">
        <v>2131020504</v>
      </c>
      <c r="B487" s="655" t="s">
        <v>640</v>
      </c>
      <c r="C487" s="655">
        <v>0</v>
      </c>
      <c r="D487" s="655">
        <v>8405065</v>
      </c>
      <c r="E487" s="655">
        <v>8598529</v>
      </c>
      <c r="F487" s="655">
        <v>-193464</v>
      </c>
      <c r="J487" s="220"/>
      <c r="K487" s="220" t="str">
        <f t="shared" si="21"/>
        <v>2131</v>
      </c>
      <c r="L487" s="220" t="str">
        <f t="shared" si="22"/>
        <v>213</v>
      </c>
      <c r="M487" s="668"/>
      <c r="N487" s="227"/>
    </row>
    <row r="488" spans="1:19" ht="15" customHeight="1">
      <c r="A488" s="655">
        <v>2131020505</v>
      </c>
      <c r="B488" s="655" t="s">
        <v>641</v>
      </c>
      <c r="C488" s="655">
        <v>0</v>
      </c>
      <c r="D488" s="655">
        <v>1396375.15</v>
      </c>
      <c r="E488" s="655">
        <v>5871304.5499999998</v>
      </c>
      <c r="F488" s="655">
        <v>-4474929.4000000004</v>
      </c>
      <c r="J488" s="220"/>
      <c r="K488" s="220" t="str">
        <f t="shared" si="21"/>
        <v>2131</v>
      </c>
      <c r="L488" s="220" t="str">
        <f t="shared" si="22"/>
        <v>213</v>
      </c>
      <c r="M488" s="668"/>
      <c r="N488" s="227"/>
    </row>
    <row r="489" spans="1:19" ht="15" customHeight="1">
      <c r="A489" s="655">
        <v>2131020506</v>
      </c>
      <c r="B489" s="655" t="s">
        <v>642</v>
      </c>
      <c r="C489" s="655">
        <v>0</v>
      </c>
      <c r="D489" s="655">
        <v>1226772.24</v>
      </c>
      <c r="E489" s="655">
        <v>5158179.59</v>
      </c>
      <c r="F489" s="655">
        <v>-3931407.35</v>
      </c>
      <c r="J489" s="220"/>
      <c r="K489" s="220" t="str">
        <f t="shared" si="21"/>
        <v>2131</v>
      </c>
      <c r="L489" s="220" t="str">
        <f t="shared" si="22"/>
        <v>213</v>
      </c>
      <c r="M489" s="668"/>
      <c r="N489" s="227"/>
    </row>
    <row r="490" spans="1:19" ht="15" customHeight="1">
      <c r="A490" s="655">
        <v>2131020507</v>
      </c>
      <c r="B490" s="655" t="s">
        <v>1177</v>
      </c>
      <c r="C490" s="655">
        <v>0</v>
      </c>
      <c r="D490" s="655">
        <v>842694</v>
      </c>
      <c r="E490" s="655">
        <v>3370776</v>
      </c>
      <c r="F490" s="655">
        <v>-2528082</v>
      </c>
      <c r="J490" s="299"/>
      <c r="K490" s="220" t="str">
        <f t="shared" si="21"/>
        <v>2131</v>
      </c>
      <c r="L490" s="220" t="str">
        <f t="shared" si="22"/>
        <v>213</v>
      </c>
      <c r="M490" s="668"/>
      <c r="N490" s="227"/>
    </row>
    <row r="491" spans="1:19" ht="15" customHeight="1">
      <c r="A491" s="655">
        <v>2131020508</v>
      </c>
      <c r="B491" s="655" t="s">
        <v>1150</v>
      </c>
      <c r="C491" s="655">
        <v>0</v>
      </c>
      <c r="D491" s="655">
        <v>722472.92</v>
      </c>
      <c r="E491" s="655">
        <v>3037764.4</v>
      </c>
      <c r="F491" s="655">
        <v>-2315291.48</v>
      </c>
      <c r="J491" s="220"/>
      <c r="K491" s="220" t="str">
        <f t="shared" si="21"/>
        <v>2131</v>
      </c>
      <c r="L491" s="220" t="str">
        <f t="shared" si="22"/>
        <v>213</v>
      </c>
      <c r="M491" s="668"/>
      <c r="N491" s="220"/>
    </row>
    <row r="492" spans="1:19" ht="15" customHeight="1">
      <c r="A492" s="655">
        <v>2131020509</v>
      </c>
      <c r="B492" s="655" t="s">
        <v>1178</v>
      </c>
      <c r="C492" s="655">
        <v>0</v>
      </c>
      <c r="D492" s="655">
        <v>492837.35</v>
      </c>
      <c r="E492" s="655">
        <v>2072221.32</v>
      </c>
      <c r="F492" s="655">
        <v>-1579383.97</v>
      </c>
      <c r="J492" s="220"/>
      <c r="K492" s="220" t="str">
        <f t="shared" si="21"/>
        <v>2131</v>
      </c>
      <c r="L492" s="220" t="str">
        <f t="shared" si="22"/>
        <v>213</v>
      </c>
      <c r="M492" s="665"/>
      <c r="N492" s="220"/>
    </row>
    <row r="493" spans="1:19" ht="15" customHeight="1">
      <c r="A493" s="655">
        <v>2131020510</v>
      </c>
      <c r="B493" s="655" t="s">
        <v>725</v>
      </c>
      <c r="C493" s="655">
        <v>0</v>
      </c>
      <c r="D493" s="655">
        <v>504787</v>
      </c>
      <c r="E493" s="655">
        <v>1893339.89</v>
      </c>
      <c r="F493" s="655">
        <v>-1388552.89</v>
      </c>
      <c r="J493" s="220"/>
      <c r="K493" s="220" t="str">
        <f t="shared" si="21"/>
        <v>2131</v>
      </c>
      <c r="L493" s="220" t="str">
        <f t="shared" si="22"/>
        <v>213</v>
      </c>
      <c r="M493" s="665"/>
      <c r="N493" s="220"/>
    </row>
    <row r="494" spans="1:19" ht="15" customHeight="1">
      <c r="A494" s="655">
        <v>2131020512</v>
      </c>
      <c r="B494" s="655" t="s">
        <v>5237</v>
      </c>
      <c r="C494" s="655">
        <v>0</v>
      </c>
      <c r="D494" s="655">
        <v>6622546.0999999996</v>
      </c>
      <c r="E494" s="655">
        <v>21960078.75</v>
      </c>
      <c r="F494" s="655">
        <v>-15337532.65</v>
      </c>
      <c r="J494" s="220"/>
      <c r="K494" s="220" t="str">
        <f t="shared" si="21"/>
        <v>2131</v>
      </c>
      <c r="L494" s="220" t="str">
        <f t="shared" si="22"/>
        <v>213</v>
      </c>
      <c r="M494" s="665"/>
      <c r="N494" s="220"/>
    </row>
    <row r="495" spans="1:19" ht="15" customHeight="1">
      <c r="A495" s="655">
        <v>2229010001</v>
      </c>
      <c r="B495" s="655" t="s">
        <v>644</v>
      </c>
      <c r="C495" s="655">
        <v>-2406285.3199999998</v>
      </c>
      <c r="D495" s="655">
        <v>53351</v>
      </c>
      <c r="E495" s="655">
        <v>0</v>
      </c>
      <c r="F495" s="655">
        <v>-2352934.3199999998</v>
      </c>
      <c r="J495" s="220"/>
      <c r="K495" s="220" t="str">
        <f t="shared" si="21"/>
        <v>2229</v>
      </c>
      <c r="L495" s="220" t="str">
        <f t="shared" si="22"/>
        <v>222</v>
      </c>
      <c r="M495" s="665"/>
      <c r="N495" s="220"/>
    </row>
    <row r="496" spans="1:19" ht="15" customHeight="1">
      <c r="A496" s="655">
        <v>2233010001</v>
      </c>
      <c r="B496" s="655" t="s">
        <v>637</v>
      </c>
      <c r="C496" s="655">
        <v>-25175939.390000001</v>
      </c>
      <c r="D496" s="655">
        <v>3416291.96</v>
      </c>
      <c r="E496" s="655">
        <v>0</v>
      </c>
      <c r="F496" s="655">
        <v>-21759647.43</v>
      </c>
      <c r="J496" s="220"/>
      <c r="K496" s="220" t="str">
        <f t="shared" si="21"/>
        <v>2233</v>
      </c>
      <c r="L496" s="220" t="str">
        <f t="shared" si="22"/>
        <v>223</v>
      </c>
      <c r="M496" s="665"/>
      <c r="N496" s="220"/>
    </row>
    <row r="497" spans="1:14" ht="15" customHeight="1">
      <c r="A497" s="655">
        <v>2233010002</v>
      </c>
      <c r="B497" s="655" t="s">
        <v>638</v>
      </c>
      <c r="C497" s="655">
        <v>-48448548.969999999</v>
      </c>
      <c r="D497" s="655">
        <v>6572132.4199999999</v>
      </c>
      <c r="E497" s="655">
        <v>0</v>
      </c>
      <c r="F497" s="655">
        <v>-41876416.549999997</v>
      </c>
      <c r="J497" s="220"/>
      <c r="K497" s="220" t="str">
        <f t="shared" si="21"/>
        <v>2233</v>
      </c>
      <c r="L497" s="220" t="str">
        <f t="shared" si="22"/>
        <v>223</v>
      </c>
      <c r="M497" s="665"/>
      <c r="N497" s="220"/>
    </row>
    <row r="498" spans="1:14" ht="15" customHeight="1">
      <c r="A498" s="655">
        <v>2233010003</v>
      </c>
      <c r="B498" s="655" t="s">
        <v>639</v>
      </c>
      <c r="C498" s="655">
        <v>-24726796.52</v>
      </c>
      <c r="D498" s="655">
        <v>3354234.22</v>
      </c>
      <c r="E498" s="655">
        <v>0</v>
      </c>
      <c r="F498" s="655">
        <v>-21372562.300000001</v>
      </c>
      <c r="J498" s="220"/>
      <c r="K498" s="220" t="str">
        <f t="shared" si="21"/>
        <v>2233</v>
      </c>
      <c r="L498" s="220" t="str">
        <f t="shared" si="22"/>
        <v>223</v>
      </c>
      <c r="M498" s="665"/>
      <c r="N498" s="220"/>
    </row>
    <row r="499" spans="1:14" ht="15" customHeight="1">
      <c r="A499" s="655">
        <v>2233010004</v>
      </c>
      <c r="B499" s="655" t="s">
        <v>640</v>
      </c>
      <c r="C499" s="655">
        <v>-17197097</v>
      </c>
      <c r="D499" s="655">
        <v>8598529</v>
      </c>
      <c r="E499" s="655">
        <v>0</v>
      </c>
      <c r="F499" s="655">
        <v>-8598568</v>
      </c>
      <c r="J499" s="220"/>
      <c r="K499" s="220" t="str">
        <f t="shared" si="21"/>
        <v>2233</v>
      </c>
      <c r="L499" s="220" t="str">
        <f t="shared" si="22"/>
        <v>223</v>
      </c>
      <c r="M499" s="665"/>
      <c r="N499" s="220"/>
    </row>
    <row r="500" spans="1:14" ht="15" customHeight="1">
      <c r="A500" s="655">
        <v>2233010005</v>
      </c>
      <c r="B500" s="655" t="s">
        <v>645</v>
      </c>
      <c r="C500" s="655">
        <v>-16258138.550000001</v>
      </c>
      <c r="D500" s="655">
        <v>5871304.5499999998</v>
      </c>
      <c r="E500" s="655">
        <v>0</v>
      </c>
      <c r="F500" s="655">
        <v>-10386834</v>
      </c>
      <c r="J500" s="220"/>
      <c r="K500" s="220" t="str">
        <f t="shared" si="21"/>
        <v>2233</v>
      </c>
      <c r="L500" s="220" t="str">
        <f t="shared" si="22"/>
        <v>223</v>
      </c>
      <c r="M500" s="665"/>
      <c r="N500" s="220"/>
    </row>
    <row r="501" spans="1:14" ht="15" customHeight="1">
      <c r="A501" s="655">
        <v>2233010006</v>
      </c>
      <c r="B501" s="655" t="s">
        <v>642</v>
      </c>
      <c r="C501" s="655">
        <v>-21445375.48</v>
      </c>
      <c r="D501" s="655">
        <v>5158179.59</v>
      </c>
      <c r="E501" s="655">
        <v>0</v>
      </c>
      <c r="F501" s="655">
        <v>-16287195.890000001</v>
      </c>
      <c r="J501" s="220"/>
      <c r="K501" s="220" t="str">
        <f t="shared" si="21"/>
        <v>2233</v>
      </c>
      <c r="L501" s="220" t="str">
        <f t="shared" si="22"/>
        <v>223</v>
      </c>
      <c r="M501" s="665"/>
      <c r="N501" s="220"/>
    </row>
    <row r="502" spans="1:14" ht="15" customHeight="1">
      <c r="A502" s="655">
        <v>2233010007</v>
      </c>
      <c r="B502" s="655" t="s">
        <v>1151</v>
      </c>
      <c r="C502" s="655">
        <v>-14887750</v>
      </c>
      <c r="D502" s="655">
        <v>3370776</v>
      </c>
      <c r="E502" s="655">
        <v>0</v>
      </c>
      <c r="F502" s="655">
        <v>-11516974</v>
      </c>
      <c r="J502" s="220"/>
      <c r="K502" s="220" t="str">
        <f t="shared" si="21"/>
        <v>2233</v>
      </c>
      <c r="L502" s="220" t="str">
        <f t="shared" si="22"/>
        <v>223</v>
      </c>
      <c r="M502" s="665"/>
      <c r="N502" s="220"/>
    </row>
    <row r="503" spans="1:14" ht="15" customHeight="1">
      <c r="A503" s="655">
        <v>2233010008</v>
      </c>
      <c r="B503" s="655" t="s">
        <v>1150</v>
      </c>
      <c r="C503" s="655">
        <v>-24917429.34</v>
      </c>
      <c r="D503" s="655">
        <v>3037764.4</v>
      </c>
      <c r="E503" s="655">
        <v>0</v>
      </c>
      <c r="F503" s="655">
        <v>-21879664.940000001</v>
      </c>
      <c r="J503" s="220"/>
      <c r="K503" s="220" t="str">
        <f t="shared" si="21"/>
        <v>2233</v>
      </c>
      <c r="L503" s="220" t="str">
        <f t="shared" si="22"/>
        <v>223</v>
      </c>
      <c r="M503" s="665"/>
      <c r="N503" s="220"/>
    </row>
    <row r="504" spans="1:14" ht="15" customHeight="1">
      <c r="A504" s="655">
        <v>2233010009</v>
      </c>
      <c r="B504" s="655" t="s">
        <v>643</v>
      </c>
      <c r="C504" s="655">
        <v>-20284626</v>
      </c>
      <c r="D504" s="655">
        <v>2072221.32</v>
      </c>
      <c r="E504" s="655">
        <v>0</v>
      </c>
      <c r="F504" s="655">
        <v>-18212404.68</v>
      </c>
      <c r="J504" s="220"/>
      <c r="K504" s="220" t="str">
        <f t="shared" si="21"/>
        <v>2233</v>
      </c>
      <c r="L504" s="220" t="str">
        <f t="shared" si="22"/>
        <v>223</v>
      </c>
      <c r="M504" s="665"/>
      <c r="N504" s="220"/>
    </row>
    <row r="505" spans="1:14" ht="15" customHeight="1">
      <c r="A505" s="655">
        <v>2233010010</v>
      </c>
      <c r="B505" s="655" t="s">
        <v>725</v>
      </c>
      <c r="C505" s="655">
        <v>-18519477.57</v>
      </c>
      <c r="D505" s="655">
        <v>1893339.89</v>
      </c>
      <c r="E505" s="655">
        <v>0</v>
      </c>
      <c r="F505" s="655">
        <v>-16626137.68</v>
      </c>
      <c r="J505" s="220"/>
      <c r="K505" s="220" t="str">
        <f t="shared" si="21"/>
        <v>2233</v>
      </c>
      <c r="L505" s="220" t="str">
        <f t="shared" si="22"/>
        <v>223</v>
      </c>
      <c r="M505" s="665"/>
      <c r="N505" s="220"/>
    </row>
    <row r="506" spans="1:14" ht="15" customHeight="1">
      <c r="A506" s="655">
        <v>2233010011</v>
      </c>
      <c r="B506" s="655" t="s">
        <v>5237</v>
      </c>
      <c r="C506" s="655">
        <v>0</v>
      </c>
      <c r="D506" s="655">
        <v>21960078.75</v>
      </c>
      <c r="E506" s="655">
        <v>62722999.990000002</v>
      </c>
      <c r="F506" s="655">
        <v>-40762921.240000002</v>
      </c>
      <c r="J506" s="220"/>
      <c r="K506" s="220" t="str">
        <f t="shared" si="21"/>
        <v>2233</v>
      </c>
      <c r="L506" s="220" t="str">
        <f t="shared" si="22"/>
        <v>223</v>
      </c>
      <c r="M506" s="665"/>
      <c r="N506" s="220"/>
    </row>
    <row r="507" spans="1:14" ht="15" customHeight="1">
      <c r="A507" s="655">
        <v>3121010001</v>
      </c>
      <c r="B507" s="655" t="s">
        <v>646</v>
      </c>
      <c r="C507" s="655">
        <v>-1900061529.24</v>
      </c>
      <c r="D507" s="655">
        <v>0</v>
      </c>
      <c r="E507" s="655">
        <v>54912.83</v>
      </c>
      <c r="F507" s="655">
        <v>-1900116442.0699999</v>
      </c>
      <c r="J507" s="220"/>
      <c r="K507" s="220" t="str">
        <f t="shared" si="21"/>
        <v>3121</v>
      </c>
      <c r="L507" s="220" t="str">
        <f t="shared" si="22"/>
        <v>312</v>
      </c>
      <c r="M507" s="665"/>
      <c r="N507" s="220"/>
    </row>
    <row r="508" spans="1:14" ht="15" customHeight="1">
      <c r="A508" s="655">
        <v>3121010002</v>
      </c>
      <c r="B508" s="655" t="s">
        <v>647</v>
      </c>
      <c r="C508" s="655">
        <v>-20600379.68</v>
      </c>
      <c r="D508" s="655">
        <v>0</v>
      </c>
      <c r="E508" s="655">
        <v>0</v>
      </c>
      <c r="F508" s="655">
        <v>-20600379.68</v>
      </c>
      <c r="J508" s="220"/>
      <c r="K508" s="220" t="str">
        <f t="shared" si="21"/>
        <v>3121</v>
      </c>
      <c r="L508" s="220" t="str">
        <f t="shared" si="22"/>
        <v>312</v>
      </c>
      <c r="M508" s="665"/>
      <c r="N508" s="220"/>
    </row>
    <row r="509" spans="1:14" ht="15" customHeight="1">
      <c r="A509" s="655">
        <v>3211010002</v>
      </c>
      <c r="B509" s="655" t="s">
        <v>1285</v>
      </c>
      <c r="C509" s="655">
        <v>-394877777.35000002</v>
      </c>
      <c r="D509" s="655">
        <v>0</v>
      </c>
      <c r="E509" s="655">
        <v>-394877777.35000002</v>
      </c>
      <c r="F509" s="655">
        <v>0</v>
      </c>
      <c r="J509" s="220"/>
      <c r="K509" s="220" t="str">
        <f t="shared" si="21"/>
        <v>3211</v>
      </c>
      <c r="L509" s="220" t="str">
        <f t="shared" si="22"/>
        <v>321</v>
      </c>
      <c r="M509" s="665"/>
      <c r="N509" s="220"/>
    </row>
    <row r="510" spans="1:14" ht="15" customHeight="1">
      <c r="A510" s="655">
        <v>3221010001</v>
      </c>
      <c r="B510" s="655" t="s">
        <v>648</v>
      </c>
      <c r="C510" s="655">
        <v>-177723533.81999999</v>
      </c>
      <c r="D510" s="655">
        <v>0</v>
      </c>
      <c r="E510" s="655">
        <v>0</v>
      </c>
      <c r="F510" s="655">
        <v>-177723533.81999999</v>
      </c>
      <c r="J510" s="220"/>
      <c r="K510" s="220" t="str">
        <f t="shared" si="21"/>
        <v>3221</v>
      </c>
      <c r="L510" s="220" t="str">
        <f t="shared" si="22"/>
        <v>322</v>
      </c>
      <c r="M510" s="665"/>
      <c r="N510" s="220"/>
    </row>
    <row r="511" spans="1:14" ht="15" customHeight="1">
      <c r="A511" s="655">
        <v>3221010002</v>
      </c>
      <c r="B511" s="655" t="s">
        <v>649</v>
      </c>
      <c r="C511" s="655">
        <v>-781839215.72000003</v>
      </c>
      <c r="D511" s="655">
        <v>6618463.75</v>
      </c>
      <c r="E511" s="655">
        <v>401122704.79000002</v>
      </c>
      <c r="F511" s="655">
        <v>-1176343456.76</v>
      </c>
      <c r="J511" s="220"/>
      <c r="K511" s="220" t="str">
        <f t="shared" si="21"/>
        <v>3221</v>
      </c>
      <c r="L511" s="220" t="str">
        <f t="shared" si="22"/>
        <v>322</v>
      </c>
      <c r="M511" s="665"/>
      <c r="N511" s="220"/>
    </row>
    <row r="512" spans="1:14" ht="15" customHeight="1">
      <c r="A512" s="655">
        <v>4111010001</v>
      </c>
      <c r="B512" s="655" t="s">
        <v>474</v>
      </c>
      <c r="C512" s="655">
        <v>0</v>
      </c>
      <c r="D512" s="655">
        <v>0</v>
      </c>
      <c r="E512" s="655">
        <v>188869.43</v>
      </c>
      <c r="F512" s="655">
        <v>-188869.43</v>
      </c>
      <c r="J512" s="220"/>
      <c r="K512" s="220" t="str">
        <f t="shared" si="21"/>
        <v>4111</v>
      </c>
      <c r="L512" s="220" t="str">
        <f t="shared" si="22"/>
        <v>411</v>
      </c>
      <c r="M512" s="665"/>
      <c r="N512" s="220"/>
    </row>
    <row r="513" spans="1:14" ht="15" customHeight="1">
      <c r="A513" s="655">
        <v>4112010001</v>
      </c>
      <c r="B513" s="655" t="s">
        <v>650</v>
      </c>
      <c r="C513" s="655">
        <v>0</v>
      </c>
      <c r="D513" s="655">
        <v>0</v>
      </c>
      <c r="E513" s="655">
        <v>289601763.64999998</v>
      </c>
      <c r="F513" s="655">
        <v>-289601763.64999998</v>
      </c>
      <c r="J513" s="220"/>
      <c r="K513" s="220" t="str">
        <f t="shared" si="21"/>
        <v>4112</v>
      </c>
      <c r="L513" s="220" t="str">
        <f t="shared" si="22"/>
        <v>411</v>
      </c>
      <c r="M513" s="665"/>
      <c r="N513" s="220"/>
    </row>
    <row r="514" spans="1:14" ht="15" customHeight="1">
      <c r="A514" s="655">
        <v>4112010002</v>
      </c>
      <c r="B514" s="655" t="s">
        <v>651</v>
      </c>
      <c r="C514" s="655">
        <v>0</v>
      </c>
      <c r="D514" s="655">
        <v>0</v>
      </c>
      <c r="E514" s="655">
        <v>17197175.969999999</v>
      </c>
      <c r="F514" s="655">
        <v>-17197175.969999999</v>
      </c>
      <c r="J514" s="220"/>
      <c r="K514" s="220" t="str">
        <f t="shared" si="21"/>
        <v>4112</v>
      </c>
      <c r="L514" s="220" t="str">
        <f t="shared" si="22"/>
        <v>411</v>
      </c>
      <c r="M514" s="665"/>
      <c r="N514" s="220"/>
    </row>
    <row r="515" spans="1:14" ht="15" customHeight="1">
      <c r="A515" s="655">
        <v>4113010001</v>
      </c>
      <c r="B515" s="655" t="s">
        <v>487</v>
      </c>
      <c r="C515" s="655">
        <v>0</v>
      </c>
      <c r="D515" s="655">
        <v>0</v>
      </c>
      <c r="E515" s="655">
        <v>1220796.4099999999</v>
      </c>
      <c r="F515" s="655">
        <v>-1220796.4099999999</v>
      </c>
      <c r="J515" s="220"/>
      <c r="K515" s="220" t="str">
        <f t="shared" si="21"/>
        <v>4113</v>
      </c>
      <c r="L515" s="220" t="str">
        <f t="shared" si="22"/>
        <v>411</v>
      </c>
      <c r="M515" s="665"/>
      <c r="N515" s="220"/>
    </row>
    <row r="516" spans="1:14" ht="15" customHeight="1">
      <c r="A516" s="655">
        <v>4113040001</v>
      </c>
      <c r="B516" s="655" t="s">
        <v>652</v>
      </c>
      <c r="C516" s="655">
        <v>0</v>
      </c>
      <c r="D516" s="655">
        <v>0</v>
      </c>
      <c r="E516" s="655">
        <v>38031501.32</v>
      </c>
      <c r="F516" s="655">
        <v>-38031501.32</v>
      </c>
      <c r="J516" s="220"/>
      <c r="K516" s="220" t="str">
        <f t="shared" si="21"/>
        <v>4113</v>
      </c>
      <c r="L516" s="220" t="str">
        <f t="shared" si="22"/>
        <v>411</v>
      </c>
      <c r="M516" s="665"/>
      <c r="N516" s="220"/>
    </row>
    <row r="517" spans="1:14" ht="15" customHeight="1">
      <c r="A517" s="655">
        <v>4117010001</v>
      </c>
      <c r="B517" s="655" t="s">
        <v>653</v>
      </c>
      <c r="C517" s="655">
        <v>0</v>
      </c>
      <c r="D517" s="655">
        <v>0</v>
      </c>
      <c r="E517" s="655">
        <v>755646.97</v>
      </c>
      <c r="F517" s="655">
        <v>-755646.97</v>
      </c>
      <c r="J517" s="220"/>
      <c r="K517" s="220" t="str">
        <f t="shared" ref="K517:K580" si="23">MID(A517,1,4)</f>
        <v>4117</v>
      </c>
      <c r="L517" s="220" t="str">
        <f t="shared" ref="L517:L580" si="24">MID(A517,1,3)</f>
        <v>411</v>
      </c>
      <c r="M517" s="665"/>
      <c r="N517" s="220"/>
    </row>
    <row r="518" spans="1:14" ht="15" customHeight="1">
      <c r="A518" s="655">
        <v>4117010002</v>
      </c>
      <c r="B518" s="655" t="s">
        <v>654</v>
      </c>
      <c r="C518" s="655">
        <v>0</v>
      </c>
      <c r="D518" s="655">
        <v>0</v>
      </c>
      <c r="E518" s="655">
        <v>4689886.9400000004</v>
      </c>
      <c r="F518" s="655">
        <v>-4689886.9400000004</v>
      </c>
      <c r="J518" s="220"/>
      <c r="K518" s="220" t="str">
        <f t="shared" si="23"/>
        <v>4117</v>
      </c>
      <c r="L518" s="220" t="str">
        <f t="shared" si="24"/>
        <v>411</v>
      </c>
      <c r="M518" s="665"/>
      <c r="N518" s="220"/>
    </row>
    <row r="519" spans="1:14" ht="15" customHeight="1">
      <c r="A519" s="655">
        <v>4117030002</v>
      </c>
      <c r="B519" s="655" t="s">
        <v>655</v>
      </c>
      <c r="C519" s="655">
        <v>0</v>
      </c>
      <c r="D519" s="655">
        <v>0</v>
      </c>
      <c r="E519" s="655">
        <v>2021067.52</v>
      </c>
      <c r="F519" s="655">
        <v>-2021067.52</v>
      </c>
      <c r="J519" s="220"/>
      <c r="K519" s="220" t="str">
        <f t="shared" si="23"/>
        <v>4117</v>
      </c>
      <c r="L519" s="220" t="str">
        <f t="shared" si="24"/>
        <v>411</v>
      </c>
      <c r="M519" s="665"/>
      <c r="N519" s="220"/>
    </row>
    <row r="520" spans="1:14" ht="15" customHeight="1">
      <c r="A520" s="655">
        <v>4141040001</v>
      </c>
      <c r="B520" s="655" t="s">
        <v>502</v>
      </c>
      <c r="C520" s="655">
        <v>0</v>
      </c>
      <c r="D520" s="655">
        <v>0</v>
      </c>
      <c r="E520" s="655">
        <v>2354158.5499999998</v>
      </c>
      <c r="F520" s="655">
        <v>-2354158.5499999998</v>
      </c>
      <c r="J520" s="220"/>
      <c r="K520" s="220" t="str">
        <f t="shared" si="23"/>
        <v>4141</v>
      </c>
      <c r="L520" s="220" t="str">
        <f t="shared" si="24"/>
        <v>414</v>
      </c>
      <c r="M520" s="665"/>
      <c r="N520" s="220"/>
    </row>
    <row r="521" spans="1:14" ht="15" customHeight="1">
      <c r="A521" s="655">
        <v>4141060002</v>
      </c>
      <c r="B521" s="655" t="s">
        <v>496</v>
      </c>
      <c r="C521" s="655">
        <v>0</v>
      </c>
      <c r="D521" s="655">
        <v>0</v>
      </c>
      <c r="E521" s="655">
        <v>905555.5</v>
      </c>
      <c r="F521" s="655">
        <v>-905555.5</v>
      </c>
      <c r="J521" s="220"/>
      <c r="K521" s="220" t="str">
        <f t="shared" si="23"/>
        <v>4141</v>
      </c>
      <c r="L521" s="220" t="str">
        <f t="shared" si="24"/>
        <v>414</v>
      </c>
      <c r="M521" s="665"/>
      <c r="N521" s="220"/>
    </row>
    <row r="522" spans="1:14" ht="15" customHeight="1">
      <c r="A522" s="655">
        <v>4141060003</v>
      </c>
      <c r="B522" s="655" t="s">
        <v>5304</v>
      </c>
      <c r="C522" s="655">
        <v>0</v>
      </c>
      <c r="D522" s="655">
        <v>0</v>
      </c>
      <c r="E522" s="655">
        <v>1373551.84</v>
      </c>
      <c r="F522" s="655">
        <v>-1373551.84</v>
      </c>
      <c r="J522" s="220"/>
      <c r="K522" s="220" t="str">
        <f t="shared" si="23"/>
        <v>4141</v>
      </c>
      <c r="L522" s="220" t="str">
        <f t="shared" si="24"/>
        <v>414</v>
      </c>
      <c r="M522" s="665"/>
      <c r="N522" s="220"/>
    </row>
    <row r="523" spans="1:14" ht="15" customHeight="1">
      <c r="A523" s="655">
        <v>4141070001</v>
      </c>
      <c r="B523" s="655" t="s">
        <v>493</v>
      </c>
      <c r="C523" s="655">
        <v>0</v>
      </c>
      <c r="D523" s="655">
        <v>0</v>
      </c>
      <c r="E523" s="655">
        <v>109570.5</v>
      </c>
      <c r="F523" s="655">
        <v>-109570.5</v>
      </c>
      <c r="J523" s="220"/>
      <c r="K523" s="220" t="str">
        <f t="shared" si="23"/>
        <v>4141</v>
      </c>
      <c r="L523" s="220" t="str">
        <f t="shared" si="24"/>
        <v>414</v>
      </c>
      <c r="M523" s="665"/>
      <c r="N523" s="220"/>
    </row>
    <row r="524" spans="1:14" ht="15" customHeight="1">
      <c r="A524" s="655">
        <v>4143010001</v>
      </c>
      <c r="B524" s="655" t="s">
        <v>656</v>
      </c>
      <c r="C524" s="655">
        <v>0</v>
      </c>
      <c r="D524" s="655">
        <v>0</v>
      </c>
      <c r="E524" s="655">
        <v>98574</v>
      </c>
      <c r="F524" s="655">
        <v>-98574</v>
      </c>
      <c r="J524" s="220"/>
      <c r="K524" s="220" t="str">
        <f t="shared" si="23"/>
        <v>4143</v>
      </c>
      <c r="L524" s="220" t="str">
        <f t="shared" si="24"/>
        <v>414</v>
      </c>
      <c r="M524" s="665"/>
      <c r="N524" s="220"/>
    </row>
    <row r="525" spans="1:14" ht="15" customHeight="1">
      <c r="A525" s="655">
        <v>4143020001</v>
      </c>
      <c r="B525" s="655" t="s">
        <v>504</v>
      </c>
      <c r="C525" s="655">
        <v>0</v>
      </c>
      <c r="D525" s="655">
        <v>0</v>
      </c>
      <c r="E525" s="655">
        <v>1816278.79</v>
      </c>
      <c r="F525" s="655">
        <v>-1816278.79</v>
      </c>
      <c r="J525" s="220"/>
      <c r="K525" s="220" t="str">
        <f t="shared" si="23"/>
        <v>4143</v>
      </c>
      <c r="L525" s="220" t="str">
        <f t="shared" si="24"/>
        <v>414</v>
      </c>
      <c r="M525" s="665"/>
      <c r="N525" s="220"/>
    </row>
    <row r="526" spans="1:14" ht="15" customHeight="1">
      <c r="A526" s="655">
        <v>4143030001</v>
      </c>
      <c r="B526" s="655" t="s">
        <v>1179</v>
      </c>
      <c r="C526" s="655">
        <v>0</v>
      </c>
      <c r="D526" s="655">
        <v>0</v>
      </c>
      <c r="E526" s="655">
        <v>3626.9</v>
      </c>
      <c r="F526" s="655">
        <v>-3626.9</v>
      </c>
      <c r="J526" s="220"/>
      <c r="K526" s="220" t="str">
        <f t="shared" si="23"/>
        <v>4143</v>
      </c>
      <c r="L526" s="220" t="str">
        <f t="shared" si="24"/>
        <v>414</v>
      </c>
      <c r="M526" s="665"/>
      <c r="N526" s="220"/>
    </row>
    <row r="527" spans="1:14" ht="15" customHeight="1">
      <c r="A527" s="655">
        <v>4143040001</v>
      </c>
      <c r="B527" s="655" t="s">
        <v>657</v>
      </c>
      <c r="C527" s="655">
        <v>0</v>
      </c>
      <c r="D527" s="655">
        <v>0</v>
      </c>
      <c r="E527" s="655">
        <v>2816293.5</v>
      </c>
      <c r="F527" s="655">
        <v>-2816293.5</v>
      </c>
      <c r="J527" s="220"/>
      <c r="K527" s="220" t="str">
        <f t="shared" si="23"/>
        <v>4143</v>
      </c>
      <c r="L527" s="220" t="str">
        <f t="shared" si="24"/>
        <v>414</v>
      </c>
      <c r="M527" s="665"/>
      <c r="N527" s="220"/>
    </row>
    <row r="528" spans="1:14" ht="15" customHeight="1">
      <c r="A528" s="655">
        <v>4143040002</v>
      </c>
      <c r="B528" s="655" t="s">
        <v>1201</v>
      </c>
      <c r="C528" s="655">
        <v>0</v>
      </c>
      <c r="D528" s="655">
        <v>0</v>
      </c>
      <c r="E528" s="655">
        <v>159407.92000000001</v>
      </c>
      <c r="F528" s="655">
        <v>-159407.92000000001</v>
      </c>
      <c r="J528" s="220"/>
      <c r="K528" s="220" t="str">
        <f t="shared" si="23"/>
        <v>4143</v>
      </c>
      <c r="L528" s="220" t="str">
        <f t="shared" si="24"/>
        <v>414</v>
      </c>
      <c r="M528" s="665"/>
      <c r="N528" s="220"/>
    </row>
    <row r="529" spans="1:14" ht="15" customHeight="1">
      <c r="A529" s="655">
        <v>4143050001</v>
      </c>
      <c r="B529" s="655" t="s">
        <v>483</v>
      </c>
      <c r="C529" s="655">
        <v>0</v>
      </c>
      <c r="D529" s="655">
        <v>0</v>
      </c>
      <c r="E529" s="655">
        <v>687166.83</v>
      </c>
      <c r="F529" s="655">
        <v>-687166.83</v>
      </c>
      <c r="J529" s="220"/>
      <c r="K529" s="220" t="str">
        <f t="shared" si="23"/>
        <v>4143</v>
      </c>
      <c r="L529" s="220" t="str">
        <f t="shared" si="24"/>
        <v>414</v>
      </c>
      <c r="M529" s="665"/>
      <c r="N529" s="220"/>
    </row>
    <row r="530" spans="1:14" ht="15" customHeight="1">
      <c r="A530" s="655">
        <v>4143060001</v>
      </c>
      <c r="B530" s="655" t="s">
        <v>658</v>
      </c>
      <c r="C530" s="655">
        <v>0</v>
      </c>
      <c r="D530" s="655">
        <v>0</v>
      </c>
      <c r="E530" s="655">
        <v>78827.649999999994</v>
      </c>
      <c r="F530" s="655">
        <v>-78827.649999999994</v>
      </c>
      <c r="J530" s="220"/>
      <c r="K530" s="220" t="str">
        <f t="shared" si="23"/>
        <v>4143</v>
      </c>
      <c r="L530" s="220" t="str">
        <f t="shared" si="24"/>
        <v>414</v>
      </c>
      <c r="M530" s="665"/>
      <c r="N530" s="220"/>
    </row>
    <row r="531" spans="1:14" ht="15" customHeight="1">
      <c r="A531" s="655">
        <v>4143070001</v>
      </c>
      <c r="B531" s="655" t="s">
        <v>659</v>
      </c>
      <c r="C531" s="655">
        <v>0</v>
      </c>
      <c r="D531" s="655">
        <v>0</v>
      </c>
      <c r="E531" s="655">
        <v>1968718.89</v>
      </c>
      <c r="F531" s="655">
        <v>-1968718.89</v>
      </c>
      <c r="J531" s="220"/>
      <c r="K531" s="220" t="str">
        <f t="shared" si="23"/>
        <v>4143</v>
      </c>
      <c r="L531" s="220" t="str">
        <f t="shared" si="24"/>
        <v>414</v>
      </c>
      <c r="M531" s="665"/>
      <c r="N531" s="220"/>
    </row>
    <row r="532" spans="1:14" ht="15" customHeight="1">
      <c r="A532" s="655">
        <v>4143070002</v>
      </c>
      <c r="B532" s="655" t="s">
        <v>1133</v>
      </c>
      <c r="C532" s="655">
        <v>0</v>
      </c>
      <c r="D532" s="655">
        <v>0</v>
      </c>
      <c r="E532" s="655">
        <v>32308.82</v>
      </c>
      <c r="F532" s="655">
        <v>-32308.82</v>
      </c>
      <c r="J532" s="220"/>
      <c r="K532" s="220" t="str">
        <f t="shared" si="23"/>
        <v>4143</v>
      </c>
      <c r="L532" s="220" t="str">
        <f t="shared" si="24"/>
        <v>414</v>
      </c>
      <c r="M532" s="665"/>
      <c r="N532" s="220"/>
    </row>
    <row r="533" spans="1:14" ht="15" customHeight="1">
      <c r="A533" s="655">
        <v>4143120001</v>
      </c>
      <c r="B533" s="655" t="s">
        <v>660</v>
      </c>
      <c r="C533" s="655">
        <v>0</v>
      </c>
      <c r="D533" s="655">
        <v>0</v>
      </c>
      <c r="E533" s="655">
        <v>864228.8</v>
      </c>
      <c r="F533" s="655">
        <v>-864228.8</v>
      </c>
      <c r="J533" s="220"/>
      <c r="K533" s="220" t="str">
        <f t="shared" si="23"/>
        <v>4143</v>
      </c>
      <c r="L533" s="220" t="str">
        <f t="shared" si="24"/>
        <v>414</v>
      </c>
      <c r="M533" s="665"/>
      <c r="N533" s="220"/>
    </row>
    <row r="534" spans="1:14" ht="15" customHeight="1">
      <c r="A534" s="655">
        <v>4143120002</v>
      </c>
      <c r="B534" s="655" t="s">
        <v>661</v>
      </c>
      <c r="C534" s="655">
        <v>0</v>
      </c>
      <c r="D534" s="655">
        <v>0</v>
      </c>
      <c r="E534" s="655">
        <v>35549608.049999997</v>
      </c>
      <c r="F534" s="655">
        <v>-35549608.049999997</v>
      </c>
      <c r="J534" s="220"/>
      <c r="K534" s="220" t="str">
        <f t="shared" si="23"/>
        <v>4143</v>
      </c>
      <c r="L534" s="220" t="str">
        <f t="shared" si="24"/>
        <v>414</v>
      </c>
      <c r="M534" s="665"/>
      <c r="N534" s="220"/>
    </row>
    <row r="535" spans="1:14" ht="15" customHeight="1">
      <c r="A535" s="655">
        <v>4143120003</v>
      </c>
      <c r="B535" s="655" t="s">
        <v>1203</v>
      </c>
      <c r="C535" s="655">
        <v>0</v>
      </c>
      <c r="D535" s="655">
        <v>0</v>
      </c>
      <c r="E535" s="655">
        <v>37035.18</v>
      </c>
      <c r="F535" s="655">
        <v>-37035.18</v>
      </c>
      <c r="J535" s="220"/>
      <c r="K535" s="220" t="str">
        <f t="shared" si="23"/>
        <v>4143</v>
      </c>
      <c r="L535" s="220" t="str">
        <f t="shared" si="24"/>
        <v>414</v>
      </c>
      <c r="M535" s="665"/>
      <c r="N535" s="220"/>
    </row>
    <row r="536" spans="1:14" ht="15" customHeight="1">
      <c r="A536" s="655">
        <v>4143120004</v>
      </c>
      <c r="B536" s="655" t="s">
        <v>476</v>
      </c>
      <c r="C536" s="655">
        <v>0</v>
      </c>
      <c r="D536" s="655">
        <v>0</v>
      </c>
      <c r="E536" s="655">
        <v>2974263.66</v>
      </c>
      <c r="F536" s="655">
        <v>-2974263.66</v>
      </c>
      <c r="J536" s="220"/>
      <c r="K536" s="220" t="str">
        <f t="shared" si="23"/>
        <v>4143</v>
      </c>
      <c r="L536" s="220" t="str">
        <f t="shared" si="24"/>
        <v>414</v>
      </c>
      <c r="M536" s="665"/>
      <c r="N536" s="220"/>
    </row>
    <row r="537" spans="1:14" ht="15" customHeight="1">
      <c r="A537" s="655">
        <v>4143120005</v>
      </c>
      <c r="B537" s="655" t="s">
        <v>495</v>
      </c>
      <c r="C537" s="655">
        <v>0</v>
      </c>
      <c r="D537" s="655">
        <v>0</v>
      </c>
      <c r="E537" s="655">
        <v>952607.53</v>
      </c>
      <c r="F537" s="655">
        <v>-952607.53</v>
      </c>
      <c r="J537" s="220"/>
      <c r="K537" s="220" t="str">
        <f t="shared" si="23"/>
        <v>4143</v>
      </c>
      <c r="L537" s="220" t="str">
        <f t="shared" si="24"/>
        <v>414</v>
      </c>
      <c r="M537" s="665"/>
      <c r="N537" s="220"/>
    </row>
    <row r="538" spans="1:14" ht="15" customHeight="1">
      <c r="A538" s="655">
        <v>4143120006</v>
      </c>
      <c r="B538" s="655" t="s">
        <v>1180</v>
      </c>
      <c r="C538" s="655">
        <v>0</v>
      </c>
      <c r="D538" s="655">
        <v>0</v>
      </c>
      <c r="E538" s="655">
        <v>4712689.72</v>
      </c>
      <c r="F538" s="655">
        <v>-4712689.72</v>
      </c>
      <c r="J538" s="220"/>
      <c r="K538" s="220" t="str">
        <f t="shared" si="23"/>
        <v>4143</v>
      </c>
      <c r="L538" s="220" t="str">
        <f t="shared" si="24"/>
        <v>414</v>
      </c>
      <c r="M538" s="665"/>
      <c r="N538" s="220"/>
    </row>
    <row r="539" spans="1:14" ht="15" customHeight="1">
      <c r="A539" s="655">
        <v>4143160002</v>
      </c>
      <c r="B539" s="655" t="s">
        <v>662</v>
      </c>
      <c r="C539" s="655">
        <v>0</v>
      </c>
      <c r="D539" s="655">
        <v>0</v>
      </c>
      <c r="E539" s="655">
        <v>5550823.1500000004</v>
      </c>
      <c r="F539" s="655">
        <v>-5550823.1500000004</v>
      </c>
      <c r="J539" s="220"/>
      <c r="K539" s="220" t="str">
        <f t="shared" si="23"/>
        <v>4143</v>
      </c>
      <c r="L539" s="220" t="str">
        <f t="shared" si="24"/>
        <v>414</v>
      </c>
      <c r="M539" s="665"/>
      <c r="N539" s="220"/>
    </row>
    <row r="540" spans="1:14" ht="15" customHeight="1">
      <c r="A540" s="655">
        <v>4143170002</v>
      </c>
      <c r="B540" s="655" t="s">
        <v>497</v>
      </c>
      <c r="C540" s="655">
        <v>0</v>
      </c>
      <c r="D540" s="655">
        <v>0</v>
      </c>
      <c r="E540" s="655">
        <v>513091.11</v>
      </c>
      <c r="F540" s="655">
        <v>-513091.11</v>
      </c>
      <c r="G540" s="70"/>
      <c r="H540" s="70">
        <f>E540+F540</f>
        <v>0</v>
      </c>
      <c r="J540" s="220"/>
      <c r="K540" s="220" t="str">
        <f t="shared" si="23"/>
        <v>4143</v>
      </c>
      <c r="L540" s="220" t="str">
        <f t="shared" si="24"/>
        <v>414</v>
      </c>
      <c r="M540" s="665"/>
      <c r="N540" s="220"/>
    </row>
    <row r="541" spans="1:14" ht="15" customHeight="1">
      <c r="A541" s="655">
        <v>4143170006</v>
      </c>
      <c r="B541" s="655" t="s">
        <v>1181</v>
      </c>
      <c r="C541" s="655">
        <v>0</v>
      </c>
      <c r="D541" s="655">
        <v>0</v>
      </c>
      <c r="E541" s="655">
        <v>2282845.31</v>
      </c>
      <c r="F541" s="655">
        <v>-2282845.31</v>
      </c>
      <c r="H541" s="70"/>
      <c r="J541" s="220"/>
      <c r="K541" s="220" t="str">
        <f t="shared" si="23"/>
        <v>4143</v>
      </c>
      <c r="L541" s="220" t="str">
        <f t="shared" si="24"/>
        <v>414</v>
      </c>
      <c r="M541" s="665"/>
      <c r="N541" s="220"/>
    </row>
    <row r="542" spans="1:14" ht="15" customHeight="1">
      <c r="A542" s="655">
        <v>4143170009</v>
      </c>
      <c r="B542" s="655" t="s">
        <v>1182</v>
      </c>
      <c r="C542" s="655">
        <v>0</v>
      </c>
      <c r="D542" s="655">
        <v>0</v>
      </c>
      <c r="E542" s="655">
        <v>1596700.6</v>
      </c>
      <c r="F542" s="655">
        <v>-1596700.6</v>
      </c>
      <c r="J542" s="220"/>
      <c r="K542" s="220" t="str">
        <f t="shared" si="23"/>
        <v>4143</v>
      </c>
      <c r="L542" s="220" t="str">
        <f t="shared" si="24"/>
        <v>414</v>
      </c>
      <c r="M542" s="665"/>
      <c r="N542" s="220"/>
    </row>
    <row r="543" spans="1:14" ht="15" customHeight="1">
      <c r="A543" s="655">
        <v>4143170011</v>
      </c>
      <c r="B543" s="655" t="s">
        <v>1183</v>
      </c>
      <c r="C543" s="655">
        <v>0</v>
      </c>
      <c r="D543" s="655">
        <v>0</v>
      </c>
      <c r="E543" s="655">
        <v>102092.46</v>
      </c>
      <c r="F543" s="655">
        <v>-102092.46</v>
      </c>
      <c r="J543" s="220"/>
      <c r="K543" s="220" t="str">
        <f t="shared" si="23"/>
        <v>4143</v>
      </c>
      <c r="L543" s="220" t="str">
        <f t="shared" si="24"/>
        <v>414</v>
      </c>
      <c r="M543" s="665"/>
      <c r="N543" s="220"/>
    </row>
    <row r="544" spans="1:14" ht="15" customHeight="1">
      <c r="A544" s="655">
        <v>4143190001</v>
      </c>
      <c r="B544" s="655" t="s">
        <v>1184</v>
      </c>
      <c r="C544" s="655">
        <v>0</v>
      </c>
      <c r="D544" s="655">
        <v>0</v>
      </c>
      <c r="E544" s="655">
        <v>16791784.190000001</v>
      </c>
      <c r="F544" s="655">
        <v>-16791784.190000001</v>
      </c>
      <c r="J544" s="220"/>
      <c r="K544" s="220" t="str">
        <f t="shared" si="23"/>
        <v>4143</v>
      </c>
      <c r="L544" s="220" t="str">
        <f t="shared" si="24"/>
        <v>414</v>
      </c>
      <c r="M544" s="665"/>
      <c r="N544" s="220"/>
    </row>
    <row r="545" spans="1:18" ht="15" customHeight="1">
      <c r="A545" s="655">
        <v>4144010001</v>
      </c>
      <c r="B545" s="655" t="s">
        <v>1185</v>
      </c>
      <c r="C545" s="655">
        <v>0</v>
      </c>
      <c r="D545" s="655">
        <v>0</v>
      </c>
      <c r="E545" s="655">
        <v>3955.03</v>
      </c>
      <c r="F545" s="655">
        <v>-3955.03</v>
      </c>
      <c r="J545" s="220"/>
      <c r="K545" s="220" t="str">
        <f t="shared" si="23"/>
        <v>4144</v>
      </c>
      <c r="L545" s="220" t="str">
        <f t="shared" si="24"/>
        <v>414</v>
      </c>
      <c r="M545" s="665"/>
      <c r="N545" s="220"/>
    </row>
    <row r="546" spans="1:18" ht="15" customHeight="1">
      <c r="A546" s="655">
        <v>4144010002</v>
      </c>
      <c r="B546" s="655" t="s">
        <v>402</v>
      </c>
      <c r="C546" s="655">
        <v>0</v>
      </c>
      <c r="D546" s="655">
        <v>0</v>
      </c>
      <c r="E546" s="655">
        <v>399795.84</v>
      </c>
      <c r="F546" s="655">
        <v>-399795.84</v>
      </c>
      <c r="J546" s="220"/>
      <c r="K546" s="220" t="str">
        <f t="shared" si="23"/>
        <v>4144</v>
      </c>
      <c r="L546" s="220" t="str">
        <f t="shared" si="24"/>
        <v>414</v>
      </c>
      <c r="M546" s="665"/>
      <c r="N546" s="220"/>
    </row>
    <row r="547" spans="1:18" ht="15" customHeight="1">
      <c r="A547" s="655">
        <v>4144020002</v>
      </c>
      <c r="B547" s="655" t="s">
        <v>1186</v>
      </c>
      <c r="C547" s="655">
        <v>0</v>
      </c>
      <c r="D547" s="655">
        <v>0</v>
      </c>
      <c r="E547" s="655">
        <v>11039.53</v>
      </c>
      <c r="F547" s="655">
        <v>-11039.53</v>
      </c>
      <c r="J547" s="220"/>
      <c r="K547" s="220" t="str">
        <f t="shared" si="23"/>
        <v>4144</v>
      </c>
      <c r="L547" s="220" t="str">
        <f t="shared" si="24"/>
        <v>414</v>
      </c>
      <c r="M547" s="665"/>
      <c r="N547" s="220"/>
    </row>
    <row r="548" spans="1:18" ht="15" customHeight="1">
      <c r="A548" s="655">
        <v>4151010003</v>
      </c>
      <c r="B548" s="655" t="s">
        <v>1233</v>
      </c>
      <c r="C548" s="655">
        <v>0</v>
      </c>
      <c r="D548" s="655">
        <v>0</v>
      </c>
      <c r="E548" s="655">
        <v>43363</v>
      </c>
      <c r="F548" s="655">
        <v>-43363</v>
      </c>
      <c r="J548" s="220"/>
      <c r="K548" s="220" t="str">
        <f t="shared" si="23"/>
        <v>4151</v>
      </c>
      <c r="L548" s="220" t="str">
        <f t="shared" si="24"/>
        <v>415</v>
      </c>
      <c r="M548" s="665"/>
      <c r="N548" s="220"/>
    </row>
    <row r="549" spans="1:18" ht="15" customHeight="1">
      <c r="A549" s="655">
        <v>4151010004</v>
      </c>
      <c r="B549" s="655" t="s">
        <v>1241</v>
      </c>
      <c r="C549" s="655">
        <v>0</v>
      </c>
      <c r="D549" s="655">
        <v>0</v>
      </c>
      <c r="E549" s="655">
        <v>237098</v>
      </c>
      <c r="F549" s="655">
        <v>-237098</v>
      </c>
      <c r="J549" s="220"/>
      <c r="K549" s="220" t="str">
        <f t="shared" si="23"/>
        <v>4151</v>
      </c>
      <c r="L549" s="220" t="str">
        <f t="shared" si="24"/>
        <v>415</v>
      </c>
      <c r="M549" s="665"/>
      <c r="N549" s="220"/>
    </row>
    <row r="550" spans="1:18" ht="15" customHeight="1">
      <c r="A550" s="655">
        <v>4151010006</v>
      </c>
      <c r="B550" s="655" t="s">
        <v>1234</v>
      </c>
      <c r="C550" s="655">
        <v>0</v>
      </c>
      <c r="D550" s="655">
        <v>0</v>
      </c>
      <c r="E550" s="655">
        <v>216352</v>
      </c>
      <c r="F550" s="655">
        <v>-216352</v>
      </c>
      <c r="J550" s="220"/>
      <c r="K550" s="220" t="str">
        <f t="shared" si="23"/>
        <v>4151</v>
      </c>
      <c r="L550" s="220" t="str">
        <f t="shared" si="24"/>
        <v>415</v>
      </c>
      <c r="M550" s="665"/>
      <c r="N550" s="220"/>
    </row>
    <row r="551" spans="1:18" s="686" customFormat="1" ht="15" customHeight="1">
      <c r="A551" s="655">
        <v>4151010008</v>
      </c>
      <c r="B551" s="655" t="s">
        <v>503</v>
      </c>
      <c r="C551" s="655">
        <v>0</v>
      </c>
      <c r="D551" s="655">
        <v>0</v>
      </c>
      <c r="E551" s="655">
        <v>357705</v>
      </c>
      <c r="F551" s="655">
        <v>-357705</v>
      </c>
      <c r="J551" s="736"/>
      <c r="K551" s="220" t="str">
        <f t="shared" si="23"/>
        <v>4151</v>
      </c>
      <c r="L551" s="220" t="str">
        <f t="shared" si="24"/>
        <v>415</v>
      </c>
      <c r="M551" s="737"/>
      <c r="N551" s="736"/>
      <c r="O551" s="738"/>
      <c r="P551" s="738"/>
      <c r="Q551" s="369"/>
      <c r="R551" s="369"/>
    </row>
    <row r="552" spans="1:18" s="686" customFormat="1" ht="15" customHeight="1">
      <c r="A552" s="655">
        <v>4151010009</v>
      </c>
      <c r="B552" s="655" t="s">
        <v>1204</v>
      </c>
      <c r="C552" s="655">
        <v>0</v>
      </c>
      <c r="D552" s="655">
        <v>0</v>
      </c>
      <c r="E552" s="655">
        <v>648481.63</v>
      </c>
      <c r="F552" s="655">
        <v>-648481.63</v>
      </c>
      <c r="J552" s="736"/>
      <c r="K552" s="220" t="str">
        <f t="shared" si="23"/>
        <v>4151</v>
      </c>
      <c r="L552" s="220" t="str">
        <f t="shared" si="24"/>
        <v>415</v>
      </c>
      <c r="M552" s="737"/>
      <c r="N552" s="736"/>
      <c r="O552" s="738"/>
      <c r="P552" s="738"/>
      <c r="Q552" s="369"/>
      <c r="R552" s="369"/>
    </row>
    <row r="553" spans="1:18" s="686" customFormat="1" ht="15" customHeight="1">
      <c r="A553" s="655">
        <v>4151010010</v>
      </c>
      <c r="B553" s="655" t="s">
        <v>492</v>
      </c>
      <c r="C553" s="655">
        <v>0</v>
      </c>
      <c r="D553" s="655">
        <v>0</v>
      </c>
      <c r="E553" s="655">
        <v>33180</v>
      </c>
      <c r="F553" s="655">
        <v>-33180</v>
      </c>
      <c r="H553" s="739"/>
      <c r="J553" s="736"/>
      <c r="K553" s="220" t="str">
        <f t="shared" si="23"/>
        <v>4151</v>
      </c>
      <c r="L553" s="220" t="str">
        <f t="shared" si="24"/>
        <v>415</v>
      </c>
      <c r="M553" s="737"/>
      <c r="N553" s="736"/>
      <c r="O553" s="738"/>
      <c r="P553" s="738"/>
      <c r="Q553" s="369"/>
      <c r="R553" s="369"/>
    </row>
    <row r="554" spans="1:18" ht="15" customHeight="1">
      <c r="A554" s="655">
        <v>4151010011</v>
      </c>
      <c r="B554" s="655" t="s">
        <v>1236</v>
      </c>
      <c r="C554" s="655">
        <v>0</v>
      </c>
      <c r="D554" s="655">
        <v>0</v>
      </c>
      <c r="E554" s="655">
        <v>339582</v>
      </c>
      <c r="F554" s="655">
        <v>-339582</v>
      </c>
      <c r="J554" s="220"/>
      <c r="K554" s="220" t="str">
        <f t="shared" si="23"/>
        <v>4151</v>
      </c>
      <c r="L554" s="220" t="str">
        <f t="shared" si="24"/>
        <v>415</v>
      </c>
      <c r="M554" s="665"/>
      <c r="N554" s="220"/>
    </row>
    <row r="555" spans="1:18" ht="15" customHeight="1">
      <c r="A555" s="655">
        <v>4151010013</v>
      </c>
      <c r="B555" s="655" t="s">
        <v>2809</v>
      </c>
      <c r="C555" s="655">
        <v>0</v>
      </c>
      <c r="D555" s="655">
        <v>0</v>
      </c>
      <c r="E555" s="655">
        <v>17160</v>
      </c>
      <c r="F555" s="655">
        <v>-17160</v>
      </c>
      <c r="J555" s="220"/>
      <c r="K555" s="220" t="str">
        <f t="shared" si="23"/>
        <v>4151</v>
      </c>
      <c r="L555" s="220" t="str">
        <f t="shared" si="24"/>
        <v>415</v>
      </c>
      <c r="M555" s="665"/>
      <c r="N555" s="220"/>
    </row>
    <row r="556" spans="1:18" ht="15" customHeight="1">
      <c r="A556" s="655">
        <v>4151010014</v>
      </c>
      <c r="B556" s="655" t="s">
        <v>1239</v>
      </c>
      <c r="C556" s="655">
        <v>0</v>
      </c>
      <c r="D556" s="655">
        <v>0</v>
      </c>
      <c r="E556" s="655">
        <v>95400</v>
      </c>
      <c r="F556" s="655">
        <v>-95400</v>
      </c>
      <c r="J556" s="220"/>
      <c r="K556" s="220" t="str">
        <f t="shared" si="23"/>
        <v>4151</v>
      </c>
      <c r="L556" s="220" t="str">
        <f t="shared" si="24"/>
        <v>415</v>
      </c>
      <c r="M556" s="665"/>
      <c r="N556" s="220"/>
    </row>
    <row r="557" spans="1:18" ht="15" customHeight="1">
      <c r="A557" s="655">
        <v>4151010015</v>
      </c>
      <c r="B557" s="655" t="s">
        <v>2810</v>
      </c>
      <c r="C557" s="655">
        <v>0</v>
      </c>
      <c r="D557" s="655">
        <v>0</v>
      </c>
      <c r="E557" s="655">
        <v>2452</v>
      </c>
      <c r="F557" s="655">
        <v>-2452</v>
      </c>
      <c r="J557" s="220"/>
      <c r="K557" s="220" t="str">
        <f t="shared" si="23"/>
        <v>4151</v>
      </c>
      <c r="L557" s="220" t="str">
        <f t="shared" si="24"/>
        <v>415</v>
      </c>
      <c r="M557" s="665"/>
      <c r="N557" s="220"/>
    </row>
    <row r="558" spans="1:18" s="674" customFormat="1" ht="15" customHeight="1">
      <c r="A558" s="655">
        <v>4151010017</v>
      </c>
      <c r="B558" s="655" t="s">
        <v>1237</v>
      </c>
      <c r="C558" s="655">
        <v>0</v>
      </c>
      <c r="D558" s="655">
        <v>0</v>
      </c>
      <c r="E558" s="655">
        <v>65960</v>
      </c>
      <c r="F558" s="655">
        <v>-65960</v>
      </c>
      <c r="J558" s="687"/>
      <c r="K558" s="220" t="str">
        <f t="shared" si="23"/>
        <v>4151</v>
      </c>
      <c r="L558" s="220" t="str">
        <f t="shared" si="24"/>
        <v>415</v>
      </c>
      <c r="M558" s="688"/>
      <c r="N558" s="687"/>
      <c r="O558" s="689"/>
      <c r="P558" s="689"/>
      <c r="Q558" s="690"/>
      <c r="R558" s="690"/>
    </row>
    <row r="559" spans="1:18" s="674" customFormat="1" ht="15" customHeight="1">
      <c r="A559" s="655">
        <v>4151010019</v>
      </c>
      <c r="B559" s="655" t="s">
        <v>500</v>
      </c>
      <c r="C559" s="655">
        <v>0</v>
      </c>
      <c r="D559" s="655">
        <v>0</v>
      </c>
      <c r="E559" s="655">
        <v>36400</v>
      </c>
      <c r="F559" s="655">
        <v>-36400</v>
      </c>
      <c r="J559" s="687"/>
      <c r="K559" s="220" t="str">
        <f t="shared" si="23"/>
        <v>4151</v>
      </c>
      <c r="L559" s="220" t="str">
        <f t="shared" si="24"/>
        <v>415</v>
      </c>
      <c r="M559" s="688"/>
      <c r="N559" s="687"/>
      <c r="O559" s="689"/>
      <c r="P559" s="689"/>
      <c r="Q559" s="690"/>
      <c r="R559" s="690"/>
    </row>
    <row r="560" spans="1:18" s="674" customFormat="1" ht="15" customHeight="1">
      <c r="A560" s="655">
        <v>4151010021</v>
      </c>
      <c r="B560" s="655" t="s">
        <v>479</v>
      </c>
      <c r="C560" s="655">
        <v>0</v>
      </c>
      <c r="D560" s="655">
        <v>0</v>
      </c>
      <c r="E560" s="655">
        <v>1450381.59</v>
      </c>
      <c r="F560" s="655">
        <v>-1450381.59</v>
      </c>
      <c r="J560" s="687"/>
      <c r="K560" s="220" t="str">
        <f t="shared" si="23"/>
        <v>4151</v>
      </c>
      <c r="L560" s="220" t="str">
        <f t="shared" si="24"/>
        <v>415</v>
      </c>
      <c r="M560" s="688"/>
      <c r="N560" s="687"/>
      <c r="O560" s="689"/>
      <c r="P560" s="689"/>
      <c r="Q560" s="690"/>
      <c r="R560" s="690"/>
    </row>
    <row r="561" spans="1:18" s="674" customFormat="1" ht="15" customHeight="1">
      <c r="A561" s="655">
        <v>4151010022</v>
      </c>
      <c r="B561" s="655" t="s">
        <v>663</v>
      </c>
      <c r="C561" s="655">
        <v>0</v>
      </c>
      <c r="D561" s="655">
        <v>0</v>
      </c>
      <c r="E561" s="655">
        <v>43163</v>
      </c>
      <c r="F561" s="655">
        <v>-43163</v>
      </c>
      <c r="J561" s="687"/>
      <c r="K561" s="220" t="str">
        <f t="shared" si="23"/>
        <v>4151</v>
      </c>
      <c r="L561" s="220" t="str">
        <f t="shared" si="24"/>
        <v>415</v>
      </c>
      <c r="M561" s="688"/>
      <c r="N561" s="687"/>
      <c r="O561" s="689"/>
      <c r="P561" s="689"/>
      <c r="Q561" s="690"/>
      <c r="R561" s="690"/>
    </row>
    <row r="562" spans="1:18" s="674" customFormat="1" ht="15" customHeight="1">
      <c r="A562" s="655">
        <v>4151010023</v>
      </c>
      <c r="B562" s="655" t="s">
        <v>1187</v>
      </c>
      <c r="C562" s="655">
        <v>0</v>
      </c>
      <c r="D562" s="655">
        <v>0</v>
      </c>
      <c r="E562" s="655">
        <v>489215.07</v>
      </c>
      <c r="F562" s="655">
        <v>-489215.07</v>
      </c>
      <c r="J562" s="687"/>
      <c r="K562" s="220" t="str">
        <f t="shared" si="23"/>
        <v>4151</v>
      </c>
      <c r="L562" s="220" t="str">
        <f t="shared" si="24"/>
        <v>415</v>
      </c>
      <c r="M562" s="688"/>
      <c r="N562" s="687"/>
      <c r="O562" s="689"/>
      <c r="P562" s="689"/>
      <c r="Q562" s="690"/>
      <c r="R562" s="690"/>
    </row>
    <row r="563" spans="1:18" ht="15" customHeight="1">
      <c r="A563" s="655">
        <v>4151021001</v>
      </c>
      <c r="B563" s="655" t="s">
        <v>1188</v>
      </c>
      <c r="C563" s="655">
        <v>0</v>
      </c>
      <c r="D563" s="655">
        <v>0</v>
      </c>
      <c r="E563" s="655">
        <v>1730328.94</v>
      </c>
      <c r="F563" s="655">
        <v>-1730328.94</v>
      </c>
      <c r="J563" s="220"/>
      <c r="K563" s="220" t="str">
        <f t="shared" si="23"/>
        <v>4151</v>
      </c>
      <c r="L563" s="220" t="str">
        <f t="shared" si="24"/>
        <v>415</v>
      </c>
      <c r="M563" s="665"/>
      <c r="N563" s="220"/>
    </row>
    <row r="564" spans="1:18" ht="15" customHeight="1">
      <c r="A564" s="655">
        <v>4151021002</v>
      </c>
      <c r="B564" s="655" t="s">
        <v>1189</v>
      </c>
      <c r="C564" s="655">
        <v>0</v>
      </c>
      <c r="D564" s="655">
        <v>0</v>
      </c>
      <c r="E564" s="655">
        <v>3502396.84</v>
      </c>
      <c r="F564" s="655">
        <v>-3502396.84</v>
      </c>
      <c r="J564" s="220"/>
      <c r="K564" s="220" t="str">
        <f t="shared" si="23"/>
        <v>4151</v>
      </c>
      <c r="L564" s="220" t="str">
        <f t="shared" si="24"/>
        <v>415</v>
      </c>
      <c r="M564" s="665"/>
      <c r="N564" s="220"/>
    </row>
    <row r="565" spans="1:18" ht="15" customHeight="1">
      <c r="A565" s="655">
        <v>4151021003</v>
      </c>
      <c r="B565" s="655" t="s">
        <v>1205</v>
      </c>
      <c r="C565" s="655">
        <v>0</v>
      </c>
      <c r="D565" s="655">
        <v>0</v>
      </c>
      <c r="E565" s="655">
        <v>28805</v>
      </c>
      <c r="F565" s="655">
        <v>-28805</v>
      </c>
      <c r="J565" s="220"/>
      <c r="K565" s="220" t="str">
        <f t="shared" si="23"/>
        <v>4151</v>
      </c>
      <c r="L565" s="220" t="str">
        <f t="shared" si="24"/>
        <v>415</v>
      </c>
      <c r="M565" s="665"/>
      <c r="N565" s="220"/>
    </row>
    <row r="566" spans="1:18" ht="15" customHeight="1">
      <c r="A566" s="655">
        <v>4151080001</v>
      </c>
      <c r="B566" s="655" t="s">
        <v>1206</v>
      </c>
      <c r="C566" s="655">
        <v>0</v>
      </c>
      <c r="D566" s="655">
        <v>0</v>
      </c>
      <c r="E566" s="655">
        <v>1350</v>
      </c>
      <c r="F566" s="655">
        <v>-1350</v>
      </c>
      <c r="J566" s="220"/>
      <c r="K566" s="220" t="str">
        <f t="shared" si="23"/>
        <v>4151</v>
      </c>
      <c r="L566" s="220" t="str">
        <f t="shared" si="24"/>
        <v>415</v>
      </c>
      <c r="M566" s="665"/>
      <c r="N566" s="220"/>
    </row>
    <row r="567" spans="1:18" ht="15" customHeight="1">
      <c r="A567" s="655">
        <v>4162010001</v>
      </c>
      <c r="B567" s="655" t="s">
        <v>488</v>
      </c>
      <c r="C567" s="655">
        <v>0</v>
      </c>
      <c r="D567" s="655">
        <v>0</v>
      </c>
      <c r="E567" s="655">
        <v>641482</v>
      </c>
      <c r="F567" s="655">
        <v>-641482</v>
      </c>
      <c r="J567" s="220"/>
      <c r="K567" s="220" t="str">
        <f t="shared" si="23"/>
        <v>4162</v>
      </c>
      <c r="L567" s="220" t="str">
        <f t="shared" si="24"/>
        <v>416</v>
      </c>
      <c r="M567" s="665"/>
      <c r="N567" s="220"/>
    </row>
    <row r="568" spans="1:18" ht="15" customHeight="1">
      <c r="A568" s="655">
        <v>4162010002</v>
      </c>
      <c r="B568" s="655" t="s">
        <v>664</v>
      </c>
      <c r="C568" s="655">
        <v>0</v>
      </c>
      <c r="D568" s="655">
        <v>0</v>
      </c>
      <c r="E568" s="655">
        <v>2396420.2400000002</v>
      </c>
      <c r="F568" s="655">
        <v>-2396420.2400000002</v>
      </c>
      <c r="J568" s="220"/>
      <c r="K568" s="220" t="str">
        <f t="shared" si="23"/>
        <v>4162</v>
      </c>
      <c r="L568" s="220" t="str">
        <f t="shared" si="24"/>
        <v>416</v>
      </c>
      <c r="M568" s="665"/>
      <c r="N568" s="220"/>
    </row>
    <row r="569" spans="1:18" ht="15" customHeight="1">
      <c r="A569" s="655">
        <v>4162010003</v>
      </c>
      <c r="B569" s="655" t="s">
        <v>490</v>
      </c>
      <c r="C569" s="655">
        <v>0</v>
      </c>
      <c r="D569" s="655">
        <v>0</v>
      </c>
      <c r="E569" s="655">
        <v>19167637.449999999</v>
      </c>
      <c r="F569" s="655">
        <v>-19167637.449999999</v>
      </c>
      <c r="J569" s="220"/>
      <c r="K569" s="220" t="str">
        <f t="shared" si="23"/>
        <v>4162</v>
      </c>
      <c r="L569" s="220" t="str">
        <f t="shared" si="24"/>
        <v>416</v>
      </c>
      <c r="M569" s="665"/>
      <c r="N569" s="220"/>
    </row>
    <row r="570" spans="1:18" ht="15" customHeight="1">
      <c r="A570" s="655">
        <v>4162010004</v>
      </c>
      <c r="B570" s="655" t="s">
        <v>665</v>
      </c>
      <c r="C570" s="655">
        <v>0</v>
      </c>
      <c r="D570" s="655">
        <v>0</v>
      </c>
      <c r="E570" s="655">
        <v>862550</v>
      </c>
      <c r="F570" s="655">
        <v>-862550</v>
      </c>
      <c r="J570" s="220"/>
      <c r="K570" s="220" t="str">
        <f t="shared" si="23"/>
        <v>4162</v>
      </c>
      <c r="L570" s="220" t="str">
        <f t="shared" si="24"/>
        <v>416</v>
      </c>
      <c r="M570" s="665"/>
      <c r="N570" s="220"/>
    </row>
    <row r="571" spans="1:18" ht="15" customHeight="1">
      <c r="A571" s="655">
        <v>4162010006</v>
      </c>
      <c r="B571" s="655" t="s">
        <v>501</v>
      </c>
      <c r="C571" s="655">
        <v>0</v>
      </c>
      <c r="D571" s="655">
        <v>0</v>
      </c>
      <c r="E571" s="655">
        <v>405575.1</v>
      </c>
      <c r="F571" s="655">
        <v>-405575.1</v>
      </c>
      <c r="J571" s="220"/>
      <c r="K571" s="220" t="str">
        <f t="shared" si="23"/>
        <v>4162</v>
      </c>
      <c r="L571" s="220" t="str">
        <f t="shared" si="24"/>
        <v>416</v>
      </c>
      <c r="M571" s="665"/>
      <c r="N571" s="220"/>
    </row>
    <row r="572" spans="1:18" ht="15" customHeight="1">
      <c r="A572" s="655">
        <v>4162010011</v>
      </c>
      <c r="B572" s="655" t="s">
        <v>1279</v>
      </c>
      <c r="C572" s="655">
        <v>0</v>
      </c>
      <c r="D572" s="655">
        <v>0</v>
      </c>
      <c r="E572" s="655">
        <v>61500</v>
      </c>
      <c r="F572" s="655">
        <v>-61500</v>
      </c>
      <c r="J572" s="220"/>
      <c r="K572" s="220" t="str">
        <f t="shared" si="23"/>
        <v>4162</v>
      </c>
      <c r="L572" s="220" t="str">
        <f t="shared" si="24"/>
        <v>416</v>
      </c>
      <c r="M572" s="665"/>
      <c r="N572" s="220"/>
    </row>
    <row r="573" spans="1:18" s="674" customFormat="1" ht="15" customHeight="1">
      <c r="A573" s="655">
        <v>4168010006</v>
      </c>
      <c r="B573" s="655" t="s">
        <v>3154</v>
      </c>
      <c r="C573" s="655">
        <v>0</v>
      </c>
      <c r="D573" s="655">
        <v>0</v>
      </c>
      <c r="E573" s="655">
        <v>4731.4399999999996</v>
      </c>
      <c r="F573" s="655">
        <v>-4731.4399999999996</v>
      </c>
      <c r="G573" s="784"/>
      <c r="J573" s="687"/>
      <c r="K573" s="220" t="str">
        <f t="shared" si="23"/>
        <v>4168</v>
      </c>
      <c r="L573" s="220" t="str">
        <f t="shared" si="24"/>
        <v>416</v>
      </c>
      <c r="M573" s="688"/>
      <c r="N573" s="687"/>
      <c r="O573" s="689"/>
      <c r="P573" s="689"/>
      <c r="Q573" s="690"/>
      <c r="R573" s="690"/>
    </row>
    <row r="574" spans="1:18" s="674" customFormat="1" ht="15" customHeight="1">
      <c r="A574" s="655">
        <v>4168010007</v>
      </c>
      <c r="B574" s="655" t="s">
        <v>3155</v>
      </c>
      <c r="C574" s="655">
        <v>0</v>
      </c>
      <c r="D574" s="655">
        <v>0</v>
      </c>
      <c r="E574" s="655">
        <v>167129.92000000001</v>
      </c>
      <c r="F574" s="655">
        <v>-167129.92000000001</v>
      </c>
      <c r="J574" s="687"/>
      <c r="K574" s="220" t="str">
        <f t="shared" si="23"/>
        <v>4168</v>
      </c>
      <c r="L574" s="220" t="str">
        <f t="shared" si="24"/>
        <v>416</v>
      </c>
      <c r="M574" s="688"/>
      <c r="N574" s="687"/>
      <c r="O574" s="689"/>
      <c r="P574" s="689"/>
      <c r="Q574" s="690"/>
      <c r="R574" s="690"/>
    </row>
    <row r="575" spans="1:18" s="674" customFormat="1" ht="15" customHeight="1">
      <c r="A575" s="655">
        <v>4168010008</v>
      </c>
      <c r="B575" s="655" t="s">
        <v>1625</v>
      </c>
      <c r="C575" s="655">
        <v>0</v>
      </c>
      <c r="D575" s="655">
        <v>0</v>
      </c>
      <c r="E575" s="655">
        <v>2399779.75</v>
      </c>
      <c r="F575" s="655">
        <v>-2399779.75</v>
      </c>
      <c r="J575" s="687"/>
      <c r="K575" s="220" t="str">
        <f t="shared" si="23"/>
        <v>4168</v>
      </c>
      <c r="L575" s="220" t="str">
        <f t="shared" si="24"/>
        <v>416</v>
      </c>
      <c r="M575" s="688"/>
      <c r="N575" s="687"/>
      <c r="O575" s="689"/>
      <c r="P575" s="689"/>
      <c r="Q575" s="690"/>
      <c r="R575" s="690"/>
    </row>
    <row r="576" spans="1:18" s="674" customFormat="1" ht="15" customHeight="1">
      <c r="A576" s="655">
        <v>4168010013</v>
      </c>
      <c r="B576" s="655" t="s">
        <v>5368</v>
      </c>
      <c r="C576" s="655">
        <v>0</v>
      </c>
      <c r="D576" s="655">
        <v>0</v>
      </c>
      <c r="E576" s="655">
        <v>118.73</v>
      </c>
      <c r="F576" s="655">
        <v>-118.73</v>
      </c>
      <c r="J576" s="687"/>
      <c r="K576" s="220" t="str">
        <f t="shared" si="23"/>
        <v>4168</v>
      </c>
      <c r="L576" s="220" t="str">
        <f t="shared" si="24"/>
        <v>416</v>
      </c>
      <c r="M576" s="688"/>
      <c r="N576" s="687"/>
      <c r="O576" s="689"/>
      <c r="P576" s="689"/>
      <c r="Q576" s="690"/>
      <c r="R576" s="690"/>
    </row>
    <row r="577" spans="1:18" s="674" customFormat="1" ht="15" customHeight="1">
      <c r="A577" s="655">
        <v>4168030001</v>
      </c>
      <c r="B577" s="655" t="s">
        <v>5370</v>
      </c>
      <c r="C577" s="655">
        <v>0</v>
      </c>
      <c r="D577" s="655">
        <v>0</v>
      </c>
      <c r="E577" s="655">
        <v>269.72000000000003</v>
      </c>
      <c r="F577" s="655">
        <v>-269.72000000000003</v>
      </c>
      <c r="J577" s="687"/>
      <c r="K577" s="220" t="str">
        <f t="shared" si="23"/>
        <v>4168</v>
      </c>
      <c r="L577" s="220" t="str">
        <f t="shared" si="24"/>
        <v>416</v>
      </c>
      <c r="M577" s="688"/>
      <c r="N577" s="687"/>
      <c r="O577" s="689"/>
      <c r="P577" s="689"/>
      <c r="Q577" s="690"/>
      <c r="R577" s="690"/>
    </row>
    <row r="578" spans="1:18" ht="15" customHeight="1">
      <c r="A578" s="655">
        <v>4168030002</v>
      </c>
      <c r="B578" s="655" t="s">
        <v>1541</v>
      </c>
      <c r="C578" s="655">
        <v>0</v>
      </c>
      <c r="D578" s="655">
        <v>0</v>
      </c>
      <c r="E578" s="655">
        <v>280228.31</v>
      </c>
      <c r="F578" s="655">
        <v>-280228.31</v>
      </c>
      <c r="J578" s="220"/>
      <c r="K578" s="220" t="str">
        <f t="shared" si="23"/>
        <v>4168</v>
      </c>
      <c r="L578" s="220" t="str">
        <f t="shared" si="24"/>
        <v>416</v>
      </c>
      <c r="M578" s="665"/>
      <c r="N578" s="220"/>
    </row>
    <row r="579" spans="1:18" ht="15" customHeight="1">
      <c r="A579" s="655">
        <v>4169010002</v>
      </c>
      <c r="B579" s="655" t="s">
        <v>1235</v>
      </c>
      <c r="C579" s="655">
        <v>0</v>
      </c>
      <c r="D579" s="655">
        <v>0</v>
      </c>
      <c r="E579" s="655">
        <v>48684</v>
      </c>
      <c r="F579" s="655">
        <v>-48684</v>
      </c>
      <c r="J579" s="220"/>
      <c r="K579" s="220" t="str">
        <f t="shared" si="23"/>
        <v>4169</v>
      </c>
      <c r="L579" s="220" t="str">
        <f t="shared" si="24"/>
        <v>416</v>
      </c>
      <c r="M579" s="665"/>
      <c r="N579" s="220"/>
    </row>
    <row r="580" spans="1:18" ht="15" customHeight="1">
      <c r="A580" s="655">
        <v>4169070001</v>
      </c>
      <c r="B580" s="655" t="s">
        <v>484</v>
      </c>
      <c r="C580" s="655">
        <v>0</v>
      </c>
      <c r="D580" s="655">
        <v>0</v>
      </c>
      <c r="E580" s="655">
        <v>290668.49</v>
      </c>
      <c r="F580" s="655">
        <v>-290668.49</v>
      </c>
      <c r="J580" s="220"/>
      <c r="K580" s="220" t="str">
        <f t="shared" si="23"/>
        <v>4169</v>
      </c>
      <c r="L580" s="220" t="str">
        <f t="shared" si="24"/>
        <v>416</v>
      </c>
      <c r="M580" s="665"/>
      <c r="N580" s="220"/>
    </row>
    <row r="581" spans="1:18" s="780" customFormat="1" ht="15" customHeight="1">
      <c r="A581" s="655">
        <v>4211010001</v>
      </c>
      <c r="B581" s="655" t="s">
        <v>2435</v>
      </c>
      <c r="C581" s="655">
        <v>0</v>
      </c>
      <c r="D581" s="655">
        <v>0</v>
      </c>
      <c r="E581" s="655">
        <v>202555486.19</v>
      </c>
      <c r="F581" s="655">
        <v>-202555486.19</v>
      </c>
      <c r="J581" s="781"/>
      <c r="K581" s="220" t="str">
        <f t="shared" ref="K581:K644" si="25">MID(A581,1,4)</f>
        <v>4211</v>
      </c>
      <c r="L581" s="220" t="str">
        <f t="shared" ref="L581:L644" si="26">MID(A581,1,3)</f>
        <v>421</v>
      </c>
      <c r="M581" s="782"/>
      <c r="N581" s="781"/>
      <c r="O581" s="783"/>
      <c r="P581" s="783"/>
      <c r="Q581" s="657"/>
      <c r="R581" s="657"/>
    </row>
    <row r="582" spans="1:18" ht="15" customHeight="1">
      <c r="A582" s="655">
        <v>4211010002</v>
      </c>
      <c r="B582" s="655" t="s">
        <v>2436</v>
      </c>
      <c r="C582" s="655">
        <v>0</v>
      </c>
      <c r="D582" s="655">
        <v>0</v>
      </c>
      <c r="E582" s="655">
        <v>9215867.4900000002</v>
      </c>
      <c r="F582" s="655">
        <v>-9215867.4900000002</v>
      </c>
      <c r="J582" s="220"/>
      <c r="K582" s="220" t="str">
        <f t="shared" si="25"/>
        <v>4211</v>
      </c>
      <c r="L582" s="220" t="str">
        <f t="shared" si="26"/>
        <v>421</v>
      </c>
      <c r="M582" s="665"/>
      <c r="N582" s="220"/>
    </row>
    <row r="583" spans="1:18" ht="15" customHeight="1">
      <c r="A583" s="655">
        <v>4211010003</v>
      </c>
      <c r="B583" s="655" t="s">
        <v>2437</v>
      </c>
      <c r="C583" s="655">
        <v>0</v>
      </c>
      <c r="D583" s="655">
        <v>0</v>
      </c>
      <c r="E583" s="655">
        <v>71295778.280000001</v>
      </c>
      <c r="F583" s="655">
        <v>-71295778.280000001</v>
      </c>
      <c r="J583" s="220"/>
      <c r="K583" s="220" t="str">
        <f t="shared" si="25"/>
        <v>4211</v>
      </c>
      <c r="L583" s="220" t="str">
        <f t="shared" si="26"/>
        <v>421</v>
      </c>
      <c r="M583" s="665"/>
      <c r="N583" s="220"/>
    </row>
    <row r="584" spans="1:18" ht="15" customHeight="1">
      <c r="A584" s="655">
        <v>4211010005</v>
      </c>
      <c r="B584" s="655" t="s">
        <v>2438</v>
      </c>
      <c r="C584" s="655">
        <v>0</v>
      </c>
      <c r="D584" s="655">
        <v>0</v>
      </c>
      <c r="E584" s="655">
        <v>5490894.3300000001</v>
      </c>
      <c r="F584" s="655">
        <v>-5490894.3300000001</v>
      </c>
      <c r="H584" s="633"/>
      <c r="J584" s="220"/>
      <c r="K584" s="220" t="str">
        <f t="shared" si="25"/>
        <v>4211</v>
      </c>
      <c r="L584" s="220" t="str">
        <f t="shared" si="26"/>
        <v>421</v>
      </c>
      <c r="M584" s="665"/>
      <c r="N584" s="220"/>
    </row>
    <row r="585" spans="1:18" ht="15" customHeight="1">
      <c r="A585" s="655">
        <v>4211010006</v>
      </c>
      <c r="B585" s="655" t="s">
        <v>1207</v>
      </c>
      <c r="C585" s="655">
        <v>0</v>
      </c>
      <c r="D585" s="655">
        <v>0</v>
      </c>
      <c r="E585" s="655">
        <v>6384091.7800000003</v>
      </c>
      <c r="F585" s="655">
        <v>-6384091.7800000003</v>
      </c>
      <c r="J585" s="220"/>
      <c r="K585" s="220" t="str">
        <f t="shared" si="25"/>
        <v>4211</v>
      </c>
      <c r="L585" s="220" t="str">
        <f t="shared" si="26"/>
        <v>421</v>
      </c>
      <c r="M585" s="665"/>
      <c r="N585" s="220"/>
    </row>
    <row r="586" spans="1:18" ht="15" customHeight="1">
      <c r="A586" s="655">
        <v>4211010009</v>
      </c>
      <c r="B586" s="655" t="s">
        <v>666</v>
      </c>
      <c r="C586" s="655">
        <v>0</v>
      </c>
      <c r="D586" s="655">
        <v>0</v>
      </c>
      <c r="E586" s="655">
        <v>4487397</v>
      </c>
      <c r="F586" s="655">
        <v>-4487397</v>
      </c>
      <c r="J586" s="220"/>
      <c r="K586" s="220" t="str">
        <f t="shared" si="25"/>
        <v>4211</v>
      </c>
      <c r="L586" s="220" t="str">
        <f t="shared" si="26"/>
        <v>421</v>
      </c>
      <c r="M586" s="665"/>
      <c r="N586" s="220"/>
    </row>
    <row r="587" spans="1:18" ht="15" customHeight="1">
      <c r="A587" s="655">
        <v>4211010010</v>
      </c>
      <c r="B587" s="655" t="s">
        <v>2439</v>
      </c>
      <c r="C587" s="655">
        <v>0</v>
      </c>
      <c r="D587" s="655">
        <v>0</v>
      </c>
      <c r="E587" s="655">
        <v>35480073.100000001</v>
      </c>
      <c r="F587" s="655">
        <v>-35480073.100000001</v>
      </c>
      <c r="J587" s="220"/>
      <c r="K587" s="220" t="str">
        <f t="shared" si="25"/>
        <v>4211</v>
      </c>
      <c r="L587" s="220" t="str">
        <f t="shared" si="26"/>
        <v>421</v>
      </c>
      <c r="M587" s="665"/>
      <c r="N587" s="220"/>
    </row>
    <row r="588" spans="1:18" ht="15" customHeight="1">
      <c r="A588" s="655">
        <v>4211010012</v>
      </c>
      <c r="B588" s="655" t="s">
        <v>2440</v>
      </c>
      <c r="C588" s="655">
        <v>0</v>
      </c>
      <c r="D588" s="655">
        <v>0</v>
      </c>
      <c r="E588" s="655">
        <v>317578.86</v>
      </c>
      <c r="F588" s="655">
        <v>-317578.86</v>
      </c>
      <c r="J588" s="220"/>
      <c r="K588" s="220" t="str">
        <f t="shared" si="25"/>
        <v>4211</v>
      </c>
      <c r="L588" s="220" t="str">
        <f t="shared" si="26"/>
        <v>421</v>
      </c>
      <c r="M588" s="665"/>
      <c r="N588" s="220"/>
    </row>
    <row r="589" spans="1:18" ht="15" customHeight="1">
      <c r="A589" s="655">
        <v>4212010001</v>
      </c>
      <c r="B589" s="655" t="s">
        <v>667</v>
      </c>
      <c r="C589" s="655">
        <v>0</v>
      </c>
      <c r="D589" s="655">
        <v>0</v>
      </c>
      <c r="E589" s="655">
        <v>153637782</v>
      </c>
      <c r="F589" s="655">
        <v>-153637782</v>
      </c>
      <c r="J589" s="220"/>
      <c r="K589" s="220" t="str">
        <f t="shared" si="25"/>
        <v>4212</v>
      </c>
      <c r="L589" s="220" t="str">
        <f t="shared" si="26"/>
        <v>421</v>
      </c>
      <c r="M589" s="665"/>
      <c r="N589" s="220"/>
    </row>
    <row r="590" spans="1:18" ht="15" customHeight="1">
      <c r="A590" s="655">
        <v>4212010002</v>
      </c>
      <c r="B590" s="655" t="s">
        <v>2183</v>
      </c>
      <c r="C590" s="655">
        <v>0</v>
      </c>
      <c r="D590" s="655">
        <v>0</v>
      </c>
      <c r="E590" s="655">
        <v>38193186</v>
      </c>
      <c r="F590" s="655">
        <v>-38193186</v>
      </c>
      <c r="J590" s="220"/>
      <c r="K590" s="220" t="str">
        <f t="shared" si="25"/>
        <v>4212</v>
      </c>
      <c r="L590" s="220" t="str">
        <f t="shared" si="26"/>
        <v>421</v>
      </c>
      <c r="M590" s="665"/>
      <c r="N590" s="220"/>
    </row>
    <row r="591" spans="1:18" ht="15" customHeight="1">
      <c r="A591" s="655">
        <v>4213010036</v>
      </c>
      <c r="B591" s="655" t="s">
        <v>5390</v>
      </c>
      <c r="C591" s="655">
        <v>0</v>
      </c>
      <c r="D591" s="655">
        <v>0</v>
      </c>
      <c r="E591" s="655">
        <v>37504957.509999998</v>
      </c>
      <c r="F591" s="655">
        <v>-37504957.509999998</v>
      </c>
      <c r="J591" s="220"/>
      <c r="K591" s="220" t="str">
        <f t="shared" si="25"/>
        <v>4213</v>
      </c>
      <c r="L591" s="220" t="str">
        <f t="shared" si="26"/>
        <v>421</v>
      </c>
      <c r="M591" s="665"/>
      <c r="N591" s="220"/>
    </row>
    <row r="592" spans="1:18" s="842" customFormat="1" ht="15" customHeight="1">
      <c r="A592" s="655">
        <v>4213010037</v>
      </c>
      <c r="B592" s="655" t="s">
        <v>5392</v>
      </c>
      <c r="C592" s="655">
        <v>0</v>
      </c>
      <c r="D592" s="655">
        <v>0</v>
      </c>
      <c r="E592" s="655">
        <v>1938123</v>
      </c>
      <c r="F592" s="655">
        <v>-1938123</v>
      </c>
      <c r="J592" s="843"/>
      <c r="K592" s="220" t="str">
        <f t="shared" si="25"/>
        <v>4213</v>
      </c>
      <c r="L592" s="220" t="str">
        <f t="shared" si="26"/>
        <v>421</v>
      </c>
      <c r="M592" s="844"/>
      <c r="N592" s="843"/>
      <c r="O592" s="845"/>
      <c r="P592" s="845"/>
      <c r="Q592" s="846"/>
      <c r="R592" s="846"/>
    </row>
    <row r="593" spans="1:14" ht="15" customHeight="1">
      <c r="A593" s="655">
        <v>4214010002</v>
      </c>
      <c r="B593" s="655" t="s">
        <v>2441</v>
      </c>
      <c r="C593" s="655">
        <v>0</v>
      </c>
      <c r="D593" s="655">
        <v>0</v>
      </c>
      <c r="E593" s="655">
        <v>2338111.59</v>
      </c>
      <c r="F593" s="655">
        <v>-2338111.59</v>
      </c>
      <c r="J593" s="220"/>
      <c r="K593" s="220" t="str">
        <f t="shared" si="25"/>
        <v>4214</v>
      </c>
      <c r="L593" s="220" t="str">
        <f t="shared" si="26"/>
        <v>421</v>
      </c>
      <c r="M593" s="667">
        <v>-466513610</v>
      </c>
      <c r="N593" s="220"/>
    </row>
    <row r="594" spans="1:14" ht="15" customHeight="1">
      <c r="A594" s="655">
        <v>4214010003</v>
      </c>
      <c r="B594" s="655" t="s">
        <v>2442</v>
      </c>
      <c r="C594" s="655">
        <v>0</v>
      </c>
      <c r="D594" s="655">
        <v>0</v>
      </c>
      <c r="E594" s="655">
        <v>435652.05</v>
      </c>
      <c r="F594" s="655">
        <v>-435652.05</v>
      </c>
      <c r="J594" s="220"/>
      <c r="K594" s="220" t="str">
        <f t="shared" si="25"/>
        <v>4214</v>
      </c>
      <c r="L594" s="220" t="str">
        <f t="shared" si="26"/>
        <v>421</v>
      </c>
      <c r="M594" s="665"/>
      <c r="N594" s="220"/>
    </row>
    <row r="595" spans="1:14" ht="15" customHeight="1">
      <c r="A595" s="655">
        <v>5111010001</v>
      </c>
      <c r="B595" s="655" t="s">
        <v>668</v>
      </c>
      <c r="C595" s="655">
        <v>0</v>
      </c>
      <c r="D595" s="655">
        <v>1540740</v>
      </c>
      <c r="E595" s="655">
        <v>0</v>
      </c>
      <c r="F595" s="655">
        <v>1540740</v>
      </c>
      <c r="J595" s="220"/>
      <c r="K595" s="220" t="str">
        <f t="shared" si="25"/>
        <v>5111</v>
      </c>
      <c r="L595" s="220" t="str">
        <f t="shared" si="26"/>
        <v>511</v>
      </c>
      <c r="M595" s="665"/>
      <c r="N595" s="220"/>
    </row>
    <row r="596" spans="1:14" ht="15" customHeight="1">
      <c r="A596" s="655">
        <v>5111030001</v>
      </c>
      <c r="B596" s="655" t="s">
        <v>669</v>
      </c>
      <c r="C596" s="655">
        <v>0</v>
      </c>
      <c r="D596" s="655">
        <v>134226281.37</v>
      </c>
      <c r="E596" s="655">
        <v>0</v>
      </c>
      <c r="F596" s="655">
        <v>134226281.37</v>
      </c>
      <c r="J596" s="220"/>
      <c r="K596" s="220" t="str">
        <f t="shared" si="25"/>
        <v>5111</v>
      </c>
      <c r="L596" s="220" t="str">
        <f t="shared" si="26"/>
        <v>511</v>
      </c>
      <c r="M596" s="665"/>
      <c r="N596" s="220"/>
    </row>
    <row r="597" spans="1:14" ht="15" customHeight="1">
      <c r="A597" s="655">
        <v>5112010001</v>
      </c>
      <c r="B597" s="655" t="s">
        <v>670</v>
      </c>
      <c r="C597" s="655">
        <v>0</v>
      </c>
      <c r="D597" s="655">
        <v>3014818.05</v>
      </c>
      <c r="E597" s="655">
        <v>0</v>
      </c>
      <c r="F597" s="655">
        <v>3014818.05</v>
      </c>
      <c r="J597" s="220"/>
      <c r="K597" s="220" t="str">
        <f t="shared" si="25"/>
        <v>5112</v>
      </c>
      <c r="L597" s="220" t="str">
        <f t="shared" si="26"/>
        <v>511</v>
      </c>
      <c r="M597" s="665"/>
      <c r="N597" s="220"/>
    </row>
    <row r="598" spans="1:14" ht="15" customHeight="1">
      <c r="A598" s="655">
        <v>5112020001</v>
      </c>
      <c r="B598" s="655" t="s">
        <v>671</v>
      </c>
      <c r="C598" s="655">
        <v>0</v>
      </c>
      <c r="D598" s="655">
        <v>15267662.9</v>
      </c>
      <c r="E598" s="655">
        <v>0</v>
      </c>
      <c r="F598" s="655">
        <v>15267662.9</v>
      </c>
      <c r="J598" s="220"/>
      <c r="K598" s="220" t="str">
        <f t="shared" si="25"/>
        <v>5112</v>
      </c>
      <c r="L598" s="220" t="str">
        <f t="shared" si="26"/>
        <v>511</v>
      </c>
      <c r="M598" s="665"/>
      <c r="N598" s="220"/>
    </row>
    <row r="599" spans="1:14" ht="15" customHeight="1">
      <c r="A599" s="655">
        <v>5112030001</v>
      </c>
      <c r="B599" s="655" t="s">
        <v>672</v>
      </c>
      <c r="C599" s="655">
        <v>0</v>
      </c>
      <c r="D599" s="655">
        <v>71399</v>
      </c>
      <c r="E599" s="655">
        <v>0</v>
      </c>
      <c r="F599" s="655">
        <v>71399</v>
      </c>
      <c r="J599" s="220"/>
      <c r="K599" s="220" t="str">
        <f t="shared" si="25"/>
        <v>5112</v>
      </c>
      <c r="L599" s="220" t="str">
        <f t="shared" si="26"/>
        <v>511</v>
      </c>
      <c r="M599" s="665"/>
      <c r="N599" s="220"/>
    </row>
    <row r="600" spans="1:14" ht="15" customHeight="1">
      <c r="A600" s="655">
        <v>5113020001</v>
      </c>
      <c r="B600" s="655" t="s">
        <v>673</v>
      </c>
      <c r="C600" s="655">
        <v>0</v>
      </c>
      <c r="D600" s="655">
        <v>303935.07</v>
      </c>
      <c r="E600" s="655">
        <v>0</v>
      </c>
      <c r="F600" s="655">
        <v>303935.07</v>
      </c>
      <c r="J600" s="220"/>
      <c r="K600" s="220" t="str">
        <f t="shared" si="25"/>
        <v>5113</v>
      </c>
      <c r="L600" s="220" t="str">
        <f t="shared" si="26"/>
        <v>511</v>
      </c>
      <c r="M600" s="665"/>
      <c r="N600" s="220"/>
    </row>
    <row r="601" spans="1:14" ht="15" customHeight="1">
      <c r="A601" s="655">
        <v>5113020002</v>
      </c>
      <c r="B601" s="655" t="s">
        <v>674</v>
      </c>
      <c r="C601" s="655">
        <v>0</v>
      </c>
      <c r="D601" s="655">
        <v>29672.87</v>
      </c>
      <c r="E601" s="655">
        <v>0</v>
      </c>
      <c r="F601" s="655">
        <v>29672.87</v>
      </c>
      <c r="J601" s="220"/>
      <c r="K601" s="220" t="str">
        <f t="shared" si="25"/>
        <v>5113</v>
      </c>
      <c r="L601" s="220" t="str">
        <f t="shared" si="26"/>
        <v>511</v>
      </c>
      <c r="M601" s="665"/>
      <c r="N601" s="220"/>
    </row>
    <row r="602" spans="1:14" ht="15" customHeight="1">
      <c r="A602" s="655">
        <v>5113020003</v>
      </c>
      <c r="B602" s="655" t="s">
        <v>675</v>
      </c>
      <c r="C602" s="655">
        <v>0</v>
      </c>
      <c r="D602" s="655">
        <v>350347.81</v>
      </c>
      <c r="E602" s="655">
        <v>0</v>
      </c>
      <c r="F602" s="655">
        <v>350347.81</v>
      </c>
      <c r="J602" s="220"/>
      <c r="K602" s="220" t="str">
        <f t="shared" si="25"/>
        <v>5113</v>
      </c>
      <c r="L602" s="220" t="str">
        <f t="shared" si="26"/>
        <v>511</v>
      </c>
      <c r="M602" s="665"/>
      <c r="N602" s="220"/>
    </row>
    <row r="603" spans="1:14" ht="15" customHeight="1">
      <c r="A603" s="655">
        <v>5113030001</v>
      </c>
      <c r="B603" s="655" t="s">
        <v>676</v>
      </c>
      <c r="C603" s="655">
        <v>0</v>
      </c>
      <c r="D603" s="655">
        <v>2792644.88</v>
      </c>
      <c r="E603" s="655">
        <v>0</v>
      </c>
      <c r="F603" s="655">
        <v>2792644.88</v>
      </c>
      <c r="J603" s="220"/>
      <c r="K603" s="220" t="str">
        <f t="shared" si="25"/>
        <v>5113</v>
      </c>
      <c r="L603" s="220" t="str">
        <f t="shared" si="26"/>
        <v>511</v>
      </c>
      <c r="M603" s="665"/>
      <c r="N603" s="220"/>
    </row>
    <row r="604" spans="1:14" ht="15" customHeight="1">
      <c r="A604" s="655">
        <v>5113030002</v>
      </c>
      <c r="B604" s="655" t="s">
        <v>677</v>
      </c>
      <c r="C604" s="655">
        <v>0</v>
      </c>
      <c r="D604" s="655">
        <v>1699663.94</v>
      </c>
      <c r="E604" s="655">
        <v>0</v>
      </c>
      <c r="F604" s="655">
        <v>1699663.94</v>
      </c>
      <c r="J604" s="220"/>
      <c r="K604" s="220" t="str">
        <f t="shared" si="25"/>
        <v>5113</v>
      </c>
      <c r="L604" s="220" t="str">
        <f t="shared" si="26"/>
        <v>511</v>
      </c>
      <c r="M604" s="665"/>
      <c r="N604" s="220"/>
    </row>
    <row r="605" spans="1:14" ht="15" customHeight="1">
      <c r="A605" s="655">
        <v>5113040001</v>
      </c>
      <c r="B605" s="655" t="s">
        <v>678</v>
      </c>
      <c r="C605" s="655">
        <v>0</v>
      </c>
      <c r="D605" s="655">
        <v>38452891.829999998</v>
      </c>
      <c r="E605" s="655">
        <v>0</v>
      </c>
      <c r="F605" s="655">
        <v>38452891.829999998</v>
      </c>
      <c r="G605" s="633">
        <f>SUM(F605:F608)+F613</f>
        <v>72447237.510000005</v>
      </c>
      <c r="J605" s="220"/>
      <c r="K605" s="220" t="str">
        <f t="shared" si="25"/>
        <v>5113</v>
      </c>
      <c r="L605" s="220" t="str">
        <f t="shared" si="26"/>
        <v>511</v>
      </c>
      <c r="M605" s="665"/>
      <c r="N605" s="220"/>
    </row>
    <row r="606" spans="1:14" ht="15" customHeight="1">
      <c r="A606" s="655">
        <v>5114010001</v>
      </c>
      <c r="B606" s="655" t="s">
        <v>679</v>
      </c>
      <c r="C606" s="655">
        <v>0</v>
      </c>
      <c r="D606" s="655">
        <v>22457009.920000002</v>
      </c>
      <c r="E606" s="655">
        <v>0</v>
      </c>
      <c r="F606" s="655">
        <v>22457009.920000002</v>
      </c>
      <c r="J606" s="220"/>
      <c r="K606" s="220" t="str">
        <f t="shared" si="25"/>
        <v>5114</v>
      </c>
      <c r="L606" s="220" t="str">
        <f t="shared" si="26"/>
        <v>511</v>
      </c>
      <c r="M606" s="665"/>
      <c r="N606" s="220"/>
    </row>
    <row r="607" spans="1:14" ht="15" customHeight="1">
      <c r="A607" s="655">
        <v>5114030001</v>
      </c>
      <c r="B607" s="655" t="s">
        <v>2184</v>
      </c>
      <c r="C607" s="655">
        <v>0</v>
      </c>
      <c r="D607" s="655">
        <v>7997502.5</v>
      </c>
      <c r="E607" s="655">
        <v>0</v>
      </c>
      <c r="F607" s="655">
        <v>7997502.5</v>
      </c>
      <c r="J607" s="220"/>
      <c r="K607" s="220" t="str">
        <f t="shared" si="25"/>
        <v>5114</v>
      </c>
      <c r="L607" s="220" t="str">
        <f t="shared" si="26"/>
        <v>511</v>
      </c>
      <c r="M607" s="665"/>
      <c r="N607" s="220"/>
    </row>
    <row r="608" spans="1:14" ht="15" customHeight="1">
      <c r="A608" s="655">
        <v>5114040001</v>
      </c>
      <c r="B608" s="655" t="s">
        <v>680</v>
      </c>
      <c r="C608" s="655">
        <v>0</v>
      </c>
      <c r="D608" s="655">
        <v>447764.92</v>
      </c>
      <c r="E608" s="655">
        <v>0</v>
      </c>
      <c r="F608" s="655">
        <v>447764.92</v>
      </c>
      <c r="J608" s="220"/>
      <c r="K608" s="220" t="str">
        <f t="shared" si="25"/>
        <v>5114</v>
      </c>
      <c r="L608" s="220" t="str">
        <f t="shared" si="26"/>
        <v>511</v>
      </c>
      <c r="M608" s="665"/>
      <c r="N608" s="220"/>
    </row>
    <row r="609" spans="1:18" ht="15" customHeight="1">
      <c r="A609" s="655">
        <v>5115020001</v>
      </c>
      <c r="B609" s="655" t="s">
        <v>681</v>
      </c>
      <c r="C609" s="655">
        <v>0</v>
      </c>
      <c r="D609" s="655">
        <v>3024251.31</v>
      </c>
      <c r="E609" s="655">
        <v>0</v>
      </c>
      <c r="F609" s="655">
        <v>3024251.31</v>
      </c>
      <c r="J609" s="220"/>
      <c r="K609" s="220" t="str">
        <f t="shared" si="25"/>
        <v>5115</v>
      </c>
      <c r="L609" s="220" t="str">
        <f t="shared" si="26"/>
        <v>511</v>
      </c>
      <c r="M609" s="665"/>
      <c r="N609" s="220"/>
    </row>
    <row r="610" spans="1:18" ht="15" customHeight="1">
      <c r="A610" s="655">
        <v>5115020002</v>
      </c>
      <c r="B610" s="655" t="s">
        <v>3153</v>
      </c>
      <c r="C610" s="655">
        <v>0</v>
      </c>
      <c r="D610" s="655">
        <v>2584299.23</v>
      </c>
      <c r="E610" s="655">
        <v>0</v>
      </c>
      <c r="F610" s="655">
        <v>2584299.23</v>
      </c>
      <c r="J610" s="220"/>
      <c r="K610" s="220" t="str">
        <f t="shared" si="25"/>
        <v>5115</v>
      </c>
      <c r="L610" s="220" t="str">
        <f t="shared" si="26"/>
        <v>511</v>
      </c>
      <c r="M610" s="665"/>
      <c r="N610" s="220"/>
    </row>
    <row r="611" spans="1:18" s="686" customFormat="1" ht="15" customHeight="1">
      <c r="A611" s="655">
        <v>5115040001</v>
      </c>
      <c r="B611" s="655" t="s">
        <v>682</v>
      </c>
      <c r="C611" s="655">
        <v>0</v>
      </c>
      <c r="D611" s="655">
        <v>1087567.07</v>
      </c>
      <c r="E611" s="655">
        <v>0</v>
      </c>
      <c r="F611" s="655">
        <v>1087567.07</v>
      </c>
      <c r="J611" s="736"/>
      <c r="K611" s="220" t="str">
        <f t="shared" si="25"/>
        <v>5115</v>
      </c>
      <c r="L611" s="220" t="str">
        <f t="shared" si="26"/>
        <v>511</v>
      </c>
      <c r="M611" s="737"/>
      <c r="N611" s="736"/>
      <c r="O611" s="738"/>
      <c r="P611" s="738"/>
      <c r="Q611" s="369"/>
      <c r="R611" s="369"/>
    </row>
    <row r="612" spans="1:18" ht="15" customHeight="1">
      <c r="A612" s="655">
        <v>5115040003</v>
      </c>
      <c r="B612" s="655" t="s">
        <v>683</v>
      </c>
      <c r="C612" s="655">
        <v>0</v>
      </c>
      <c r="D612" s="655">
        <v>3115685.46</v>
      </c>
      <c r="E612" s="655">
        <v>0</v>
      </c>
      <c r="F612" s="655">
        <v>3115685.46</v>
      </c>
      <c r="J612" s="220"/>
      <c r="K612" s="220" t="str">
        <f t="shared" si="25"/>
        <v>5115</v>
      </c>
      <c r="L612" s="220" t="str">
        <f t="shared" si="26"/>
        <v>511</v>
      </c>
      <c r="M612" s="665"/>
      <c r="N612" s="220"/>
    </row>
    <row r="613" spans="1:18" ht="15" customHeight="1">
      <c r="A613" s="655">
        <v>5115040004</v>
      </c>
      <c r="B613" s="655" t="s">
        <v>684</v>
      </c>
      <c r="C613" s="655">
        <v>0</v>
      </c>
      <c r="D613" s="655">
        <v>3092068.34</v>
      </c>
      <c r="E613" s="655">
        <v>0</v>
      </c>
      <c r="F613" s="655">
        <v>3092068.34</v>
      </c>
      <c r="J613" s="220"/>
      <c r="K613" s="220" t="str">
        <f t="shared" si="25"/>
        <v>5115</v>
      </c>
      <c r="L613" s="220" t="str">
        <f t="shared" si="26"/>
        <v>511</v>
      </c>
      <c r="M613" s="665"/>
      <c r="N613" s="220"/>
    </row>
    <row r="614" spans="1:18" ht="15" customHeight="1">
      <c r="A614" s="655">
        <v>5115040006</v>
      </c>
      <c r="B614" s="655" t="s">
        <v>6901</v>
      </c>
      <c r="C614" s="655">
        <v>0</v>
      </c>
      <c r="D614" s="655">
        <v>136072.29999999999</v>
      </c>
      <c r="E614" s="655">
        <v>0</v>
      </c>
      <c r="F614" s="655">
        <v>136072.29999999999</v>
      </c>
      <c r="H614" s="633">
        <f>E614/1000</f>
        <v>0</v>
      </c>
      <c r="J614" s="220"/>
      <c r="K614" s="220" t="str">
        <f t="shared" si="25"/>
        <v>5115</v>
      </c>
      <c r="L614" s="220" t="str">
        <f t="shared" si="26"/>
        <v>511</v>
      </c>
      <c r="M614" s="665"/>
      <c r="N614" s="220"/>
    </row>
    <row r="615" spans="1:18" ht="15" customHeight="1">
      <c r="A615" s="655">
        <v>5115040008</v>
      </c>
      <c r="B615" s="655" t="s">
        <v>6904</v>
      </c>
      <c r="C615" s="655">
        <v>0</v>
      </c>
      <c r="D615" s="655">
        <v>8172180.0499999998</v>
      </c>
      <c r="E615" s="655">
        <v>0</v>
      </c>
      <c r="F615" s="655">
        <v>8172180.0499999998</v>
      </c>
      <c r="H615" s="633">
        <f t="shared" ref="H615:H629" si="27">E615/1000</f>
        <v>0</v>
      </c>
      <c r="J615" s="220"/>
      <c r="K615" s="220" t="str">
        <f t="shared" si="25"/>
        <v>5115</v>
      </c>
      <c r="L615" s="220" t="str">
        <f t="shared" si="26"/>
        <v>511</v>
      </c>
      <c r="M615" s="665"/>
      <c r="N615" s="220"/>
    </row>
    <row r="616" spans="1:18" ht="15" customHeight="1">
      <c r="A616" s="655">
        <v>5115900001</v>
      </c>
      <c r="B616" s="655" t="s">
        <v>685</v>
      </c>
      <c r="C616" s="655">
        <v>0</v>
      </c>
      <c r="D616" s="655">
        <v>17074348.149999999</v>
      </c>
      <c r="E616" s="655">
        <v>0</v>
      </c>
      <c r="F616" s="655">
        <v>17074348.149999999</v>
      </c>
      <c r="H616" s="633">
        <f t="shared" si="27"/>
        <v>0</v>
      </c>
      <c r="J616" s="220"/>
      <c r="K616" s="220" t="str">
        <f t="shared" si="25"/>
        <v>5115</v>
      </c>
      <c r="L616" s="220" t="str">
        <f t="shared" si="26"/>
        <v>511</v>
      </c>
      <c r="M616" s="665"/>
      <c r="N616" s="220"/>
    </row>
    <row r="617" spans="1:18" ht="15" customHeight="1">
      <c r="A617" s="655">
        <v>5121010001</v>
      </c>
      <c r="B617" s="655" t="s">
        <v>686</v>
      </c>
      <c r="C617" s="655">
        <v>0</v>
      </c>
      <c r="D617" s="655">
        <v>422463.07</v>
      </c>
      <c r="E617" s="655">
        <v>0</v>
      </c>
      <c r="F617" s="655">
        <v>422463.07</v>
      </c>
      <c r="H617" s="633">
        <f t="shared" si="27"/>
        <v>0</v>
      </c>
      <c r="J617" s="220"/>
      <c r="K617" s="220" t="str">
        <f t="shared" si="25"/>
        <v>5121</v>
      </c>
      <c r="L617" s="220" t="str">
        <f t="shared" si="26"/>
        <v>512</v>
      </c>
      <c r="M617" s="665"/>
      <c r="N617" s="220"/>
    </row>
    <row r="618" spans="1:18" ht="15" customHeight="1">
      <c r="A618" s="655">
        <v>5121010002</v>
      </c>
      <c r="B618" s="655" t="s">
        <v>2471</v>
      </c>
      <c r="C618" s="655">
        <v>0</v>
      </c>
      <c r="D618" s="655">
        <v>28600.91</v>
      </c>
      <c r="E618" s="655">
        <v>0</v>
      </c>
      <c r="F618" s="655">
        <v>28600.91</v>
      </c>
      <c r="H618" s="633">
        <f t="shared" si="27"/>
        <v>0</v>
      </c>
      <c r="J618" s="220"/>
      <c r="K618" s="220" t="str">
        <f t="shared" si="25"/>
        <v>5121</v>
      </c>
      <c r="L618" s="220" t="str">
        <f t="shared" si="26"/>
        <v>512</v>
      </c>
      <c r="M618" s="665"/>
      <c r="N618" s="220"/>
    </row>
    <row r="619" spans="1:18" ht="15" customHeight="1">
      <c r="A619" s="655">
        <v>5121010003</v>
      </c>
      <c r="B619" s="655" t="s">
        <v>2189</v>
      </c>
      <c r="C619" s="655">
        <v>0</v>
      </c>
      <c r="D619" s="655">
        <v>114090</v>
      </c>
      <c r="E619" s="655">
        <v>0</v>
      </c>
      <c r="F619" s="655">
        <v>114090</v>
      </c>
      <c r="H619" s="633">
        <f t="shared" si="27"/>
        <v>0</v>
      </c>
      <c r="J619" s="220"/>
      <c r="K619" s="220" t="str">
        <f t="shared" si="25"/>
        <v>5121</v>
      </c>
      <c r="L619" s="220" t="str">
        <f t="shared" si="26"/>
        <v>512</v>
      </c>
      <c r="M619" s="665"/>
      <c r="N619" s="220"/>
    </row>
    <row r="620" spans="1:18" ht="15" customHeight="1">
      <c r="A620" s="655">
        <v>5121010004</v>
      </c>
      <c r="B620" s="655" t="s">
        <v>1208</v>
      </c>
      <c r="C620" s="655">
        <v>0</v>
      </c>
      <c r="D620" s="655">
        <v>12761.4</v>
      </c>
      <c r="E620" s="655">
        <v>0</v>
      </c>
      <c r="F620" s="655">
        <v>12761.4</v>
      </c>
      <c r="H620" s="633">
        <f t="shared" si="27"/>
        <v>0</v>
      </c>
      <c r="J620" s="220"/>
      <c r="K620" s="220" t="str">
        <f t="shared" si="25"/>
        <v>5121</v>
      </c>
      <c r="L620" s="220" t="str">
        <f t="shared" si="26"/>
        <v>512</v>
      </c>
      <c r="M620" s="665"/>
      <c r="N620" s="220"/>
    </row>
    <row r="621" spans="1:18" ht="15" customHeight="1">
      <c r="A621" s="655">
        <v>5121040001</v>
      </c>
      <c r="B621" s="655" t="s">
        <v>1209</v>
      </c>
      <c r="C621" s="655">
        <v>0</v>
      </c>
      <c r="D621" s="655">
        <v>53958</v>
      </c>
      <c r="E621" s="655">
        <v>0</v>
      </c>
      <c r="F621" s="655">
        <v>53958</v>
      </c>
      <c r="H621" s="633">
        <f t="shared" si="27"/>
        <v>0</v>
      </c>
      <c r="J621" s="220"/>
      <c r="K621" s="220" t="str">
        <f t="shared" si="25"/>
        <v>5121</v>
      </c>
      <c r="L621" s="220" t="str">
        <f t="shared" si="26"/>
        <v>512</v>
      </c>
      <c r="M621" s="665"/>
      <c r="N621" s="220"/>
    </row>
    <row r="622" spans="1:18" ht="15" customHeight="1">
      <c r="A622" s="655">
        <v>5121040002</v>
      </c>
      <c r="B622" s="655" t="s">
        <v>2500</v>
      </c>
      <c r="C622" s="655">
        <v>0</v>
      </c>
      <c r="D622" s="655">
        <v>4225.2</v>
      </c>
      <c r="E622" s="655">
        <v>0</v>
      </c>
      <c r="F622" s="655">
        <v>4225.2</v>
      </c>
      <c r="H622" s="633">
        <f t="shared" si="27"/>
        <v>0</v>
      </c>
      <c r="J622" s="220"/>
      <c r="K622" s="220" t="str">
        <f t="shared" si="25"/>
        <v>5121</v>
      </c>
      <c r="L622" s="220" t="str">
        <f t="shared" si="26"/>
        <v>512</v>
      </c>
      <c r="M622" s="665"/>
      <c r="N622" s="220"/>
    </row>
    <row r="623" spans="1:18" ht="15" customHeight="1">
      <c r="A623" s="655">
        <v>5121050001</v>
      </c>
      <c r="B623" s="655" t="s">
        <v>687</v>
      </c>
      <c r="C623" s="655">
        <v>0</v>
      </c>
      <c r="D623" s="655">
        <v>72000</v>
      </c>
      <c r="E623" s="655">
        <v>0</v>
      </c>
      <c r="F623" s="655">
        <v>72000</v>
      </c>
      <c r="H623" s="633">
        <f t="shared" si="27"/>
        <v>0</v>
      </c>
      <c r="J623" s="220"/>
      <c r="K623" s="220" t="str">
        <f t="shared" si="25"/>
        <v>5121</v>
      </c>
      <c r="L623" s="220" t="str">
        <f t="shared" si="26"/>
        <v>512</v>
      </c>
      <c r="M623" s="665"/>
      <c r="N623" s="220"/>
    </row>
    <row r="624" spans="1:18" ht="15" customHeight="1">
      <c r="A624" s="655">
        <v>5121060001</v>
      </c>
      <c r="B624" s="655" t="s">
        <v>2193</v>
      </c>
      <c r="C624" s="655">
        <v>0</v>
      </c>
      <c r="D624" s="655">
        <v>353800.39</v>
      </c>
      <c r="E624" s="655">
        <v>0</v>
      </c>
      <c r="F624" s="655">
        <v>353800.39</v>
      </c>
      <c r="H624" s="633">
        <f t="shared" si="27"/>
        <v>0</v>
      </c>
      <c r="J624" s="220"/>
      <c r="K624" s="220" t="str">
        <f t="shared" si="25"/>
        <v>5121</v>
      </c>
      <c r="L624" s="220" t="str">
        <f t="shared" si="26"/>
        <v>512</v>
      </c>
      <c r="M624" s="665"/>
      <c r="N624" s="220"/>
    </row>
    <row r="625" spans="1:14" ht="15" customHeight="1">
      <c r="A625" s="655">
        <v>5121070001</v>
      </c>
      <c r="B625" s="655" t="s">
        <v>3208</v>
      </c>
      <c r="C625" s="655">
        <v>0</v>
      </c>
      <c r="D625" s="655">
        <v>609</v>
      </c>
      <c r="E625" s="655">
        <v>0</v>
      </c>
      <c r="F625" s="655">
        <v>609</v>
      </c>
      <c r="H625" s="784">
        <f t="shared" si="27"/>
        <v>0</v>
      </c>
      <c r="J625" s="220"/>
      <c r="K625" s="220" t="str">
        <f t="shared" si="25"/>
        <v>5121</v>
      </c>
      <c r="L625" s="220" t="str">
        <f t="shared" si="26"/>
        <v>512</v>
      </c>
      <c r="M625" s="665"/>
      <c r="N625" s="220"/>
    </row>
    <row r="626" spans="1:14" ht="15" customHeight="1">
      <c r="A626" s="655">
        <v>5121070003</v>
      </c>
      <c r="B626" s="655" t="s">
        <v>2203</v>
      </c>
      <c r="C626" s="655">
        <v>0</v>
      </c>
      <c r="D626" s="655">
        <v>1890</v>
      </c>
      <c r="E626" s="655">
        <v>0</v>
      </c>
      <c r="F626" s="655">
        <v>1890</v>
      </c>
      <c r="H626" s="784">
        <f t="shared" si="27"/>
        <v>0</v>
      </c>
      <c r="J626" s="220"/>
      <c r="K626" s="220" t="str">
        <f t="shared" si="25"/>
        <v>5121</v>
      </c>
      <c r="L626" s="220" t="str">
        <f t="shared" si="26"/>
        <v>512</v>
      </c>
      <c r="M626" s="665"/>
      <c r="N626" s="220"/>
    </row>
    <row r="627" spans="1:14" ht="15" customHeight="1">
      <c r="A627" s="655">
        <v>5122010001</v>
      </c>
      <c r="B627" s="655" t="s">
        <v>688</v>
      </c>
      <c r="C627" s="655">
        <v>0</v>
      </c>
      <c r="D627" s="655">
        <v>1593227.89</v>
      </c>
      <c r="E627" s="655">
        <v>0</v>
      </c>
      <c r="F627" s="655">
        <v>1593227.89</v>
      </c>
      <c r="H627" s="784">
        <f t="shared" si="27"/>
        <v>0</v>
      </c>
      <c r="J627" s="220"/>
      <c r="K627" s="220" t="str">
        <f t="shared" si="25"/>
        <v>5122</v>
      </c>
      <c r="L627" s="220" t="str">
        <f t="shared" si="26"/>
        <v>512</v>
      </c>
      <c r="M627" s="665"/>
      <c r="N627" s="220"/>
    </row>
    <row r="628" spans="1:14" ht="15" customHeight="1">
      <c r="A628" s="655">
        <v>5122010002</v>
      </c>
      <c r="B628" s="655" t="s">
        <v>2528</v>
      </c>
      <c r="C628" s="655">
        <v>0</v>
      </c>
      <c r="D628" s="655">
        <v>21130.95</v>
      </c>
      <c r="E628" s="655">
        <v>0</v>
      </c>
      <c r="F628" s="655">
        <v>21130.95</v>
      </c>
      <c r="H628" s="633">
        <f t="shared" si="27"/>
        <v>0</v>
      </c>
      <c r="J628" s="220"/>
      <c r="K628" s="220" t="str">
        <f t="shared" si="25"/>
        <v>5122</v>
      </c>
      <c r="L628" s="220" t="str">
        <f t="shared" si="26"/>
        <v>512</v>
      </c>
      <c r="M628" s="665"/>
      <c r="N628" s="220"/>
    </row>
    <row r="629" spans="1:14" ht="15" customHeight="1">
      <c r="A629" s="655">
        <v>5122010003</v>
      </c>
      <c r="B629" s="655" t="s">
        <v>2218</v>
      </c>
      <c r="C629" s="655">
        <v>0</v>
      </c>
      <c r="D629" s="655">
        <v>8928</v>
      </c>
      <c r="E629" s="655">
        <v>0</v>
      </c>
      <c r="F629" s="655">
        <v>8928</v>
      </c>
      <c r="H629" s="633">
        <f t="shared" si="27"/>
        <v>0</v>
      </c>
      <c r="J629" s="220"/>
      <c r="K629" s="220" t="str">
        <f t="shared" si="25"/>
        <v>5122</v>
      </c>
      <c r="L629" s="220" t="str">
        <f t="shared" si="26"/>
        <v>512</v>
      </c>
      <c r="M629" s="665"/>
      <c r="N629" s="220"/>
    </row>
    <row r="630" spans="1:14" ht="15" customHeight="1">
      <c r="A630" s="655">
        <v>5122020001</v>
      </c>
      <c r="B630" s="655" t="s">
        <v>2220</v>
      </c>
      <c r="C630" s="655">
        <v>0</v>
      </c>
      <c r="D630" s="655">
        <v>458825</v>
      </c>
      <c r="E630" s="655">
        <v>0</v>
      </c>
      <c r="F630" s="655">
        <v>458825</v>
      </c>
      <c r="J630" s="220"/>
      <c r="K630" s="220" t="str">
        <f t="shared" si="25"/>
        <v>5122</v>
      </c>
      <c r="L630" s="220" t="str">
        <f t="shared" si="26"/>
        <v>512</v>
      </c>
      <c r="M630" s="665"/>
      <c r="N630" s="220"/>
    </row>
    <row r="631" spans="1:14" ht="15" customHeight="1">
      <c r="A631" s="655">
        <v>5124010001</v>
      </c>
      <c r="B631" s="655" t="s">
        <v>2530</v>
      </c>
      <c r="C631" s="655">
        <v>0</v>
      </c>
      <c r="D631" s="655">
        <v>314082</v>
      </c>
      <c r="E631" s="655">
        <v>0</v>
      </c>
      <c r="F631" s="655">
        <v>314082</v>
      </c>
      <c r="H631" s="633">
        <f>SUM(H614:H630)</f>
        <v>0</v>
      </c>
      <c r="J631" s="220"/>
      <c r="K631" s="220" t="str">
        <f t="shared" si="25"/>
        <v>5124</v>
      </c>
      <c r="L631" s="220" t="str">
        <f t="shared" si="26"/>
        <v>512</v>
      </c>
      <c r="M631" s="665"/>
      <c r="N631" s="220"/>
    </row>
    <row r="632" spans="1:14" ht="15" customHeight="1">
      <c r="A632" s="655">
        <v>5124010003</v>
      </c>
      <c r="B632" s="655" t="s">
        <v>2532</v>
      </c>
      <c r="C632" s="655">
        <v>0</v>
      </c>
      <c r="D632" s="655">
        <v>739343.68</v>
      </c>
      <c r="E632" s="655">
        <v>0</v>
      </c>
      <c r="F632" s="655">
        <v>739343.68</v>
      </c>
      <c r="J632" s="220"/>
      <c r="K632" s="220" t="str">
        <f t="shared" si="25"/>
        <v>5124</v>
      </c>
      <c r="L632" s="220" t="str">
        <f t="shared" si="26"/>
        <v>512</v>
      </c>
      <c r="M632" s="665"/>
      <c r="N632" s="220"/>
    </row>
    <row r="633" spans="1:14" ht="15" customHeight="1">
      <c r="A633" s="655">
        <v>5124010006</v>
      </c>
      <c r="B633" s="655" t="s">
        <v>7536</v>
      </c>
      <c r="C633" s="655">
        <v>0</v>
      </c>
      <c r="D633" s="655">
        <v>3756080.14</v>
      </c>
      <c r="E633" s="655">
        <v>0</v>
      </c>
      <c r="F633" s="655">
        <v>3756080.14</v>
      </c>
      <c r="J633" s="220"/>
      <c r="K633" s="220" t="str">
        <f t="shared" si="25"/>
        <v>5124</v>
      </c>
      <c r="L633" s="220" t="str">
        <f t="shared" si="26"/>
        <v>512</v>
      </c>
      <c r="M633" s="665"/>
      <c r="N633" s="220"/>
    </row>
    <row r="634" spans="1:14" ht="15" customHeight="1">
      <c r="A634" s="655">
        <v>5124020001</v>
      </c>
      <c r="B634" s="655" t="s">
        <v>2535</v>
      </c>
      <c r="C634" s="655">
        <v>0</v>
      </c>
      <c r="D634" s="655">
        <v>48122.8</v>
      </c>
      <c r="E634" s="655">
        <v>0</v>
      </c>
      <c r="F634" s="655">
        <v>48122.8</v>
      </c>
      <c r="J634" s="220"/>
      <c r="K634" s="220" t="str">
        <f t="shared" si="25"/>
        <v>5124</v>
      </c>
      <c r="L634" s="220" t="str">
        <f t="shared" si="26"/>
        <v>512</v>
      </c>
      <c r="M634" s="665"/>
      <c r="N634" s="220"/>
    </row>
    <row r="635" spans="1:14" ht="15" customHeight="1">
      <c r="A635" s="655">
        <v>5124030001</v>
      </c>
      <c r="B635" s="655" t="s">
        <v>2538</v>
      </c>
      <c r="C635" s="655">
        <v>0</v>
      </c>
      <c r="D635" s="655">
        <v>14347</v>
      </c>
      <c r="E635" s="655">
        <v>0</v>
      </c>
      <c r="F635" s="655">
        <v>14347</v>
      </c>
      <c r="J635" s="220"/>
      <c r="K635" s="220" t="str">
        <f t="shared" si="25"/>
        <v>5124</v>
      </c>
      <c r="L635" s="220" t="str">
        <f t="shared" si="26"/>
        <v>512</v>
      </c>
      <c r="M635" s="665"/>
      <c r="N635" s="220"/>
    </row>
    <row r="636" spans="1:14" ht="15" customHeight="1">
      <c r="A636" s="655">
        <v>5124040001</v>
      </c>
      <c r="B636" s="655" t="s">
        <v>2540</v>
      </c>
      <c r="C636" s="655">
        <v>0</v>
      </c>
      <c r="D636" s="655">
        <v>48300</v>
      </c>
      <c r="E636" s="655">
        <v>0</v>
      </c>
      <c r="F636" s="655">
        <v>48300</v>
      </c>
      <c r="J636" s="220"/>
      <c r="K636" s="220" t="str">
        <f t="shared" si="25"/>
        <v>5124</v>
      </c>
      <c r="L636" s="220" t="str">
        <f t="shared" si="26"/>
        <v>512</v>
      </c>
      <c r="M636" s="665"/>
      <c r="N636" s="220"/>
    </row>
    <row r="637" spans="1:14" ht="15" customHeight="1">
      <c r="A637" s="655">
        <v>5124060001</v>
      </c>
      <c r="B637" s="655" t="s">
        <v>689</v>
      </c>
      <c r="C637" s="655">
        <v>0</v>
      </c>
      <c r="D637" s="655">
        <v>38125.599999999999</v>
      </c>
      <c r="E637" s="655">
        <v>0</v>
      </c>
      <c r="F637" s="655">
        <v>38125.599999999999</v>
      </c>
      <c r="J637" s="220"/>
      <c r="K637" s="220" t="str">
        <f t="shared" si="25"/>
        <v>5124</v>
      </c>
      <c r="L637" s="220" t="str">
        <f t="shared" si="26"/>
        <v>512</v>
      </c>
      <c r="M637" s="665"/>
      <c r="N637" s="220"/>
    </row>
    <row r="638" spans="1:14" ht="15" customHeight="1">
      <c r="A638" s="655">
        <v>5124070001</v>
      </c>
      <c r="B638" s="655" t="s">
        <v>690</v>
      </c>
      <c r="C638" s="655">
        <v>0</v>
      </c>
      <c r="D638" s="655">
        <v>139664.24</v>
      </c>
      <c r="E638" s="655">
        <v>0</v>
      </c>
      <c r="F638" s="655">
        <v>139664.24</v>
      </c>
      <c r="J638" s="220"/>
      <c r="K638" s="220" t="str">
        <f t="shared" si="25"/>
        <v>5124</v>
      </c>
      <c r="L638" s="220" t="str">
        <f t="shared" si="26"/>
        <v>512</v>
      </c>
      <c r="M638" s="665"/>
      <c r="N638" s="220"/>
    </row>
    <row r="639" spans="1:14" ht="15" customHeight="1">
      <c r="A639" s="655">
        <v>5124900001</v>
      </c>
      <c r="B639" s="655" t="s">
        <v>691</v>
      </c>
      <c r="C639" s="655">
        <v>0</v>
      </c>
      <c r="D639" s="655">
        <v>96871</v>
      </c>
      <c r="E639" s="655">
        <v>0</v>
      </c>
      <c r="F639" s="655">
        <v>96871</v>
      </c>
      <c r="J639" s="220"/>
      <c r="K639" s="220" t="str">
        <f t="shared" si="25"/>
        <v>5124</v>
      </c>
      <c r="L639" s="220" t="str">
        <f t="shared" si="26"/>
        <v>512</v>
      </c>
      <c r="M639" s="665"/>
      <c r="N639" s="220"/>
    </row>
    <row r="640" spans="1:14" ht="15" customHeight="1">
      <c r="A640" s="655">
        <v>5124900002</v>
      </c>
      <c r="B640" s="655" t="s">
        <v>2565</v>
      </c>
      <c r="C640" s="655">
        <v>0</v>
      </c>
      <c r="D640" s="655">
        <v>192000</v>
      </c>
      <c r="E640" s="655">
        <v>0</v>
      </c>
      <c r="F640" s="655">
        <v>192000</v>
      </c>
      <c r="J640" s="220"/>
      <c r="K640" s="220" t="str">
        <f t="shared" si="25"/>
        <v>5124</v>
      </c>
      <c r="L640" s="220" t="str">
        <f t="shared" si="26"/>
        <v>512</v>
      </c>
      <c r="M640" s="665"/>
      <c r="N640" s="220"/>
    </row>
    <row r="641" spans="1:14" ht="15" customHeight="1">
      <c r="A641" s="655">
        <v>5124900003</v>
      </c>
      <c r="B641" s="655" t="s">
        <v>2568</v>
      </c>
      <c r="C641" s="655">
        <v>0</v>
      </c>
      <c r="D641" s="655">
        <v>198541.06</v>
      </c>
      <c r="E641" s="655">
        <v>0</v>
      </c>
      <c r="F641" s="655">
        <v>198541.06</v>
      </c>
      <c r="J641" s="220"/>
      <c r="K641" s="220" t="str">
        <f t="shared" si="25"/>
        <v>5124</v>
      </c>
      <c r="L641" s="220" t="str">
        <f t="shared" si="26"/>
        <v>512</v>
      </c>
      <c r="M641" s="665"/>
      <c r="N641" s="220"/>
    </row>
    <row r="642" spans="1:14" ht="15" customHeight="1">
      <c r="A642" s="655">
        <v>5125010001</v>
      </c>
      <c r="B642" s="655" t="s">
        <v>2814</v>
      </c>
      <c r="C642" s="655">
        <v>0</v>
      </c>
      <c r="D642" s="655">
        <v>293025</v>
      </c>
      <c r="E642" s="655">
        <v>0</v>
      </c>
      <c r="F642" s="655">
        <v>293025</v>
      </c>
      <c r="J642" s="220"/>
      <c r="K642" s="220" t="str">
        <f t="shared" si="25"/>
        <v>5125</v>
      </c>
      <c r="L642" s="220" t="str">
        <f t="shared" si="26"/>
        <v>512</v>
      </c>
      <c r="M642" s="665"/>
      <c r="N642" s="220"/>
    </row>
    <row r="643" spans="1:14" ht="15" customHeight="1">
      <c r="A643" s="655">
        <v>5125020001</v>
      </c>
      <c r="B643" s="655" t="s">
        <v>2815</v>
      </c>
      <c r="C643" s="655">
        <v>0</v>
      </c>
      <c r="D643" s="655">
        <v>1218</v>
      </c>
      <c r="E643" s="655">
        <v>0</v>
      </c>
      <c r="F643" s="655">
        <v>1218</v>
      </c>
      <c r="J643" s="220"/>
      <c r="K643" s="220" t="str">
        <f t="shared" si="25"/>
        <v>5125</v>
      </c>
      <c r="L643" s="220" t="str">
        <f t="shared" si="26"/>
        <v>512</v>
      </c>
      <c r="M643" s="665"/>
      <c r="N643" s="220"/>
    </row>
    <row r="644" spans="1:14" ht="15" customHeight="1">
      <c r="A644" s="655">
        <v>5125030001</v>
      </c>
      <c r="B644" s="655" t="s">
        <v>2570</v>
      </c>
      <c r="C644" s="655">
        <v>0</v>
      </c>
      <c r="D644" s="655">
        <v>271832.83</v>
      </c>
      <c r="E644" s="655">
        <v>0</v>
      </c>
      <c r="F644" s="655">
        <v>271832.83</v>
      </c>
      <c r="J644" s="220"/>
      <c r="K644" s="220" t="str">
        <f t="shared" si="25"/>
        <v>5125</v>
      </c>
      <c r="L644" s="220" t="str">
        <f t="shared" si="26"/>
        <v>512</v>
      </c>
      <c r="M644" s="665"/>
      <c r="N644" s="220"/>
    </row>
    <row r="645" spans="1:14" ht="15" customHeight="1">
      <c r="A645" s="655">
        <v>5125040001</v>
      </c>
      <c r="B645" s="655" t="s">
        <v>2236</v>
      </c>
      <c r="C645" s="655">
        <v>0</v>
      </c>
      <c r="D645" s="655">
        <v>212319.11</v>
      </c>
      <c r="E645" s="655">
        <v>0</v>
      </c>
      <c r="F645" s="655">
        <v>212319.11</v>
      </c>
      <c r="J645" s="220"/>
      <c r="K645" s="220" t="str">
        <f t="shared" ref="K645:K708" si="28">MID(A645,1,4)</f>
        <v>5125</v>
      </c>
      <c r="L645" s="220" t="str">
        <f t="shared" ref="L645:L708" si="29">MID(A645,1,3)</f>
        <v>512</v>
      </c>
      <c r="M645" s="665"/>
      <c r="N645" s="220"/>
    </row>
    <row r="646" spans="1:14" ht="15" customHeight="1">
      <c r="A646" s="655">
        <v>5125050001</v>
      </c>
      <c r="B646" s="655" t="s">
        <v>2816</v>
      </c>
      <c r="C646" s="655">
        <v>0</v>
      </c>
      <c r="D646" s="655">
        <v>46481.2</v>
      </c>
      <c r="E646" s="655">
        <v>0</v>
      </c>
      <c r="F646" s="655">
        <v>46481.2</v>
      </c>
      <c r="J646" s="220"/>
      <c r="K646" s="220" t="str">
        <f t="shared" si="28"/>
        <v>5125</v>
      </c>
      <c r="L646" s="220" t="str">
        <f t="shared" si="29"/>
        <v>512</v>
      </c>
      <c r="M646" s="665"/>
      <c r="N646" s="220"/>
    </row>
    <row r="647" spans="1:14" ht="15" customHeight="1">
      <c r="A647" s="655">
        <v>5125060001</v>
      </c>
      <c r="B647" s="655" t="s">
        <v>1210</v>
      </c>
      <c r="C647" s="655">
        <v>0</v>
      </c>
      <c r="D647" s="655">
        <v>77354.350000000006</v>
      </c>
      <c r="E647" s="655">
        <v>0</v>
      </c>
      <c r="F647" s="655">
        <v>77354.350000000006</v>
      </c>
      <c r="J647" s="220"/>
      <c r="K647" s="220" t="str">
        <f t="shared" si="28"/>
        <v>5125</v>
      </c>
      <c r="L647" s="220" t="str">
        <f t="shared" si="29"/>
        <v>512</v>
      </c>
      <c r="M647" s="665"/>
      <c r="N647" s="220"/>
    </row>
    <row r="648" spans="1:14" ht="15" customHeight="1">
      <c r="A648" s="655">
        <v>5126010001</v>
      </c>
      <c r="B648" s="655" t="s">
        <v>692</v>
      </c>
      <c r="C648" s="655">
        <v>0</v>
      </c>
      <c r="D648" s="655">
        <v>18398448.579999998</v>
      </c>
      <c r="E648" s="655">
        <v>0</v>
      </c>
      <c r="F648" s="655">
        <v>18398448.579999998</v>
      </c>
      <c r="J648" s="220"/>
      <c r="K648" s="220" t="str">
        <f t="shared" si="28"/>
        <v>5126</v>
      </c>
      <c r="L648" s="220" t="str">
        <f t="shared" si="29"/>
        <v>512</v>
      </c>
      <c r="M648" s="665"/>
      <c r="N648" s="220"/>
    </row>
    <row r="649" spans="1:14" ht="15" customHeight="1">
      <c r="A649" s="655">
        <v>5126010002</v>
      </c>
      <c r="B649" s="655" t="s">
        <v>693</v>
      </c>
      <c r="C649" s="655">
        <v>0</v>
      </c>
      <c r="D649" s="655">
        <v>4466647.9000000004</v>
      </c>
      <c r="E649" s="655">
        <v>0</v>
      </c>
      <c r="F649" s="655">
        <v>4466647.9000000004</v>
      </c>
      <c r="J649" s="220"/>
      <c r="K649" s="220" t="str">
        <f t="shared" si="28"/>
        <v>5126</v>
      </c>
      <c r="L649" s="220" t="str">
        <f t="shared" si="29"/>
        <v>512</v>
      </c>
      <c r="M649" s="665"/>
      <c r="N649" s="220"/>
    </row>
    <row r="650" spans="1:14" ht="15" customHeight="1">
      <c r="A650" s="655">
        <v>5126010003</v>
      </c>
      <c r="B650" s="655" t="s">
        <v>2241</v>
      </c>
      <c r="C650" s="655">
        <v>0</v>
      </c>
      <c r="D650" s="655">
        <v>261073.86</v>
      </c>
      <c r="E650" s="655">
        <v>0</v>
      </c>
      <c r="F650" s="655">
        <v>261073.86</v>
      </c>
      <c r="J650" s="220"/>
      <c r="K650" s="220" t="str">
        <f t="shared" si="28"/>
        <v>5126</v>
      </c>
      <c r="L650" s="220" t="str">
        <f t="shared" si="29"/>
        <v>512</v>
      </c>
      <c r="M650" s="665"/>
      <c r="N650" s="220"/>
    </row>
    <row r="651" spans="1:14" ht="15" customHeight="1">
      <c r="A651" s="655">
        <v>5126010004</v>
      </c>
      <c r="B651" s="655" t="s">
        <v>1211</v>
      </c>
      <c r="C651" s="655">
        <v>0</v>
      </c>
      <c r="D651" s="655">
        <v>10493.51</v>
      </c>
      <c r="E651" s="655">
        <v>0</v>
      </c>
      <c r="F651" s="655">
        <v>10493.51</v>
      </c>
      <c r="J651" s="220"/>
      <c r="K651" s="220" t="str">
        <f t="shared" si="28"/>
        <v>5126</v>
      </c>
      <c r="L651" s="220" t="str">
        <f t="shared" si="29"/>
        <v>512</v>
      </c>
      <c r="M651" s="665"/>
      <c r="N651" s="220"/>
    </row>
    <row r="652" spans="1:14" ht="15" customHeight="1">
      <c r="A652" s="655">
        <v>5127010001</v>
      </c>
      <c r="B652" s="655" t="s">
        <v>2817</v>
      </c>
      <c r="C652" s="655">
        <v>0</v>
      </c>
      <c r="D652" s="655">
        <v>179436.82</v>
      </c>
      <c r="E652" s="655">
        <v>0</v>
      </c>
      <c r="F652" s="655">
        <v>179436.82</v>
      </c>
      <c r="J652" s="220"/>
      <c r="K652" s="220" t="str">
        <f t="shared" si="28"/>
        <v>5127</v>
      </c>
      <c r="L652" s="220" t="str">
        <f t="shared" si="29"/>
        <v>512</v>
      </c>
      <c r="M652" s="665"/>
      <c r="N652" s="220"/>
    </row>
    <row r="653" spans="1:14" ht="15" customHeight="1">
      <c r="A653" s="655">
        <v>5127020001</v>
      </c>
      <c r="B653" s="655" t="s">
        <v>2601</v>
      </c>
      <c r="C653" s="655">
        <v>0</v>
      </c>
      <c r="D653" s="655">
        <v>194090.13</v>
      </c>
      <c r="E653" s="655">
        <v>0</v>
      </c>
      <c r="F653" s="655">
        <v>194090.13</v>
      </c>
      <c r="J653" s="220"/>
      <c r="K653" s="220" t="str">
        <f t="shared" si="28"/>
        <v>5127</v>
      </c>
      <c r="L653" s="220" t="str">
        <f t="shared" si="29"/>
        <v>512</v>
      </c>
      <c r="M653" s="665"/>
      <c r="N653" s="220"/>
    </row>
    <row r="654" spans="1:14" ht="15" customHeight="1">
      <c r="A654" s="655">
        <v>5127020002</v>
      </c>
      <c r="B654" s="655" t="s">
        <v>2818</v>
      </c>
      <c r="C654" s="655">
        <v>0</v>
      </c>
      <c r="D654" s="655">
        <v>23625</v>
      </c>
      <c r="E654" s="655">
        <v>0</v>
      </c>
      <c r="F654" s="655">
        <v>23625</v>
      </c>
      <c r="J654" s="220"/>
      <c r="K654" s="220" t="str">
        <f t="shared" si="28"/>
        <v>5127</v>
      </c>
      <c r="L654" s="220" t="str">
        <f t="shared" si="29"/>
        <v>512</v>
      </c>
      <c r="M654" s="665"/>
      <c r="N654" s="220"/>
    </row>
    <row r="655" spans="1:14" ht="15" customHeight="1">
      <c r="A655" s="655">
        <v>5127030001</v>
      </c>
      <c r="B655" s="655" t="s">
        <v>2819</v>
      </c>
      <c r="C655" s="655">
        <v>0</v>
      </c>
      <c r="D655" s="655">
        <v>54706.400000000001</v>
      </c>
      <c r="E655" s="655">
        <v>0</v>
      </c>
      <c r="F655" s="655">
        <v>54706.400000000001</v>
      </c>
      <c r="J655" s="220"/>
      <c r="K655" s="220" t="str">
        <f t="shared" si="28"/>
        <v>5127</v>
      </c>
      <c r="L655" s="220" t="str">
        <f t="shared" si="29"/>
        <v>512</v>
      </c>
      <c r="M655" s="665"/>
      <c r="N655" s="220"/>
    </row>
    <row r="656" spans="1:14" ht="15" customHeight="1">
      <c r="A656" s="655">
        <v>5129010001</v>
      </c>
      <c r="B656" s="655" t="s">
        <v>2605</v>
      </c>
      <c r="C656" s="655">
        <v>0</v>
      </c>
      <c r="D656" s="655">
        <v>174034.69</v>
      </c>
      <c r="E656" s="655">
        <v>0</v>
      </c>
      <c r="F656" s="655">
        <v>174034.69</v>
      </c>
      <c r="J656" s="220"/>
      <c r="K656" s="220" t="str">
        <f t="shared" si="28"/>
        <v>5129</v>
      </c>
      <c r="L656" s="220" t="str">
        <f t="shared" si="29"/>
        <v>512</v>
      </c>
      <c r="M656" s="665"/>
      <c r="N656" s="220"/>
    </row>
    <row r="657" spans="1:14" ht="15" customHeight="1">
      <c r="A657" s="655">
        <v>5129020001</v>
      </c>
      <c r="B657" s="655" t="s">
        <v>2254</v>
      </c>
      <c r="C657" s="655">
        <v>0</v>
      </c>
      <c r="D657" s="655">
        <v>49078.5</v>
      </c>
      <c r="E657" s="655">
        <v>0</v>
      </c>
      <c r="F657" s="655">
        <v>49078.5</v>
      </c>
      <c r="J657" s="220"/>
      <c r="K657" s="220" t="str">
        <f t="shared" si="28"/>
        <v>5129</v>
      </c>
      <c r="L657" s="220" t="str">
        <f t="shared" si="29"/>
        <v>512</v>
      </c>
      <c r="M657" s="665"/>
      <c r="N657" s="220"/>
    </row>
    <row r="658" spans="1:14" ht="15" customHeight="1">
      <c r="A658" s="655">
        <v>5129030001</v>
      </c>
      <c r="B658" s="655" t="s">
        <v>2611</v>
      </c>
      <c r="C658" s="655">
        <v>0</v>
      </c>
      <c r="D658" s="655">
        <v>5738.01</v>
      </c>
      <c r="E658" s="655">
        <v>0</v>
      </c>
      <c r="F658" s="655">
        <v>5738.01</v>
      </c>
      <c r="J658" s="220"/>
      <c r="K658" s="220" t="str">
        <f t="shared" si="28"/>
        <v>5129</v>
      </c>
      <c r="L658" s="220" t="str">
        <f t="shared" si="29"/>
        <v>512</v>
      </c>
      <c r="M658" s="665"/>
      <c r="N658" s="220"/>
    </row>
    <row r="659" spans="1:14" ht="15" customHeight="1">
      <c r="A659" s="655">
        <v>5129040001</v>
      </c>
      <c r="B659" s="655" t="s">
        <v>694</v>
      </c>
      <c r="C659" s="655">
        <v>0</v>
      </c>
      <c r="D659" s="655">
        <v>24268.080000000002</v>
      </c>
      <c r="E659" s="655">
        <v>0</v>
      </c>
      <c r="F659" s="655">
        <v>24268.080000000002</v>
      </c>
      <c r="J659" s="220"/>
      <c r="K659" s="220" t="str">
        <f t="shared" si="28"/>
        <v>5129</v>
      </c>
      <c r="L659" s="220" t="str">
        <f t="shared" si="29"/>
        <v>512</v>
      </c>
      <c r="M659" s="665"/>
      <c r="N659" s="220"/>
    </row>
    <row r="660" spans="1:14" ht="15" customHeight="1">
      <c r="A660" s="655">
        <v>5129050001</v>
      </c>
      <c r="B660" s="655" t="s">
        <v>2620</v>
      </c>
      <c r="C660" s="655">
        <v>0</v>
      </c>
      <c r="D660" s="655">
        <v>7922.92</v>
      </c>
      <c r="E660" s="655">
        <v>0</v>
      </c>
      <c r="F660" s="655">
        <v>7922.92</v>
      </c>
      <c r="J660" s="220"/>
      <c r="K660" s="220" t="str">
        <f t="shared" si="28"/>
        <v>5129</v>
      </c>
      <c r="L660" s="220" t="str">
        <f t="shared" si="29"/>
        <v>512</v>
      </c>
      <c r="M660" s="665"/>
      <c r="N660" s="220"/>
    </row>
    <row r="661" spans="1:14" ht="15" customHeight="1">
      <c r="A661" s="655">
        <v>5129060001</v>
      </c>
      <c r="B661" s="655" t="s">
        <v>695</v>
      </c>
      <c r="C661" s="655">
        <v>0</v>
      </c>
      <c r="D661" s="655">
        <v>418730.57</v>
      </c>
      <c r="E661" s="655">
        <v>0</v>
      </c>
      <c r="F661" s="655">
        <v>418730.57</v>
      </c>
      <c r="J661" s="220"/>
      <c r="K661" s="220" t="str">
        <f t="shared" si="28"/>
        <v>5129</v>
      </c>
      <c r="L661" s="220" t="str">
        <f t="shared" si="29"/>
        <v>512</v>
      </c>
      <c r="M661" s="665"/>
      <c r="N661" s="220"/>
    </row>
    <row r="662" spans="1:14" ht="15" customHeight="1">
      <c r="A662" s="655">
        <v>5129080001</v>
      </c>
      <c r="B662" s="655" t="s">
        <v>2275</v>
      </c>
      <c r="C662" s="655">
        <v>0</v>
      </c>
      <c r="D662" s="655">
        <v>157563.79999999999</v>
      </c>
      <c r="E662" s="655">
        <v>0</v>
      </c>
      <c r="F662" s="655">
        <v>157563.79999999999</v>
      </c>
      <c r="J662" s="220"/>
      <c r="K662" s="220" t="str">
        <f t="shared" si="28"/>
        <v>5129</v>
      </c>
      <c r="L662" s="220" t="str">
        <f t="shared" si="29"/>
        <v>512</v>
      </c>
      <c r="M662" s="665"/>
      <c r="N662" s="220"/>
    </row>
    <row r="663" spans="1:14" ht="15" customHeight="1">
      <c r="A663" s="655">
        <v>5129090001</v>
      </c>
      <c r="B663" s="655" t="s">
        <v>2645</v>
      </c>
      <c r="C663" s="655">
        <v>0</v>
      </c>
      <c r="D663" s="655">
        <v>4670</v>
      </c>
      <c r="E663" s="655">
        <v>0</v>
      </c>
      <c r="F663" s="655">
        <v>4670</v>
      </c>
      <c r="J663" s="220"/>
      <c r="K663" s="220" t="str">
        <f t="shared" si="28"/>
        <v>5129</v>
      </c>
      <c r="L663" s="220" t="str">
        <f t="shared" si="29"/>
        <v>512</v>
      </c>
      <c r="M663" s="665"/>
      <c r="N663" s="220"/>
    </row>
    <row r="664" spans="1:14" ht="15" customHeight="1">
      <c r="A664" s="655">
        <v>5129090002</v>
      </c>
      <c r="B664" s="655" t="s">
        <v>2820</v>
      </c>
      <c r="C664" s="655">
        <v>0</v>
      </c>
      <c r="D664" s="655">
        <v>26477</v>
      </c>
      <c r="E664" s="655">
        <v>0</v>
      </c>
      <c r="F664" s="655">
        <v>26477</v>
      </c>
      <c r="J664" s="220"/>
      <c r="K664" s="220" t="str">
        <f t="shared" si="28"/>
        <v>5129</v>
      </c>
      <c r="L664" s="220" t="str">
        <f t="shared" si="29"/>
        <v>512</v>
      </c>
      <c r="M664" s="665"/>
      <c r="N664" s="220"/>
    </row>
    <row r="665" spans="1:14" ht="15" customHeight="1">
      <c r="A665" s="655">
        <v>5131010001</v>
      </c>
      <c r="B665" s="655" t="s">
        <v>696</v>
      </c>
      <c r="C665" s="655">
        <v>0</v>
      </c>
      <c r="D665" s="655">
        <v>4304021</v>
      </c>
      <c r="E665" s="655">
        <v>0</v>
      </c>
      <c r="F665" s="655">
        <v>4304021</v>
      </c>
      <c r="J665" s="220"/>
      <c r="K665" s="220" t="str">
        <f t="shared" si="28"/>
        <v>5131</v>
      </c>
      <c r="L665" s="220" t="str">
        <f t="shared" si="29"/>
        <v>513</v>
      </c>
      <c r="M665" s="665"/>
      <c r="N665" s="220"/>
    </row>
    <row r="666" spans="1:14" ht="15" customHeight="1">
      <c r="A666" s="655">
        <v>5131010002</v>
      </c>
      <c r="B666" s="655" t="s">
        <v>697</v>
      </c>
      <c r="C666" s="655">
        <v>0</v>
      </c>
      <c r="D666" s="655">
        <v>18651024</v>
      </c>
      <c r="E666" s="655">
        <v>0</v>
      </c>
      <c r="F666" s="655">
        <v>18651024</v>
      </c>
      <c r="J666" s="220"/>
      <c r="K666" s="220" t="str">
        <f t="shared" si="28"/>
        <v>5131</v>
      </c>
      <c r="L666" s="220" t="str">
        <f t="shared" si="29"/>
        <v>513</v>
      </c>
      <c r="M666" s="665"/>
      <c r="N666" s="220"/>
    </row>
    <row r="667" spans="1:14" ht="15" customHeight="1">
      <c r="A667" s="655">
        <v>5131020001</v>
      </c>
      <c r="B667" s="655" t="s">
        <v>698</v>
      </c>
      <c r="C667" s="655">
        <v>0</v>
      </c>
      <c r="D667" s="655">
        <v>1421185.67</v>
      </c>
      <c r="E667" s="655">
        <v>0</v>
      </c>
      <c r="F667" s="655">
        <v>1421185.67</v>
      </c>
      <c r="J667" s="220"/>
      <c r="K667" s="220" t="str">
        <f t="shared" si="28"/>
        <v>5131</v>
      </c>
      <c r="L667" s="220" t="str">
        <f t="shared" si="29"/>
        <v>513</v>
      </c>
      <c r="M667" s="665"/>
      <c r="N667" s="220"/>
    </row>
    <row r="668" spans="1:14" ht="15" customHeight="1">
      <c r="A668" s="655">
        <v>5131030001</v>
      </c>
      <c r="B668" s="655" t="s">
        <v>519</v>
      </c>
      <c r="C668" s="655">
        <v>0</v>
      </c>
      <c r="D668" s="655">
        <v>1055315.29</v>
      </c>
      <c r="E668" s="655">
        <v>0</v>
      </c>
      <c r="F668" s="655">
        <v>1055315.29</v>
      </c>
      <c r="J668" s="220"/>
      <c r="K668" s="220" t="str">
        <f t="shared" si="28"/>
        <v>5131</v>
      </c>
      <c r="L668" s="220" t="str">
        <f t="shared" si="29"/>
        <v>513</v>
      </c>
      <c r="M668" s="665"/>
      <c r="N668" s="220"/>
    </row>
    <row r="669" spans="1:14" ht="15" customHeight="1">
      <c r="A669" s="655">
        <v>5131040001</v>
      </c>
      <c r="B669" s="655" t="s">
        <v>699</v>
      </c>
      <c r="C669" s="655">
        <v>0</v>
      </c>
      <c r="D669" s="655">
        <v>322733.57</v>
      </c>
      <c r="E669" s="655">
        <v>0</v>
      </c>
      <c r="F669" s="655">
        <v>322733.57</v>
      </c>
      <c r="J669" s="220"/>
      <c r="K669" s="220" t="str">
        <f t="shared" si="28"/>
        <v>5131</v>
      </c>
      <c r="L669" s="220" t="str">
        <f t="shared" si="29"/>
        <v>513</v>
      </c>
      <c r="M669" s="665"/>
      <c r="N669" s="220"/>
    </row>
    <row r="670" spans="1:14" ht="15" customHeight="1">
      <c r="A670" s="655">
        <v>5131050001</v>
      </c>
      <c r="B670" s="655" t="s">
        <v>2290</v>
      </c>
      <c r="C670" s="655">
        <v>0</v>
      </c>
      <c r="D670" s="655">
        <v>9713</v>
      </c>
      <c r="E670" s="655">
        <v>0</v>
      </c>
      <c r="F670" s="655">
        <v>9713</v>
      </c>
      <c r="J670" s="220"/>
      <c r="K670" s="220" t="str">
        <f t="shared" si="28"/>
        <v>5131</v>
      </c>
      <c r="L670" s="220" t="str">
        <f t="shared" si="29"/>
        <v>513</v>
      </c>
      <c r="M670" s="665"/>
      <c r="N670" s="220"/>
    </row>
    <row r="671" spans="1:14" ht="15" customHeight="1">
      <c r="A671" s="655">
        <v>5131070001</v>
      </c>
      <c r="B671" s="655" t="s">
        <v>2294</v>
      </c>
      <c r="C671" s="655">
        <v>0</v>
      </c>
      <c r="D671" s="655">
        <v>320881.71000000002</v>
      </c>
      <c r="E671" s="655">
        <v>0</v>
      </c>
      <c r="F671" s="655">
        <v>320881.71000000002</v>
      </c>
      <c r="J671" s="220"/>
      <c r="K671" s="220" t="str">
        <f t="shared" si="28"/>
        <v>5131</v>
      </c>
      <c r="L671" s="220" t="str">
        <f t="shared" si="29"/>
        <v>513</v>
      </c>
      <c r="M671" s="665"/>
      <c r="N671" s="220"/>
    </row>
    <row r="672" spans="1:14" ht="15" customHeight="1">
      <c r="A672" s="655">
        <v>5131080001</v>
      </c>
      <c r="B672" s="655" t="s">
        <v>2296</v>
      </c>
      <c r="C672" s="655">
        <v>0</v>
      </c>
      <c r="D672" s="655">
        <v>681.7</v>
      </c>
      <c r="E672" s="655">
        <v>0</v>
      </c>
      <c r="F672" s="655">
        <v>681.7</v>
      </c>
      <c r="J672" s="220"/>
      <c r="K672" s="220" t="str">
        <f t="shared" si="28"/>
        <v>5131</v>
      </c>
      <c r="L672" s="220" t="str">
        <f t="shared" si="29"/>
        <v>513</v>
      </c>
      <c r="M672" s="665"/>
      <c r="N672" s="220"/>
    </row>
    <row r="673" spans="1:14" ht="15" customHeight="1">
      <c r="A673" s="655">
        <v>5131080002</v>
      </c>
      <c r="B673" s="655" t="s">
        <v>2298</v>
      </c>
      <c r="C673" s="655">
        <v>0</v>
      </c>
      <c r="D673" s="655">
        <v>1600.36</v>
      </c>
      <c r="E673" s="655">
        <v>0</v>
      </c>
      <c r="F673" s="655">
        <v>1600.36</v>
      </c>
      <c r="J673" s="220"/>
      <c r="K673" s="220" t="str">
        <f t="shared" si="28"/>
        <v>5131</v>
      </c>
      <c r="L673" s="220" t="str">
        <f t="shared" si="29"/>
        <v>513</v>
      </c>
      <c r="M673" s="665"/>
      <c r="N673" s="220"/>
    </row>
    <row r="674" spans="1:14" ht="15" customHeight="1">
      <c r="A674" s="655">
        <v>5132020001</v>
      </c>
      <c r="B674" s="655" t="s">
        <v>700</v>
      </c>
      <c r="C674" s="655">
        <v>0</v>
      </c>
      <c r="D674" s="655">
        <v>1790860.25</v>
      </c>
      <c r="E674" s="655">
        <v>0</v>
      </c>
      <c r="F674" s="655">
        <v>1790860.25</v>
      </c>
      <c r="J674" s="220"/>
      <c r="K674" s="220" t="str">
        <f t="shared" si="28"/>
        <v>5132</v>
      </c>
      <c r="L674" s="220" t="str">
        <f t="shared" si="29"/>
        <v>513</v>
      </c>
      <c r="M674" s="665"/>
      <c r="N674" s="220"/>
    </row>
    <row r="675" spans="1:14" ht="15" customHeight="1">
      <c r="A675" s="655">
        <v>5132030003</v>
      </c>
      <c r="B675" s="655" t="s">
        <v>2305</v>
      </c>
      <c r="C675" s="655">
        <v>0</v>
      </c>
      <c r="D675" s="655">
        <v>132206.32999999999</v>
      </c>
      <c r="E675" s="655">
        <v>0</v>
      </c>
      <c r="F675" s="655">
        <v>132206.32999999999</v>
      </c>
      <c r="J675" s="220"/>
      <c r="K675" s="220" t="str">
        <f t="shared" si="28"/>
        <v>5132</v>
      </c>
      <c r="L675" s="220" t="str">
        <f t="shared" si="29"/>
        <v>513</v>
      </c>
      <c r="M675" s="665"/>
      <c r="N675" s="220"/>
    </row>
    <row r="676" spans="1:14" ht="15" customHeight="1">
      <c r="A676" s="655">
        <v>5132050001</v>
      </c>
      <c r="B676" s="655" t="s">
        <v>2308</v>
      </c>
      <c r="C676" s="655">
        <v>0</v>
      </c>
      <c r="D676" s="655">
        <v>101660</v>
      </c>
      <c r="E676" s="655">
        <v>0</v>
      </c>
      <c r="F676" s="655">
        <v>101660</v>
      </c>
      <c r="J676" s="220"/>
      <c r="K676" s="220" t="str">
        <f t="shared" si="28"/>
        <v>5132</v>
      </c>
      <c r="L676" s="220" t="str">
        <f t="shared" si="29"/>
        <v>513</v>
      </c>
      <c r="M676" s="665"/>
      <c r="N676" s="220"/>
    </row>
    <row r="677" spans="1:14" ht="15" customHeight="1">
      <c r="A677" s="655">
        <v>5132050002</v>
      </c>
      <c r="B677" s="655" t="s">
        <v>701</v>
      </c>
      <c r="C677" s="655">
        <v>0</v>
      </c>
      <c r="D677" s="655">
        <v>4574962.49</v>
      </c>
      <c r="E677" s="655">
        <v>0</v>
      </c>
      <c r="F677" s="655">
        <v>4574962.49</v>
      </c>
      <c r="J677" s="220"/>
      <c r="K677" s="220" t="str">
        <f t="shared" si="28"/>
        <v>5132</v>
      </c>
      <c r="L677" s="220" t="str">
        <f t="shared" si="29"/>
        <v>513</v>
      </c>
      <c r="M677" s="665"/>
      <c r="N677" s="220"/>
    </row>
    <row r="678" spans="1:14" ht="15" customHeight="1">
      <c r="A678" s="655">
        <v>5132060001</v>
      </c>
      <c r="B678" s="655" t="s">
        <v>2660</v>
      </c>
      <c r="C678" s="655">
        <v>0</v>
      </c>
      <c r="D678" s="655">
        <v>970456</v>
      </c>
      <c r="E678" s="655">
        <v>0</v>
      </c>
      <c r="F678" s="655">
        <v>970456</v>
      </c>
      <c r="J678" s="220"/>
      <c r="K678" s="220" t="str">
        <f t="shared" si="28"/>
        <v>5132</v>
      </c>
      <c r="L678" s="220" t="str">
        <f t="shared" si="29"/>
        <v>513</v>
      </c>
      <c r="M678" s="665"/>
      <c r="N678" s="220"/>
    </row>
    <row r="679" spans="1:14" ht="15" customHeight="1">
      <c r="A679" s="655">
        <v>5132070001</v>
      </c>
      <c r="B679" s="655" t="s">
        <v>2663</v>
      </c>
      <c r="C679" s="655">
        <v>0</v>
      </c>
      <c r="D679" s="655">
        <v>448168.32</v>
      </c>
      <c r="E679" s="655">
        <v>0</v>
      </c>
      <c r="F679" s="655">
        <v>448168.32</v>
      </c>
      <c r="J679" s="220"/>
      <c r="K679" s="220" t="str">
        <f t="shared" si="28"/>
        <v>5132</v>
      </c>
      <c r="L679" s="220" t="str">
        <f t="shared" si="29"/>
        <v>513</v>
      </c>
      <c r="M679" s="665"/>
      <c r="N679" s="220"/>
    </row>
    <row r="680" spans="1:14" ht="15" customHeight="1">
      <c r="A680" s="655">
        <v>5132900002</v>
      </c>
      <c r="B680" s="655" t="s">
        <v>2310</v>
      </c>
      <c r="C680" s="655">
        <v>0</v>
      </c>
      <c r="D680" s="655">
        <v>734209.93</v>
      </c>
      <c r="E680" s="655">
        <v>0</v>
      </c>
      <c r="F680" s="655">
        <v>734209.93</v>
      </c>
      <c r="J680" s="220"/>
      <c r="K680" s="220" t="str">
        <f t="shared" si="28"/>
        <v>5132</v>
      </c>
      <c r="L680" s="220" t="str">
        <f t="shared" si="29"/>
        <v>513</v>
      </c>
      <c r="M680" s="665"/>
      <c r="N680" s="220"/>
    </row>
    <row r="681" spans="1:14" ht="15" customHeight="1">
      <c r="A681" s="655">
        <v>5133010001</v>
      </c>
      <c r="B681" s="655" t="s">
        <v>1465</v>
      </c>
      <c r="C681" s="655">
        <v>0</v>
      </c>
      <c r="D681" s="655">
        <v>236758.32</v>
      </c>
      <c r="E681" s="655">
        <v>0</v>
      </c>
      <c r="F681" s="655">
        <v>236758.32</v>
      </c>
      <c r="J681" s="220"/>
      <c r="K681" s="220" t="str">
        <f t="shared" si="28"/>
        <v>5133</v>
      </c>
      <c r="L681" s="220" t="str">
        <f t="shared" si="29"/>
        <v>513</v>
      </c>
      <c r="M681" s="665"/>
      <c r="N681" s="220"/>
    </row>
    <row r="682" spans="1:14" ht="15" customHeight="1">
      <c r="A682" s="655">
        <v>5133030001</v>
      </c>
      <c r="B682" s="655" t="s">
        <v>2666</v>
      </c>
      <c r="C682" s="655">
        <v>0</v>
      </c>
      <c r="D682" s="655">
        <v>853208</v>
      </c>
      <c r="E682" s="655">
        <v>0</v>
      </c>
      <c r="F682" s="655">
        <v>853208</v>
      </c>
      <c r="J682" s="220"/>
      <c r="K682" s="220" t="str">
        <f t="shared" si="28"/>
        <v>5133</v>
      </c>
      <c r="L682" s="220" t="str">
        <f t="shared" si="29"/>
        <v>513</v>
      </c>
      <c r="M682" s="665"/>
      <c r="N682" s="220"/>
    </row>
    <row r="683" spans="1:14" ht="15" customHeight="1">
      <c r="A683" s="655">
        <v>5133030002</v>
      </c>
      <c r="B683" s="655" t="s">
        <v>2313</v>
      </c>
      <c r="C683" s="655">
        <v>0</v>
      </c>
      <c r="D683" s="655">
        <v>62634.2</v>
      </c>
      <c r="E683" s="655">
        <v>0</v>
      </c>
      <c r="F683" s="655">
        <v>62634.2</v>
      </c>
      <c r="J683" s="220"/>
      <c r="K683" s="220" t="str">
        <f t="shared" si="28"/>
        <v>5133</v>
      </c>
      <c r="L683" s="220" t="str">
        <f t="shared" si="29"/>
        <v>513</v>
      </c>
      <c r="M683" s="665"/>
      <c r="N683" s="220"/>
    </row>
    <row r="684" spans="1:14" ht="15" customHeight="1">
      <c r="A684" s="655">
        <v>5133040003</v>
      </c>
      <c r="B684" s="655" t="s">
        <v>2669</v>
      </c>
      <c r="C684" s="655">
        <v>0</v>
      </c>
      <c r="D684" s="655">
        <v>105000</v>
      </c>
      <c r="E684" s="655">
        <v>0</v>
      </c>
      <c r="F684" s="655">
        <v>105000</v>
      </c>
      <c r="J684" s="220"/>
      <c r="K684" s="220" t="str">
        <f t="shared" si="28"/>
        <v>5133</v>
      </c>
      <c r="L684" s="220" t="str">
        <f t="shared" si="29"/>
        <v>513</v>
      </c>
      <c r="M684" s="665"/>
      <c r="N684" s="220"/>
    </row>
    <row r="685" spans="1:14" ht="15" customHeight="1">
      <c r="A685" s="655">
        <v>5133060001</v>
      </c>
      <c r="B685" s="655" t="s">
        <v>702</v>
      </c>
      <c r="C685" s="655">
        <v>0</v>
      </c>
      <c r="D685" s="655">
        <v>238822.03</v>
      </c>
      <c r="E685" s="655">
        <v>0</v>
      </c>
      <c r="F685" s="655">
        <v>238822.03</v>
      </c>
      <c r="J685" s="220"/>
      <c r="K685" s="220" t="str">
        <f t="shared" si="28"/>
        <v>5133</v>
      </c>
      <c r="L685" s="220" t="str">
        <f t="shared" si="29"/>
        <v>513</v>
      </c>
      <c r="M685" s="665"/>
      <c r="N685" s="220"/>
    </row>
    <row r="686" spans="1:14" ht="15" customHeight="1">
      <c r="A686" s="655">
        <v>5133090003</v>
      </c>
      <c r="B686" s="655" t="s">
        <v>2687</v>
      </c>
      <c r="C686" s="655">
        <v>0</v>
      </c>
      <c r="D686" s="655">
        <v>7896043.4400000004</v>
      </c>
      <c r="E686" s="655">
        <v>0</v>
      </c>
      <c r="F686" s="655">
        <v>7896043.4400000004</v>
      </c>
      <c r="J686" s="220"/>
      <c r="K686" s="220" t="str">
        <f t="shared" si="28"/>
        <v>5133</v>
      </c>
      <c r="L686" s="220" t="str">
        <f t="shared" si="29"/>
        <v>513</v>
      </c>
      <c r="M686" s="665"/>
      <c r="N686" s="220"/>
    </row>
    <row r="687" spans="1:14" ht="15" customHeight="1">
      <c r="A687" s="655">
        <v>5133090004</v>
      </c>
      <c r="B687" s="655" t="s">
        <v>703</v>
      </c>
      <c r="C687" s="655">
        <v>0</v>
      </c>
      <c r="D687" s="655">
        <v>441506.46</v>
      </c>
      <c r="E687" s="655">
        <v>0</v>
      </c>
      <c r="F687" s="655">
        <v>441506.46</v>
      </c>
      <c r="J687" s="220"/>
      <c r="K687" s="220" t="str">
        <f t="shared" si="28"/>
        <v>5133</v>
      </c>
      <c r="L687" s="220" t="str">
        <f t="shared" si="29"/>
        <v>513</v>
      </c>
      <c r="M687" s="665"/>
      <c r="N687" s="220"/>
    </row>
    <row r="688" spans="1:14" ht="15" customHeight="1">
      <c r="A688" s="655">
        <v>5134010001</v>
      </c>
      <c r="B688" s="655" t="s">
        <v>704</v>
      </c>
      <c r="C688" s="655">
        <v>0</v>
      </c>
      <c r="D688" s="655">
        <v>4588854.91</v>
      </c>
      <c r="E688" s="655">
        <v>0</v>
      </c>
      <c r="F688" s="655">
        <v>4588854.91</v>
      </c>
      <c r="J688" s="220"/>
      <c r="K688" s="220" t="str">
        <f t="shared" si="28"/>
        <v>5134</v>
      </c>
      <c r="L688" s="220" t="str">
        <f t="shared" si="29"/>
        <v>513</v>
      </c>
      <c r="M688" s="665"/>
      <c r="N688" s="220"/>
    </row>
    <row r="689" spans="1:14" ht="15" customHeight="1">
      <c r="A689" s="655">
        <v>5134030001</v>
      </c>
      <c r="B689" s="655" t="s">
        <v>705</v>
      </c>
      <c r="C689" s="655">
        <v>0</v>
      </c>
      <c r="D689" s="655">
        <v>817521.42</v>
      </c>
      <c r="E689" s="655">
        <v>0</v>
      </c>
      <c r="F689" s="655">
        <v>817521.42</v>
      </c>
      <c r="J689" s="220"/>
      <c r="K689" s="220" t="str">
        <f t="shared" si="28"/>
        <v>5134</v>
      </c>
      <c r="L689" s="220" t="str">
        <f t="shared" si="29"/>
        <v>513</v>
      </c>
      <c r="M689" s="665"/>
      <c r="N689" s="220"/>
    </row>
    <row r="690" spans="1:14" ht="15" customHeight="1">
      <c r="A690" s="655">
        <v>5134040001</v>
      </c>
      <c r="B690" s="655" t="s">
        <v>8016</v>
      </c>
      <c r="C690" s="655">
        <v>0</v>
      </c>
      <c r="D690" s="655">
        <v>16359.17</v>
      </c>
      <c r="E690" s="655">
        <v>0</v>
      </c>
      <c r="F690" s="655">
        <v>16359.17</v>
      </c>
      <c r="J690" s="220"/>
      <c r="K690" s="220" t="str">
        <f t="shared" si="28"/>
        <v>5134</v>
      </c>
      <c r="L690" s="220" t="str">
        <f t="shared" si="29"/>
        <v>513</v>
      </c>
      <c r="M690" s="665"/>
      <c r="N690" s="220"/>
    </row>
    <row r="691" spans="1:14" ht="15" customHeight="1">
      <c r="A691" s="655">
        <v>5135010001</v>
      </c>
      <c r="B691" s="655" t="s">
        <v>2355</v>
      </c>
      <c r="C691" s="655">
        <v>0</v>
      </c>
      <c r="D691" s="655">
        <v>1707167.89</v>
      </c>
      <c r="E691" s="655">
        <v>0</v>
      </c>
      <c r="F691" s="655">
        <v>1707167.89</v>
      </c>
      <c r="J691" s="220"/>
      <c r="K691" s="220" t="str">
        <f t="shared" si="28"/>
        <v>5135</v>
      </c>
      <c r="L691" s="220" t="str">
        <f t="shared" si="29"/>
        <v>513</v>
      </c>
      <c r="M691" s="665"/>
      <c r="N691" s="220"/>
    </row>
    <row r="692" spans="1:14" ht="15" customHeight="1">
      <c r="A692" s="655">
        <v>5135010002</v>
      </c>
      <c r="B692" s="655" t="s">
        <v>2824</v>
      </c>
      <c r="C692" s="655">
        <v>0</v>
      </c>
      <c r="D692" s="655">
        <v>3944</v>
      </c>
      <c r="E692" s="655">
        <v>0</v>
      </c>
      <c r="F692" s="655">
        <v>3944</v>
      </c>
      <c r="J692" s="220"/>
      <c r="K692" s="220" t="str">
        <f t="shared" si="28"/>
        <v>5135</v>
      </c>
      <c r="L692" s="220" t="str">
        <f t="shared" si="29"/>
        <v>513</v>
      </c>
      <c r="M692" s="665"/>
      <c r="N692" s="220"/>
    </row>
    <row r="693" spans="1:14" ht="15" customHeight="1">
      <c r="A693" s="655">
        <v>5135020001</v>
      </c>
      <c r="B693" s="655" t="s">
        <v>3348</v>
      </c>
      <c r="C693" s="655">
        <v>0</v>
      </c>
      <c r="D693" s="655">
        <v>788.8</v>
      </c>
      <c r="E693" s="655">
        <v>0</v>
      </c>
      <c r="F693" s="655">
        <v>788.8</v>
      </c>
      <c r="J693" s="220"/>
      <c r="K693" s="220" t="str">
        <f t="shared" si="28"/>
        <v>5135</v>
      </c>
      <c r="L693" s="220" t="str">
        <f t="shared" si="29"/>
        <v>513</v>
      </c>
      <c r="M693" s="665"/>
      <c r="N693" s="220"/>
    </row>
    <row r="694" spans="1:14" ht="15" customHeight="1">
      <c r="A694" s="655">
        <v>5135050001</v>
      </c>
      <c r="B694" s="655" t="s">
        <v>2360</v>
      </c>
      <c r="C694" s="655">
        <v>0</v>
      </c>
      <c r="D694" s="655">
        <v>726711.16</v>
      </c>
      <c r="E694" s="655">
        <v>0</v>
      </c>
      <c r="F694" s="655">
        <v>726711.16</v>
      </c>
      <c r="J694" s="220"/>
      <c r="K694" s="220" t="str">
        <f t="shared" si="28"/>
        <v>5135</v>
      </c>
      <c r="L694" s="220" t="str">
        <f t="shared" si="29"/>
        <v>513</v>
      </c>
      <c r="M694" s="665"/>
      <c r="N694" s="220"/>
    </row>
    <row r="695" spans="1:14" ht="15" customHeight="1">
      <c r="A695" s="655">
        <v>5135070001</v>
      </c>
      <c r="B695" s="655" t="s">
        <v>2826</v>
      </c>
      <c r="C695" s="655">
        <v>0</v>
      </c>
      <c r="D695" s="655">
        <v>10440</v>
      </c>
      <c r="E695" s="655">
        <v>0</v>
      </c>
      <c r="F695" s="655">
        <v>10440</v>
      </c>
      <c r="J695" s="220"/>
      <c r="K695" s="220" t="str">
        <f t="shared" si="28"/>
        <v>5135</v>
      </c>
      <c r="L695" s="220" t="str">
        <f t="shared" si="29"/>
        <v>513</v>
      </c>
      <c r="M695" s="665"/>
      <c r="N695" s="220"/>
    </row>
    <row r="696" spans="1:14" ht="15" customHeight="1">
      <c r="A696" s="655">
        <v>5135080001</v>
      </c>
      <c r="B696" s="655" t="s">
        <v>707</v>
      </c>
      <c r="C696" s="655">
        <v>0</v>
      </c>
      <c r="D696" s="655">
        <v>33058481.960000001</v>
      </c>
      <c r="E696" s="655">
        <v>0</v>
      </c>
      <c r="F696" s="655">
        <v>33058481.960000001</v>
      </c>
      <c r="J696" s="220"/>
      <c r="K696" s="220" t="str">
        <f t="shared" si="28"/>
        <v>5135</v>
      </c>
      <c r="L696" s="220" t="str">
        <f t="shared" si="29"/>
        <v>513</v>
      </c>
      <c r="M696" s="665"/>
      <c r="N696" s="220"/>
    </row>
    <row r="697" spans="1:14" ht="15" customHeight="1">
      <c r="A697" s="655">
        <v>5135080002</v>
      </c>
      <c r="B697" s="655" t="s">
        <v>2709</v>
      </c>
      <c r="C697" s="655">
        <v>0</v>
      </c>
      <c r="D697" s="655">
        <v>287.27999999999997</v>
      </c>
      <c r="E697" s="655">
        <v>0</v>
      </c>
      <c r="F697" s="655">
        <v>287.27999999999997</v>
      </c>
      <c r="J697" s="220"/>
      <c r="K697" s="220" t="str">
        <f t="shared" si="28"/>
        <v>5135</v>
      </c>
      <c r="L697" s="220" t="str">
        <f t="shared" si="29"/>
        <v>513</v>
      </c>
      <c r="M697" s="665"/>
      <c r="N697" s="220"/>
    </row>
    <row r="698" spans="1:14" ht="15" customHeight="1">
      <c r="A698" s="655">
        <v>5135080003</v>
      </c>
      <c r="B698" s="655" t="s">
        <v>2380</v>
      </c>
      <c r="C698" s="655">
        <v>0</v>
      </c>
      <c r="D698" s="655">
        <v>1972</v>
      </c>
      <c r="E698" s="655">
        <v>0</v>
      </c>
      <c r="F698" s="655">
        <v>1972</v>
      </c>
      <c r="J698" s="220"/>
      <c r="K698" s="220" t="str">
        <f t="shared" si="28"/>
        <v>5135</v>
      </c>
      <c r="L698" s="220" t="str">
        <f t="shared" si="29"/>
        <v>513</v>
      </c>
      <c r="M698" s="665"/>
      <c r="N698" s="220"/>
    </row>
    <row r="699" spans="1:14" ht="15" customHeight="1">
      <c r="A699" s="655">
        <v>5135080004</v>
      </c>
      <c r="B699" s="655" t="s">
        <v>4166</v>
      </c>
      <c r="C699" s="655">
        <v>0</v>
      </c>
      <c r="D699" s="655">
        <v>12673266.84</v>
      </c>
      <c r="E699" s="655">
        <v>0</v>
      </c>
      <c r="F699" s="655">
        <v>12673266.84</v>
      </c>
      <c r="J699" s="220"/>
      <c r="K699" s="220" t="str">
        <f t="shared" si="28"/>
        <v>5135</v>
      </c>
      <c r="L699" s="220" t="str">
        <f t="shared" si="29"/>
        <v>513</v>
      </c>
      <c r="M699" s="665"/>
      <c r="N699" s="220"/>
    </row>
    <row r="700" spans="1:14" ht="15" customHeight="1">
      <c r="A700" s="655">
        <v>5135090001</v>
      </c>
      <c r="B700" s="655" t="s">
        <v>2382</v>
      </c>
      <c r="C700" s="655">
        <v>0</v>
      </c>
      <c r="D700" s="655">
        <v>406</v>
      </c>
      <c r="E700" s="655">
        <v>0</v>
      </c>
      <c r="F700" s="655">
        <v>406</v>
      </c>
      <c r="J700" s="220"/>
      <c r="K700" s="220" t="str">
        <f t="shared" si="28"/>
        <v>5135</v>
      </c>
      <c r="L700" s="220" t="str">
        <f t="shared" si="29"/>
        <v>513</v>
      </c>
      <c r="M700" s="665"/>
      <c r="N700" s="220"/>
    </row>
    <row r="701" spans="1:14" ht="15" customHeight="1">
      <c r="A701" s="655">
        <v>5136010001</v>
      </c>
      <c r="B701" s="655" t="s">
        <v>2384</v>
      </c>
      <c r="C701" s="655">
        <v>0</v>
      </c>
      <c r="D701" s="655">
        <v>3434403.47</v>
      </c>
      <c r="E701" s="655">
        <v>0</v>
      </c>
      <c r="F701" s="655">
        <v>3434403.47</v>
      </c>
      <c r="J701" s="220"/>
      <c r="K701" s="220" t="str">
        <f t="shared" si="28"/>
        <v>5136</v>
      </c>
      <c r="L701" s="220" t="str">
        <f t="shared" si="29"/>
        <v>513</v>
      </c>
      <c r="M701" s="665"/>
      <c r="N701" s="220"/>
    </row>
    <row r="702" spans="1:14" ht="15" customHeight="1">
      <c r="A702" s="655">
        <v>5137010001</v>
      </c>
      <c r="B702" s="655" t="s">
        <v>2402</v>
      </c>
      <c r="C702" s="655">
        <v>0</v>
      </c>
      <c r="D702" s="655">
        <v>356048.5</v>
      </c>
      <c r="E702" s="655">
        <v>0</v>
      </c>
      <c r="F702" s="655">
        <v>356048.5</v>
      </c>
      <c r="J702" s="220"/>
      <c r="K702" s="220" t="str">
        <f t="shared" si="28"/>
        <v>5137</v>
      </c>
      <c r="L702" s="220" t="str">
        <f t="shared" si="29"/>
        <v>513</v>
      </c>
      <c r="M702" s="665"/>
      <c r="N702" s="220"/>
    </row>
    <row r="703" spans="1:14" ht="15" customHeight="1">
      <c r="A703" s="655">
        <v>5137020001</v>
      </c>
      <c r="B703" s="655" t="s">
        <v>1212</v>
      </c>
      <c r="C703" s="655">
        <v>0</v>
      </c>
      <c r="D703" s="655">
        <v>3200</v>
      </c>
      <c r="E703" s="655">
        <v>0</v>
      </c>
      <c r="F703" s="655">
        <v>3200</v>
      </c>
      <c r="J703" s="220"/>
      <c r="K703" s="220" t="str">
        <f t="shared" si="28"/>
        <v>5137</v>
      </c>
      <c r="L703" s="220" t="str">
        <f t="shared" si="29"/>
        <v>513</v>
      </c>
      <c r="M703" s="665"/>
      <c r="N703" s="220"/>
    </row>
    <row r="704" spans="1:14" ht="15" customHeight="1">
      <c r="A704" s="655">
        <v>5137050001</v>
      </c>
      <c r="B704" s="655" t="s">
        <v>1213</v>
      </c>
      <c r="C704" s="655">
        <v>0</v>
      </c>
      <c r="D704" s="655">
        <v>135977.20000000001</v>
      </c>
      <c r="E704" s="655">
        <v>0</v>
      </c>
      <c r="F704" s="655">
        <v>135977.20000000001</v>
      </c>
      <c r="J704" s="220"/>
      <c r="K704" s="220" t="str">
        <f t="shared" si="28"/>
        <v>5137</v>
      </c>
      <c r="L704" s="220" t="str">
        <f t="shared" si="29"/>
        <v>513</v>
      </c>
      <c r="M704" s="665"/>
      <c r="N704" s="220"/>
    </row>
    <row r="705" spans="1:14" ht="15" customHeight="1">
      <c r="A705" s="655">
        <v>5137060001</v>
      </c>
      <c r="B705" s="655" t="s">
        <v>8091</v>
      </c>
      <c r="C705" s="655">
        <v>0</v>
      </c>
      <c r="D705" s="655">
        <v>50342.05</v>
      </c>
      <c r="E705" s="655">
        <v>0</v>
      </c>
      <c r="F705" s="655">
        <v>50342.05</v>
      </c>
      <c r="J705" s="220"/>
      <c r="K705" s="220" t="str">
        <f t="shared" si="28"/>
        <v>5137</v>
      </c>
      <c r="L705" s="220" t="str">
        <f t="shared" si="29"/>
        <v>513</v>
      </c>
      <c r="M705" s="665"/>
      <c r="N705" s="220"/>
    </row>
    <row r="706" spans="1:14" ht="15" customHeight="1">
      <c r="A706" s="655">
        <v>5138020001</v>
      </c>
      <c r="B706" s="655" t="s">
        <v>708</v>
      </c>
      <c r="C706" s="655">
        <v>0</v>
      </c>
      <c r="D706" s="655">
        <v>9524414.8399999999</v>
      </c>
      <c r="E706" s="655">
        <v>0</v>
      </c>
      <c r="F706" s="655">
        <v>9524414.8399999999</v>
      </c>
      <c r="J706" s="220"/>
      <c r="K706" s="220" t="str">
        <f t="shared" si="28"/>
        <v>5138</v>
      </c>
      <c r="L706" s="220" t="str">
        <f t="shared" si="29"/>
        <v>513</v>
      </c>
      <c r="M706" s="665"/>
      <c r="N706" s="220"/>
    </row>
    <row r="707" spans="1:14" ht="15" customHeight="1">
      <c r="A707" s="655">
        <v>5138020002</v>
      </c>
      <c r="B707" s="655" t="s">
        <v>1214</v>
      </c>
      <c r="C707" s="655">
        <v>0</v>
      </c>
      <c r="D707" s="655">
        <v>450245.24</v>
      </c>
      <c r="E707" s="655">
        <v>0</v>
      </c>
      <c r="F707" s="655">
        <v>450245.24</v>
      </c>
      <c r="J707" s="220"/>
      <c r="K707" s="220" t="str">
        <f t="shared" si="28"/>
        <v>5138</v>
      </c>
      <c r="L707" s="220" t="str">
        <f t="shared" si="29"/>
        <v>513</v>
      </c>
      <c r="M707" s="665"/>
      <c r="N707" s="220"/>
    </row>
    <row r="708" spans="1:14" ht="15" customHeight="1">
      <c r="A708" s="655">
        <v>5138050002</v>
      </c>
      <c r="B708" s="655" t="s">
        <v>2747</v>
      </c>
      <c r="C708" s="655">
        <v>0</v>
      </c>
      <c r="D708" s="655">
        <v>60353</v>
      </c>
      <c r="E708" s="655">
        <v>0</v>
      </c>
      <c r="F708" s="655">
        <v>60353</v>
      </c>
      <c r="J708" s="220"/>
      <c r="K708" s="220" t="str">
        <f t="shared" si="28"/>
        <v>5138</v>
      </c>
      <c r="L708" s="220" t="str">
        <f t="shared" si="29"/>
        <v>513</v>
      </c>
      <c r="M708" s="665"/>
      <c r="N708" s="220"/>
    </row>
    <row r="709" spans="1:14" ht="15" customHeight="1">
      <c r="A709" s="655">
        <v>5139020001</v>
      </c>
      <c r="B709" s="655" t="s">
        <v>709</v>
      </c>
      <c r="C709" s="655">
        <v>0</v>
      </c>
      <c r="D709" s="655">
        <v>3140467.43</v>
      </c>
      <c r="E709" s="655">
        <v>0</v>
      </c>
      <c r="F709" s="655">
        <v>3140467.43</v>
      </c>
      <c r="J709" s="220"/>
      <c r="K709" s="220" t="str">
        <f t="shared" ref="K709:K772" si="30">MID(A709,1,4)</f>
        <v>5139</v>
      </c>
      <c r="L709" s="220" t="str">
        <f t="shared" ref="L709:L772" si="31">MID(A709,1,3)</f>
        <v>513</v>
      </c>
      <c r="M709" s="665"/>
      <c r="N709" s="220"/>
    </row>
    <row r="710" spans="1:14" ht="15" customHeight="1">
      <c r="A710" s="655">
        <v>5139060001</v>
      </c>
      <c r="B710" s="655" t="s">
        <v>2751</v>
      </c>
      <c r="C710" s="655">
        <v>0</v>
      </c>
      <c r="D710" s="655">
        <v>20650</v>
      </c>
      <c r="E710" s="655">
        <v>0</v>
      </c>
      <c r="F710" s="655">
        <v>20650</v>
      </c>
      <c r="J710" s="220"/>
      <c r="K710" s="220" t="str">
        <f t="shared" si="30"/>
        <v>5139</v>
      </c>
      <c r="L710" s="220" t="str">
        <f t="shared" si="31"/>
        <v>513</v>
      </c>
      <c r="M710" s="665"/>
      <c r="N710" s="220"/>
    </row>
    <row r="711" spans="1:14" ht="15" customHeight="1">
      <c r="A711" s="655">
        <v>5139060003</v>
      </c>
      <c r="B711" s="655" t="s">
        <v>2753</v>
      </c>
      <c r="C711" s="655">
        <v>0</v>
      </c>
      <c r="D711" s="655">
        <v>50000</v>
      </c>
      <c r="E711" s="655">
        <v>0</v>
      </c>
      <c r="F711" s="655">
        <v>50000</v>
      </c>
      <c r="J711" s="220"/>
      <c r="K711" s="220" t="str">
        <f t="shared" si="30"/>
        <v>5139</v>
      </c>
      <c r="L711" s="220" t="str">
        <f t="shared" si="31"/>
        <v>513</v>
      </c>
      <c r="M711" s="665"/>
      <c r="N711" s="220"/>
    </row>
    <row r="712" spans="1:14" ht="15" customHeight="1">
      <c r="A712" s="655">
        <v>5139090001</v>
      </c>
      <c r="B712" s="655" t="s">
        <v>710</v>
      </c>
      <c r="C712" s="655">
        <v>0</v>
      </c>
      <c r="D712" s="655">
        <v>2036050.42</v>
      </c>
      <c r="E712" s="655">
        <v>0</v>
      </c>
      <c r="F712" s="655">
        <v>2036050.42</v>
      </c>
      <c r="J712" s="220"/>
      <c r="K712" s="220" t="str">
        <f t="shared" si="30"/>
        <v>5139</v>
      </c>
      <c r="L712" s="220" t="str">
        <f t="shared" si="31"/>
        <v>513</v>
      </c>
      <c r="M712" s="665"/>
      <c r="N712" s="220"/>
    </row>
    <row r="713" spans="1:14" ht="15" customHeight="1">
      <c r="A713" s="655">
        <v>5221010001</v>
      </c>
      <c r="B713" s="655" t="s">
        <v>1190</v>
      </c>
      <c r="C713" s="655">
        <v>0</v>
      </c>
      <c r="D713" s="655">
        <v>17463561.059999999</v>
      </c>
      <c r="E713" s="655">
        <v>0</v>
      </c>
      <c r="F713" s="655">
        <v>17463561.059999999</v>
      </c>
      <c r="J713" s="220"/>
      <c r="K713" s="220" t="str">
        <f t="shared" si="30"/>
        <v>5221</v>
      </c>
      <c r="L713" s="220" t="str">
        <f t="shared" si="31"/>
        <v>522</v>
      </c>
      <c r="M713" s="665"/>
      <c r="N713" s="220"/>
    </row>
    <row r="714" spans="1:14" ht="15" customHeight="1">
      <c r="A714" s="655">
        <v>5221010003</v>
      </c>
      <c r="B714" s="655" t="s">
        <v>711</v>
      </c>
      <c r="C714" s="655">
        <v>0</v>
      </c>
      <c r="D714" s="655">
        <v>3289857.91</v>
      </c>
      <c r="E714" s="655">
        <v>0</v>
      </c>
      <c r="F714" s="655">
        <v>3289857.91</v>
      </c>
      <c r="J714" s="220"/>
      <c r="K714" s="220" t="str">
        <f t="shared" si="30"/>
        <v>5221</v>
      </c>
      <c r="L714" s="220" t="str">
        <f t="shared" si="31"/>
        <v>522</v>
      </c>
      <c r="M714" s="665"/>
      <c r="N714" s="220"/>
    </row>
    <row r="715" spans="1:14" ht="15" customHeight="1">
      <c r="A715" s="655">
        <v>5221010004</v>
      </c>
      <c r="B715" s="655" t="s">
        <v>712</v>
      </c>
      <c r="C715" s="655">
        <v>0</v>
      </c>
      <c r="D715" s="655">
        <v>1851540.1</v>
      </c>
      <c r="E715" s="655">
        <v>0</v>
      </c>
      <c r="F715" s="655">
        <v>1851540.1</v>
      </c>
      <c r="J715" s="220"/>
      <c r="K715" s="220" t="str">
        <f t="shared" si="30"/>
        <v>5221</v>
      </c>
      <c r="L715" s="220" t="str">
        <f t="shared" si="31"/>
        <v>522</v>
      </c>
      <c r="M715" s="665"/>
      <c r="N715" s="220"/>
    </row>
    <row r="716" spans="1:14" ht="15" customHeight="1">
      <c r="A716" s="655">
        <v>5221010005</v>
      </c>
      <c r="B716" s="655" t="s">
        <v>713</v>
      </c>
      <c r="C716" s="655">
        <v>0</v>
      </c>
      <c r="D716" s="655">
        <v>4105570.29</v>
      </c>
      <c r="E716" s="655">
        <v>0</v>
      </c>
      <c r="F716" s="655">
        <v>4105570.29</v>
      </c>
      <c r="J716" s="220"/>
      <c r="K716" s="220" t="str">
        <f t="shared" si="30"/>
        <v>5221</v>
      </c>
      <c r="L716" s="220" t="str">
        <f t="shared" si="31"/>
        <v>522</v>
      </c>
      <c r="M716" s="665"/>
      <c r="N716" s="220"/>
    </row>
    <row r="717" spans="1:14" ht="15" customHeight="1">
      <c r="A717" s="655">
        <v>5221010006</v>
      </c>
      <c r="B717" s="655" t="s">
        <v>714</v>
      </c>
      <c r="C717" s="655">
        <v>0</v>
      </c>
      <c r="D717" s="655">
        <v>1811423</v>
      </c>
      <c r="E717" s="655">
        <v>0</v>
      </c>
      <c r="F717" s="655">
        <v>1811423</v>
      </c>
      <c r="J717" s="220"/>
      <c r="K717" s="220" t="str">
        <f t="shared" si="30"/>
        <v>5221</v>
      </c>
      <c r="L717" s="220" t="str">
        <f t="shared" si="31"/>
        <v>522</v>
      </c>
      <c r="M717" s="665"/>
      <c r="N717" s="220"/>
    </row>
    <row r="718" spans="1:14" ht="15" customHeight="1">
      <c r="A718" s="655">
        <v>5231900001</v>
      </c>
      <c r="B718" s="655" t="s">
        <v>715</v>
      </c>
      <c r="C718" s="655">
        <v>0</v>
      </c>
      <c r="D718" s="655">
        <v>29596997.760000002</v>
      </c>
      <c r="E718" s="655">
        <v>0</v>
      </c>
      <c r="F718" s="655">
        <v>29596997.760000002</v>
      </c>
      <c r="J718" s="220"/>
      <c r="K718" s="220" t="str">
        <f t="shared" si="30"/>
        <v>5231</v>
      </c>
      <c r="L718" s="220" t="str">
        <f t="shared" si="31"/>
        <v>523</v>
      </c>
      <c r="M718" s="665"/>
      <c r="N718" s="220"/>
    </row>
    <row r="719" spans="1:14" ht="15" customHeight="1">
      <c r="A719" s="655">
        <v>5231900002</v>
      </c>
      <c r="B719" s="655" t="s">
        <v>716</v>
      </c>
      <c r="C719" s="655">
        <v>0</v>
      </c>
      <c r="D719" s="655">
        <v>36665402.619999997</v>
      </c>
      <c r="E719" s="655">
        <v>0</v>
      </c>
      <c r="F719" s="655">
        <v>36665402.619999997</v>
      </c>
      <c r="J719" s="220"/>
      <c r="K719" s="220" t="str">
        <f t="shared" si="30"/>
        <v>5231</v>
      </c>
      <c r="L719" s="220" t="str">
        <f t="shared" si="31"/>
        <v>523</v>
      </c>
      <c r="M719" s="665"/>
      <c r="N719" s="220"/>
    </row>
    <row r="720" spans="1:14" ht="15" customHeight="1">
      <c r="A720" s="655">
        <v>5231900003</v>
      </c>
      <c r="B720" s="655" t="s">
        <v>1477</v>
      </c>
      <c r="C720" s="655">
        <v>0</v>
      </c>
      <c r="D720" s="655">
        <v>3289758.32</v>
      </c>
      <c r="E720" s="655">
        <v>0</v>
      </c>
      <c r="F720" s="655">
        <v>3289758.32</v>
      </c>
      <c r="J720" s="220"/>
      <c r="K720" s="220" t="str">
        <f t="shared" si="30"/>
        <v>5231</v>
      </c>
      <c r="L720" s="220" t="str">
        <f t="shared" si="31"/>
        <v>523</v>
      </c>
      <c r="M720" s="665"/>
      <c r="N720" s="220"/>
    </row>
    <row r="721" spans="1:14" ht="15" customHeight="1">
      <c r="A721" s="655">
        <v>5231900004</v>
      </c>
      <c r="B721" s="655" t="s">
        <v>1191</v>
      </c>
      <c r="C721" s="655">
        <v>0</v>
      </c>
      <c r="D721" s="655">
        <v>1350201.47</v>
      </c>
      <c r="E721" s="655">
        <v>0</v>
      </c>
      <c r="F721" s="655">
        <v>1350201.47</v>
      </c>
      <c r="J721" s="220"/>
      <c r="K721" s="220" t="str">
        <f t="shared" si="30"/>
        <v>5231</v>
      </c>
      <c r="L721" s="220" t="str">
        <f t="shared" si="31"/>
        <v>523</v>
      </c>
      <c r="M721" s="665"/>
      <c r="N721" s="220"/>
    </row>
    <row r="722" spans="1:14" ht="15" customHeight="1">
      <c r="A722" s="655">
        <v>5231900005</v>
      </c>
      <c r="B722" s="655" t="s">
        <v>717</v>
      </c>
      <c r="C722" s="655">
        <v>0</v>
      </c>
      <c r="D722" s="655">
        <v>5265281.79</v>
      </c>
      <c r="E722" s="655">
        <v>0</v>
      </c>
      <c r="F722" s="655">
        <v>5265281.79</v>
      </c>
      <c r="J722" s="220"/>
      <c r="K722" s="220" t="str">
        <f t="shared" si="30"/>
        <v>5231</v>
      </c>
      <c r="L722" s="220" t="str">
        <f t="shared" si="31"/>
        <v>523</v>
      </c>
      <c r="M722" s="665"/>
      <c r="N722" s="220"/>
    </row>
    <row r="723" spans="1:14" ht="15" customHeight="1">
      <c r="A723" s="655">
        <v>5231900006</v>
      </c>
      <c r="B723" s="655" t="s">
        <v>1626</v>
      </c>
      <c r="C723" s="655">
        <v>0</v>
      </c>
      <c r="D723" s="655">
        <v>11447.08</v>
      </c>
      <c r="E723" s="655">
        <v>0</v>
      </c>
      <c r="F723" s="655">
        <v>11447.08</v>
      </c>
      <c r="J723" s="220"/>
      <c r="K723" s="220" t="str">
        <f t="shared" si="30"/>
        <v>5231</v>
      </c>
      <c r="L723" s="220" t="str">
        <f t="shared" si="31"/>
        <v>523</v>
      </c>
      <c r="M723" s="665"/>
      <c r="N723" s="220"/>
    </row>
    <row r="724" spans="1:14" ht="15" customHeight="1">
      <c r="A724" s="655">
        <v>5231900008</v>
      </c>
      <c r="B724" s="655" t="s">
        <v>1215</v>
      </c>
      <c r="C724" s="655">
        <v>0</v>
      </c>
      <c r="D724" s="655">
        <v>37397.279999999999</v>
      </c>
      <c r="E724" s="655">
        <v>0</v>
      </c>
      <c r="F724" s="655">
        <v>37397.279999999999</v>
      </c>
      <c r="J724" s="220"/>
      <c r="K724" s="220" t="str">
        <f t="shared" si="30"/>
        <v>5231</v>
      </c>
      <c r="L724" s="220" t="str">
        <f t="shared" si="31"/>
        <v>523</v>
      </c>
      <c r="M724" s="665"/>
      <c r="N724" s="220"/>
    </row>
    <row r="725" spans="1:14" ht="15" customHeight="1">
      <c r="A725" s="655">
        <v>5231900009</v>
      </c>
      <c r="B725" s="655" t="s">
        <v>718</v>
      </c>
      <c r="C725" s="655">
        <v>0</v>
      </c>
      <c r="D725" s="655">
        <v>416055.89</v>
      </c>
      <c r="E725" s="655">
        <v>0</v>
      </c>
      <c r="F725" s="655">
        <v>416055.89</v>
      </c>
      <c r="J725" s="220"/>
      <c r="K725" s="220" t="str">
        <f t="shared" si="30"/>
        <v>5231</v>
      </c>
      <c r="L725" s="220" t="str">
        <f t="shared" si="31"/>
        <v>523</v>
      </c>
      <c r="M725" s="665"/>
      <c r="N725" s="220"/>
    </row>
    <row r="726" spans="1:14" ht="15" customHeight="1">
      <c r="A726" s="655">
        <v>5231900011</v>
      </c>
      <c r="B726" s="655" t="s">
        <v>485</v>
      </c>
      <c r="C726" s="655">
        <v>0</v>
      </c>
      <c r="D726" s="655">
        <v>557567.65</v>
      </c>
      <c r="E726" s="655">
        <v>0</v>
      </c>
      <c r="F726" s="655">
        <v>557567.65</v>
      </c>
      <c r="J726" s="220"/>
      <c r="K726" s="220" t="str">
        <f t="shared" si="30"/>
        <v>5231</v>
      </c>
      <c r="L726" s="220" t="str">
        <f t="shared" si="31"/>
        <v>523</v>
      </c>
      <c r="M726" s="665"/>
      <c r="N726" s="220"/>
    </row>
    <row r="727" spans="1:14" ht="15" customHeight="1">
      <c r="A727" s="655">
        <v>5231900012</v>
      </c>
      <c r="B727" s="655" t="s">
        <v>473</v>
      </c>
      <c r="C727" s="655">
        <v>0</v>
      </c>
      <c r="D727" s="655">
        <v>5733230.7800000003</v>
      </c>
      <c r="E727" s="655">
        <v>0</v>
      </c>
      <c r="F727" s="655">
        <v>5733230.7800000003</v>
      </c>
      <c r="J727" s="220"/>
      <c r="K727" s="220" t="str">
        <f t="shared" si="30"/>
        <v>5231</v>
      </c>
      <c r="L727" s="220" t="str">
        <f t="shared" si="31"/>
        <v>523</v>
      </c>
      <c r="M727" s="665"/>
      <c r="N727" s="220"/>
    </row>
    <row r="728" spans="1:14" ht="15" customHeight="1">
      <c r="A728" s="655">
        <v>5231900014</v>
      </c>
      <c r="B728" s="655" t="s">
        <v>719</v>
      </c>
      <c r="C728" s="655">
        <v>0</v>
      </c>
      <c r="D728" s="655">
        <v>88801.44</v>
      </c>
      <c r="E728" s="655">
        <v>0</v>
      </c>
      <c r="F728" s="655">
        <v>88801.44</v>
      </c>
      <c r="J728" s="220"/>
      <c r="K728" s="220" t="str">
        <f t="shared" si="30"/>
        <v>5231</v>
      </c>
      <c r="L728" s="220" t="str">
        <f t="shared" si="31"/>
        <v>523</v>
      </c>
      <c r="M728" s="665"/>
      <c r="N728" s="220"/>
    </row>
    <row r="729" spans="1:14" ht="15" customHeight="1">
      <c r="A729" s="655">
        <v>5231900015</v>
      </c>
      <c r="B729" s="655" t="s">
        <v>664</v>
      </c>
      <c r="C729" s="655">
        <v>0</v>
      </c>
      <c r="D729" s="655">
        <v>561940.29</v>
      </c>
      <c r="E729" s="655">
        <v>0</v>
      </c>
      <c r="F729" s="655">
        <v>561940.29</v>
      </c>
      <c r="J729" s="220"/>
      <c r="K729" s="220" t="str">
        <f t="shared" si="30"/>
        <v>5231</v>
      </c>
      <c r="L729" s="220" t="str">
        <f t="shared" si="31"/>
        <v>523</v>
      </c>
      <c r="M729" s="665"/>
      <c r="N729" s="220"/>
    </row>
    <row r="730" spans="1:14" ht="15" customHeight="1">
      <c r="A730" s="655">
        <v>5231900016</v>
      </c>
      <c r="B730" s="655" t="s">
        <v>720</v>
      </c>
      <c r="C730" s="655">
        <v>0</v>
      </c>
      <c r="D730" s="655">
        <v>3350347.71</v>
      </c>
      <c r="E730" s="655">
        <v>0</v>
      </c>
      <c r="F730" s="655">
        <v>3350347.71</v>
      </c>
      <c r="J730" s="220"/>
      <c r="K730" s="220" t="str">
        <f t="shared" si="30"/>
        <v>5231</v>
      </c>
      <c r="L730" s="220" t="str">
        <f t="shared" si="31"/>
        <v>523</v>
      </c>
      <c r="M730" s="665"/>
      <c r="N730" s="220"/>
    </row>
    <row r="731" spans="1:14" ht="15" customHeight="1">
      <c r="A731" s="655">
        <v>5231900018</v>
      </c>
      <c r="B731" s="655" t="s">
        <v>721</v>
      </c>
      <c r="C731" s="655">
        <v>0</v>
      </c>
      <c r="D731" s="655">
        <v>926212.4</v>
      </c>
      <c r="E731" s="655">
        <v>0</v>
      </c>
      <c r="F731" s="655">
        <v>926212.4</v>
      </c>
      <c r="J731" s="220"/>
      <c r="K731" s="220" t="str">
        <f t="shared" si="30"/>
        <v>5231</v>
      </c>
      <c r="L731" s="220" t="str">
        <f t="shared" si="31"/>
        <v>523</v>
      </c>
      <c r="M731" s="665"/>
      <c r="N731" s="220"/>
    </row>
    <row r="732" spans="1:14" ht="15" customHeight="1">
      <c r="A732" s="655">
        <v>5231900023</v>
      </c>
      <c r="B732" s="655" t="s">
        <v>722</v>
      </c>
      <c r="C732" s="655">
        <v>0</v>
      </c>
      <c r="D732" s="655">
        <v>504920.91</v>
      </c>
      <c r="E732" s="655">
        <v>0</v>
      </c>
      <c r="F732" s="655">
        <v>504920.91</v>
      </c>
      <c r="J732" s="220"/>
      <c r="K732" s="220" t="str">
        <f t="shared" si="30"/>
        <v>5231</v>
      </c>
      <c r="L732" s="220" t="str">
        <f t="shared" si="31"/>
        <v>523</v>
      </c>
      <c r="M732" s="665"/>
      <c r="N732" s="220"/>
    </row>
    <row r="733" spans="1:14" ht="15" customHeight="1">
      <c r="A733" s="655">
        <v>5231900024</v>
      </c>
      <c r="B733" s="655" t="s">
        <v>723</v>
      </c>
      <c r="C733" s="655">
        <v>0</v>
      </c>
      <c r="D733" s="655">
        <v>25748.1</v>
      </c>
      <c r="E733" s="655">
        <v>0</v>
      </c>
      <c r="F733" s="655">
        <v>25748.1</v>
      </c>
      <c r="J733" s="220"/>
      <c r="K733" s="220" t="str">
        <f t="shared" si="30"/>
        <v>5231</v>
      </c>
      <c r="L733" s="220" t="str">
        <f t="shared" si="31"/>
        <v>523</v>
      </c>
      <c r="M733" s="665"/>
      <c r="N733" s="220"/>
    </row>
    <row r="734" spans="1:14" ht="15" customHeight="1">
      <c r="A734" s="655">
        <v>5231900025</v>
      </c>
      <c r="B734" s="655" t="s">
        <v>2416</v>
      </c>
      <c r="C734" s="655">
        <v>0</v>
      </c>
      <c r="D734" s="655">
        <v>16605.82</v>
      </c>
      <c r="E734" s="655">
        <v>0</v>
      </c>
      <c r="F734" s="655">
        <v>16605.82</v>
      </c>
      <c r="J734" s="220"/>
      <c r="K734" s="220" t="str">
        <f t="shared" si="30"/>
        <v>5231</v>
      </c>
      <c r="L734" s="220" t="str">
        <f t="shared" si="31"/>
        <v>523</v>
      </c>
      <c r="M734" s="665"/>
      <c r="N734" s="220"/>
    </row>
    <row r="735" spans="1:14" ht="15" customHeight="1">
      <c r="A735" s="655">
        <v>5231900027</v>
      </c>
      <c r="B735" s="655" t="s">
        <v>724</v>
      </c>
      <c r="C735" s="655">
        <v>0</v>
      </c>
      <c r="D735" s="655">
        <v>92598.97</v>
      </c>
      <c r="E735" s="655">
        <v>0</v>
      </c>
      <c r="F735" s="655">
        <v>92598.97</v>
      </c>
      <c r="J735" s="220"/>
      <c r="K735" s="220" t="str">
        <f t="shared" si="30"/>
        <v>5231</v>
      </c>
      <c r="L735" s="220" t="str">
        <f t="shared" si="31"/>
        <v>523</v>
      </c>
      <c r="M735" s="665"/>
      <c r="N735" s="220"/>
    </row>
    <row r="736" spans="1:14" ht="15" customHeight="1">
      <c r="A736" s="655">
        <v>5231900034</v>
      </c>
      <c r="B736" s="655" t="s">
        <v>397</v>
      </c>
      <c r="C736" s="655">
        <v>0</v>
      </c>
      <c r="D736" s="655">
        <v>25348.59</v>
      </c>
      <c r="E736" s="655">
        <v>0</v>
      </c>
      <c r="F736" s="655">
        <v>25348.59</v>
      </c>
      <c r="J736" s="220"/>
      <c r="K736" s="220" t="str">
        <f t="shared" si="30"/>
        <v>5231</v>
      </c>
      <c r="L736" s="220" t="str">
        <f t="shared" si="31"/>
        <v>523</v>
      </c>
      <c r="M736" s="665"/>
      <c r="N736" s="220"/>
    </row>
    <row r="737" spans="1:14" ht="15" customHeight="1">
      <c r="A737" s="655">
        <v>5231900035</v>
      </c>
      <c r="B737" s="655" t="s">
        <v>1242</v>
      </c>
      <c r="C737" s="655">
        <v>0</v>
      </c>
      <c r="D737" s="655">
        <v>81031.69</v>
      </c>
      <c r="E737" s="655">
        <v>0</v>
      </c>
      <c r="F737" s="655">
        <v>81031.69</v>
      </c>
      <c r="J737" s="220"/>
      <c r="K737" s="220" t="str">
        <f t="shared" si="30"/>
        <v>5231</v>
      </c>
      <c r="L737" s="220" t="str">
        <f t="shared" si="31"/>
        <v>523</v>
      </c>
      <c r="M737" s="665"/>
      <c r="N737" s="220"/>
    </row>
    <row r="738" spans="1:14" ht="15" customHeight="1">
      <c r="A738" s="655">
        <v>5231900040</v>
      </c>
      <c r="B738" s="655" t="s">
        <v>2418</v>
      </c>
      <c r="C738" s="655">
        <v>0</v>
      </c>
      <c r="D738" s="655">
        <v>11529.41</v>
      </c>
      <c r="E738" s="655">
        <v>0</v>
      </c>
      <c r="F738" s="655">
        <v>11529.41</v>
      </c>
      <c r="J738" s="220"/>
      <c r="K738" s="220" t="str">
        <f t="shared" si="30"/>
        <v>5231</v>
      </c>
      <c r="L738" s="220" t="str">
        <f t="shared" si="31"/>
        <v>523</v>
      </c>
      <c r="M738" s="665"/>
      <c r="N738" s="220"/>
    </row>
    <row r="739" spans="1:14" ht="15" customHeight="1">
      <c r="A739" s="655">
        <v>5231900041</v>
      </c>
      <c r="B739" s="655" t="s">
        <v>1230</v>
      </c>
      <c r="C739" s="655">
        <v>0</v>
      </c>
      <c r="D739" s="655">
        <v>112344.12</v>
      </c>
      <c r="E739" s="655">
        <v>0</v>
      </c>
      <c r="F739" s="655">
        <v>112344.12</v>
      </c>
      <c r="J739" s="220"/>
      <c r="K739" s="220" t="str">
        <f t="shared" si="30"/>
        <v>5231</v>
      </c>
      <c r="L739" s="220" t="str">
        <f t="shared" si="31"/>
        <v>523</v>
      </c>
      <c r="M739" s="665"/>
      <c r="N739" s="220"/>
    </row>
    <row r="740" spans="1:14" ht="15" customHeight="1">
      <c r="A740" s="655">
        <v>5231900042</v>
      </c>
      <c r="B740" s="655" t="s">
        <v>400</v>
      </c>
      <c r="C740" s="655">
        <v>0</v>
      </c>
      <c r="D740" s="655">
        <v>1197176.21</v>
      </c>
      <c r="E740" s="655">
        <v>0</v>
      </c>
      <c r="F740" s="655">
        <v>1197176.21</v>
      </c>
      <c r="J740" s="220"/>
      <c r="K740" s="220" t="str">
        <f t="shared" si="30"/>
        <v>5231</v>
      </c>
      <c r="L740" s="220" t="str">
        <f t="shared" si="31"/>
        <v>523</v>
      </c>
      <c r="M740" s="665"/>
      <c r="N740" s="220"/>
    </row>
    <row r="741" spans="1:14" ht="15" customHeight="1">
      <c r="A741" s="655">
        <v>5231900044</v>
      </c>
      <c r="B741" s="655" t="s">
        <v>402</v>
      </c>
      <c r="C741" s="655">
        <v>0</v>
      </c>
      <c r="D741" s="655">
        <v>81486.850000000006</v>
      </c>
      <c r="E741" s="655">
        <v>0</v>
      </c>
      <c r="F741" s="655">
        <v>81486.850000000006</v>
      </c>
      <c r="J741" s="220"/>
      <c r="K741" s="220" t="str">
        <f t="shared" si="30"/>
        <v>5231</v>
      </c>
      <c r="L741" s="220" t="str">
        <f t="shared" si="31"/>
        <v>523</v>
      </c>
      <c r="M741" s="665"/>
      <c r="N741" s="220"/>
    </row>
    <row r="742" spans="1:14" ht="15" customHeight="1">
      <c r="A742" s="655">
        <v>5231900079</v>
      </c>
      <c r="B742" s="655" t="s">
        <v>398</v>
      </c>
      <c r="C742" s="655">
        <v>0</v>
      </c>
      <c r="D742" s="655">
        <v>89762.28</v>
      </c>
      <c r="E742" s="655">
        <v>0</v>
      </c>
      <c r="F742" s="655">
        <v>89762.28</v>
      </c>
      <c r="J742" s="220"/>
      <c r="K742" s="220" t="str">
        <f t="shared" si="30"/>
        <v>5231</v>
      </c>
      <c r="L742" s="220" t="str">
        <f t="shared" si="31"/>
        <v>523</v>
      </c>
      <c r="M742" s="665"/>
      <c r="N742" s="220"/>
    </row>
    <row r="743" spans="1:14" ht="15" customHeight="1">
      <c r="A743" s="655">
        <v>5231900080</v>
      </c>
      <c r="B743" s="655" t="s">
        <v>399</v>
      </c>
      <c r="C743" s="655">
        <v>0</v>
      </c>
      <c r="D743" s="655">
        <v>1208.3499999999999</v>
      </c>
      <c r="E743" s="655">
        <v>0</v>
      </c>
      <c r="F743" s="655">
        <v>1208.3499999999999</v>
      </c>
      <c r="J743" s="220"/>
      <c r="K743" s="220" t="str">
        <f t="shared" si="30"/>
        <v>5231</v>
      </c>
      <c r="L743" s="220" t="str">
        <f t="shared" si="31"/>
        <v>523</v>
      </c>
      <c r="M743" s="665"/>
      <c r="N743" s="220"/>
    </row>
    <row r="744" spans="1:14" ht="15" customHeight="1">
      <c r="A744" s="655">
        <v>5231900082</v>
      </c>
      <c r="B744" s="655" t="s">
        <v>401</v>
      </c>
      <c r="C744" s="655">
        <v>0</v>
      </c>
      <c r="D744" s="655">
        <v>243.56</v>
      </c>
      <c r="E744" s="655">
        <v>0</v>
      </c>
      <c r="F744" s="655">
        <v>243.56</v>
      </c>
      <c r="J744" s="220"/>
      <c r="K744" s="220" t="str">
        <f t="shared" si="30"/>
        <v>5231</v>
      </c>
      <c r="L744" s="220" t="str">
        <f t="shared" si="31"/>
        <v>523</v>
      </c>
      <c r="M744" s="665"/>
      <c r="N744" s="220"/>
    </row>
    <row r="745" spans="1:14" ht="15" customHeight="1">
      <c r="A745" s="655">
        <v>5231900085</v>
      </c>
      <c r="B745" s="655" t="s">
        <v>1620</v>
      </c>
      <c r="C745" s="655">
        <v>0</v>
      </c>
      <c r="D745" s="655">
        <v>27107.46</v>
      </c>
      <c r="E745" s="655">
        <v>0</v>
      </c>
      <c r="F745" s="655">
        <v>27107.46</v>
      </c>
      <c r="J745" s="220"/>
      <c r="K745" s="220" t="str">
        <f t="shared" si="30"/>
        <v>5231</v>
      </c>
      <c r="L745" s="220" t="str">
        <f t="shared" si="31"/>
        <v>523</v>
      </c>
      <c r="M745" s="665"/>
      <c r="N745" s="220"/>
    </row>
    <row r="746" spans="1:14" ht="15" customHeight="1">
      <c r="A746" s="655">
        <v>5231900086</v>
      </c>
      <c r="B746" s="655" t="s">
        <v>1627</v>
      </c>
      <c r="C746" s="655">
        <v>0</v>
      </c>
      <c r="D746" s="655">
        <v>613699.61</v>
      </c>
      <c r="E746" s="655">
        <v>0</v>
      </c>
      <c r="F746" s="655">
        <v>613699.61</v>
      </c>
      <c r="J746" s="220"/>
      <c r="K746" s="220" t="str">
        <f t="shared" si="30"/>
        <v>5231</v>
      </c>
      <c r="L746" s="220" t="str">
        <f t="shared" si="31"/>
        <v>523</v>
      </c>
      <c r="M746" s="665"/>
      <c r="N746" s="220"/>
    </row>
    <row r="747" spans="1:14" ht="15" customHeight="1">
      <c r="A747" s="655">
        <v>5241010001</v>
      </c>
      <c r="B747" s="655" t="s">
        <v>2420</v>
      </c>
      <c r="C747" s="655">
        <v>0</v>
      </c>
      <c r="D747" s="655">
        <v>610000</v>
      </c>
      <c r="E747" s="655">
        <v>0</v>
      </c>
      <c r="F747" s="655">
        <v>610000</v>
      </c>
      <c r="J747" s="220"/>
      <c r="K747" s="220" t="str">
        <f t="shared" si="30"/>
        <v>5241</v>
      </c>
      <c r="L747" s="220" t="str">
        <f t="shared" si="31"/>
        <v>524</v>
      </c>
      <c r="M747" s="665"/>
      <c r="N747" s="220"/>
    </row>
    <row r="748" spans="1:14" ht="15" customHeight="1">
      <c r="A748" s="655">
        <v>5241010002</v>
      </c>
      <c r="B748" s="655" t="s">
        <v>1216</v>
      </c>
      <c r="C748" s="655">
        <v>0</v>
      </c>
      <c r="D748" s="655">
        <v>1901696.8</v>
      </c>
      <c r="E748" s="655">
        <v>0</v>
      </c>
      <c r="F748" s="655">
        <v>1901696.8</v>
      </c>
      <c r="J748" s="220"/>
      <c r="K748" s="220" t="str">
        <f t="shared" si="30"/>
        <v>5241</v>
      </c>
      <c r="L748" s="220" t="str">
        <f t="shared" si="31"/>
        <v>524</v>
      </c>
      <c r="M748" s="665"/>
      <c r="N748" s="220"/>
    </row>
    <row r="749" spans="1:14" ht="15" customHeight="1">
      <c r="A749" s="655">
        <v>5243010001</v>
      </c>
      <c r="B749" s="655" t="s">
        <v>2422</v>
      </c>
      <c r="C749" s="655">
        <v>0</v>
      </c>
      <c r="D749" s="655">
        <v>255000</v>
      </c>
      <c r="E749" s="655">
        <v>0</v>
      </c>
      <c r="F749" s="655">
        <v>255000</v>
      </c>
      <c r="J749" s="220"/>
      <c r="K749" s="220" t="str">
        <f t="shared" si="30"/>
        <v>5243</v>
      </c>
      <c r="L749" s="220" t="str">
        <f t="shared" si="31"/>
        <v>524</v>
      </c>
      <c r="M749" s="665"/>
      <c r="N749" s="220"/>
    </row>
    <row r="750" spans="1:14" ht="15" customHeight="1">
      <c r="A750" s="655">
        <v>5243030003</v>
      </c>
      <c r="B750" s="655" t="s">
        <v>8241</v>
      </c>
      <c r="C750" s="655">
        <v>0</v>
      </c>
      <c r="D750" s="655">
        <v>84938</v>
      </c>
      <c r="E750" s="655">
        <v>0</v>
      </c>
      <c r="F750" s="655">
        <v>84938</v>
      </c>
      <c r="J750" s="220"/>
      <c r="K750" s="220" t="str">
        <f t="shared" si="30"/>
        <v>5243</v>
      </c>
      <c r="L750" s="220" t="str">
        <f t="shared" si="31"/>
        <v>524</v>
      </c>
      <c r="M750" s="665"/>
      <c r="N750" s="220"/>
    </row>
    <row r="751" spans="1:14" ht="15" customHeight="1">
      <c r="A751" s="655">
        <v>5243030006</v>
      </c>
      <c r="B751" s="655" t="s">
        <v>8244</v>
      </c>
      <c r="C751" s="655">
        <v>0</v>
      </c>
      <c r="D751" s="655">
        <v>4720</v>
      </c>
      <c r="E751" s="655">
        <v>0</v>
      </c>
      <c r="F751" s="655">
        <v>4720</v>
      </c>
      <c r="J751" s="220"/>
      <c r="K751" s="220" t="str">
        <f t="shared" si="30"/>
        <v>5243</v>
      </c>
      <c r="L751" s="220" t="str">
        <f t="shared" si="31"/>
        <v>524</v>
      </c>
      <c r="M751" s="665"/>
      <c r="N751" s="220"/>
    </row>
    <row r="752" spans="1:14" ht="15" customHeight="1">
      <c r="A752" s="655">
        <v>5243030007</v>
      </c>
      <c r="B752" s="655" t="s">
        <v>8246</v>
      </c>
      <c r="C752" s="655">
        <v>0</v>
      </c>
      <c r="D752" s="655">
        <v>979935.44</v>
      </c>
      <c r="E752" s="655">
        <v>0</v>
      </c>
      <c r="F752" s="655">
        <v>979935.44</v>
      </c>
      <c r="J752" s="220"/>
      <c r="K752" s="220" t="str">
        <f t="shared" si="30"/>
        <v>5243</v>
      </c>
      <c r="L752" s="220" t="str">
        <f t="shared" si="31"/>
        <v>524</v>
      </c>
      <c r="M752" s="665"/>
      <c r="N752" s="220"/>
    </row>
    <row r="753" spans="1:14" ht="15" customHeight="1">
      <c r="A753" s="655">
        <v>5243030011</v>
      </c>
      <c r="B753" s="655" t="s">
        <v>8248</v>
      </c>
      <c r="C753" s="655">
        <v>0</v>
      </c>
      <c r="D753" s="655">
        <v>2880.73</v>
      </c>
      <c r="E753" s="655">
        <v>0</v>
      </c>
      <c r="F753" s="655">
        <v>2880.73</v>
      </c>
      <c r="J753" s="220"/>
      <c r="K753" s="220" t="str">
        <f t="shared" si="30"/>
        <v>5243</v>
      </c>
      <c r="L753" s="220" t="str">
        <f t="shared" si="31"/>
        <v>524</v>
      </c>
      <c r="M753" s="665"/>
      <c r="N753" s="220"/>
    </row>
    <row r="754" spans="1:14" ht="15" customHeight="1">
      <c r="A754" s="655">
        <v>5243030014</v>
      </c>
      <c r="B754" s="655" t="s">
        <v>8250</v>
      </c>
      <c r="C754" s="655">
        <v>0</v>
      </c>
      <c r="D754" s="655">
        <v>424191.22</v>
      </c>
      <c r="E754" s="655">
        <v>0</v>
      </c>
      <c r="F754" s="655">
        <v>424191.22</v>
      </c>
      <c r="J754" s="220"/>
      <c r="K754" s="220" t="str">
        <f t="shared" si="30"/>
        <v>5243</v>
      </c>
      <c r="L754" s="220" t="str">
        <f t="shared" si="31"/>
        <v>524</v>
      </c>
      <c r="M754" s="665"/>
      <c r="N754" s="220"/>
    </row>
    <row r="755" spans="1:14" ht="15" customHeight="1">
      <c r="A755" s="655">
        <v>5243030016</v>
      </c>
      <c r="B755" s="655" t="s">
        <v>8253</v>
      </c>
      <c r="C755" s="655">
        <v>0</v>
      </c>
      <c r="D755" s="655">
        <v>438731.48</v>
      </c>
      <c r="E755" s="655">
        <v>0</v>
      </c>
      <c r="F755" s="655">
        <v>438731.48</v>
      </c>
      <c r="J755" s="220"/>
      <c r="K755" s="220" t="str">
        <f t="shared" si="30"/>
        <v>5243</v>
      </c>
      <c r="L755" s="220" t="str">
        <f t="shared" si="31"/>
        <v>524</v>
      </c>
      <c r="M755" s="665"/>
      <c r="N755" s="220"/>
    </row>
    <row r="756" spans="1:14" ht="15" customHeight="1">
      <c r="A756" s="655">
        <v>5244010002</v>
      </c>
      <c r="B756" s="655" t="s">
        <v>2774</v>
      </c>
      <c r="C756" s="655">
        <v>0</v>
      </c>
      <c r="D756" s="655">
        <v>693000</v>
      </c>
      <c r="E756" s="655">
        <v>0</v>
      </c>
      <c r="F756" s="655">
        <v>693000</v>
      </c>
      <c r="J756" s="220"/>
      <c r="K756" s="220" t="str">
        <f t="shared" si="30"/>
        <v>5244</v>
      </c>
      <c r="L756" s="220" t="str">
        <f t="shared" si="31"/>
        <v>524</v>
      </c>
      <c r="M756" s="665"/>
      <c r="N756" s="220"/>
    </row>
    <row r="757" spans="1:14" ht="15" customHeight="1">
      <c r="A757" s="655">
        <v>5259010001</v>
      </c>
      <c r="B757" s="655" t="s">
        <v>716</v>
      </c>
      <c r="C757" s="655">
        <v>0</v>
      </c>
      <c r="D757" s="655">
        <v>319743.71999999997</v>
      </c>
      <c r="E757" s="655">
        <v>0</v>
      </c>
      <c r="F757" s="655">
        <v>319743.71999999997</v>
      </c>
      <c r="J757" s="220"/>
      <c r="K757" s="220" t="str">
        <f t="shared" si="30"/>
        <v>5259</v>
      </c>
      <c r="L757" s="220" t="str">
        <f t="shared" si="31"/>
        <v>525</v>
      </c>
      <c r="M757" s="665"/>
      <c r="N757" s="220"/>
    </row>
    <row r="758" spans="1:14" ht="15" customHeight="1">
      <c r="A758" s="655">
        <v>5411010001</v>
      </c>
      <c r="B758" s="655" t="s">
        <v>1217</v>
      </c>
      <c r="C758" s="655">
        <v>0</v>
      </c>
      <c r="D758" s="655">
        <v>736064.63</v>
      </c>
      <c r="E758" s="655">
        <v>0</v>
      </c>
      <c r="F758" s="655">
        <v>736064.63</v>
      </c>
      <c r="J758" s="220"/>
      <c r="K758" s="220" t="str">
        <f t="shared" si="30"/>
        <v>5411</v>
      </c>
      <c r="L758" s="220" t="str">
        <f t="shared" si="31"/>
        <v>541</v>
      </c>
      <c r="M758" s="665"/>
      <c r="N758" s="220"/>
    </row>
    <row r="759" spans="1:14" ht="15" customHeight="1">
      <c r="A759" s="655">
        <v>5411010002</v>
      </c>
      <c r="B759" s="655" t="s">
        <v>1218</v>
      </c>
      <c r="C759" s="655">
        <v>0</v>
      </c>
      <c r="D759" s="655">
        <v>1416487.8</v>
      </c>
      <c r="E759" s="655">
        <v>0</v>
      </c>
      <c r="F759" s="655">
        <v>1416487.8</v>
      </c>
      <c r="J759" s="220"/>
      <c r="K759" s="220" t="str">
        <f t="shared" si="30"/>
        <v>5411</v>
      </c>
      <c r="L759" s="220" t="str">
        <f t="shared" si="31"/>
        <v>541</v>
      </c>
      <c r="M759" s="665"/>
      <c r="N759" s="220"/>
    </row>
    <row r="760" spans="1:14" ht="15" customHeight="1">
      <c r="A760" s="655">
        <v>5411010003</v>
      </c>
      <c r="B760" s="655" t="s">
        <v>1219</v>
      </c>
      <c r="C760" s="655">
        <v>0</v>
      </c>
      <c r="D760" s="655">
        <v>722936.1</v>
      </c>
      <c r="E760" s="655">
        <v>0</v>
      </c>
      <c r="F760" s="655">
        <v>722936.1</v>
      </c>
      <c r="J760" s="220"/>
      <c r="K760" s="220" t="str">
        <f t="shared" si="30"/>
        <v>5411</v>
      </c>
      <c r="L760" s="220" t="str">
        <f t="shared" si="31"/>
        <v>541</v>
      </c>
      <c r="M760" s="665"/>
      <c r="N760" s="220"/>
    </row>
    <row r="761" spans="1:14" ht="15" customHeight="1">
      <c r="A761" s="655">
        <v>5411010004</v>
      </c>
      <c r="B761" s="655" t="s">
        <v>1220</v>
      </c>
      <c r="C761" s="655">
        <v>0</v>
      </c>
      <c r="D761" s="655">
        <v>319492.25</v>
      </c>
      <c r="E761" s="655">
        <v>0</v>
      </c>
      <c r="F761" s="655">
        <v>319492.25</v>
      </c>
      <c r="J761" s="220"/>
      <c r="K761" s="220" t="str">
        <f t="shared" si="30"/>
        <v>5411</v>
      </c>
      <c r="L761" s="220" t="str">
        <f t="shared" si="31"/>
        <v>541</v>
      </c>
      <c r="M761" s="665"/>
      <c r="N761" s="220"/>
    </row>
    <row r="762" spans="1:14" ht="15" customHeight="1">
      <c r="A762" s="655">
        <v>5411010005</v>
      </c>
      <c r="B762" s="655" t="s">
        <v>1221</v>
      </c>
      <c r="C762" s="655">
        <v>0</v>
      </c>
      <c r="D762" s="655">
        <v>542557.57999999996</v>
      </c>
      <c r="E762" s="655">
        <v>0</v>
      </c>
      <c r="F762" s="655">
        <v>542557.57999999996</v>
      </c>
      <c r="J762" s="220"/>
      <c r="K762" s="220" t="str">
        <f t="shared" si="30"/>
        <v>5411</v>
      </c>
      <c r="L762" s="220" t="str">
        <f t="shared" si="31"/>
        <v>541</v>
      </c>
      <c r="M762" s="665"/>
      <c r="N762" s="220"/>
    </row>
    <row r="763" spans="1:14" ht="15" customHeight="1">
      <c r="A763" s="655">
        <v>5411010006</v>
      </c>
      <c r="B763" s="655" t="s">
        <v>1222</v>
      </c>
      <c r="C763" s="655">
        <v>0</v>
      </c>
      <c r="D763" s="655">
        <v>693032.42</v>
      </c>
      <c r="E763" s="655">
        <v>0</v>
      </c>
      <c r="F763" s="655">
        <v>693032.42</v>
      </c>
      <c r="J763" s="220"/>
      <c r="K763" s="220" t="str">
        <f t="shared" si="30"/>
        <v>5411</v>
      </c>
      <c r="L763" s="220" t="str">
        <f t="shared" si="31"/>
        <v>541</v>
      </c>
      <c r="M763" s="665"/>
      <c r="N763" s="220"/>
    </row>
    <row r="764" spans="1:14" ht="15" customHeight="1">
      <c r="A764" s="655">
        <v>5411010007</v>
      </c>
      <c r="B764" s="655" t="s">
        <v>1223</v>
      </c>
      <c r="C764" s="655">
        <v>0</v>
      </c>
      <c r="D764" s="655">
        <v>479000.52</v>
      </c>
      <c r="E764" s="655">
        <v>0</v>
      </c>
      <c r="F764" s="655">
        <v>479000.52</v>
      </c>
      <c r="J764" s="220"/>
      <c r="K764" s="220" t="str">
        <f t="shared" si="30"/>
        <v>5411</v>
      </c>
      <c r="L764" s="220" t="str">
        <f t="shared" si="31"/>
        <v>541</v>
      </c>
      <c r="M764" s="665"/>
      <c r="N764" s="220"/>
    </row>
    <row r="765" spans="1:14" ht="15" customHeight="1">
      <c r="A765" s="655">
        <v>5411010008</v>
      </c>
      <c r="B765" s="655" t="s">
        <v>1224</v>
      </c>
      <c r="C765" s="655">
        <v>0</v>
      </c>
      <c r="D765" s="655">
        <v>801632.29</v>
      </c>
      <c r="E765" s="655">
        <v>0</v>
      </c>
      <c r="F765" s="655">
        <v>801632.29</v>
      </c>
      <c r="J765" s="220"/>
      <c r="K765" s="220" t="str">
        <f t="shared" si="30"/>
        <v>5411</v>
      </c>
      <c r="L765" s="220" t="str">
        <f t="shared" si="31"/>
        <v>541</v>
      </c>
      <c r="M765" s="665"/>
      <c r="N765" s="220"/>
    </row>
    <row r="766" spans="1:14" ht="15" customHeight="1">
      <c r="A766" s="655">
        <v>5411010009</v>
      </c>
      <c r="B766" s="655" t="s">
        <v>1225</v>
      </c>
      <c r="C766" s="655">
        <v>0</v>
      </c>
      <c r="D766" s="655">
        <v>654094.92000000004</v>
      </c>
      <c r="E766" s="655">
        <v>0</v>
      </c>
      <c r="F766" s="655">
        <v>654094.92000000004</v>
      </c>
      <c r="J766" s="220"/>
      <c r="K766" s="220" t="str">
        <f t="shared" si="30"/>
        <v>5411</v>
      </c>
      <c r="L766" s="220" t="str">
        <f t="shared" si="31"/>
        <v>541</v>
      </c>
      <c r="M766" s="665"/>
      <c r="N766" s="220"/>
    </row>
    <row r="767" spans="1:14" ht="15" customHeight="1">
      <c r="A767" s="655">
        <v>5411010010</v>
      </c>
      <c r="B767" s="655" t="s">
        <v>1226</v>
      </c>
      <c r="C767" s="655">
        <v>0</v>
      </c>
      <c r="D767" s="655">
        <v>567331.53</v>
      </c>
      <c r="E767" s="655">
        <v>0</v>
      </c>
      <c r="F767" s="655">
        <v>567331.53</v>
      </c>
      <c r="J767" s="220"/>
      <c r="K767" s="220" t="str">
        <f t="shared" si="30"/>
        <v>5411</v>
      </c>
      <c r="L767" s="220" t="str">
        <f t="shared" si="31"/>
        <v>541</v>
      </c>
      <c r="M767" s="665"/>
      <c r="N767" s="220"/>
    </row>
    <row r="768" spans="1:14" ht="15" customHeight="1">
      <c r="A768" s="655">
        <v>5411010011</v>
      </c>
      <c r="B768" s="655" t="s">
        <v>726</v>
      </c>
      <c r="C768" s="655">
        <v>0</v>
      </c>
      <c r="D768" s="655">
        <v>1860173.54</v>
      </c>
      <c r="E768" s="655">
        <v>0</v>
      </c>
      <c r="F768" s="655">
        <v>1860173.54</v>
      </c>
      <c r="J768" s="220"/>
      <c r="K768" s="220" t="str">
        <f t="shared" si="30"/>
        <v>5411</v>
      </c>
      <c r="L768" s="220" t="str">
        <f t="shared" si="31"/>
        <v>541</v>
      </c>
      <c r="M768" s="665"/>
      <c r="N768" s="220"/>
    </row>
    <row r="769" spans="1:14" ht="15" customHeight="1">
      <c r="A769" s="655">
        <v>5411010012</v>
      </c>
      <c r="B769" s="655" t="s">
        <v>8270</v>
      </c>
      <c r="C769" s="655">
        <v>0</v>
      </c>
      <c r="D769" s="655">
        <v>1491849.49</v>
      </c>
      <c r="E769" s="655">
        <v>0</v>
      </c>
      <c r="F769" s="655">
        <v>1491849.49</v>
      </c>
      <c r="J769" s="220"/>
      <c r="K769" s="220" t="str">
        <f t="shared" si="30"/>
        <v>5411</v>
      </c>
      <c r="L769" s="220" t="str">
        <f t="shared" si="31"/>
        <v>541</v>
      </c>
      <c r="M769" s="665"/>
      <c r="N769" s="220"/>
    </row>
    <row r="770" spans="1:14" ht="15" customHeight="1">
      <c r="A770" s="655">
        <v>5513020001</v>
      </c>
      <c r="B770" s="655" t="s">
        <v>559</v>
      </c>
      <c r="C770" s="655">
        <v>0</v>
      </c>
      <c r="D770" s="655">
        <v>988729.53</v>
      </c>
      <c r="E770" s="655">
        <v>0</v>
      </c>
      <c r="F770" s="655">
        <v>988729.53</v>
      </c>
      <c r="J770" s="220"/>
      <c r="K770" s="220" t="str">
        <f t="shared" si="30"/>
        <v>5513</v>
      </c>
      <c r="L770" s="220" t="str">
        <f t="shared" si="31"/>
        <v>551</v>
      </c>
      <c r="M770" s="665"/>
      <c r="N770" s="220"/>
    </row>
    <row r="771" spans="1:14" ht="15" customHeight="1">
      <c r="A771" s="655">
        <v>5513020002</v>
      </c>
      <c r="B771" s="655" t="s">
        <v>560</v>
      </c>
      <c r="C771" s="655">
        <v>0</v>
      </c>
      <c r="D771" s="655">
        <v>427108.89</v>
      </c>
      <c r="E771" s="655">
        <v>0</v>
      </c>
      <c r="F771" s="655">
        <v>427108.89</v>
      </c>
      <c r="J771" s="220"/>
      <c r="K771" s="220" t="str">
        <f t="shared" si="30"/>
        <v>5513</v>
      </c>
      <c r="L771" s="220" t="str">
        <f t="shared" si="31"/>
        <v>551</v>
      </c>
      <c r="M771" s="665"/>
      <c r="N771" s="220"/>
    </row>
    <row r="772" spans="1:14" ht="12" customHeight="1">
      <c r="A772" s="655">
        <v>5514900001</v>
      </c>
      <c r="B772" s="655" t="s">
        <v>727</v>
      </c>
      <c r="C772" s="655">
        <v>0</v>
      </c>
      <c r="D772" s="655">
        <v>1195353.0900000001</v>
      </c>
      <c r="E772" s="655">
        <v>0</v>
      </c>
      <c r="F772" s="655">
        <v>1195353.0900000001</v>
      </c>
      <c r="J772" s="220"/>
      <c r="K772" s="220" t="str">
        <f t="shared" si="30"/>
        <v>5514</v>
      </c>
      <c r="L772" s="220" t="str">
        <f t="shared" si="31"/>
        <v>551</v>
      </c>
      <c r="M772" s="665"/>
      <c r="N772" s="220"/>
    </row>
    <row r="773" spans="1:14" ht="15" customHeight="1">
      <c r="A773" s="655">
        <v>5515010001</v>
      </c>
      <c r="B773" s="655" t="s">
        <v>562</v>
      </c>
      <c r="C773" s="655">
        <v>0</v>
      </c>
      <c r="D773" s="655">
        <v>59485.35</v>
      </c>
      <c r="E773" s="655">
        <v>0</v>
      </c>
      <c r="F773" s="655">
        <v>59485.35</v>
      </c>
      <c r="H773" s="633"/>
      <c r="J773" s="220"/>
      <c r="K773" s="220" t="str">
        <f t="shared" ref="K773:K799" si="32">MID(A773,1,4)</f>
        <v>5515</v>
      </c>
      <c r="L773" s="220" t="str">
        <f t="shared" ref="L773:L799" si="33">MID(A773,1,3)</f>
        <v>551</v>
      </c>
      <c r="M773" s="665"/>
      <c r="N773" s="220"/>
    </row>
    <row r="774" spans="1:14" ht="15" customHeight="1">
      <c r="A774" s="655">
        <v>5515010002</v>
      </c>
      <c r="B774" s="655" t="s">
        <v>563</v>
      </c>
      <c r="C774" s="655">
        <v>0</v>
      </c>
      <c r="D774" s="655">
        <v>8017.17</v>
      </c>
      <c r="E774" s="655">
        <v>0</v>
      </c>
      <c r="F774" s="655">
        <v>8017.17</v>
      </c>
      <c r="H774" s="633"/>
      <c r="I774" s="633"/>
      <c r="J774" s="220"/>
      <c r="K774" s="220" t="str">
        <f t="shared" si="32"/>
        <v>5515</v>
      </c>
      <c r="L774" s="220" t="str">
        <f t="shared" si="33"/>
        <v>551</v>
      </c>
      <c r="M774" s="665"/>
      <c r="N774" s="220"/>
    </row>
    <row r="775" spans="1:14" ht="15" customHeight="1">
      <c r="A775" s="655">
        <v>5515010003</v>
      </c>
      <c r="B775" s="655" t="s">
        <v>564</v>
      </c>
      <c r="C775" s="655">
        <v>0</v>
      </c>
      <c r="D775" s="655">
        <v>627392.15</v>
      </c>
      <c r="E775" s="655">
        <v>0</v>
      </c>
      <c r="F775" s="655">
        <v>627392.15</v>
      </c>
      <c r="H775" s="633"/>
      <c r="J775" s="220"/>
      <c r="K775" s="220" t="str">
        <f t="shared" si="32"/>
        <v>5515</v>
      </c>
      <c r="L775" s="220" t="str">
        <f t="shared" si="33"/>
        <v>551</v>
      </c>
      <c r="M775" s="665"/>
      <c r="N775" s="220"/>
    </row>
    <row r="776" spans="1:14" ht="25.5">
      <c r="A776" s="655">
        <v>5515010004</v>
      </c>
      <c r="B776" s="655" t="s">
        <v>565</v>
      </c>
      <c r="C776" s="655">
        <v>0</v>
      </c>
      <c r="D776" s="655">
        <v>18640.53</v>
      </c>
      <c r="E776" s="655">
        <v>0</v>
      </c>
      <c r="F776" s="655">
        <v>18640.53</v>
      </c>
      <c r="H776" s="633"/>
      <c r="J776" s="220"/>
      <c r="K776" s="220" t="str">
        <f t="shared" si="32"/>
        <v>5515</v>
      </c>
      <c r="L776" s="220" t="str">
        <f t="shared" si="33"/>
        <v>551</v>
      </c>
      <c r="M776" s="665"/>
      <c r="N776" s="220"/>
    </row>
    <row r="777" spans="1:14">
      <c r="A777" s="655">
        <v>5515010005</v>
      </c>
      <c r="B777" s="655" t="s">
        <v>1478</v>
      </c>
      <c r="C777" s="655">
        <v>0</v>
      </c>
      <c r="D777" s="655">
        <v>66439.350000000006</v>
      </c>
      <c r="E777" s="655">
        <v>0</v>
      </c>
      <c r="F777" s="655">
        <v>66439.350000000006</v>
      </c>
      <c r="H777" s="633"/>
      <c r="J777" s="220"/>
      <c r="K777" s="220" t="str">
        <f t="shared" si="32"/>
        <v>5515</v>
      </c>
      <c r="L777" s="220" t="str">
        <f t="shared" si="33"/>
        <v>551</v>
      </c>
      <c r="M777" s="665"/>
      <c r="N777" s="220"/>
    </row>
    <row r="778" spans="1:14" ht="25.5">
      <c r="A778" s="655">
        <v>5515020001</v>
      </c>
      <c r="B778" s="655" t="s">
        <v>566</v>
      </c>
      <c r="C778" s="655">
        <v>0</v>
      </c>
      <c r="D778" s="655">
        <v>9997.9500000000007</v>
      </c>
      <c r="E778" s="655">
        <v>0</v>
      </c>
      <c r="F778" s="655">
        <v>9997.9500000000007</v>
      </c>
      <c r="H778" s="633"/>
      <c r="J778" s="220"/>
      <c r="K778" s="220" t="str">
        <f t="shared" si="32"/>
        <v>5515</v>
      </c>
      <c r="L778" s="220" t="str">
        <f t="shared" si="33"/>
        <v>551</v>
      </c>
      <c r="M778" s="665"/>
      <c r="N778" s="220"/>
    </row>
    <row r="779" spans="1:14" ht="15" customHeight="1">
      <c r="A779" s="655">
        <v>5515020002</v>
      </c>
      <c r="B779" s="655" t="s">
        <v>567</v>
      </c>
      <c r="C779" s="655">
        <v>0</v>
      </c>
      <c r="D779" s="655">
        <v>8785.35</v>
      </c>
      <c r="E779" s="655">
        <v>0</v>
      </c>
      <c r="F779" s="655">
        <v>8785.35</v>
      </c>
      <c r="J779" s="220"/>
      <c r="K779" s="220" t="str">
        <f t="shared" si="32"/>
        <v>5515</v>
      </c>
      <c r="L779" s="220" t="str">
        <f t="shared" si="33"/>
        <v>551</v>
      </c>
      <c r="M779" s="665"/>
      <c r="N779" s="220"/>
    </row>
    <row r="780" spans="1:14" ht="15" customHeight="1">
      <c r="A780" s="655">
        <v>5515020003</v>
      </c>
      <c r="B780" s="655" t="s">
        <v>568</v>
      </c>
      <c r="C780" s="655">
        <v>0</v>
      </c>
      <c r="D780" s="655">
        <v>92439.15</v>
      </c>
      <c r="E780" s="655">
        <v>0</v>
      </c>
      <c r="F780" s="655">
        <v>92439.15</v>
      </c>
      <c r="G780" s="633"/>
      <c r="H780" s="633"/>
      <c r="J780" s="220"/>
      <c r="K780" s="220" t="str">
        <f t="shared" si="32"/>
        <v>5515</v>
      </c>
      <c r="L780" s="220" t="str">
        <f t="shared" si="33"/>
        <v>551</v>
      </c>
      <c r="M780" s="665"/>
      <c r="N780" s="220"/>
    </row>
    <row r="781" spans="1:14" ht="15" customHeight="1">
      <c r="A781" s="655">
        <v>5515020004</v>
      </c>
      <c r="B781" s="655" t="s">
        <v>728</v>
      </c>
      <c r="C781" s="655">
        <v>0</v>
      </c>
      <c r="D781" s="655">
        <v>35029.86</v>
      </c>
      <c r="E781" s="655">
        <v>0</v>
      </c>
      <c r="F781" s="655">
        <v>35029.86</v>
      </c>
      <c r="J781" s="220"/>
      <c r="K781" s="220" t="str">
        <f t="shared" si="32"/>
        <v>5515</v>
      </c>
      <c r="L781" s="220" t="str">
        <f t="shared" si="33"/>
        <v>551</v>
      </c>
      <c r="M781" s="665"/>
      <c r="N781" s="220"/>
    </row>
    <row r="782" spans="1:14" ht="15" customHeight="1">
      <c r="A782" s="655">
        <v>5515030001</v>
      </c>
      <c r="B782" s="655" t="s">
        <v>570</v>
      </c>
      <c r="C782" s="655">
        <v>0</v>
      </c>
      <c r="D782" s="655">
        <v>142858.17000000001</v>
      </c>
      <c r="E782" s="655">
        <v>0</v>
      </c>
      <c r="F782" s="655">
        <v>142858.17000000001</v>
      </c>
      <c r="J782" s="220"/>
      <c r="K782" s="220" t="str">
        <f t="shared" si="32"/>
        <v>5515</v>
      </c>
      <c r="L782" s="220" t="str">
        <f t="shared" si="33"/>
        <v>551</v>
      </c>
      <c r="M782" s="665"/>
      <c r="N782" s="220"/>
    </row>
    <row r="783" spans="1:14" ht="15" customHeight="1">
      <c r="A783" s="655">
        <v>5515030002</v>
      </c>
      <c r="B783" s="655" t="s">
        <v>571</v>
      </c>
      <c r="C783" s="655">
        <v>0</v>
      </c>
      <c r="D783" s="655">
        <v>26273.17</v>
      </c>
      <c r="E783" s="655">
        <v>0</v>
      </c>
      <c r="F783" s="655">
        <v>26273.17</v>
      </c>
      <c r="J783" s="220"/>
      <c r="K783" s="220" t="str">
        <f t="shared" si="32"/>
        <v>5515</v>
      </c>
      <c r="L783" s="220" t="str">
        <f t="shared" si="33"/>
        <v>551</v>
      </c>
      <c r="M783" s="665"/>
      <c r="N783" s="220"/>
    </row>
    <row r="784" spans="1:14" ht="15" customHeight="1">
      <c r="A784" s="655">
        <v>5515040001</v>
      </c>
      <c r="B784" s="655" t="s">
        <v>572</v>
      </c>
      <c r="C784" s="655">
        <v>0</v>
      </c>
      <c r="D784" s="655">
        <v>3392862.99</v>
      </c>
      <c r="E784" s="655">
        <v>0</v>
      </c>
      <c r="F784" s="655">
        <v>3392862.99</v>
      </c>
      <c r="J784" s="220"/>
      <c r="K784" s="220" t="str">
        <f t="shared" si="32"/>
        <v>5515</v>
      </c>
      <c r="L784" s="220" t="str">
        <f t="shared" si="33"/>
        <v>551</v>
      </c>
      <c r="M784" s="665"/>
      <c r="N784" s="220"/>
    </row>
    <row r="785" spans="1:14" ht="15" customHeight="1">
      <c r="A785" s="655">
        <v>5515040002</v>
      </c>
      <c r="B785" s="655" t="s">
        <v>573</v>
      </c>
      <c r="C785" s="655">
        <v>0</v>
      </c>
      <c r="D785" s="655">
        <v>196094.46</v>
      </c>
      <c r="E785" s="655">
        <v>0</v>
      </c>
      <c r="F785" s="655">
        <v>196094.46</v>
      </c>
      <c r="J785" s="220"/>
      <c r="K785" s="220" t="str">
        <f t="shared" si="32"/>
        <v>5515</v>
      </c>
      <c r="L785" s="220" t="str">
        <f t="shared" si="33"/>
        <v>551</v>
      </c>
      <c r="M785" s="665"/>
      <c r="N785" s="220"/>
    </row>
    <row r="786" spans="1:14" ht="15" customHeight="1">
      <c r="A786" s="655">
        <v>5515040004</v>
      </c>
      <c r="B786" s="655" t="s">
        <v>574</v>
      </c>
      <c r="C786" s="655">
        <v>0</v>
      </c>
      <c r="D786" s="655">
        <v>23562.63</v>
      </c>
      <c r="E786" s="655">
        <v>0</v>
      </c>
      <c r="F786" s="655">
        <v>23562.63</v>
      </c>
      <c r="J786" s="220"/>
      <c r="K786" s="220" t="str">
        <f t="shared" si="32"/>
        <v>5515</v>
      </c>
      <c r="L786" s="220" t="str">
        <f t="shared" si="33"/>
        <v>551</v>
      </c>
      <c r="M786" s="665"/>
      <c r="N786" s="220"/>
    </row>
    <row r="787" spans="1:14" ht="15" customHeight="1">
      <c r="A787" s="655">
        <v>5515050001</v>
      </c>
      <c r="B787" s="655" t="s">
        <v>575</v>
      </c>
      <c r="C787" s="655">
        <v>0</v>
      </c>
      <c r="D787" s="655">
        <v>65107.8</v>
      </c>
      <c r="E787" s="655">
        <v>0</v>
      </c>
      <c r="F787" s="655">
        <v>65107.8</v>
      </c>
      <c r="J787" s="220"/>
      <c r="K787" s="220" t="str">
        <f t="shared" si="32"/>
        <v>5515</v>
      </c>
      <c r="L787" s="220" t="str">
        <f t="shared" si="33"/>
        <v>551</v>
      </c>
      <c r="M787" s="665"/>
      <c r="N787" s="220"/>
    </row>
    <row r="788" spans="1:14" ht="15" customHeight="1">
      <c r="A788" s="655">
        <v>5515060002</v>
      </c>
      <c r="B788" s="655" t="s">
        <v>577</v>
      </c>
      <c r="C788" s="655">
        <v>0</v>
      </c>
      <c r="D788" s="655">
        <v>31799.82</v>
      </c>
      <c r="E788" s="655">
        <v>0</v>
      </c>
      <c r="F788" s="655">
        <v>31799.82</v>
      </c>
      <c r="J788" s="220"/>
      <c r="K788" s="220" t="str">
        <f t="shared" si="32"/>
        <v>5515</v>
      </c>
      <c r="L788" s="220" t="str">
        <f t="shared" si="33"/>
        <v>551</v>
      </c>
      <c r="M788" s="665"/>
      <c r="N788" s="220"/>
    </row>
    <row r="789" spans="1:14" ht="15" customHeight="1">
      <c r="A789" s="655">
        <v>5515060003</v>
      </c>
      <c r="B789" s="655" t="s">
        <v>578</v>
      </c>
      <c r="C789" s="655">
        <v>0</v>
      </c>
      <c r="D789" s="655">
        <v>1271872.68</v>
      </c>
      <c r="E789" s="655">
        <v>0</v>
      </c>
      <c r="F789" s="655">
        <v>1271872.68</v>
      </c>
      <c r="J789" s="220"/>
      <c r="K789" s="220" t="str">
        <f t="shared" si="32"/>
        <v>5515</v>
      </c>
      <c r="L789" s="220" t="str">
        <f t="shared" si="33"/>
        <v>551</v>
      </c>
      <c r="M789" s="665"/>
      <c r="N789" s="220"/>
    </row>
    <row r="790" spans="1:14" ht="15" customHeight="1">
      <c r="A790" s="655">
        <v>5515060004</v>
      </c>
      <c r="B790" s="655" t="s">
        <v>579</v>
      </c>
      <c r="C790" s="655">
        <v>0</v>
      </c>
      <c r="D790" s="655">
        <v>23946.84</v>
      </c>
      <c r="E790" s="655">
        <v>0</v>
      </c>
      <c r="F790" s="655">
        <v>23946.84</v>
      </c>
      <c r="J790" s="220"/>
      <c r="K790" s="220" t="str">
        <f t="shared" si="32"/>
        <v>5515</v>
      </c>
      <c r="L790" s="220" t="str">
        <f t="shared" si="33"/>
        <v>551</v>
      </c>
      <c r="M790" s="665"/>
      <c r="N790" s="220"/>
    </row>
    <row r="791" spans="1:14" ht="15" customHeight="1">
      <c r="A791" s="655">
        <v>5515060005</v>
      </c>
      <c r="B791" s="655" t="s">
        <v>580</v>
      </c>
      <c r="C791" s="655">
        <v>0</v>
      </c>
      <c r="D791" s="655">
        <v>274404.47999999998</v>
      </c>
      <c r="E791" s="655">
        <v>0</v>
      </c>
      <c r="F791" s="655">
        <v>274404.47999999998</v>
      </c>
      <c r="J791" s="220"/>
      <c r="K791" s="220" t="str">
        <f t="shared" si="32"/>
        <v>5515</v>
      </c>
      <c r="L791" s="220" t="str">
        <f t="shared" si="33"/>
        <v>551</v>
      </c>
      <c r="M791" s="665"/>
      <c r="N791" s="220"/>
    </row>
    <row r="792" spans="1:14" ht="15" customHeight="1">
      <c r="A792" s="655">
        <v>5515060006</v>
      </c>
      <c r="B792" s="655" t="s">
        <v>581</v>
      </c>
      <c r="C792" s="655">
        <v>0</v>
      </c>
      <c r="D792" s="655">
        <v>13288.29</v>
      </c>
      <c r="E792" s="655">
        <v>0</v>
      </c>
      <c r="F792" s="655">
        <v>13288.29</v>
      </c>
      <c r="J792" s="220"/>
      <c r="K792" s="220" t="str">
        <f t="shared" si="32"/>
        <v>5515</v>
      </c>
      <c r="L792" s="220" t="str">
        <f t="shared" si="33"/>
        <v>551</v>
      </c>
      <c r="M792" s="665"/>
      <c r="N792" s="220"/>
    </row>
    <row r="793" spans="1:14" ht="15" customHeight="1">
      <c r="A793" s="655">
        <v>5515060007</v>
      </c>
      <c r="B793" s="655" t="s">
        <v>582</v>
      </c>
      <c r="C793" s="655">
        <v>0</v>
      </c>
      <c r="D793" s="655">
        <v>151900.78</v>
      </c>
      <c r="E793" s="655">
        <v>0</v>
      </c>
      <c r="F793" s="655">
        <v>151900.78</v>
      </c>
      <c r="J793" s="220"/>
      <c r="K793" s="220" t="str">
        <f t="shared" si="32"/>
        <v>5515</v>
      </c>
      <c r="L793" s="220" t="str">
        <f t="shared" si="33"/>
        <v>551</v>
      </c>
      <c r="M793" s="665"/>
      <c r="N793" s="220"/>
    </row>
    <row r="794" spans="1:14" ht="15" customHeight="1">
      <c r="A794" s="655">
        <v>5515060008</v>
      </c>
      <c r="B794" s="655" t="s">
        <v>583</v>
      </c>
      <c r="C794" s="655">
        <v>0</v>
      </c>
      <c r="D794" s="655">
        <v>1539792.4</v>
      </c>
      <c r="E794" s="655">
        <v>0</v>
      </c>
      <c r="F794" s="655">
        <v>1539792.4</v>
      </c>
      <c r="J794" s="220"/>
      <c r="K794" s="220" t="str">
        <f t="shared" si="32"/>
        <v>5515</v>
      </c>
      <c r="L794" s="220" t="str">
        <f t="shared" si="33"/>
        <v>551</v>
      </c>
      <c r="M794" s="665"/>
      <c r="N794" s="220"/>
    </row>
    <row r="795" spans="1:14" ht="15" customHeight="1">
      <c r="A795" s="655">
        <v>5515070001</v>
      </c>
      <c r="B795" s="655" t="s">
        <v>584</v>
      </c>
      <c r="C795" s="655">
        <v>0</v>
      </c>
      <c r="D795" s="655">
        <v>10987.47</v>
      </c>
      <c r="E795" s="655">
        <v>0</v>
      </c>
      <c r="F795" s="655">
        <v>10987.47</v>
      </c>
      <c r="J795" s="220"/>
      <c r="K795" s="220" t="str">
        <f t="shared" si="32"/>
        <v>5515</v>
      </c>
      <c r="L795" s="220" t="str">
        <f t="shared" si="33"/>
        <v>551</v>
      </c>
      <c r="M795" s="665"/>
      <c r="N795" s="220"/>
    </row>
    <row r="796" spans="1:14" ht="15" customHeight="1">
      <c r="A796" s="655">
        <v>5516060001</v>
      </c>
      <c r="B796" s="655" t="s">
        <v>585</v>
      </c>
      <c r="C796" s="655">
        <v>0</v>
      </c>
      <c r="D796" s="655">
        <v>24750.09</v>
      </c>
      <c r="E796" s="655">
        <v>0</v>
      </c>
      <c r="F796" s="655">
        <v>24750.09</v>
      </c>
      <c r="J796" s="220"/>
      <c r="K796" s="220" t="str">
        <f t="shared" si="32"/>
        <v>5516</v>
      </c>
      <c r="L796" s="220" t="str">
        <f t="shared" si="33"/>
        <v>551</v>
      </c>
      <c r="M796" s="665"/>
      <c r="N796" s="220"/>
    </row>
    <row r="797" spans="1:14" ht="15" customHeight="1">
      <c r="A797" s="655">
        <v>5517010001</v>
      </c>
      <c r="B797" s="655" t="s">
        <v>729</v>
      </c>
      <c r="C797" s="655">
        <v>0</v>
      </c>
      <c r="D797" s="655">
        <v>1039304.1</v>
      </c>
      <c r="E797" s="655">
        <v>0</v>
      </c>
      <c r="F797" s="655">
        <v>1039304.1</v>
      </c>
      <c r="J797" s="220"/>
      <c r="K797" s="220" t="str">
        <f t="shared" si="32"/>
        <v>5517</v>
      </c>
      <c r="L797" s="220" t="str">
        <f t="shared" si="33"/>
        <v>551</v>
      </c>
      <c r="M797" s="665"/>
      <c r="N797" s="220"/>
    </row>
    <row r="798" spans="1:14" ht="15" customHeight="1">
      <c r="A798" s="1183"/>
      <c r="B798" s="1183"/>
      <c r="C798" s="1183"/>
      <c r="D798" s="1183"/>
      <c r="E798" s="1183"/>
      <c r="F798" s="1183"/>
      <c r="J798" s="220"/>
      <c r="K798" s="220" t="str">
        <f t="shared" si="32"/>
        <v/>
      </c>
      <c r="L798" s="220" t="str">
        <f t="shared" si="33"/>
        <v/>
      </c>
      <c r="M798" s="665"/>
      <c r="N798" s="220"/>
    </row>
    <row r="799" spans="1:14">
      <c r="A799" s="654"/>
      <c r="B799" s="786" t="s">
        <v>730</v>
      </c>
      <c r="C799" s="786">
        <v>0</v>
      </c>
      <c r="D799" s="786">
        <v>6352428347.54</v>
      </c>
      <c r="E799" s="786">
        <v>6352428347.54</v>
      </c>
      <c r="F799" s="786">
        <v>0</v>
      </c>
      <c r="J799" s="220"/>
      <c r="K799" s="220" t="str">
        <f t="shared" si="32"/>
        <v/>
      </c>
      <c r="L799" s="220" t="str">
        <f t="shared" si="33"/>
        <v/>
      </c>
      <c r="M799" s="665"/>
      <c r="N799" s="220"/>
    </row>
  </sheetData>
  <autoFilter ref="G4:R799" xr:uid="{00000000-0009-0000-0000-000004000000}"/>
  <sortState ref="A156:F259">
    <sortCondition ref="F156:F259"/>
  </sortState>
  <mergeCells count="3">
    <mergeCell ref="A1:F1"/>
    <mergeCell ref="A2:F2"/>
    <mergeCell ref="A3:F3"/>
  </mergeCells>
  <pageMargins left="0.70866141732283472" right="0.70866141732283472" top="0.74803149606299213" bottom="0.74803149606299213" header="0.31496062992125984" footer="0.31496062992125984"/>
  <pageSetup scale="5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CCC2-95CE-456C-BE8A-F494F7809CBF}">
  <sheetPr>
    <tabColor theme="5" tint="0.39997558519241921"/>
  </sheetPr>
  <dimension ref="A1:AE28"/>
  <sheetViews>
    <sheetView topLeftCell="A6" workbookViewId="0">
      <selection activeCell="D28" sqref="D28"/>
    </sheetView>
  </sheetViews>
  <sheetFormatPr baseColWidth="10" defaultRowHeight="12.75"/>
  <cols>
    <col min="1" max="1" width="30.7109375" style="1194" customWidth="1"/>
    <col min="2" max="31" width="20.7109375" style="1194" customWidth="1"/>
    <col min="32" max="256" width="9.140625" style="1194" customWidth="1"/>
    <col min="257" max="257" width="30.7109375" style="1194" customWidth="1"/>
    <col min="258" max="287" width="20.7109375" style="1194" customWidth="1"/>
    <col min="288" max="512" width="9.140625" style="1194" customWidth="1"/>
    <col min="513" max="513" width="30.7109375" style="1194" customWidth="1"/>
    <col min="514" max="543" width="20.7109375" style="1194" customWidth="1"/>
    <col min="544" max="768" width="9.140625" style="1194" customWidth="1"/>
    <col min="769" max="769" width="30.7109375" style="1194" customWidth="1"/>
    <col min="770" max="799" width="20.7109375" style="1194" customWidth="1"/>
    <col min="800" max="1024" width="9.140625" style="1194" customWidth="1"/>
    <col min="1025" max="1025" width="30.7109375" style="1194" customWidth="1"/>
    <col min="1026" max="1055" width="20.7109375" style="1194" customWidth="1"/>
    <col min="1056" max="1280" width="9.140625" style="1194" customWidth="1"/>
    <col min="1281" max="1281" width="30.7109375" style="1194" customWidth="1"/>
    <col min="1282" max="1311" width="20.7109375" style="1194" customWidth="1"/>
    <col min="1312" max="1536" width="9.140625" style="1194" customWidth="1"/>
    <col min="1537" max="1537" width="30.7109375" style="1194" customWidth="1"/>
    <col min="1538" max="1567" width="20.7109375" style="1194" customWidth="1"/>
    <col min="1568" max="1792" width="9.140625" style="1194" customWidth="1"/>
    <col min="1793" max="1793" width="30.7109375" style="1194" customWidth="1"/>
    <col min="1794" max="1823" width="20.7109375" style="1194" customWidth="1"/>
    <col min="1824" max="2048" width="9.140625" style="1194" customWidth="1"/>
    <col min="2049" max="2049" width="30.7109375" style="1194" customWidth="1"/>
    <col min="2050" max="2079" width="20.7109375" style="1194" customWidth="1"/>
    <col min="2080" max="2304" width="9.140625" style="1194" customWidth="1"/>
    <col min="2305" max="2305" width="30.7109375" style="1194" customWidth="1"/>
    <col min="2306" max="2335" width="20.7109375" style="1194" customWidth="1"/>
    <col min="2336" max="2560" width="9.140625" style="1194" customWidth="1"/>
    <col min="2561" max="2561" width="30.7109375" style="1194" customWidth="1"/>
    <col min="2562" max="2591" width="20.7109375" style="1194" customWidth="1"/>
    <col min="2592" max="2816" width="9.140625" style="1194" customWidth="1"/>
    <col min="2817" max="2817" width="30.7109375" style="1194" customWidth="1"/>
    <col min="2818" max="2847" width="20.7109375" style="1194" customWidth="1"/>
    <col min="2848" max="3072" width="9.140625" style="1194" customWidth="1"/>
    <col min="3073" max="3073" width="30.7109375" style="1194" customWidth="1"/>
    <col min="3074" max="3103" width="20.7109375" style="1194" customWidth="1"/>
    <col min="3104" max="3328" width="9.140625" style="1194" customWidth="1"/>
    <col min="3329" max="3329" width="30.7109375" style="1194" customWidth="1"/>
    <col min="3330" max="3359" width="20.7109375" style="1194" customWidth="1"/>
    <col min="3360" max="3584" width="9.140625" style="1194" customWidth="1"/>
    <col min="3585" max="3585" width="30.7109375" style="1194" customWidth="1"/>
    <col min="3586" max="3615" width="20.7109375" style="1194" customWidth="1"/>
    <col min="3616" max="3840" width="9.140625" style="1194" customWidth="1"/>
    <col min="3841" max="3841" width="30.7109375" style="1194" customWidth="1"/>
    <col min="3842" max="3871" width="20.7109375" style="1194" customWidth="1"/>
    <col min="3872" max="4096" width="9.140625" style="1194" customWidth="1"/>
    <col min="4097" max="4097" width="30.7109375" style="1194" customWidth="1"/>
    <col min="4098" max="4127" width="20.7109375" style="1194" customWidth="1"/>
    <col min="4128" max="4352" width="9.140625" style="1194" customWidth="1"/>
    <col min="4353" max="4353" width="30.7109375" style="1194" customWidth="1"/>
    <col min="4354" max="4383" width="20.7109375" style="1194" customWidth="1"/>
    <col min="4384" max="4608" width="9.140625" style="1194" customWidth="1"/>
    <col min="4609" max="4609" width="30.7109375" style="1194" customWidth="1"/>
    <col min="4610" max="4639" width="20.7109375" style="1194" customWidth="1"/>
    <col min="4640" max="4864" width="9.140625" style="1194" customWidth="1"/>
    <col min="4865" max="4865" width="30.7109375" style="1194" customWidth="1"/>
    <col min="4866" max="4895" width="20.7109375" style="1194" customWidth="1"/>
    <col min="4896" max="5120" width="9.140625" style="1194" customWidth="1"/>
    <col min="5121" max="5121" width="30.7109375" style="1194" customWidth="1"/>
    <col min="5122" max="5151" width="20.7109375" style="1194" customWidth="1"/>
    <col min="5152" max="5376" width="9.140625" style="1194" customWidth="1"/>
    <col min="5377" max="5377" width="30.7109375" style="1194" customWidth="1"/>
    <col min="5378" max="5407" width="20.7109375" style="1194" customWidth="1"/>
    <col min="5408" max="5632" width="9.140625" style="1194" customWidth="1"/>
    <col min="5633" max="5633" width="30.7109375" style="1194" customWidth="1"/>
    <col min="5634" max="5663" width="20.7109375" style="1194" customWidth="1"/>
    <col min="5664" max="5888" width="9.140625" style="1194" customWidth="1"/>
    <col min="5889" max="5889" width="30.7109375" style="1194" customWidth="1"/>
    <col min="5890" max="5919" width="20.7109375" style="1194" customWidth="1"/>
    <col min="5920" max="6144" width="9.140625" style="1194" customWidth="1"/>
    <col min="6145" max="6145" width="30.7109375" style="1194" customWidth="1"/>
    <col min="6146" max="6175" width="20.7109375" style="1194" customWidth="1"/>
    <col min="6176" max="6400" width="9.140625" style="1194" customWidth="1"/>
    <col min="6401" max="6401" width="30.7109375" style="1194" customWidth="1"/>
    <col min="6402" max="6431" width="20.7109375" style="1194" customWidth="1"/>
    <col min="6432" max="6656" width="9.140625" style="1194" customWidth="1"/>
    <col min="6657" max="6657" width="30.7109375" style="1194" customWidth="1"/>
    <col min="6658" max="6687" width="20.7109375" style="1194" customWidth="1"/>
    <col min="6688" max="6912" width="9.140625" style="1194" customWidth="1"/>
    <col min="6913" max="6913" width="30.7109375" style="1194" customWidth="1"/>
    <col min="6914" max="6943" width="20.7109375" style="1194" customWidth="1"/>
    <col min="6944" max="7168" width="9.140625" style="1194" customWidth="1"/>
    <col min="7169" max="7169" width="30.7109375" style="1194" customWidth="1"/>
    <col min="7170" max="7199" width="20.7109375" style="1194" customWidth="1"/>
    <col min="7200" max="7424" width="9.140625" style="1194" customWidth="1"/>
    <col min="7425" max="7425" width="30.7109375" style="1194" customWidth="1"/>
    <col min="7426" max="7455" width="20.7109375" style="1194" customWidth="1"/>
    <col min="7456" max="7680" width="9.140625" style="1194" customWidth="1"/>
    <col min="7681" max="7681" width="30.7109375" style="1194" customWidth="1"/>
    <col min="7682" max="7711" width="20.7109375" style="1194" customWidth="1"/>
    <col min="7712" max="7936" width="9.140625" style="1194" customWidth="1"/>
    <col min="7937" max="7937" width="30.7109375" style="1194" customWidth="1"/>
    <col min="7938" max="7967" width="20.7109375" style="1194" customWidth="1"/>
    <col min="7968" max="8192" width="9.140625" style="1194" customWidth="1"/>
    <col min="8193" max="8193" width="30.7109375" style="1194" customWidth="1"/>
    <col min="8194" max="8223" width="20.7109375" style="1194" customWidth="1"/>
    <col min="8224" max="8448" width="9.140625" style="1194" customWidth="1"/>
    <col min="8449" max="8449" width="30.7109375" style="1194" customWidth="1"/>
    <col min="8450" max="8479" width="20.7109375" style="1194" customWidth="1"/>
    <col min="8480" max="8704" width="9.140625" style="1194" customWidth="1"/>
    <col min="8705" max="8705" width="30.7109375" style="1194" customWidth="1"/>
    <col min="8706" max="8735" width="20.7109375" style="1194" customWidth="1"/>
    <col min="8736" max="8960" width="9.140625" style="1194" customWidth="1"/>
    <col min="8961" max="8961" width="30.7109375" style="1194" customWidth="1"/>
    <col min="8962" max="8991" width="20.7109375" style="1194" customWidth="1"/>
    <col min="8992" max="9216" width="9.140625" style="1194" customWidth="1"/>
    <col min="9217" max="9217" width="30.7109375" style="1194" customWidth="1"/>
    <col min="9218" max="9247" width="20.7109375" style="1194" customWidth="1"/>
    <col min="9248" max="9472" width="9.140625" style="1194" customWidth="1"/>
    <col min="9473" max="9473" width="30.7109375" style="1194" customWidth="1"/>
    <col min="9474" max="9503" width="20.7109375" style="1194" customWidth="1"/>
    <col min="9504" max="9728" width="9.140625" style="1194" customWidth="1"/>
    <col min="9729" max="9729" width="30.7109375" style="1194" customWidth="1"/>
    <col min="9730" max="9759" width="20.7109375" style="1194" customWidth="1"/>
    <col min="9760" max="9984" width="9.140625" style="1194" customWidth="1"/>
    <col min="9985" max="9985" width="30.7109375" style="1194" customWidth="1"/>
    <col min="9986" max="10015" width="20.7109375" style="1194" customWidth="1"/>
    <col min="10016" max="10240" width="9.140625" style="1194" customWidth="1"/>
    <col min="10241" max="10241" width="30.7109375" style="1194" customWidth="1"/>
    <col min="10242" max="10271" width="20.7109375" style="1194" customWidth="1"/>
    <col min="10272" max="10496" width="9.140625" style="1194" customWidth="1"/>
    <col min="10497" max="10497" width="30.7109375" style="1194" customWidth="1"/>
    <col min="10498" max="10527" width="20.7109375" style="1194" customWidth="1"/>
    <col min="10528" max="10752" width="9.140625" style="1194" customWidth="1"/>
    <col min="10753" max="10753" width="30.7109375" style="1194" customWidth="1"/>
    <col min="10754" max="10783" width="20.7109375" style="1194" customWidth="1"/>
    <col min="10784" max="11008" width="9.140625" style="1194" customWidth="1"/>
    <col min="11009" max="11009" width="30.7109375" style="1194" customWidth="1"/>
    <col min="11010" max="11039" width="20.7109375" style="1194" customWidth="1"/>
    <col min="11040" max="11264" width="9.140625" style="1194" customWidth="1"/>
    <col min="11265" max="11265" width="30.7109375" style="1194" customWidth="1"/>
    <col min="11266" max="11295" width="20.7109375" style="1194" customWidth="1"/>
    <col min="11296" max="11520" width="9.140625" style="1194" customWidth="1"/>
    <col min="11521" max="11521" width="30.7109375" style="1194" customWidth="1"/>
    <col min="11522" max="11551" width="20.7109375" style="1194" customWidth="1"/>
    <col min="11552" max="11776" width="9.140625" style="1194" customWidth="1"/>
    <col min="11777" max="11777" width="30.7109375" style="1194" customWidth="1"/>
    <col min="11778" max="11807" width="20.7109375" style="1194" customWidth="1"/>
    <col min="11808" max="12032" width="9.140625" style="1194" customWidth="1"/>
    <col min="12033" max="12033" width="30.7109375" style="1194" customWidth="1"/>
    <col min="12034" max="12063" width="20.7109375" style="1194" customWidth="1"/>
    <col min="12064" max="12288" width="9.140625" style="1194" customWidth="1"/>
    <col min="12289" max="12289" width="30.7109375" style="1194" customWidth="1"/>
    <col min="12290" max="12319" width="20.7109375" style="1194" customWidth="1"/>
    <col min="12320" max="12544" width="9.140625" style="1194" customWidth="1"/>
    <col min="12545" max="12545" width="30.7109375" style="1194" customWidth="1"/>
    <col min="12546" max="12575" width="20.7109375" style="1194" customWidth="1"/>
    <col min="12576" max="12800" width="9.140625" style="1194" customWidth="1"/>
    <col min="12801" max="12801" width="30.7109375" style="1194" customWidth="1"/>
    <col min="12802" max="12831" width="20.7109375" style="1194" customWidth="1"/>
    <col min="12832" max="13056" width="9.140625" style="1194" customWidth="1"/>
    <col min="13057" max="13057" width="30.7109375" style="1194" customWidth="1"/>
    <col min="13058" max="13087" width="20.7109375" style="1194" customWidth="1"/>
    <col min="13088" max="13312" width="9.140625" style="1194" customWidth="1"/>
    <col min="13313" max="13313" width="30.7109375" style="1194" customWidth="1"/>
    <col min="13314" max="13343" width="20.7109375" style="1194" customWidth="1"/>
    <col min="13344" max="13568" width="9.140625" style="1194" customWidth="1"/>
    <col min="13569" max="13569" width="30.7109375" style="1194" customWidth="1"/>
    <col min="13570" max="13599" width="20.7109375" style="1194" customWidth="1"/>
    <col min="13600" max="13824" width="9.140625" style="1194" customWidth="1"/>
    <col min="13825" max="13825" width="30.7109375" style="1194" customWidth="1"/>
    <col min="13826" max="13855" width="20.7109375" style="1194" customWidth="1"/>
    <col min="13856" max="14080" width="9.140625" style="1194" customWidth="1"/>
    <col min="14081" max="14081" width="30.7109375" style="1194" customWidth="1"/>
    <col min="14082" max="14111" width="20.7109375" style="1194" customWidth="1"/>
    <col min="14112" max="14336" width="9.140625" style="1194" customWidth="1"/>
    <col min="14337" max="14337" width="30.7109375" style="1194" customWidth="1"/>
    <col min="14338" max="14367" width="20.7109375" style="1194" customWidth="1"/>
    <col min="14368" max="14592" width="9.140625" style="1194" customWidth="1"/>
    <col min="14593" max="14593" width="30.7109375" style="1194" customWidth="1"/>
    <col min="14594" max="14623" width="20.7109375" style="1194" customWidth="1"/>
    <col min="14624" max="14848" width="9.140625" style="1194" customWidth="1"/>
    <col min="14849" max="14849" width="30.7109375" style="1194" customWidth="1"/>
    <col min="14850" max="14879" width="20.7109375" style="1194" customWidth="1"/>
    <col min="14880" max="15104" width="9.140625" style="1194" customWidth="1"/>
    <col min="15105" max="15105" width="30.7109375" style="1194" customWidth="1"/>
    <col min="15106" max="15135" width="20.7109375" style="1194" customWidth="1"/>
    <col min="15136" max="15360" width="9.140625" style="1194" customWidth="1"/>
    <col min="15361" max="15361" width="30.7109375" style="1194" customWidth="1"/>
    <col min="15362" max="15391" width="20.7109375" style="1194" customWidth="1"/>
    <col min="15392" max="15616" width="9.140625" style="1194" customWidth="1"/>
    <col min="15617" max="15617" width="30.7109375" style="1194" customWidth="1"/>
    <col min="15618" max="15647" width="20.7109375" style="1194" customWidth="1"/>
    <col min="15648" max="15872" width="9.140625" style="1194" customWidth="1"/>
    <col min="15873" max="15873" width="30.7109375" style="1194" customWidth="1"/>
    <col min="15874" max="15903" width="20.7109375" style="1194" customWidth="1"/>
    <col min="15904" max="16128" width="9.140625" style="1194" customWidth="1"/>
    <col min="16129" max="16129" width="30.7109375" style="1194" customWidth="1"/>
    <col min="16130" max="16159" width="20.7109375" style="1194" customWidth="1"/>
    <col min="16160" max="16384" width="9.140625" style="1194" customWidth="1"/>
  </cols>
  <sheetData>
    <row r="1" spans="1:31" ht="56.25" customHeight="1">
      <c r="C1" s="1195" t="s">
        <v>8739</v>
      </c>
      <c r="E1" s="1194" t="s">
        <v>8740</v>
      </c>
    </row>
    <row r="2" spans="1:31">
      <c r="C2" s="1196" t="s">
        <v>8570</v>
      </c>
      <c r="E2" s="1194" t="s">
        <v>8306</v>
      </c>
    </row>
    <row r="3" spans="1:31">
      <c r="C3" s="1196" t="s">
        <v>8307</v>
      </c>
    </row>
    <row r="6" spans="1:31">
      <c r="A6" s="1197" t="s">
        <v>8308</v>
      </c>
    </row>
    <row r="7" spans="1:31">
      <c r="A7" s="1194" t="s">
        <v>8571</v>
      </c>
    </row>
    <row r="9" spans="1:31">
      <c r="A9" s="1198"/>
      <c r="B9" s="1199"/>
      <c r="C9" s="1199" t="s">
        <v>8741</v>
      </c>
      <c r="D9" s="1199"/>
      <c r="E9" s="1199"/>
      <c r="F9" s="1199"/>
      <c r="G9" s="1199"/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</row>
    <row r="10" spans="1:31">
      <c r="A10" s="1198"/>
      <c r="B10" s="1199" t="s">
        <v>3404</v>
      </c>
      <c r="C10" s="1199" t="s">
        <v>8742</v>
      </c>
      <c r="D10" s="1199" t="s">
        <v>3406</v>
      </c>
      <c r="E10" s="1199" t="s">
        <v>3407</v>
      </c>
      <c r="F10" s="1199" t="s">
        <v>3408</v>
      </c>
      <c r="G10" s="1199" t="s">
        <v>3409</v>
      </c>
      <c r="H10" s="1199"/>
      <c r="I10" s="1199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  <c r="AC10" s="1199"/>
      <c r="AD10" s="1199"/>
      <c r="AE10" s="1199"/>
    </row>
    <row r="11" spans="1:31">
      <c r="A11" s="1198"/>
      <c r="B11" s="1199">
        <v>1</v>
      </c>
      <c r="C11" s="1199">
        <v>2</v>
      </c>
      <c r="D11" s="1199" t="s">
        <v>8578</v>
      </c>
      <c r="E11" s="1199">
        <v>4</v>
      </c>
      <c r="F11" s="1199">
        <v>5</v>
      </c>
      <c r="G11" s="1199" t="s">
        <v>8743</v>
      </c>
      <c r="H11" s="1199"/>
      <c r="I11" s="1199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  <c r="AC11" s="1199"/>
      <c r="AD11" s="1199"/>
      <c r="AE11" s="1199"/>
    </row>
    <row r="12" spans="1:31">
      <c r="A12" s="1194" t="s">
        <v>8744</v>
      </c>
      <c r="B12" s="1200"/>
      <c r="C12" s="1200"/>
      <c r="D12" s="1200"/>
      <c r="E12" s="1200"/>
      <c r="F12" s="1200"/>
      <c r="G12" s="1200"/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1200"/>
      <c r="W12" s="1200"/>
      <c r="X12" s="1200"/>
      <c r="Y12" s="1200"/>
      <c r="Z12" s="1200"/>
      <c r="AA12" s="1200"/>
      <c r="AB12" s="1200"/>
      <c r="AC12" s="1200"/>
      <c r="AD12" s="1200"/>
      <c r="AE12" s="1200"/>
    </row>
    <row r="13" spans="1:31">
      <c r="B13" s="1200"/>
      <c r="C13" s="1200"/>
      <c r="D13" s="1200"/>
      <c r="E13" s="1200"/>
      <c r="F13" s="1200"/>
      <c r="G13" s="1200"/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1200"/>
      <c r="W13" s="1200"/>
      <c r="X13" s="1200"/>
      <c r="Y13" s="1200"/>
      <c r="Z13" s="1200"/>
      <c r="AA13" s="1200"/>
      <c r="AB13" s="1200"/>
      <c r="AC13" s="1200"/>
      <c r="AD13" s="1200"/>
      <c r="AE13" s="1200"/>
    </row>
    <row r="14" spans="1:31">
      <c r="A14" s="1194" t="s">
        <v>8745</v>
      </c>
      <c r="B14" s="1200">
        <v>548702015</v>
      </c>
      <c r="C14" s="1200">
        <v>0</v>
      </c>
      <c r="D14" s="1200">
        <v>548702015</v>
      </c>
      <c r="E14" s="1200">
        <v>353706708.20999998</v>
      </c>
      <c r="F14" s="1200">
        <v>353706708.20999998</v>
      </c>
      <c r="G14" s="1200">
        <v>-194995306.78999999</v>
      </c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0"/>
      <c r="Z14" s="1200"/>
      <c r="AA14" s="1200"/>
      <c r="AB14" s="1200"/>
      <c r="AC14" s="1200"/>
      <c r="AD14" s="1200"/>
      <c r="AE14" s="1200"/>
    </row>
    <row r="15" spans="1:31">
      <c r="A15" s="1194" t="s">
        <v>8746</v>
      </c>
      <c r="B15" s="1200">
        <v>0</v>
      </c>
      <c r="C15" s="1200">
        <v>0</v>
      </c>
      <c r="D15" s="1200"/>
      <c r="E15" s="1200">
        <v>0</v>
      </c>
      <c r="F15" s="1200">
        <v>0</v>
      </c>
      <c r="G15" s="1200"/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200"/>
    </row>
    <row r="16" spans="1:31">
      <c r="A16" s="1194" t="s">
        <v>8747</v>
      </c>
      <c r="B16" s="1200">
        <v>1</v>
      </c>
      <c r="C16" s="1200">
        <v>0</v>
      </c>
      <c r="D16" s="1200">
        <v>1</v>
      </c>
      <c r="E16" s="1200">
        <v>0</v>
      </c>
      <c r="F16" s="1200">
        <v>0</v>
      </c>
      <c r="G16" s="1200">
        <v>-1</v>
      </c>
      <c r="H16" s="1200"/>
      <c r="I16" s="1200"/>
      <c r="J16" s="1200"/>
      <c r="K16" s="1200"/>
      <c r="L16" s="1200"/>
      <c r="M16" s="1200"/>
      <c r="N16" s="1200"/>
      <c r="O16" s="1200"/>
      <c r="P16" s="1200"/>
      <c r="Q16" s="1200"/>
      <c r="R16" s="1200"/>
      <c r="S16" s="1200"/>
      <c r="T16" s="1200"/>
      <c r="U16" s="1200"/>
      <c r="V16" s="1200"/>
      <c r="W16" s="1200"/>
      <c r="X16" s="1200"/>
      <c r="Y16" s="1200"/>
      <c r="Z16" s="1200"/>
      <c r="AA16" s="1200"/>
      <c r="AB16" s="1200"/>
      <c r="AC16" s="1200"/>
      <c r="AD16" s="1200"/>
      <c r="AE16" s="1200"/>
    </row>
    <row r="17" spans="1:31">
      <c r="A17" s="1194" t="s">
        <v>8748</v>
      </c>
      <c r="B17" s="1200">
        <v>200581126</v>
      </c>
      <c r="C17" s="1200">
        <v>2924126</v>
      </c>
      <c r="D17" s="1200">
        <v>203505252</v>
      </c>
      <c r="E17" s="1200">
        <v>84746599.849999994</v>
      </c>
      <c r="F17" s="1200">
        <v>84746599.849999994</v>
      </c>
      <c r="G17" s="1200">
        <v>-115834526.15000001</v>
      </c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0"/>
      <c r="W17" s="1200"/>
      <c r="X17" s="1200"/>
      <c r="Y17" s="1200"/>
      <c r="Z17" s="1200"/>
      <c r="AA17" s="1200"/>
      <c r="AB17" s="1200"/>
      <c r="AC17" s="1200"/>
      <c r="AD17" s="1200"/>
      <c r="AE17" s="1200"/>
    </row>
    <row r="18" spans="1:31">
      <c r="A18" s="1194" t="s">
        <v>8749</v>
      </c>
      <c r="B18" s="1200">
        <v>17270002</v>
      </c>
      <c r="C18" s="1200">
        <v>1676434.71</v>
      </c>
      <c r="D18" s="1200">
        <v>18946436.710000001</v>
      </c>
      <c r="E18" s="1200">
        <v>9338774.0700000003</v>
      </c>
      <c r="F18" s="1200">
        <v>9338774.0700000003</v>
      </c>
      <c r="G18" s="1200">
        <v>-7931227.9299999997</v>
      </c>
      <c r="H18" s="1200"/>
      <c r="I18" s="1200"/>
      <c r="J18" s="1200"/>
      <c r="K18" s="1200"/>
      <c r="L18" s="1200"/>
      <c r="M18" s="1200"/>
      <c r="N18" s="1200"/>
      <c r="O18" s="1200"/>
      <c r="P18" s="1200"/>
      <c r="Q18" s="1200"/>
      <c r="R18" s="1200"/>
      <c r="S18" s="1200"/>
      <c r="T18" s="1200"/>
      <c r="U18" s="1200"/>
      <c r="V18" s="1200"/>
      <c r="W18" s="1200"/>
      <c r="X18" s="1200"/>
      <c r="Y18" s="1200"/>
      <c r="Z18" s="1200"/>
      <c r="AA18" s="1200"/>
      <c r="AB18" s="1200"/>
      <c r="AC18" s="1200"/>
      <c r="AD18" s="1200"/>
      <c r="AE18" s="1200"/>
    </row>
    <row r="19" spans="1:31">
      <c r="A19" s="1194" t="s">
        <v>8750</v>
      </c>
      <c r="B19" s="1200">
        <v>82243177</v>
      </c>
      <c r="C19" s="1200">
        <v>0</v>
      </c>
      <c r="D19" s="1200">
        <v>82243177</v>
      </c>
      <c r="E19" s="1200">
        <v>26726775.149999999</v>
      </c>
      <c r="F19" s="1200">
        <v>26726775.149999999</v>
      </c>
      <c r="G19" s="1200">
        <v>-55516401.850000001</v>
      </c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1200"/>
      <c r="AB19" s="1200"/>
      <c r="AC19" s="1200"/>
      <c r="AD19" s="1200"/>
      <c r="AE19" s="1200"/>
    </row>
    <row r="20" spans="1:31">
      <c r="A20" s="1194" t="s">
        <v>8751</v>
      </c>
      <c r="B20" s="1200">
        <v>0</v>
      </c>
      <c r="C20" s="1200">
        <v>0</v>
      </c>
      <c r="D20" s="1200"/>
      <c r="E20" s="1200">
        <v>0</v>
      </c>
      <c r="F20" s="1200">
        <v>0</v>
      </c>
      <c r="G20" s="1200"/>
      <c r="H20" s="1200"/>
      <c r="I20" s="1200"/>
      <c r="J20" s="1200"/>
      <c r="K20" s="1200"/>
      <c r="L20" s="1200"/>
      <c r="M20" s="1200"/>
      <c r="N20" s="1200"/>
      <c r="O20" s="1200"/>
      <c r="P20" s="1200"/>
      <c r="Q20" s="1200"/>
      <c r="R20" s="1200"/>
      <c r="S20" s="1200"/>
      <c r="T20" s="1200"/>
      <c r="U20" s="1200"/>
      <c r="V20" s="1200"/>
      <c r="W20" s="1200"/>
      <c r="X20" s="1200"/>
      <c r="Y20" s="1200"/>
      <c r="Z20" s="1200"/>
      <c r="AA20" s="1200"/>
      <c r="AB20" s="1200"/>
      <c r="AC20" s="1200"/>
      <c r="AD20" s="1200"/>
      <c r="AE20" s="1200"/>
    </row>
    <row r="21" spans="1:31">
      <c r="A21" s="1194" t="s">
        <v>8752</v>
      </c>
      <c r="B21" s="1200"/>
      <c r="C21" s="1200"/>
      <c r="D21" s="1200"/>
      <c r="E21" s="1200"/>
      <c r="F21" s="1200"/>
      <c r="G21" s="1200"/>
      <c r="H21" s="1200"/>
      <c r="I21" s="1200"/>
      <c r="J21" s="1200"/>
      <c r="K21" s="1200"/>
      <c r="L21" s="1200"/>
      <c r="M21" s="1200"/>
      <c r="N21" s="1200"/>
      <c r="O21" s="1200"/>
      <c r="P21" s="1200"/>
      <c r="Q21" s="1200"/>
      <c r="R21" s="1200"/>
      <c r="S21" s="1200"/>
      <c r="T21" s="1200"/>
      <c r="U21" s="1200"/>
      <c r="V21" s="1200"/>
      <c r="W21" s="1200"/>
      <c r="X21" s="1200"/>
      <c r="Y21" s="1200"/>
      <c r="Z21" s="1200"/>
      <c r="AA21" s="1200"/>
      <c r="AB21" s="1200"/>
      <c r="AC21" s="1200"/>
      <c r="AD21" s="1200"/>
      <c r="AE21" s="1200"/>
    </row>
    <row r="22" spans="1:31">
      <c r="A22" s="1194" t="s">
        <v>8753</v>
      </c>
      <c r="B22" s="1200">
        <v>1795920498</v>
      </c>
      <c r="C22" s="1200">
        <v>367615844.50999999</v>
      </c>
      <c r="D22" s="1200">
        <v>2163536342.5100002</v>
      </c>
      <c r="E22" s="1200">
        <v>569274979.17999995</v>
      </c>
      <c r="F22" s="1200">
        <v>569274979.17999995</v>
      </c>
      <c r="G22" s="1200">
        <v>-1226645518.8199999</v>
      </c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200"/>
      <c r="AB22" s="1200"/>
      <c r="AC22" s="1200"/>
      <c r="AD22" s="1200"/>
      <c r="AE22" s="1200"/>
    </row>
    <row r="23" spans="1:31">
      <c r="A23" s="1194" t="s">
        <v>8754</v>
      </c>
      <c r="B23" s="1200"/>
      <c r="C23" s="1200"/>
      <c r="D23" s="1200"/>
      <c r="E23" s="1200"/>
      <c r="F23" s="1200"/>
      <c r="G23" s="1200"/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0"/>
      <c r="Y23" s="1200"/>
      <c r="Z23" s="1200"/>
      <c r="AA23" s="1200"/>
      <c r="AB23" s="1200"/>
      <c r="AC23" s="1200"/>
      <c r="AD23" s="1200"/>
      <c r="AE23" s="1200"/>
    </row>
    <row r="24" spans="1:31">
      <c r="A24" s="1194" t="s">
        <v>8755</v>
      </c>
      <c r="B24" s="1200"/>
      <c r="C24" s="1200"/>
      <c r="D24" s="1200"/>
      <c r="E24" s="1200"/>
      <c r="F24" s="1200"/>
      <c r="G24" s="1200"/>
      <c r="H24" s="1200"/>
      <c r="I24" s="1200"/>
      <c r="J24" s="1200"/>
      <c r="K24" s="1200"/>
      <c r="L24" s="1200"/>
      <c r="M24" s="1200"/>
      <c r="N24" s="1200"/>
      <c r="O24" s="1200"/>
      <c r="P24" s="1200"/>
      <c r="Q24" s="1200"/>
      <c r="R24" s="1200"/>
      <c r="S24" s="1200"/>
      <c r="T24" s="1200"/>
      <c r="U24" s="1200"/>
      <c r="V24" s="1200"/>
      <c r="W24" s="1200"/>
      <c r="X24" s="1200"/>
      <c r="Y24" s="1200"/>
      <c r="Z24" s="1200"/>
      <c r="AA24" s="1200"/>
      <c r="AB24" s="1200"/>
      <c r="AC24" s="1200"/>
      <c r="AD24" s="1200"/>
      <c r="AE24" s="1200"/>
    </row>
    <row r="25" spans="1:31">
      <c r="A25" s="1194" t="s">
        <v>8756</v>
      </c>
      <c r="B25" s="1200">
        <v>0</v>
      </c>
      <c r="C25" s="1200">
        <v>0</v>
      </c>
      <c r="D25" s="1200"/>
      <c r="E25" s="1200">
        <v>0</v>
      </c>
      <c r="F25" s="1200">
        <v>0</v>
      </c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  <c r="V25" s="1200"/>
      <c r="W25" s="1200"/>
      <c r="X25" s="1200"/>
      <c r="Y25" s="1200"/>
      <c r="Z25" s="1200"/>
      <c r="AA25" s="1200"/>
      <c r="AB25" s="1200"/>
      <c r="AC25" s="1200"/>
      <c r="AD25" s="1200"/>
      <c r="AE25" s="1200"/>
    </row>
    <row r="26" spans="1:31">
      <c r="A26" s="1194" t="s">
        <v>8757</v>
      </c>
      <c r="B26" s="1200"/>
      <c r="C26" s="1200"/>
      <c r="D26" s="1200"/>
      <c r="E26" s="1200"/>
      <c r="F26" s="1200"/>
      <c r="G26" s="1200"/>
      <c r="H26" s="1200"/>
      <c r="I26" s="1200"/>
      <c r="J26" s="1200"/>
      <c r="K26" s="1200"/>
      <c r="L26" s="1200"/>
      <c r="M26" s="1200"/>
      <c r="N26" s="1200"/>
      <c r="O26" s="1200"/>
      <c r="P26" s="1200"/>
      <c r="Q26" s="1200"/>
      <c r="R26" s="1200"/>
      <c r="S26" s="1200"/>
      <c r="T26" s="1200"/>
      <c r="U26" s="1200"/>
      <c r="V26" s="1200"/>
      <c r="W26" s="1200"/>
      <c r="X26" s="1200"/>
      <c r="Y26" s="1200"/>
      <c r="Z26" s="1200"/>
      <c r="AA26" s="1200"/>
      <c r="AB26" s="1200"/>
      <c r="AC26" s="1200"/>
      <c r="AD26" s="1200"/>
      <c r="AE26" s="1200"/>
    </row>
    <row r="27" spans="1:31">
      <c r="A27" s="1194" t="s">
        <v>8758</v>
      </c>
      <c r="B27" s="1200">
        <v>230000000</v>
      </c>
      <c r="C27" s="1200">
        <v>62722999.990000002</v>
      </c>
      <c r="D27" s="1200">
        <v>292722999.99000001</v>
      </c>
      <c r="E27" s="1200">
        <v>62722999.990000002</v>
      </c>
      <c r="F27" s="1200">
        <v>62722999.990000002</v>
      </c>
      <c r="G27" s="1200">
        <v>-167277000.00999999</v>
      </c>
      <c r="H27" s="1200"/>
      <c r="I27" s="1200"/>
      <c r="J27" s="1200"/>
      <c r="K27" s="1200"/>
      <c r="L27" s="1200"/>
      <c r="M27" s="1200"/>
      <c r="N27" s="1200"/>
      <c r="O27" s="1200"/>
      <c r="P27" s="1200"/>
      <c r="Q27" s="1200"/>
      <c r="R27" s="1200"/>
      <c r="S27" s="1200"/>
      <c r="T27" s="1200"/>
      <c r="U27" s="1200"/>
      <c r="V27" s="1200"/>
      <c r="W27" s="1200"/>
      <c r="X27" s="1200"/>
      <c r="Y27" s="1200"/>
      <c r="Z27" s="1200"/>
      <c r="AA27" s="1200"/>
      <c r="AB27" s="1200"/>
      <c r="AC27" s="1200"/>
      <c r="AD27" s="1200"/>
      <c r="AE27" s="1200"/>
    </row>
    <row r="28" spans="1:31">
      <c r="A28" s="1194" t="s">
        <v>8759</v>
      </c>
      <c r="B28" s="1200">
        <v>2874716819</v>
      </c>
      <c r="C28" s="1200">
        <v>434939405.20999998</v>
      </c>
      <c r="D28" s="1200">
        <v>3309656224.21</v>
      </c>
      <c r="E28" s="1200">
        <v>1106516836.45</v>
      </c>
      <c r="F28" s="1200">
        <v>1106516836.45</v>
      </c>
      <c r="G28" s="1200">
        <v>-1768199982.55</v>
      </c>
      <c r="H28" s="1200"/>
      <c r="I28" s="1200"/>
      <c r="J28" s="1200"/>
      <c r="K28" s="1200"/>
      <c r="L28" s="1200"/>
      <c r="M28" s="1200"/>
      <c r="N28" s="1200"/>
      <c r="O28" s="1200"/>
      <c r="P28" s="1200"/>
      <c r="Q28" s="1200"/>
      <c r="R28" s="1200"/>
      <c r="S28" s="1200"/>
      <c r="T28" s="1200"/>
      <c r="U28" s="1200"/>
      <c r="V28" s="1200"/>
      <c r="W28" s="1200"/>
      <c r="X28" s="1200"/>
      <c r="Y28" s="1200"/>
      <c r="Z28" s="1200"/>
      <c r="AA28" s="1200"/>
      <c r="AB28" s="1200"/>
      <c r="AC28" s="1200"/>
      <c r="AD28" s="1200"/>
      <c r="AE28" s="1200"/>
    </row>
  </sheetData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  <pageSetUpPr fitToPage="1"/>
  </sheetPr>
  <dimension ref="A1:Y80"/>
  <sheetViews>
    <sheetView workbookViewId="0">
      <pane xSplit="3" ySplit="6" topLeftCell="D62" activePane="bottomRight" state="frozen"/>
      <selection activeCell="H30" sqref="H30"/>
      <selection pane="topRight" activeCell="H30" sqref="H30"/>
      <selection pane="bottomLeft" activeCell="H30" sqref="H30"/>
      <selection pane="bottomRight" activeCell="A81" sqref="A81:XFD128"/>
    </sheetView>
  </sheetViews>
  <sheetFormatPr baseColWidth="10" defaultRowHeight="12"/>
  <cols>
    <col min="1" max="1" width="4.28515625" style="4" customWidth="1"/>
    <col min="2" max="2" width="5.42578125" style="4" customWidth="1"/>
    <col min="3" max="3" width="35.42578125" style="4" customWidth="1"/>
    <col min="4" max="4" width="15.85546875" style="97" customWidth="1"/>
    <col min="5" max="5" width="19.140625" style="97" customWidth="1"/>
    <col min="6" max="6" width="16.5703125" style="650" customWidth="1"/>
    <col min="7" max="7" width="16.7109375" style="650" customWidth="1"/>
    <col min="8" max="8" width="15.85546875" style="650" bestFit="1" customWidth="1"/>
    <col min="9" max="9" width="19.5703125" style="650" customWidth="1"/>
    <col min="10" max="10" width="13.28515625" style="4" hidden="1" customWidth="1"/>
    <col min="11" max="11" width="14.85546875" style="120" hidden="1" customWidth="1"/>
    <col min="12" max="12" width="13.140625" style="587" customWidth="1"/>
    <col min="13" max="13" width="15.85546875" style="587" bestFit="1" customWidth="1"/>
    <col min="14" max="14" width="7" style="587" bestFit="1" customWidth="1"/>
    <col min="15" max="15" width="32" style="587" customWidth="1"/>
    <col min="16" max="16" width="5.7109375" style="586" hidden="1" customWidth="1"/>
    <col min="17" max="17" width="84.42578125" style="586" bestFit="1" customWidth="1"/>
    <col min="18" max="25" width="11.42578125" style="587"/>
    <col min="26" max="16384" width="11.42578125" style="4"/>
  </cols>
  <sheetData>
    <row r="1" spans="1:19">
      <c r="A1" s="1472" t="s">
        <v>55</v>
      </c>
      <c r="B1" s="1473"/>
      <c r="C1" s="1473"/>
      <c r="D1" s="1473"/>
      <c r="E1" s="1473"/>
      <c r="F1" s="1473"/>
      <c r="G1" s="1473"/>
      <c r="H1" s="1473"/>
      <c r="I1" s="1474"/>
      <c r="N1" s="403"/>
    </row>
    <row r="2" spans="1:19">
      <c r="A2" s="1475" t="s">
        <v>942</v>
      </c>
      <c r="B2" s="1476"/>
      <c r="C2" s="1476"/>
      <c r="D2" s="1476"/>
      <c r="E2" s="1476"/>
      <c r="F2" s="1476"/>
      <c r="G2" s="1476"/>
      <c r="H2" s="1476"/>
      <c r="I2" s="1477"/>
      <c r="N2" s="403"/>
    </row>
    <row r="3" spans="1:19">
      <c r="A3" s="1475" t="str">
        <f>EAI!B4</f>
        <v>Del 01 de enero al 31 de diciembre de 2022</v>
      </c>
      <c r="B3" s="1476"/>
      <c r="C3" s="1476"/>
      <c r="D3" s="1476"/>
      <c r="E3" s="1476"/>
      <c r="F3" s="1476"/>
      <c r="G3" s="1476"/>
      <c r="H3" s="1476"/>
      <c r="I3" s="1477"/>
    </row>
    <row r="4" spans="1:19" ht="12.75" thickBot="1">
      <c r="A4" s="1469" t="s">
        <v>732</v>
      </c>
      <c r="B4" s="1470"/>
      <c r="C4" s="1470"/>
      <c r="D4" s="1470"/>
      <c r="E4" s="1470"/>
      <c r="F4" s="1470"/>
      <c r="G4" s="1470"/>
      <c r="H4" s="1470"/>
      <c r="I4" s="1471"/>
      <c r="L4" s="403"/>
    </row>
    <row r="5" spans="1:19" ht="13.5" thickBot="1">
      <c r="A5" s="1478" t="s">
        <v>116</v>
      </c>
      <c r="B5" s="1479"/>
      <c r="C5" s="1480"/>
      <c r="D5" s="1481" t="s">
        <v>191</v>
      </c>
      <c r="E5" s="1482"/>
      <c r="F5" s="1482"/>
      <c r="G5" s="1482"/>
      <c r="H5" s="1483"/>
      <c r="I5" s="1465" t="s">
        <v>944</v>
      </c>
      <c r="L5" s="1164"/>
      <c r="M5" s="1164"/>
      <c r="N5" s="1165"/>
      <c r="O5" s="730"/>
      <c r="P5" s="729"/>
      <c r="Q5" s="729"/>
      <c r="R5" s="730"/>
      <c r="S5" s="730"/>
    </row>
    <row r="6" spans="1:19" ht="27" customHeight="1" thickBot="1">
      <c r="A6" s="1469" t="s">
        <v>943</v>
      </c>
      <c r="B6" s="1470"/>
      <c r="C6" s="1471"/>
      <c r="D6" s="645" t="s">
        <v>945</v>
      </c>
      <c r="E6" s="646" t="s">
        <v>216</v>
      </c>
      <c r="F6" s="647" t="s">
        <v>195</v>
      </c>
      <c r="G6" s="647" t="s">
        <v>196</v>
      </c>
      <c r="H6" s="647" t="s">
        <v>197</v>
      </c>
      <c r="I6" s="1466"/>
      <c r="L6" s="730"/>
      <c r="M6" s="730"/>
      <c r="N6" s="730"/>
      <c r="O6" s="730"/>
      <c r="P6" s="729"/>
      <c r="Q6" s="729"/>
      <c r="R6" s="730"/>
      <c r="S6" s="730"/>
    </row>
    <row r="7" spans="1:19">
      <c r="A7" s="1467"/>
      <c r="B7" s="1468"/>
      <c r="C7" s="1468"/>
      <c r="D7" s="987"/>
      <c r="E7" s="988"/>
      <c r="F7" s="987"/>
      <c r="G7" s="987"/>
      <c r="H7" s="987"/>
      <c r="I7" s="232"/>
      <c r="L7" s="730"/>
      <c r="M7" s="730"/>
      <c r="N7" s="730"/>
      <c r="O7" s="730"/>
      <c r="P7" s="729"/>
      <c r="Q7" s="729"/>
      <c r="R7" s="730"/>
      <c r="S7" s="730"/>
    </row>
    <row r="8" spans="1:19" ht="15.75">
      <c r="A8" s="1457" t="s">
        <v>946</v>
      </c>
      <c r="B8" s="1455"/>
      <c r="C8" s="1455"/>
      <c r="D8" s="679"/>
      <c r="E8" s="679"/>
      <c r="F8" s="679"/>
      <c r="G8" s="679"/>
      <c r="H8" s="679"/>
      <c r="I8" s="232"/>
      <c r="L8" s="730"/>
      <c r="M8" s="1166"/>
      <c r="N8" s="730"/>
      <c r="O8" s="1167"/>
      <c r="P8" s="729"/>
      <c r="Q8" s="729"/>
      <c r="R8" s="730"/>
      <c r="S8" s="730"/>
    </row>
    <row r="9" spans="1:19" ht="15.75">
      <c r="A9" s="141"/>
      <c r="B9" s="1460" t="s">
        <v>947</v>
      </c>
      <c r="C9" s="1461"/>
      <c r="D9" s="679">
        <v>548702015</v>
      </c>
      <c r="E9" s="679">
        <v>0</v>
      </c>
      <c r="F9" s="679">
        <v>548702015</v>
      </c>
      <c r="G9" s="679">
        <v>353706708.20999998</v>
      </c>
      <c r="H9" s="679">
        <v>353706708.20999998</v>
      </c>
      <c r="I9" s="232">
        <v>0</v>
      </c>
      <c r="J9" s="97">
        <f>H9-G9</f>
        <v>0</v>
      </c>
      <c r="L9" s="1164"/>
      <c r="M9" s="1164"/>
      <c r="N9" s="730"/>
      <c r="O9" s="1167"/>
      <c r="P9" s="729"/>
      <c r="Q9" s="729"/>
      <c r="R9" s="730"/>
      <c r="S9" s="730"/>
    </row>
    <row r="10" spans="1:19" ht="15.75">
      <c r="A10" s="141"/>
      <c r="B10" s="1460" t="s">
        <v>948</v>
      </c>
      <c r="C10" s="1461"/>
      <c r="D10" s="679">
        <v>0</v>
      </c>
      <c r="E10" s="679">
        <v>0</v>
      </c>
      <c r="F10" s="679"/>
      <c r="G10" s="679">
        <v>0</v>
      </c>
      <c r="H10" s="679">
        <v>0</v>
      </c>
      <c r="I10" s="232">
        <v>0</v>
      </c>
      <c r="J10" s="97">
        <f t="shared" ref="J10:J42" si="0">H10-G10</f>
        <v>0</v>
      </c>
      <c r="L10" s="1164"/>
      <c r="M10" s="1164"/>
      <c r="N10" s="730"/>
      <c r="O10" s="1167"/>
      <c r="P10" s="729"/>
      <c r="Q10" s="729"/>
      <c r="R10" s="730"/>
      <c r="S10" s="730"/>
    </row>
    <row r="11" spans="1:19" ht="15.75">
      <c r="A11" s="141"/>
      <c r="B11" s="1460" t="s">
        <v>949</v>
      </c>
      <c r="C11" s="1461"/>
      <c r="D11" s="679">
        <v>1</v>
      </c>
      <c r="E11" s="679">
        <v>0</v>
      </c>
      <c r="F11" s="679">
        <v>1</v>
      </c>
      <c r="G11" s="679">
        <v>0</v>
      </c>
      <c r="H11" s="679">
        <v>0</v>
      </c>
      <c r="I11" s="232">
        <v>0</v>
      </c>
      <c r="J11" s="97">
        <f t="shared" si="0"/>
        <v>0</v>
      </c>
      <c r="L11" s="1164"/>
      <c r="M11" s="1164"/>
      <c r="N11" s="730"/>
      <c r="O11" s="1167"/>
      <c r="P11" s="729"/>
      <c r="Q11" s="729"/>
      <c r="R11" s="730"/>
      <c r="S11" s="730"/>
    </row>
    <row r="12" spans="1:19" ht="15.75">
      <c r="A12" s="141"/>
      <c r="B12" s="1460" t="s">
        <v>950</v>
      </c>
      <c r="C12" s="1461"/>
      <c r="D12" s="679">
        <v>200581126</v>
      </c>
      <c r="E12" s="112">
        <v>2924126</v>
      </c>
      <c r="F12" s="679">
        <v>203505252</v>
      </c>
      <c r="G12" s="679">
        <v>84746599.849999994</v>
      </c>
      <c r="H12" s="679">
        <v>84746599.849999994</v>
      </c>
      <c r="I12" s="232">
        <v>0</v>
      </c>
      <c r="J12" s="97">
        <f t="shared" si="0"/>
        <v>0</v>
      </c>
      <c r="L12" s="1164"/>
      <c r="M12" s="1164"/>
      <c r="N12" s="1164"/>
      <c r="O12" s="1167"/>
      <c r="P12" s="729"/>
      <c r="Q12" s="729"/>
      <c r="R12" s="730"/>
      <c r="S12" s="730"/>
    </row>
    <row r="13" spans="1:19" ht="15">
      <c r="A13" s="141"/>
      <c r="B13" s="1460" t="s">
        <v>951</v>
      </c>
      <c r="C13" s="1461"/>
      <c r="D13" s="679">
        <v>17270002</v>
      </c>
      <c r="E13" s="112">
        <v>1676434.71</v>
      </c>
      <c r="F13" s="679">
        <v>18946436.710000001</v>
      </c>
      <c r="G13" s="679">
        <v>9338774.0700000003</v>
      </c>
      <c r="H13" s="679">
        <v>9338774.0700000003</v>
      </c>
      <c r="I13" s="232">
        <v>0</v>
      </c>
      <c r="J13" s="403">
        <f t="shared" si="0"/>
        <v>0</v>
      </c>
      <c r="K13" s="586"/>
      <c r="L13" s="1164"/>
      <c r="M13" s="1164"/>
      <c r="N13" s="730"/>
      <c r="O13" s="1164"/>
      <c r="P13" s="729"/>
      <c r="Q13" s="729"/>
      <c r="R13" s="730"/>
      <c r="S13" s="730"/>
    </row>
    <row r="14" spans="1:19" ht="15">
      <c r="A14" s="141"/>
      <c r="B14" s="1460" t="s">
        <v>952</v>
      </c>
      <c r="C14" s="1461"/>
      <c r="D14" s="679">
        <v>82243177</v>
      </c>
      <c r="E14" s="112">
        <v>0</v>
      </c>
      <c r="F14" s="679">
        <v>82243177</v>
      </c>
      <c r="G14" s="679">
        <v>26726775.149999999</v>
      </c>
      <c r="H14" s="679">
        <v>26726775.149999999</v>
      </c>
      <c r="I14" s="232">
        <v>0</v>
      </c>
      <c r="J14" s="403">
        <f t="shared" si="0"/>
        <v>0</v>
      </c>
      <c r="K14" s="586"/>
      <c r="L14" s="1164"/>
      <c r="M14" s="1164"/>
      <c r="N14" s="1164"/>
      <c r="O14" s="1164"/>
      <c r="P14" s="729"/>
      <c r="Q14" s="729"/>
      <c r="R14" s="730"/>
      <c r="S14" s="730"/>
    </row>
    <row r="15" spans="1:19">
      <c r="A15" s="141"/>
      <c r="B15" s="1460" t="s">
        <v>953</v>
      </c>
      <c r="C15" s="1461"/>
      <c r="D15" s="679">
        <v>0</v>
      </c>
      <c r="E15" s="679">
        <v>0</v>
      </c>
      <c r="F15" s="679">
        <f t="shared" ref="F15" si="1">D15+E15</f>
        <v>0</v>
      </c>
      <c r="G15" s="679"/>
      <c r="H15" s="679"/>
      <c r="I15" s="232">
        <f t="shared" ref="I15:I39" si="2">IF(H15&gt;D15,H15-D15,0)</f>
        <v>0</v>
      </c>
      <c r="J15" s="97">
        <f t="shared" si="0"/>
        <v>0</v>
      </c>
      <c r="L15" s="1164"/>
      <c r="M15" s="1164"/>
      <c r="N15" s="730"/>
      <c r="O15" s="730"/>
      <c r="P15" s="729"/>
      <c r="Q15" s="729"/>
      <c r="R15" s="730"/>
      <c r="S15" s="730"/>
    </row>
    <row r="16" spans="1:19">
      <c r="A16" s="1464"/>
      <c r="B16" s="1460" t="s">
        <v>954</v>
      </c>
      <c r="C16" s="1461"/>
      <c r="D16" s="680">
        <f t="shared" ref="D16:I16" si="3">SUM(D17:D28)</f>
        <v>1142304550</v>
      </c>
      <c r="E16" s="680">
        <f t="shared" si="3"/>
        <v>207380500</v>
      </c>
      <c r="F16" s="680">
        <f t="shared" si="3"/>
        <v>1349685050</v>
      </c>
      <c r="G16" s="680">
        <f t="shared" si="3"/>
        <v>330422191.17000002</v>
      </c>
      <c r="H16" s="680">
        <f>SUM(H17:H28)</f>
        <v>321980727.19999999</v>
      </c>
      <c r="I16" s="680">
        <f t="shared" si="3"/>
        <v>0</v>
      </c>
      <c r="J16" s="97">
        <f t="shared" si="0"/>
        <v>-8441463.9700000286</v>
      </c>
      <c r="K16" s="120">
        <f>SUM(K18:K41)</f>
        <v>356464207.85999995</v>
      </c>
      <c r="L16" s="1164"/>
      <c r="M16" s="1164"/>
      <c r="N16" s="1164"/>
      <c r="O16" s="930"/>
      <c r="P16" s="729"/>
      <c r="Q16" s="729"/>
      <c r="R16" s="730"/>
      <c r="S16" s="730"/>
    </row>
    <row r="17" spans="1:19">
      <c r="A17" s="1464"/>
      <c r="B17" s="1460" t="s">
        <v>955</v>
      </c>
      <c r="C17" s="1461"/>
      <c r="D17" s="680"/>
      <c r="E17" s="680"/>
      <c r="F17" s="680"/>
      <c r="G17" s="680"/>
      <c r="H17" s="680"/>
      <c r="I17" s="232"/>
      <c r="J17" s="97">
        <f t="shared" si="0"/>
        <v>0</v>
      </c>
      <c r="L17" s="1164"/>
      <c r="M17" s="930"/>
      <c r="N17" s="730"/>
      <c r="O17" s="730"/>
      <c r="P17" s="729"/>
      <c r="Q17" s="729"/>
      <c r="R17" s="730"/>
      <c r="S17" s="730"/>
    </row>
    <row r="18" spans="1:19">
      <c r="A18" s="141"/>
      <c r="B18" s="142"/>
      <c r="C18" s="644" t="s">
        <v>956</v>
      </c>
      <c r="D18" s="679">
        <v>706778070</v>
      </c>
      <c r="E18" s="679">
        <v>149637316</v>
      </c>
      <c r="F18" s="679">
        <v>856415386</v>
      </c>
      <c r="G18" s="679">
        <v>202555486.19</v>
      </c>
      <c r="H18" s="679">
        <f>202555486.19-4848816.97</f>
        <v>197706669.22</v>
      </c>
      <c r="I18" s="232">
        <v>0</v>
      </c>
      <c r="J18" s="97">
        <f t="shared" si="0"/>
        <v>-4848816.9699999988</v>
      </c>
      <c r="K18" s="120">
        <v>347156123.57999998</v>
      </c>
      <c r="L18" s="1164"/>
      <c r="M18" s="1168"/>
      <c r="N18" s="730"/>
      <c r="O18" s="730"/>
      <c r="P18" s="729"/>
      <c r="Q18" s="729"/>
      <c r="R18" s="730"/>
      <c r="S18" s="730"/>
    </row>
    <row r="19" spans="1:19">
      <c r="A19" s="141"/>
      <c r="B19" s="142"/>
      <c r="C19" s="644" t="s">
        <v>957</v>
      </c>
      <c r="D19" s="679">
        <v>257027488</v>
      </c>
      <c r="E19" s="679">
        <v>45549617</v>
      </c>
      <c r="F19" s="679">
        <v>302577105</v>
      </c>
      <c r="G19" s="679">
        <v>71295778.280000001</v>
      </c>
      <c r="H19" s="679">
        <v>71295778.280000001</v>
      </c>
      <c r="I19" s="232">
        <v>0</v>
      </c>
      <c r="J19" s="97">
        <f t="shared" si="0"/>
        <v>0</v>
      </c>
      <c r="L19" s="1164"/>
      <c r="M19" s="730"/>
      <c r="N19" s="730"/>
      <c r="O19" s="730"/>
      <c r="P19" s="729"/>
      <c r="Q19" s="729"/>
      <c r="R19" s="730"/>
      <c r="S19" s="730"/>
    </row>
    <row r="20" spans="1:19" ht="12.75">
      <c r="A20" s="141"/>
      <c r="B20" s="142"/>
      <c r="C20" s="644" t="s">
        <v>958</v>
      </c>
      <c r="D20" s="679">
        <v>35884288</v>
      </c>
      <c r="E20" s="679">
        <v>7264682</v>
      </c>
      <c r="F20" s="679">
        <v>43148970</v>
      </c>
      <c r="G20" s="679">
        <v>9215867.4900000002</v>
      </c>
      <c r="H20" s="679">
        <v>9215867.4900000002</v>
      </c>
      <c r="I20" s="232">
        <v>0</v>
      </c>
      <c r="J20" s="97">
        <f t="shared" si="0"/>
        <v>0</v>
      </c>
      <c r="L20" s="1164"/>
      <c r="M20" s="730"/>
      <c r="N20" s="380"/>
      <c r="O20" s="380"/>
      <c r="P20" s="1169"/>
      <c r="Q20" s="1169"/>
      <c r="R20" s="730"/>
      <c r="S20" s="730"/>
    </row>
    <row r="21" spans="1:19" ht="12.75">
      <c r="A21" s="141"/>
      <c r="B21" s="142"/>
      <c r="C21" s="644" t="s">
        <v>959</v>
      </c>
      <c r="D21" s="679"/>
      <c r="E21" s="679"/>
      <c r="F21" s="679"/>
      <c r="G21" s="679"/>
      <c r="H21" s="679"/>
      <c r="I21" s="232"/>
      <c r="J21" s="97">
        <f t="shared" si="0"/>
        <v>0</v>
      </c>
      <c r="L21" s="1164"/>
      <c r="M21" s="730"/>
      <c r="N21" s="380"/>
      <c r="O21" s="380"/>
      <c r="P21" s="1169"/>
      <c r="Q21" s="1169"/>
      <c r="R21" s="730"/>
      <c r="S21" s="730"/>
    </row>
    <row r="22" spans="1:19" ht="12.75">
      <c r="A22" s="141"/>
      <c r="B22" s="142"/>
      <c r="C22" s="644" t="s">
        <v>960</v>
      </c>
      <c r="D22" s="679"/>
      <c r="E22" s="679"/>
      <c r="F22" s="679"/>
      <c r="G22" s="679"/>
      <c r="H22" s="679"/>
      <c r="I22" s="232"/>
      <c r="J22" s="97">
        <f t="shared" si="0"/>
        <v>0</v>
      </c>
      <c r="L22" s="1164"/>
      <c r="M22" s="730"/>
      <c r="N22" s="380"/>
      <c r="O22" s="380"/>
      <c r="P22" s="1169"/>
      <c r="Q22" s="1169"/>
      <c r="R22" s="730"/>
      <c r="S22" s="730"/>
    </row>
    <row r="23" spans="1:19" ht="12.75">
      <c r="A23" s="141"/>
      <c r="B23" s="142"/>
      <c r="C23" s="644" t="s">
        <v>961</v>
      </c>
      <c r="D23" s="679">
        <v>19699997</v>
      </c>
      <c r="E23" s="679">
        <v>1454439</v>
      </c>
      <c r="F23" s="679">
        <v>21154436</v>
      </c>
      <c r="G23" s="679">
        <v>5490894.3300000001</v>
      </c>
      <c r="H23" s="679">
        <v>5490894.3300000001</v>
      </c>
      <c r="I23" s="232">
        <v>0</v>
      </c>
      <c r="J23" s="97">
        <f t="shared" si="0"/>
        <v>0</v>
      </c>
      <c r="L23" s="1164"/>
      <c r="M23" s="730"/>
      <c r="N23" s="380"/>
      <c r="O23" s="380"/>
      <c r="P23" s="1169"/>
      <c r="Q23" s="1169"/>
      <c r="R23" s="730"/>
      <c r="S23" s="730"/>
    </row>
    <row r="24" spans="1:19" ht="12.75">
      <c r="A24" s="141"/>
      <c r="B24" s="142"/>
      <c r="C24" s="644" t="s">
        <v>962</v>
      </c>
      <c r="D24" s="679"/>
      <c r="E24" s="679"/>
      <c r="F24" s="679"/>
      <c r="G24" s="679"/>
      <c r="H24" s="679"/>
      <c r="I24" s="232"/>
      <c r="J24" s="97">
        <f t="shared" si="0"/>
        <v>0</v>
      </c>
      <c r="L24" s="1164"/>
      <c r="M24" s="730"/>
      <c r="N24" s="380"/>
      <c r="O24" s="380"/>
      <c r="P24" s="1169"/>
      <c r="Q24" s="1169"/>
      <c r="R24" s="730"/>
      <c r="S24" s="730"/>
    </row>
    <row r="25" spans="1:19" ht="12.75">
      <c r="A25" s="141"/>
      <c r="B25" s="142"/>
      <c r="C25" s="644" t="s">
        <v>963</v>
      </c>
      <c r="D25" s="679"/>
      <c r="E25" s="679"/>
      <c r="F25" s="679"/>
      <c r="G25" s="679"/>
      <c r="H25" s="679"/>
      <c r="I25" s="232"/>
      <c r="J25" s="97">
        <f t="shared" si="0"/>
        <v>0</v>
      </c>
      <c r="L25" s="1164"/>
      <c r="M25" s="730"/>
      <c r="N25" s="380"/>
      <c r="O25" s="380"/>
      <c r="P25" s="1169"/>
      <c r="Q25" s="1169"/>
      <c r="R25" s="730"/>
      <c r="S25" s="730"/>
    </row>
    <row r="26" spans="1:19" ht="12.75">
      <c r="A26" s="141"/>
      <c r="B26" s="142"/>
      <c r="C26" s="644" t="s">
        <v>964</v>
      </c>
      <c r="D26" s="679">
        <v>28169482</v>
      </c>
      <c r="E26" s="679">
        <v>-2449301</v>
      </c>
      <c r="F26" s="679">
        <v>25720181</v>
      </c>
      <c r="G26" s="679">
        <v>6384091.7800000003</v>
      </c>
      <c r="H26" s="679">
        <v>6384091.7800000003</v>
      </c>
      <c r="I26" s="232">
        <v>0</v>
      </c>
      <c r="J26" s="97">
        <f t="shared" si="0"/>
        <v>0</v>
      </c>
      <c r="L26" s="1164"/>
      <c r="M26" s="930"/>
      <c r="N26" s="380"/>
      <c r="O26" s="380"/>
      <c r="P26" s="1169"/>
      <c r="Q26" s="1169"/>
      <c r="R26" s="730"/>
      <c r="S26" s="730"/>
    </row>
    <row r="27" spans="1:19" ht="12.75">
      <c r="A27" s="141"/>
      <c r="B27" s="142"/>
      <c r="C27" s="644" t="s">
        <v>965</v>
      </c>
      <c r="D27" s="679">
        <v>94745225</v>
      </c>
      <c r="E27" s="679">
        <v>5923747</v>
      </c>
      <c r="F27" s="679">
        <v>100668972</v>
      </c>
      <c r="G27" s="679">
        <v>35480073.100000001</v>
      </c>
      <c r="H27" s="679">
        <f>35480073.1-3592647</f>
        <v>31887426.100000001</v>
      </c>
      <c r="I27" s="232">
        <v>0</v>
      </c>
      <c r="J27" s="97">
        <f t="shared" si="0"/>
        <v>-3592647</v>
      </c>
      <c r="K27" s="120">
        <v>7927907</v>
      </c>
      <c r="L27" s="1164"/>
      <c r="M27" s="930"/>
      <c r="N27" s="380"/>
      <c r="O27" s="380"/>
      <c r="P27" s="1169"/>
      <c r="Q27" s="1169"/>
      <c r="R27" s="730"/>
      <c r="S27" s="730"/>
    </row>
    <row r="28" spans="1:19" s="587" customFormat="1" ht="12.75">
      <c r="A28" s="585"/>
      <c r="B28" s="584"/>
      <c r="C28" s="644" t="s">
        <v>966</v>
      </c>
      <c r="D28" s="679">
        <v>0</v>
      </c>
      <c r="E28" s="679">
        <v>0</v>
      </c>
      <c r="F28" s="679"/>
      <c r="G28" s="679">
        <v>0</v>
      </c>
      <c r="H28" s="679">
        <v>0</v>
      </c>
      <c r="I28" s="232">
        <v>0</v>
      </c>
      <c r="J28" s="403">
        <f t="shared" si="0"/>
        <v>0</v>
      </c>
      <c r="K28" s="586"/>
      <c r="L28" s="1164"/>
      <c r="M28" s="730"/>
      <c r="N28" s="380"/>
      <c r="O28" s="380"/>
      <c r="P28" s="1169"/>
      <c r="Q28" s="1169"/>
      <c r="R28" s="730"/>
      <c r="S28" s="730"/>
    </row>
    <row r="29" spans="1:19" ht="12.75">
      <c r="A29" s="141"/>
      <c r="B29" s="1460" t="s">
        <v>967</v>
      </c>
      <c r="C29" s="1461"/>
      <c r="D29" s="680">
        <f>SUM(D30:D35)</f>
        <v>11242239</v>
      </c>
      <c r="E29" s="680">
        <f t="shared" ref="E29:G29" si="4">SUM(E30:E35)</f>
        <v>886303</v>
      </c>
      <c r="F29" s="680">
        <f t="shared" si="4"/>
        <v>12128542</v>
      </c>
      <c r="G29" s="680">
        <f t="shared" si="4"/>
        <v>2773763.6399999997</v>
      </c>
      <c r="H29" s="680">
        <f>G29-M29</f>
        <v>2773763.6399999997</v>
      </c>
      <c r="I29" s="288">
        <v>0</v>
      </c>
      <c r="J29" s="97">
        <f t="shared" si="0"/>
        <v>0</v>
      </c>
      <c r="L29" s="1164"/>
      <c r="M29" s="730"/>
      <c r="N29" s="380"/>
      <c r="O29" s="380"/>
      <c r="P29" s="1169"/>
      <c r="Q29" s="1169"/>
      <c r="R29" s="730"/>
      <c r="S29" s="730"/>
    </row>
    <row r="30" spans="1:19" ht="12.75">
      <c r="A30" s="141"/>
      <c r="B30" s="142"/>
      <c r="C30" s="186" t="s">
        <v>968</v>
      </c>
      <c r="D30" s="679">
        <v>9920</v>
      </c>
      <c r="E30" s="679">
        <v>-9920</v>
      </c>
      <c r="F30" s="679"/>
      <c r="G30" s="679">
        <v>0</v>
      </c>
      <c r="H30" s="679">
        <v>0</v>
      </c>
      <c r="I30" s="232">
        <v>0</v>
      </c>
      <c r="J30" s="97">
        <f t="shared" si="0"/>
        <v>0</v>
      </c>
      <c r="L30" s="1164"/>
      <c r="M30" s="730"/>
      <c r="N30" s="380"/>
      <c r="O30" s="380"/>
      <c r="P30" s="1169"/>
      <c r="Q30" s="1169"/>
      <c r="R30" s="730"/>
      <c r="S30" s="730"/>
    </row>
    <row r="31" spans="1:19" ht="12.75">
      <c r="A31" s="141"/>
      <c r="B31" s="142"/>
      <c r="C31" s="186" t="s">
        <v>969</v>
      </c>
      <c r="D31" s="679">
        <v>1610944</v>
      </c>
      <c r="E31" s="679">
        <v>131669</v>
      </c>
      <c r="F31" s="679">
        <v>1742613</v>
      </c>
      <c r="G31" s="679">
        <v>435652.05</v>
      </c>
      <c r="H31" s="679">
        <v>435652.05</v>
      </c>
      <c r="I31" s="232">
        <v>0</v>
      </c>
      <c r="J31" s="97">
        <f t="shared" si="0"/>
        <v>0</v>
      </c>
      <c r="L31" s="1170"/>
      <c r="M31" s="730"/>
      <c r="N31" s="380"/>
      <c r="O31" s="380"/>
      <c r="P31" s="1169"/>
      <c r="Q31" s="1169"/>
      <c r="R31" s="730"/>
      <c r="S31" s="730"/>
    </row>
    <row r="32" spans="1:19" ht="12.75">
      <c r="A32" s="141"/>
      <c r="B32" s="142"/>
      <c r="C32" s="186" t="s">
        <v>970</v>
      </c>
      <c r="D32" s="679">
        <v>9621375</v>
      </c>
      <c r="E32" s="679">
        <v>764554</v>
      </c>
      <c r="F32" s="679">
        <v>10385929</v>
      </c>
      <c r="G32" s="679">
        <v>2338111.59</v>
      </c>
      <c r="H32" s="679">
        <v>2338111.59</v>
      </c>
      <c r="I32" s="232">
        <v>0</v>
      </c>
      <c r="J32" s="97">
        <f t="shared" si="0"/>
        <v>0</v>
      </c>
      <c r="L32" s="1164"/>
      <c r="M32" s="730"/>
      <c r="N32" s="380"/>
      <c r="O32" s="380"/>
      <c r="P32" s="1169"/>
      <c r="Q32" s="1169"/>
      <c r="R32" s="730"/>
      <c r="S32" s="730"/>
    </row>
    <row r="33" spans="1:19" ht="12.75">
      <c r="A33" s="141"/>
      <c r="B33" s="142"/>
      <c r="C33" s="186" t="s">
        <v>971</v>
      </c>
      <c r="D33" s="679"/>
      <c r="E33" s="679"/>
      <c r="F33" s="679"/>
      <c r="G33" s="679"/>
      <c r="H33" s="679"/>
      <c r="I33" s="232"/>
      <c r="J33" s="97">
        <f t="shared" si="0"/>
        <v>0</v>
      </c>
      <c r="L33" s="1164"/>
      <c r="M33" s="730"/>
      <c r="N33" s="380"/>
      <c r="O33" s="380"/>
      <c r="P33" s="1169"/>
      <c r="Q33" s="1169"/>
      <c r="R33" s="730"/>
      <c r="S33" s="730"/>
    </row>
    <row r="34" spans="1:19" ht="12.75">
      <c r="A34" s="141"/>
      <c r="B34" s="142"/>
      <c r="C34" s="186" t="s">
        <v>972</v>
      </c>
      <c r="D34" s="679">
        <v>0</v>
      </c>
      <c r="E34" s="679">
        <v>0</v>
      </c>
      <c r="F34" s="679"/>
      <c r="G34" s="679">
        <v>0</v>
      </c>
      <c r="H34" s="679">
        <v>0</v>
      </c>
      <c r="I34" s="232">
        <v>0</v>
      </c>
      <c r="J34" s="97">
        <f t="shared" si="0"/>
        <v>0</v>
      </c>
      <c r="L34" s="1164"/>
      <c r="M34" s="730"/>
      <c r="N34" s="380"/>
      <c r="O34" s="380"/>
      <c r="P34" s="1169"/>
      <c r="Q34" s="1169"/>
      <c r="R34" s="730"/>
      <c r="S34" s="730"/>
    </row>
    <row r="35" spans="1:19" ht="12.75">
      <c r="A35" s="141"/>
      <c r="B35" s="1460" t="s">
        <v>973</v>
      </c>
      <c r="C35" s="1461"/>
      <c r="D35" s="679">
        <v>0</v>
      </c>
      <c r="E35" s="679">
        <v>0</v>
      </c>
      <c r="F35" s="679">
        <f t="shared" ref="F35:F68" si="5">D35+E35</f>
        <v>0</v>
      </c>
      <c r="G35" s="679">
        <v>0</v>
      </c>
      <c r="H35" s="679">
        <f>G35-M35</f>
        <v>0</v>
      </c>
      <c r="I35" s="232">
        <f t="shared" ref="I35" si="6">H35-D35</f>
        <v>0</v>
      </c>
      <c r="J35" s="97">
        <f t="shared" si="0"/>
        <v>0</v>
      </c>
      <c r="L35" s="1164"/>
      <c r="M35" s="730"/>
      <c r="N35" s="380"/>
      <c r="O35" s="380"/>
      <c r="P35" s="1169"/>
      <c r="Q35" s="1169"/>
      <c r="R35" s="730"/>
      <c r="S35" s="730"/>
    </row>
    <row r="36" spans="1:19">
      <c r="A36" s="141"/>
      <c r="B36" s="1460" t="s">
        <v>974</v>
      </c>
      <c r="C36" s="1461"/>
      <c r="D36" s="680">
        <f>SUM(D37)</f>
        <v>0</v>
      </c>
      <c r="E36" s="680">
        <f t="shared" ref="E36:H36" si="7">SUM(E37)</f>
        <v>0</v>
      </c>
      <c r="F36" s="680">
        <f t="shared" si="7"/>
        <v>0</v>
      </c>
      <c r="G36" s="680">
        <f t="shared" si="7"/>
        <v>0</v>
      </c>
      <c r="H36" s="680">
        <f t="shared" si="7"/>
        <v>0</v>
      </c>
      <c r="I36" s="288">
        <f t="shared" si="2"/>
        <v>0</v>
      </c>
      <c r="J36" s="97">
        <f t="shared" si="0"/>
        <v>0</v>
      </c>
      <c r="L36" s="1164"/>
      <c r="M36" s="730"/>
      <c r="N36" s="730"/>
      <c r="O36" s="730"/>
      <c r="P36" s="729"/>
      <c r="Q36" s="729"/>
      <c r="R36" s="730"/>
      <c r="S36" s="730"/>
    </row>
    <row r="37" spans="1:19" ht="12.75">
      <c r="A37" s="141"/>
      <c r="B37" s="142"/>
      <c r="C37" s="186" t="s">
        <v>975</v>
      </c>
      <c r="D37" s="679">
        <v>0</v>
      </c>
      <c r="E37" s="679">
        <v>0</v>
      </c>
      <c r="F37" s="679">
        <f t="shared" si="5"/>
        <v>0</v>
      </c>
      <c r="G37" s="679">
        <v>0</v>
      </c>
      <c r="H37" s="679">
        <v>0</v>
      </c>
      <c r="I37" s="232">
        <f>H37-D37</f>
        <v>0</v>
      </c>
      <c r="J37" s="97">
        <f t="shared" si="0"/>
        <v>0</v>
      </c>
      <c r="L37" s="1164"/>
      <c r="M37" s="730"/>
      <c r="N37" s="380"/>
      <c r="O37" s="380"/>
      <c r="P37" s="729"/>
      <c r="Q37" s="729"/>
      <c r="R37" s="730"/>
      <c r="S37" s="730"/>
    </row>
    <row r="38" spans="1:19">
      <c r="A38" s="141"/>
      <c r="B38" s="1460" t="s">
        <v>976</v>
      </c>
      <c r="C38" s="1461"/>
      <c r="D38" s="680">
        <f>SUM(D39:D40)</f>
        <v>18610616</v>
      </c>
      <c r="E38" s="680">
        <f t="shared" ref="E38:H38" si="8">SUM(E39:E40)</f>
        <v>998316</v>
      </c>
      <c r="F38" s="680">
        <f t="shared" si="8"/>
        <v>19608932</v>
      </c>
      <c r="G38" s="680">
        <f t="shared" si="8"/>
        <v>4804975.8600000003</v>
      </c>
      <c r="H38" s="680">
        <f t="shared" si="8"/>
        <v>4804975.8600000003</v>
      </c>
      <c r="I38" s="288">
        <v>0</v>
      </c>
      <c r="J38" s="97">
        <f t="shared" si="0"/>
        <v>0</v>
      </c>
      <c r="L38" s="1164"/>
      <c r="M38" s="730"/>
      <c r="N38" s="730"/>
      <c r="O38" s="730"/>
      <c r="P38" s="729"/>
      <c r="Q38" s="729"/>
      <c r="R38" s="730"/>
      <c r="S38" s="730"/>
    </row>
    <row r="39" spans="1:19" ht="12.75">
      <c r="A39" s="141"/>
      <c r="B39" s="142"/>
      <c r="C39" s="186" t="s">
        <v>977</v>
      </c>
      <c r="D39" s="679">
        <v>0</v>
      </c>
      <c r="E39" s="679">
        <v>0</v>
      </c>
      <c r="F39" s="679">
        <f t="shared" si="5"/>
        <v>0</v>
      </c>
      <c r="G39" s="679">
        <v>0</v>
      </c>
      <c r="H39" s="679">
        <f>G39-M39</f>
        <v>0</v>
      </c>
      <c r="I39" s="232">
        <f t="shared" si="2"/>
        <v>0</v>
      </c>
      <c r="J39" s="97">
        <f t="shared" si="0"/>
        <v>0</v>
      </c>
      <c r="L39" s="1164"/>
      <c r="M39" s="730"/>
      <c r="N39" s="380"/>
      <c r="O39" s="380"/>
      <c r="P39" s="380"/>
      <c r="Q39" s="380"/>
      <c r="R39" s="730"/>
      <c r="S39" s="730"/>
    </row>
    <row r="40" spans="1:19" ht="12.75">
      <c r="A40" s="141"/>
      <c r="B40" s="142"/>
      <c r="C40" s="186" t="s">
        <v>978</v>
      </c>
      <c r="D40" s="679">
        <v>18610616</v>
      </c>
      <c r="E40" s="679">
        <v>998316</v>
      </c>
      <c r="F40" s="679">
        <v>19608932</v>
      </c>
      <c r="G40" s="679">
        <v>4804975.8600000003</v>
      </c>
      <c r="H40" s="679">
        <v>4804975.8600000003</v>
      </c>
      <c r="I40" s="232">
        <v>0</v>
      </c>
      <c r="J40" s="97">
        <f t="shared" si="0"/>
        <v>0</v>
      </c>
      <c r="K40" s="120">
        <f>1351863+28314.28</f>
        <v>1380177.28</v>
      </c>
      <c r="L40" s="1164"/>
      <c r="M40" s="930"/>
      <c r="N40" s="380"/>
      <c r="O40" s="380"/>
      <c r="P40" s="380"/>
      <c r="Q40" s="380"/>
      <c r="R40" s="730"/>
      <c r="S40" s="730"/>
    </row>
    <row r="41" spans="1:19">
      <c r="A41" s="174"/>
      <c r="B41" s="138"/>
      <c r="C41" s="250"/>
      <c r="D41" s="679"/>
      <c r="E41" s="679"/>
      <c r="F41" s="679" t="s">
        <v>56</v>
      </c>
      <c r="G41" s="679"/>
      <c r="H41" s="679"/>
      <c r="I41" s="232"/>
      <c r="J41" s="97">
        <f t="shared" si="0"/>
        <v>0</v>
      </c>
      <c r="L41" s="1164"/>
      <c r="M41" s="730"/>
      <c r="N41" s="1164"/>
      <c r="O41" s="730"/>
      <c r="P41" s="729"/>
      <c r="Q41" s="729"/>
      <c r="R41" s="730"/>
      <c r="S41" s="730"/>
    </row>
    <row r="42" spans="1:19">
      <c r="A42" s="1457" t="s">
        <v>979</v>
      </c>
      <c r="B42" s="1455"/>
      <c r="C42" s="1455"/>
      <c r="D42" s="680">
        <f>D9+D10+D11+D12+D13+D14+D15+D16+D29+D35+D36+D38</f>
        <v>2020953726</v>
      </c>
      <c r="E42" s="680">
        <f>E9+E10+E11+E12+E13+E14+E15+E16+E29+E36+E38</f>
        <v>213865679.71000001</v>
      </c>
      <c r="F42" s="680">
        <f t="shared" ref="F42:H42" si="9">F9+F10+F11+F12+F13+F14+F15+F16+F29+F35+F36+F38</f>
        <v>2234819405.71</v>
      </c>
      <c r="G42" s="680">
        <f t="shared" si="9"/>
        <v>812519787.94999993</v>
      </c>
      <c r="H42" s="680">
        <f t="shared" si="9"/>
        <v>804078323.9799999</v>
      </c>
      <c r="I42" s="232"/>
      <c r="J42" s="97">
        <f t="shared" si="0"/>
        <v>-8441463.9700000286</v>
      </c>
      <c r="L42" s="1164"/>
      <c r="M42" s="930"/>
      <c r="N42" s="1164"/>
      <c r="O42" s="730"/>
      <c r="P42" s="729"/>
      <c r="Q42" s="729"/>
      <c r="R42" s="730"/>
      <c r="S42" s="730"/>
    </row>
    <row r="43" spans="1:19">
      <c r="A43" s="1457" t="s">
        <v>980</v>
      </c>
      <c r="B43" s="1455"/>
      <c r="C43" s="1455"/>
      <c r="D43" s="183"/>
      <c r="E43" s="183"/>
      <c r="F43" s="183"/>
      <c r="G43" s="183"/>
      <c r="H43" s="183"/>
      <c r="I43" s="232"/>
      <c r="L43" s="1164"/>
      <c r="M43" s="730"/>
      <c r="N43" s="1164"/>
      <c r="O43" s="730"/>
      <c r="P43" s="729"/>
      <c r="Q43" s="729"/>
      <c r="R43" s="730"/>
      <c r="S43" s="730"/>
    </row>
    <row r="44" spans="1:19">
      <c r="A44" s="1457" t="s">
        <v>981</v>
      </c>
      <c r="B44" s="1455"/>
      <c r="C44" s="1455"/>
      <c r="D44" s="183"/>
      <c r="E44" s="989"/>
      <c r="F44" s="183"/>
      <c r="G44" s="183"/>
      <c r="H44" s="183"/>
      <c r="I44" s="288">
        <f>SUM(I8:I42)</f>
        <v>0</v>
      </c>
      <c r="L44" s="1164"/>
      <c r="M44" s="730"/>
      <c r="N44" s="1164"/>
      <c r="O44" s="730"/>
      <c r="P44" s="729"/>
      <c r="Q44" s="729"/>
      <c r="R44" s="730"/>
      <c r="S44" s="730"/>
    </row>
    <row r="45" spans="1:19">
      <c r="A45" s="174"/>
      <c r="B45" s="138"/>
      <c r="C45" s="250"/>
      <c r="D45" s="183"/>
      <c r="E45" s="989"/>
      <c r="F45" s="183"/>
      <c r="G45" s="183"/>
      <c r="H45" s="183"/>
      <c r="I45" s="232"/>
      <c r="L45" s="1164"/>
      <c r="M45" s="730"/>
      <c r="N45" s="730"/>
      <c r="O45" s="730"/>
      <c r="P45" s="729"/>
      <c r="Q45" s="729"/>
      <c r="R45" s="730"/>
      <c r="S45" s="730"/>
    </row>
    <row r="46" spans="1:19">
      <c r="A46" s="1457" t="s">
        <v>982</v>
      </c>
      <c r="B46" s="1455"/>
      <c r="C46" s="1455"/>
      <c r="D46" s="183"/>
      <c r="E46" s="989"/>
      <c r="F46" s="183"/>
      <c r="G46" s="183"/>
      <c r="H46" s="183"/>
      <c r="I46" s="232"/>
      <c r="L46" s="1164"/>
      <c r="M46" s="730"/>
      <c r="N46" s="730"/>
      <c r="O46" s="730"/>
      <c r="P46" s="729"/>
      <c r="Q46" s="729"/>
      <c r="R46" s="730"/>
      <c r="S46" s="730"/>
    </row>
    <row r="47" spans="1:19">
      <c r="A47" s="141"/>
      <c r="B47" s="1460" t="s">
        <v>983</v>
      </c>
      <c r="C47" s="1461"/>
      <c r="D47" s="681">
        <f>SUM(D48:D55)</f>
        <v>623763089</v>
      </c>
      <c r="E47" s="681">
        <f t="shared" ref="E47:H47" si="10">SUM(E48:E55)</f>
        <v>118098664</v>
      </c>
      <c r="F47" s="681">
        <f t="shared" si="10"/>
        <v>741861753</v>
      </c>
      <c r="G47" s="681">
        <f t="shared" si="10"/>
        <v>191830968</v>
      </c>
      <c r="H47" s="681">
        <f t="shared" si="10"/>
        <v>191830968</v>
      </c>
      <c r="I47" s="232">
        <v>0</v>
      </c>
      <c r="J47" s="97">
        <f t="shared" ref="J47:J70" si="11">H47-G47</f>
        <v>0</v>
      </c>
      <c r="L47" s="1164"/>
      <c r="M47" s="730"/>
      <c r="N47" s="730"/>
      <c r="O47" s="1164"/>
      <c r="P47" s="729"/>
      <c r="Q47" s="729"/>
      <c r="R47" s="730"/>
      <c r="S47" s="730"/>
    </row>
    <row r="48" spans="1:19">
      <c r="A48" s="141"/>
      <c r="B48" s="142"/>
      <c r="C48" s="186" t="s">
        <v>984</v>
      </c>
      <c r="D48" s="183">
        <v>0</v>
      </c>
      <c r="E48" s="989">
        <v>0</v>
      </c>
      <c r="F48" s="183">
        <f t="shared" si="5"/>
        <v>0</v>
      </c>
      <c r="G48" s="183">
        <v>0</v>
      </c>
      <c r="H48" s="183">
        <f>G48-M48</f>
        <v>0</v>
      </c>
      <c r="I48" s="232">
        <v>0</v>
      </c>
      <c r="J48" s="97">
        <f t="shared" si="11"/>
        <v>0</v>
      </c>
      <c r="L48" s="1164"/>
      <c r="M48" s="730"/>
      <c r="N48" s="730"/>
      <c r="O48" s="730"/>
      <c r="P48" s="729"/>
      <c r="Q48" s="729"/>
      <c r="R48" s="730"/>
      <c r="S48" s="730"/>
    </row>
    <row r="49" spans="1:19">
      <c r="A49" s="141"/>
      <c r="B49" s="142"/>
      <c r="C49" s="186" t="s">
        <v>985</v>
      </c>
      <c r="D49" s="183">
        <v>0</v>
      </c>
      <c r="E49" s="989">
        <v>0</v>
      </c>
      <c r="F49" s="183">
        <f t="shared" si="5"/>
        <v>0</v>
      </c>
      <c r="G49" s="183">
        <v>0</v>
      </c>
      <c r="H49" s="183">
        <f>G49-M49</f>
        <v>0</v>
      </c>
      <c r="I49" s="232">
        <v>0</v>
      </c>
      <c r="J49" s="97">
        <f t="shared" si="11"/>
        <v>0</v>
      </c>
      <c r="L49" s="1164"/>
      <c r="M49" s="730"/>
      <c r="N49" s="730"/>
      <c r="O49" s="730"/>
      <c r="P49" s="729"/>
      <c r="Q49" s="729"/>
      <c r="R49" s="730"/>
      <c r="S49" s="730"/>
    </row>
    <row r="50" spans="1:19" ht="12.75">
      <c r="A50" s="141"/>
      <c r="B50" s="584"/>
      <c r="C50" s="644" t="s">
        <v>986</v>
      </c>
      <c r="D50" s="183">
        <v>108192931</v>
      </c>
      <c r="E50" s="989">
        <v>19117691</v>
      </c>
      <c r="F50" s="183">
        <v>127310622</v>
      </c>
      <c r="G50" s="183">
        <v>38193186</v>
      </c>
      <c r="H50" s="183">
        <v>38193186</v>
      </c>
      <c r="I50" s="232">
        <v>0</v>
      </c>
      <c r="J50" s="97">
        <f t="shared" si="11"/>
        <v>0</v>
      </c>
      <c r="L50" s="1170"/>
      <c r="M50" s="930"/>
      <c r="N50" s="730"/>
      <c r="O50" s="1169"/>
      <c r="P50" s="729"/>
      <c r="Q50" s="729"/>
      <c r="R50" s="730"/>
      <c r="S50" s="730"/>
    </row>
    <row r="51" spans="1:19" ht="48">
      <c r="A51" s="141"/>
      <c r="B51" s="584"/>
      <c r="C51" s="986" t="s">
        <v>987</v>
      </c>
      <c r="D51" s="183">
        <v>515570158</v>
      </c>
      <c r="E51" s="989">
        <v>98980973</v>
      </c>
      <c r="F51" s="183">
        <v>614551131</v>
      </c>
      <c r="G51" s="183">
        <v>153637782</v>
      </c>
      <c r="H51" s="183">
        <v>153637782</v>
      </c>
      <c r="I51" s="232">
        <v>0</v>
      </c>
      <c r="J51" s="97">
        <f t="shared" si="11"/>
        <v>0</v>
      </c>
      <c r="L51" s="1164"/>
      <c r="M51" s="930"/>
      <c r="N51" s="730"/>
      <c r="O51" s="730"/>
      <c r="P51" s="729"/>
      <c r="Q51" s="729"/>
      <c r="R51" s="730"/>
      <c r="S51" s="730"/>
    </row>
    <row r="52" spans="1:19">
      <c r="A52" s="141"/>
      <c r="B52" s="584"/>
      <c r="C52" s="644" t="s">
        <v>988</v>
      </c>
      <c r="D52" s="183">
        <v>0</v>
      </c>
      <c r="E52" s="989">
        <v>0</v>
      </c>
      <c r="F52" s="183">
        <f t="shared" si="5"/>
        <v>0</v>
      </c>
      <c r="G52" s="183">
        <v>0</v>
      </c>
      <c r="H52" s="183">
        <f>G52-M52</f>
        <v>0</v>
      </c>
      <c r="I52" s="232">
        <v>0</v>
      </c>
      <c r="J52" s="97">
        <f t="shared" si="11"/>
        <v>0</v>
      </c>
      <c r="L52" s="1164"/>
      <c r="M52" s="730"/>
      <c r="N52" s="730"/>
      <c r="O52" s="730"/>
      <c r="P52" s="729"/>
      <c r="Q52" s="729"/>
      <c r="R52" s="730"/>
      <c r="S52" s="730"/>
    </row>
    <row r="53" spans="1:19">
      <c r="A53" s="141"/>
      <c r="B53" s="584"/>
      <c r="C53" s="644" t="s">
        <v>989</v>
      </c>
      <c r="D53" s="183">
        <v>0</v>
      </c>
      <c r="E53" s="989">
        <v>0</v>
      </c>
      <c r="F53" s="183">
        <f t="shared" si="5"/>
        <v>0</v>
      </c>
      <c r="G53" s="183">
        <v>0</v>
      </c>
      <c r="H53" s="183">
        <f>G53-M53</f>
        <v>0</v>
      </c>
      <c r="I53" s="232">
        <v>0</v>
      </c>
      <c r="J53" s="97">
        <f t="shared" si="11"/>
        <v>0</v>
      </c>
      <c r="L53" s="1164"/>
      <c r="M53" s="730"/>
      <c r="N53" s="730"/>
      <c r="O53" s="730"/>
      <c r="P53" s="729"/>
      <c r="Q53" s="729"/>
      <c r="R53" s="730"/>
      <c r="S53" s="730"/>
    </row>
    <row r="54" spans="1:19" ht="36">
      <c r="A54" s="141"/>
      <c r="B54" s="584"/>
      <c r="C54" s="986" t="s">
        <v>990</v>
      </c>
      <c r="D54" s="183">
        <v>0</v>
      </c>
      <c r="E54" s="989">
        <v>0</v>
      </c>
      <c r="F54" s="183">
        <f t="shared" si="5"/>
        <v>0</v>
      </c>
      <c r="G54" s="183">
        <v>0</v>
      </c>
      <c r="H54" s="183">
        <f>G54-M54</f>
        <v>0</v>
      </c>
      <c r="I54" s="232">
        <v>0</v>
      </c>
      <c r="J54" s="97">
        <f t="shared" si="11"/>
        <v>0</v>
      </c>
      <c r="L54" s="1164"/>
      <c r="M54" s="730"/>
      <c r="N54" s="730"/>
      <c r="O54" s="730"/>
      <c r="P54" s="729"/>
      <c r="Q54" s="729"/>
      <c r="R54" s="730"/>
      <c r="S54" s="730"/>
    </row>
    <row r="55" spans="1:19">
      <c r="A55" s="141"/>
      <c r="B55" s="584"/>
      <c r="C55" s="644" t="s">
        <v>991</v>
      </c>
      <c r="D55" s="183">
        <v>0</v>
      </c>
      <c r="E55" s="183">
        <v>0</v>
      </c>
      <c r="F55" s="183">
        <v>0</v>
      </c>
      <c r="G55" s="183">
        <v>0</v>
      </c>
      <c r="H55" s="183">
        <f>G55-M55</f>
        <v>0</v>
      </c>
      <c r="I55" s="232">
        <v>0</v>
      </c>
      <c r="J55" s="97">
        <f t="shared" si="11"/>
        <v>0</v>
      </c>
      <c r="L55" s="1164"/>
      <c r="M55" s="730"/>
      <c r="N55" s="730"/>
      <c r="O55" s="730"/>
      <c r="P55" s="729"/>
      <c r="Q55" s="729"/>
      <c r="R55" s="730"/>
      <c r="S55" s="730"/>
    </row>
    <row r="56" spans="1:19">
      <c r="A56" s="141"/>
      <c r="B56" s="1462" t="s">
        <v>992</v>
      </c>
      <c r="C56" s="1463"/>
      <c r="D56" s="681">
        <f>SUM(D57:D60)</f>
        <v>4</v>
      </c>
      <c r="E56" s="681">
        <f t="shared" ref="E56:H56" si="12">SUM(E57:E60)</f>
        <v>39658427.509999998</v>
      </c>
      <c r="F56" s="681">
        <f t="shared" si="12"/>
        <v>39658431.509999998</v>
      </c>
      <c r="G56" s="681">
        <f t="shared" si="12"/>
        <v>39443080.509999998</v>
      </c>
      <c r="H56" s="681">
        <f t="shared" si="12"/>
        <v>39443080.509999998</v>
      </c>
      <c r="I56" s="288">
        <v>0</v>
      </c>
      <c r="J56" s="97">
        <f t="shared" si="11"/>
        <v>0</v>
      </c>
      <c r="L56" s="1164"/>
      <c r="M56" s="730"/>
      <c r="N56" s="730"/>
      <c r="O56" s="730"/>
      <c r="P56" s="729"/>
      <c r="Q56" s="729"/>
      <c r="R56" s="730"/>
      <c r="S56" s="730"/>
    </row>
    <row r="57" spans="1:19">
      <c r="A57" s="141"/>
      <c r="B57" s="584"/>
      <c r="C57" s="644" t="s">
        <v>993</v>
      </c>
      <c r="D57" s="183">
        <v>0</v>
      </c>
      <c r="E57" s="989">
        <v>0</v>
      </c>
      <c r="F57" s="183">
        <f t="shared" si="5"/>
        <v>0</v>
      </c>
      <c r="G57" s="183">
        <v>0</v>
      </c>
      <c r="H57" s="183">
        <f>G57-M57</f>
        <v>0</v>
      </c>
      <c r="I57" s="232">
        <v>0</v>
      </c>
      <c r="J57" s="97">
        <f t="shared" si="11"/>
        <v>0</v>
      </c>
      <c r="L57" s="1164"/>
      <c r="M57" s="730"/>
      <c r="N57" s="730"/>
      <c r="O57" s="730"/>
      <c r="P57" s="729"/>
      <c r="Q57" s="729"/>
      <c r="R57" s="730"/>
      <c r="S57" s="730"/>
    </row>
    <row r="58" spans="1:19">
      <c r="A58" s="141"/>
      <c r="B58" s="584"/>
      <c r="C58" s="644" t="s">
        <v>994</v>
      </c>
      <c r="D58" s="183">
        <v>0</v>
      </c>
      <c r="E58" s="989">
        <v>0</v>
      </c>
      <c r="F58" s="183">
        <f t="shared" si="5"/>
        <v>0</v>
      </c>
      <c r="G58" s="183">
        <v>0</v>
      </c>
      <c r="H58" s="183">
        <f>G58-M58</f>
        <v>0</v>
      </c>
      <c r="I58" s="232">
        <v>0</v>
      </c>
      <c r="J58" s="97">
        <f t="shared" si="11"/>
        <v>0</v>
      </c>
      <c r="L58" s="1164"/>
      <c r="M58" s="730"/>
      <c r="N58" s="730"/>
      <c r="O58" s="730"/>
      <c r="P58" s="729"/>
      <c r="Q58" s="729"/>
      <c r="R58" s="730"/>
      <c r="S58" s="730"/>
    </row>
    <row r="59" spans="1:19">
      <c r="A59" s="141"/>
      <c r="B59" s="584"/>
      <c r="C59" s="644" t="s">
        <v>995</v>
      </c>
      <c r="D59" s="183">
        <v>0</v>
      </c>
      <c r="E59" s="989">
        <v>0</v>
      </c>
      <c r="F59" s="183">
        <f t="shared" si="5"/>
        <v>0</v>
      </c>
      <c r="G59" s="183">
        <v>0</v>
      </c>
      <c r="H59" s="183">
        <f>G59-M59</f>
        <v>0</v>
      </c>
      <c r="I59" s="232">
        <v>0</v>
      </c>
      <c r="J59" s="97">
        <f t="shared" si="11"/>
        <v>0</v>
      </c>
      <c r="L59" s="1164"/>
      <c r="M59" s="730"/>
      <c r="N59" s="730"/>
      <c r="O59" s="730"/>
      <c r="P59" s="729"/>
      <c r="Q59" s="729"/>
      <c r="R59" s="730"/>
      <c r="S59" s="730"/>
    </row>
    <row r="60" spans="1:19" ht="12.75">
      <c r="A60" s="141"/>
      <c r="B60" s="584"/>
      <c r="C60" s="644" t="s">
        <v>996</v>
      </c>
      <c r="D60" s="183">
        <v>4</v>
      </c>
      <c r="E60" s="990">
        <v>39658427.509999998</v>
      </c>
      <c r="F60" s="679">
        <v>39658431.509999998</v>
      </c>
      <c r="G60" s="679">
        <v>39443080.509999998</v>
      </c>
      <c r="H60" s="679">
        <v>39443080.509999998</v>
      </c>
      <c r="I60" s="232">
        <v>0</v>
      </c>
      <c r="J60" s="97">
        <f t="shared" si="11"/>
        <v>0</v>
      </c>
      <c r="L60" s="1164"/>
      <c r="M60" s="1171"/>
      <c r="N60" s="730"/>
      <c r="O60" s="930"/>
      <c r="P60" s="729"/>
      <c r="Q60" s="729"/>
      <c r="R60" s="730"/>
      <c r="S60" s="730"/>
    </row>
    <row r="61" spans="1:19">
      <c r="A61" s="141"/>
      <c r="B61" s="1462" t="s">
        <v>997</v>
      </c>
      <c r="C61" s="1463"/>
      <c r="D61" s="183">
        <v>0</v>
      </c>
      <c r="E61" s="183">
        <v>0</v>
      </c>
      <c r="F61" s="183">
        <v>0</v>
      </c>
      <c r="G61" s="183">
        <v>0</v>
      </c>
      <c r="H61" s="183">
        <v>0</v>
      </c>
      <c r="I61" s="232">
        <v>0</v>
      </c>
      <c r="J61" s="97">
        <f t="shared" si="11"/>
        <v>0</v>
      </c>
      <c r="L61" s="1164"/>
      <c r="M61" s="730"/>
      <c r="N61" s="730"/>
      <c r="O61" s="730"/>
      <c r="P61" s="729"/>
      <c r="Q61" s="729"/>
      <c r="R61" s="730"/>
      <c r="S61" s="730"/>
    </row>
    <row r="62" spans="1:19">
      <c r="A62" s="141"/>
      <c r="B62" s="584"/>
      <c r="C62" s="644" t="s">
        <v>998</v>
      </c>
      <c r="D62" s="183">
        <v>0</v>
      </c>
      <c r="E62" s="989">
        <v>0</v>
      </c>
      <c r="F62" s="183">
        <f t="shared" si="5"/>
        <v>0</v>
      </c>
      <c r="G62" s="183">
        <v>0</v>
      </c>
      <c r="H62" s="183">
        <f>G62-M62</f>
        <v>0</v>
      </c>
      <c r="I62" s="232">
        <v>0</v>
      </c>
      <c r="J62" s="97">
        <f t="shared" si="11"/>
        <v>0</v>
      </c>
      <c r="L62" s="1164"/>
      <c r="M62" s="730"/>
      <c r="N62" s="730"/>
      <c r="O62" s="730"/>
      <c r="P62" s="729"/>
      <c r="Q62" s="729"/>
      <c r="R62" s="730"/>
      <c r="S62" s="730"/>
    </row>
    <row r="63" spans="1:19">
      <c r="A63" s="141"/>
      <c r="B63" s="584"/>
      <c r="C63" s="644" t="s">
        <v>999</v>
      </c>
      <c r="D63" s="183">
        <v>0</v>
      </c>
      <c r="E63" s="989">
        <v>0</v>
      </c>
      <c r="F63" s="183">
        <f t="shared" si="5"/>
        <v>0</v>
      </c>
      <c r="G63" s="183">
        <v>0</v>
      </c>
      <c r="H63" s="183">
        <f>G63-M63</f>
        <v>0</v>
      </c>
      <c r="I63" s="232">
        <v>0</v>
      </c>
      <c r="J63" s="97">
        <f t="shared" si="11"/>
        <v>0</v>
      </c>
      <c r="L63" s="1164"/>
      <c r="M63" s="730"/>
      <c r="N63" s="730"/>
      <c r="O63" s="730"/>
      <c r="P63" s="729"/>
      <c r="Q63" s="729"/>
      <c r="R63" s="730"/>
      <c r="S63" s="730"/>
    </row>
    <row r="64" spans="1:19">
      <c r="A64" s="141"/>
      <c r="B64" s="1460" t="s">
        <v>1000</v>
      </c>
      <c r="C64" s="1461"/>
      <c r="D64" s="183">
        <v>0</v>
      </c>
      <c r="E64" s="989">
        <v>0</v>
      </c>
      <c r="F64" s="183">
        <f t="shared" si="5"/>
        <v>0</v>
      </c>
      <c r="G64" s="183">
        <v>0</v>
      </c>
      <c r="H64" s="183">
        <f>G64-M64</f>
        <v>0</v>
      </c>
      <c r="I64" s="232">
        <v>0</v>
      </c>
      <c r="J64" s="97">
        <f t="shared" si="11"/>
        <v>0</v>
      </c>
      <c r="L64" s="1164"/>
      <c r="M64" s="730"/>
      <c r="N64" s="730"/>
      <c r="O64" s="730"/>
      <c r="P64" s="729"/>
      <c r="Q64" s="729"/>
      <c r="R64" s="730"/>
      <c r="S64" s="730"/>
    </row>
    <row r="65" spans="1:19">
      <c r="A65" s="141"/>
      <c r="B65" s="1460" t="s">
        <v>1001</v>
      </c>
      <c r="C65" s="1461"/>
      <c r="D65" s="183">
        <v>0</v>
      </c>
      <c r="E65" s="183">
        <v>0</v>
      </c>
      <c r="F65" s="183">
        <v>0</v>
      </c>
      <c r="G65" s="183">
        <v>0</v>
      </c>
      <c r="H65" s="183">
        <f>G65-M65</f>
        <v>0</v>
      </c>
      <c r="I65" s="232">
        <v>0</v>
      </c>
      <c r="J65" s="97">
        <f t="shared" si="11"/>
        <v>0</v>
      </c>
      <c r="L65" s="1164"/>
      <c r="M65" s="730"/>
      <c r="N65" s="730"/>
      <c r="O65" s="730"/>
      <c r="P65" s="729"/>
      <c r="Q65" s="729"/>
      <c r="R65" s="730"/>
      <c r="S65" s="730"/>
    </row>
    <row r="66" spans="1:19">
      <c r="A66" s="174"/>
      <c r="B66" s="1387"/>
      <c r="C66" s="1456"/>
      <c r="D66" s="682"/>
      <c r="E66" s="991"/>
      <c r="F66" s="682"/>
      <c r="G66" s="682"/>
      <c r="H66" s="682"/>
      <c r="I66" s="648"/>
      <c r="J66" s="97">
        <f t="shared" si="11"/>
        <v>0</v>
      </c>
      <c r="L66" s="1164"/>
      <c r="M66" s="730"/>
      <c r="N66" s="730"/>
      <c r="O66" s="730"/>
      <c r="P66" s="729"/>
      <c r="Q66" s="729"/>
      <c r="R66" s="730"/>
      <c r="S66" s="730"/>
    </row>
    <row r="67" spans="1:19">
      <c r="A67" s="1457" t="s">
        <v>1002</v>
      </c>
      <c r="B67" s="1455"/>
      <c r="C67" s="1455"/>
      <c r="D67" s="259">
        <f>D47+D56+D64+D65</f>
        <v>623763093</v>
      </c>
      <c r="E67" s="259">
        <f t="shared" ref="E67:H67" si="13">E47+E56+E64+E65</f>
        <v>157757091.50999999</v>
      </c>
      <c r="F67" s="259">
        <f t="shared" si="13"/>
        <v>781520184.50999999</v>
      </c>
      <c r="G67" s="259">
        <f t="shared" si="13"/>
        <v>231274048.50999999</v>
      </c>
      <c r="H67" s="259">
        <f t="shared" si="13"/>
        <v>231274048.50999999</v>
      </c>
      <c r="I67" s="288">
        <v>0</v>
      </c>
      <c r="J67" s="97">
        <f t="shared" si="11"/>
        <v>0</v>
      </c>
      <c r="L67" s="1164"/>
      <c r="M67" s="1164"/>
      <c r="N67" s="730"/>
      <c r="O67" s="730"/>
      <c r="P67" s="729"/>
      <c r="Q67" s="729"/>
      <c r="R67" s="730"/>
      <c r="S67" s="730"/>
    </row>
    <row r="68" spans="1:19">
      <c r="A68" s="174"/>
      <c r="B68" s="1387"/>
      <c r="C68" s="1456"/>
      <c r="D68" s="683"/>
      <c r="E68" s="992"/>
      <c r="F68" s="683">
        <f t="shared" si="5"/>
        <v>0</v>
      </c>
      <c r="G68" s="683"/>
      <c r="H68" s="683"/>
      <c r="I68" s="181"/>
      <c r="J68" s="97">
        <f t="shared" si="11"/>
        <v>0</v>
      </c>
      <c r="L68" s="1164"/>
      <c r="M68" s="730"/>
      <c r="N68" s="730"/>
      <c r="O68" s="730"/>
      <c r="P68" s="729"/>
      <c r="Q68" s="729"/>
      <c r="R68" s="730"/>
      <c r="S68" s="730"/>
    </row>
    <row r="69" spans="1:19">
      <c r="A69" s="1457" t="s">
        <v>1003</v>
      </c>
      <c r="B69" s="1455"/>
      <c r="C69" s="1455"/>
      <c r="D69" s="681">
        <f>SUM(D70)</f>
        <v>230000000</v>
      </c>
      <c r="E69" s="993">
        <f t="shared" ref="E69:H69" si="14">SUM(E70)</f>
        <v>62722999.990000002</v>
      </c>
      <c r="F69" s="681">
        <f t="shared" si="14"/>
        <v>292722999.99000001</v>
      </c>
      <c r="G69" s="681">
        <f t="shared" si="14"/>
        <v>62722999.990000002</v>
      </c>
      <c r="H69" s="681">
        <f t="shared" si="14"/>
        <v>62722999.990000002</v>
      </c>
      <c r="I69" s="258">
        <v>0</v>
      </c>
      <c r="J69" s="97">
        <f t="shared" si="11"/>
        <v>0</v>
      </c>
      <c r="L69" s="1164"/>
      <c r="M69" s="730"/>
      <c r="N69" s="730"/>
      <c r="O69" s="730"/>
      <c r="P69" s="729"/>
      <c r="Q69" s="729"/>
      <c r="R69" s="730"/>
      <c r="S69" s="730"/>
    </row>
    <row r="70" spans="1:19">
      <c r="A70" s="141"/>
      <c r="B70" s="1460" t="s">
        <v>1004</v>
      </c>
      <c r="C70" s="1461"/>
      <c r="D70" s="183">
        <v>230000000</v>
      </c>
      <c r="E70" s="989">
        <v>62722999.990000002</v>
      </c>
      <c r="F70" s="183">
        <v>292722999.99000001</v>
      </c>
      <c r="G70" s="183">
        <v>62722999.990000002</v>
      </c>
      <c r="H70" s="183">
        <v>62722999.990000002</v>
      </c>
      <c r="I70" s="184">
        <v>0</v>
      </c>
      <c r="J70" s="97">
        <f t="shared" si="11"/>
        <v>0</v>
      </c>
      <c r="L70" s="1164"/>
      <c r="M70" s="730"/>
      <c r="N70" s="730"/>
      <c r="O70" s="730"/>
      <c r="P70" s="729"/>
      <c r="Q70" s="729"/>
      <c r="R70" s="730"/>
      <c r="S70" s="730"/>
    </row>
    <row r="71" spans="1:19">
      <c r="A71" s="174"/>
      <c r="B71" s="1387"/>
      <c r="C71" s="1456"/>
      <c r="D71" s="183"/>
      <c r="E71" s="989"/>
      <c r="F71" s="183"/>
      <c r="G71" s="183"/>
      <c r="H71" s="995"/>
      <c r="I71" s="184"/>
      <c r="L71" s="1164"/>
      <c r="M71" s="930"/>
      <c r="N71" s="730"/>
      <c r="O71" s="730"/>
      <c r="P71" s="729"/>
      <c r="Q71" s="729"/>
      <c r="R71" s="730"/>
      <c r="S71" s="730"/>
    </row>
    <row r="72" spans="1:19">
      <c r="A72" s="1457" t="s">
        <v>1005</v>
      </c>
      <c r="B72" s="1455"/>
      <c r="C72" s="1455"/>
      <c r="D72" s="681">
        <f>D42+D67+D69</f>
        <v>2874716819</v>
      </c>
      <c r="E72" s="681">
        <f>E42+E67+E69</f>
        <v>434345771.21000004</v>
      </c>
      <c r="F72" s="681">
        <f t="shared" ref="F72:H72" si="15">F42+F67+F69</f>
        <v>3309062590.21</v>
      </c>
      <c r="G72" s="681">
        <f t="shared" si="15"/>
        <v>1106516836.4499998</v>
      </c>
      <c r="H72" s="680">
        <f t="shared" si="15"/>
        <v>1098075372.4799998</v>
      </c>
      <c r="I72" s="289">
        <f>I44+I67+I69</f>
        <v>0</v>
      </c>
      <c r="L72" s="1164"/>
      <c r="M72" s="930"/>
      <c r="N72" s="1172"/>
      <c r="O72" s="1164"/>
      <c r="P72" s="729"/>
      <c r="Q72" s="729"/>
      <c r="R72" s="730"/>
      <c r="S72" s="730"/>
    </row>
    <row r="73" spans="1:19">
      <c r="A73" s="174"/>
      <c r="B73" s="1387"/>
      <c r="C73" s="1456"/>
      <c r="D73" s="183"/>
      <c r="E73" s="989"/>
      <c r="F73" s="183"/>
      <c r="G73" s="183"/>
      <c r="H73" s="183"/>
      <c r="I73" s="184"/>
      <c r="L73" s="1164"/>
      <c r="M73" s="930"/>
      <c r="N73" s="730"/>
      <c r="O73" s="730"/>
      <c r="P73" s="729"/>
      <c r="Q73" s="729"/>
      <c r="R73" s="730"/>
      <c r="S73" s="730"/>
    </row>
    <row r="74" spans="1:19">
      <c r="A74" s="141"/>
      <c r="B74" s="1454" t="s">
        <v>1006</v>
      </c>
      <c r="C74" s="1455"/>
      <c r="D74" s="683"/>
      <c r="E74" s="992"/>
      <c r="F74" s="683"/>
      <c r="G74" s="683"/>
      <c r="H74" s="683"/>
      <c r="I74" s="181"/>
      <c r="L74" s="1164"/>
      <c r="M74" s="730"/>
      <c r="N74" s="730"/>
      <c r="O74" s="730"/>
      <c r="P74" s="729"/>
      <c r="Q74" s="729"/>
      <c r="R74" s="730"/>
      <c r="S74" s="730"/>
    </row>
    <row r="75" spans="1:19" ht="24" customHeight="1">
      <c r="A75" s="141"/>
      <c r="B75" s="1458" t="s">
        <v>1007</v>
      </c>
      <c r="C75" s="1459"/>
      <c r="D75" s="683">
        <f>D70</f>
        <v>230000000</v>
      </c>
      <c r="E75" s="992"/>
      <c r="F75" s="683"/>
      <c r="G75" s="683"/>
      <c r="H75" s="683"/>
      <c r="I75" s="181"/>
      <c r="L75" s="1164"/>
      <c r="M75" s="730"/>
      <c r="N75" s="730"/>
      <c r="O75" s="730"/>
      <c r="P75" s="729"/>
      <c r="Q75" s="729"/>
      <c r="R75" s="730"/>
      <c r="S75" s="730"/>
    </row>
    <row r="76" spans="1:19" ht="36" customHeight="1">
      <c r="A76" s="141"/>
      <c r="B76" s="1458" t="s">
        <v>1008</v>
      </c>
      <c r="C76" s="1459"/>
      <c r="D76" s="683">
        <v>0</v>
      </c>
      <c r="E76" s="992"/>
      <c r="F76" s="683"/>
      <c r="G76" s="683"/>
      <c r="H76" s="683"/>
      <c r="I76" s="181"/>
      <c r="L76" s="1164"/>
      <c r="M76" s="730"/>
      <c r="N76" s="730"/>
      <c r="O76" s="730"/>
      <c r="P76" s="729"/>
      <c r="Q76" s="729"/>
      <c r="R76" s="730"/>
      <c r="S76" s="730"/>
    </row>
    <row r="77" spans="1:19">
      <c r="A77" s="141"/>
      <c r="B77" s="1454" t="s">
        <v>1009</v>
      </c>
      <c r="C77" s="1455"/>
      <c r="D77" s="683">
        <f>D75+D76</f>
        <v>230000000</v>
      </c>
      <c r="E77" s="992"/>
      <c r="F77" s="683"/>
      <c r="G77" s="683"/>
      <c r="H77" s="683"/>
      <c r="I77" s="181"/>
      <c r="L77" s="1164"/>
      <c r="M77" s="730"/>
      <c r="N77" s="730"/>
      <c r="O77" s="730"/>
      <c r="P77" s="729"/>
      <c r="Q77" s="729"/>
      <c r="R77" s="730"/>
      <c r="S77" s="730"/>
    </row>
    <row r="78" spans="1:19" ht="12.75" thickBot="1">
      <c r="A78" s="83"/>
      <c r="B78" s="1394"/>
      <c r="C78" s="1394"/>
      <c r="D78" s="684"/>
      <c r="E78" s="994"/>
      <c r="F78" s="684"/>
      <c r="G78" s="684"/>
      <c r="H78" s="684"/>
      <c r="I78" s="649"/>
      <c r="L78" s="1164"/>
      <c r="M78" s="730"/>
      <c r="N78" s="730"/>
      <c r="O78" s="730"/>
      <c r="P78" s="729"/>
      <c r="Q78" s="729"/>
      <c r="R78" s="730"/>
      <c r="S78" s="730"/>
    </row>
    <row r="79" spans="1:19">
      <c r="N79" s="403"/>
    </row>
    <row r="80" spans="1:19">
      <c r="A80" s="12"/>
      <c r="B80" s="12"/>
      <c r="C80" s="12"/>
      <c r="D80" s="660"/>
      <c r="E80" s="660"/>
      <c r="F80" s="1163"/>
      <c r="G80" s="1163"/>
      <c r="H80" s="1163"/>
      <c r="I80" s="1163"/>
      <c r="J80" s="12"/>
      <c r="K80" s="728"/>
      <c r="L80" s="730"/>
    </row>
  </sheetData>
  <mergeCells count="46">
    <mergeCell ref="A1:I1"/>
    <mergeCell ref="A2:I2"/>
    <mergeCell ref="A3:I3"/>
    <mergeCell ref="A4:I4"/>
    <mergeCell ref="A5:C5"/>
    <mergeCell ref="D5:H5"/>
    <mergeCell ref="B12:C12"/>
    <mergeCell ref="B13:C13"/>
    <mergeCell ref="B14:C14"/>
    <mergeCell ref="B15:C15"/>
    <mergeCell ref="I5:I6"/>
    <mergeCell ref="A7:C7"/>
    <mergeCell ref="A8:C8"/>
    <mergeCell ref="B9:C9"/>
    <mergeCell ref="B10:C10"/>
    <mergeCell ref="B11:C11"/>
    <mergeCell ref="A6:C6"/>
    <mergeCell ref="A16:A17"/>
    <mergeCell ref="B16:C16"/>
    <mergeCell ref="B17:C17"/>
    <mergeCell ref="B29:C29"/>
    <mergeCell ref="B35:C35"/>
    <mergeCell ref="B36:C36"/>
    <mergeCell ref="B38:C38"/>
    <mergeCell ref="A42:C42"/>
    <mergeCell ref="A43:C43"/>
    <mergeCell ref="B70:C70"/>
    <mergeCell ref="A44:C44"/>
    <mergeCell ref="A46:C46"/>
    <mergeCell ref="B47:C47"/>
    <mergeCell ref="B56:C56"/>
    <mergeCell ref="B61:C61"/>
    <mergeCell ref="B64:C64"/>
    <mergeCell ref="B65:C65"/>
    <mergeCell ref="B66:C66"/>
    <mergeCell ref="A67:C67"/>
    <mergeCell ref="B68:C68"/>
    <mergeCell ref="A69:C69"/>
    <mergeCell ref="B77:C77"/>
    <mergeCell ref="B78:C78"/>
    <mergeCell ref="B71:C71"/>
    <mergeCell ref="A72:C72"/>
    <mergeCell ref="B73:C73"/>
    <mergeCell ref="B74:C74"/>
    <mergeCell ref="B75:C75"/>
    <mergeCell ref="B76:C76"/>
  </mergeCells>
  <pageMargins left="0.70866141732283472" right="0.70866141732283472" top="0.74803149606299213" bottom="0.74803149606299213" header="0.31496062992125984" footer="0.31496062992125984"/>
  <pageSetup scale="57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93F70-FFD2-4DFB-81B7-6727391728AF}">
  <sheetPr>
    <tabColor theme="5" tint="0.39997558519241921"/>
  </sheetPr>
  <dimension ref="A1:AE93"/>
  <sheetViews>
    <sheetView topLeftCell="D8" workbookViewId="0">
      <selection activeCell="H30" sqref="H30"/>
    </sheetView>
  </sheetViews>
  <sheetFormatPr baseColWidth="10" defaultRowHeight="12.75"/>
  <cols>
    <col min="1" max="1" width="30.7109375" style="1194" customWidth="1"/>
    <col min="2" max="31" width="20.7109375" style="1194" customWidth="1"/>
    <col min="32" max="256" width="9.140625" style="1194" customWidth="1"/>
    <col min="257" max="257" width="30.7109375" style="1194" customWidth="1"/>
    <col min="258" max="287" width="20.7109375" style="1194" customWidth="1"/>
    <col min="288" max="512" width="9.140625" style="1194" customWidth="1"/>
    <col min="513" max="513" width="30.7109375" style="1194" customWidth="1"/>
    <col min="514" max="543" width="20.7109375" style="1194" customWidth="1"/>
    <col min="544" max="768" width="9.140625" style="1194" customWidth="1"/>
    <col min="769" max="769" width="30.7109375" style="1194" customWidth="1"/>
    <col min="770" max="799" width="20.7109375" style="1194" customWidth="1"/>
    <col min="800" max="1024" width="9.140625" style="1194" customWidth="1"/>
    <col min="1025" max="1025" width="30.7109375" style="1194" customWidth="1"/>
    <col min="1026" max="1055" width="20.7109375" style="1194" customWidth="1"/>
    <col min="1056" max="1280" width="9.140625" style="1194" customWidth="1"/>
    <col min="1281" max="1281" width="30.7109375" style="1194" customWidth="1"/>
    <col min="1282" max="1311" width="20.7109375" style="1194" customWidth="1"/>
    <col min="1312" max="1536" width="9.140625" style="1194" customWidth="1"/>
    <col min="1537" max="1537" width="30.7109375" style="1194" customWidth="1"/>
    <col min="1538" max="1567" width="20.7109375" style="1194" customWidth="1"/>
    <col min="1568" max="1792" width="9.140625" style="1194" customWidth="1"/>
    <col min="1793" max="1793" width="30.7109375" style="1194" customWidth="1"/>
    <col min="1794" max="1823" width="20.7109375" style="1194" customWidth="1"/>
    <col min="1824" max="2048" width="9.140625" style="1194" customWidth="1"/>
    <col min="2049" max="2049" width="30.7109375" style="1194" customWidth="1"/>
    <col min="2050" max="2079" width="20.7109375" style="1194" customWidth="1"/>
    <col min="2080" max="2304" width="9.140625" style="1194" customWidth="1"/>
    <col min="2305" max="2305" width="30.7109375" style="1194" customWidth="1"/>
    <col min="2306" max="2335" width="20.7109375" style="1194" customWidth="1"/>
    <col min="2336" max="2560" width="9.140625" style="1194" customWidth="1"/>
    <col min="2561" max="2561" width="30.7109375" style="1194" customWidth="1"/>
    <col min="2562" max="2591" width="20.7109375" style="1194" customWidth="1"/>
    <col min="2592" max="2816" width="9.140625" style="1194" customWidth="1"/>
    <col min="2817" max="2817" width="30.7109375" style="1194" customWidth="1"/>
    <col min="2818" max="2847" width="20.7109375" style="1194" customWidth="1"/>
    <col min="2848" max="3072" width="9.140625" style="1194" customWidth="1"/>
    <col min="3073" max="3073" width="30.7109375" style="1194" customWidth="1"/>
    <col min="3074" max="3103" width="20.7109375" style="1194" customWidth="1"/>
    <col min="3104" max="3328" width="9.140625" style="1194" customWidth="1"/>
    <col min="3329" max="3329" width="30.7109375" style="1194" customWidth="1"/>
    <col min="3330" max="3359" width="20.7109375" style="1194" customWidth="1"/>
    <col min="3360" max="3584" width="9.140625" style="1194" customWidth="1"/>
    <col min="3585" max="3585" width="30.7109375" style="1194" customWidth="1"/>
    <col min="3586" max="3615" width="20.7109375" style="1194" customWidth="1"/>
    <col min="3616" max="3840" width="9.140625" style="1194" customWidth="1"/>
    <col min="3841" max="3841" width="30.7109375" style="1194" customWidth="1"/>
    <col min="3842" max="3871" width="20.7109375" style="1194" customWidth="1"/>
    <col min="3872" max="4096" width="9.140625" style="1194" customWidth="1"/>
    <col min="4097" max="4097" width="30.7109375" style="1194" customWidth="1"/>
    <col min="4098" max="4127" width="20.7109375" style="1194" customWidth="1"/>
    <col min="4128" max="4352" width="9.140625" style="1194" customWidth="1"/>
    <col min="4353" max="4353" width="30.7109375" style="1194" customWidth="1"/>
    <col min="4354" max="4383" width="20.7109375" style="1194" customWidth="1"/>
    <col min="4384" max="4608" width="9.140625" style="1194" customWidth="1"/>
    <col min="4609" max="4609" width="30.7109375" style="1194" customWidth="1"/>
    <col min="4610" max="4639" width="20.7109375" style="1194" customWidth="1"/>
    <col min="4640" max="4864" width="9.140625" style="1194" customWidth="1"/>
    <col min="4865" max="4865" width="30.7109375" style="1194" customWidth="1"/>
    <col min="4866" max="4895" width="20.7109375" style="1194" customWidth="1"/>
    <col min="4896" max="5120" width="9.140625" style="1194" customWidth="1"/>
    <col min="5121" max="5121" width="30.7109375" style="1194" customWidth="1"/>
    <col min="5122" max="5151" width="20.7109375" style="1194" customWidth="1"/>
    <col min="5152" max="5376" width="9.140625" style="1194" customWidth="1"/>
    <col min="5377" max="5377" width="30.7109375" style="1194" customWidth="1"/>
    <col min="5378" max="5407" width="20.7109375" style="1194" customWidth="1"/>
    <col min="5408" max="5632" width="9.140625" style="1194" customWidth="1"/>
    <col min="5633" max="5633" width="30.7109375" style="1194" customWidth="1"/>
    <col min="5634" max="5663" width="20.7109375" style="1194" customWidth="1"/>
    <col min="5664" max="5888" width="9.140625" style="1194" customWidth="1"/>
    <col min="5889" max="5889" width="30.7109375" style="1194" customWidth="1"/>
    <col min="5890" max="5919" width="20.7109375" style="1194" customWidth="1"/>
    <col min="5920" max="6144" width="9.140625" style="1194" customWidth="1"/>
    <col min="6145" max="6145" width="30.7109375" style="1194" customWidth="1"/>
    <col min="6146" max="6175" width="20.7109375" style="1194" customWidth="1"/>
    <col min="6176" max="6400" width="9.140625" style="1194" customWidth="1"/>
    <col min="6401" max="6401" width="30.7109375" style="1194" customWidth="1"/>
    <col min="6402" max="6431" width="20.7109375" style="1194" customWidth="1"/>
    <col min="6432" max="6656" width="9.140625" style="1194" customWidth="1"/>
    <col min="6657" max="6657" width="30.7109375" style="1194" customWidth="1"/>
    <col min="6658" max="6687" width="20.7109375" style="1194" customWidth="1"/>
    <col min="6688" max="6912" width="9.140625" style="1194" customWidth="1"/>
    <col min="6913" max="6913" width="30.7109375" style="1194" customWidth="1"/>
    <col min="6914" max="6943" width="20.7109375" style="1194" customWidth="1"/>
    <col min="6944" max="7168" width="9.140625" style="1194" customWidth="1"/>
    <col min="7169" max="7169" width="30.7109375" style="1194" customWidth="1"/>
    <col min="7170" max="7199" width="20.7109375" style="1194" customWidth="1"/>
    <col min="7200" max="7424" width="9.140625" style="1194" customWidth="1"/>
    <col min="7425" max="7425" width="30.7109375" style="1194" customWidth="1"/>
    <col min="7426" max="7455" width="20.7109375" style="1194" customWidth="1"/>
    <col min="7456" max="7680" width="9.140625" style="1194" customWidth="1"/>
    <col min="7681" max="7681" width="30.7109375" style="1194" customWidth="1"/>
    <col min="7682" max="7711" width="20.7109375" style="1194" customWidth="1"/>
    <col min="7712" max="7936" width="9.140625" style="1194" customWidth="1"/>
    <col min="7937" max="7937" width="30.7109375" style="1194" customWidth="1"/>
    <col min="7938" max="7967" width="20.7109375" style="1194" customWidth="1"/>
    <col min="7968" max="8192" width="9.140625" style="1194" customWidth="1"/>
    <col min="8193" max="8193" width="30.7109375" style="1194" customWidth="1"/>
    <col min="8194" max="8223" width="20.7109375" style="1194" customWidth="1"/>
    <col min="8224" max="8448" width="9.140625" style="1194" customWidth="1"/>
    <col min="8449" max="8449" width="30.7109375" style="1194" customWidth="1"/>
    <col min="8450" max="8479" width="20.7109375" style="1194" customWidth="1"/>
    <col min="8480" max="8704" width="9.140625" style="1194" customWidth="1"/>
    <col min="8705" max="8705" width="30.7109375" style="1194" customWidth="1"/>
    <col min="8706" max="8735" width="20.7109375" style="1194" customWidth="1"/>
    <col min="8736" max="8960" width="9.140625" style="1194" customWidth="1"/>
    <col min="8961" max="8961" width="30.7109375" style="1194" customWidth="1"/>
    <col min="8962" max="8991" width="20.7109375" style="1194" customWidth="1"/>
    <col min="8992" max="9216" width="9.140625" style="1194" customWidth="1"/>
    <col min="9217" max="9217" width="30.7109375" style="1194" customWidth="1"/>
    <col min="9218" max="9247" width="20.7109375" style="1194" customWidth="1"/>
    <col min="9248" max="9472" width="9.140625" style="1194" customWidth="1"/>
    <col min="9473" max="9473" width="30.7109375" style="1194" customWidth="1"/>
    <col min="9474" max="9503" width="20.7109375" style="1194" customWidth="1"/>
    <col min="9504" max="9728" width="9.140625" style="1194" customWidth="1"/>
    <col min="9729" max="9729" width="30.7109375" style="1194" customWidth="1"/>
    <col min="9730" max="9759" width="20.7109375" style="1194" customWidth="1"/>
    <col min="9760" max="9984" width="9.140625" style="1194" customWidth="1"/>
    <col min="9985" max="9985" width="30.7109375" style="1194" customWidth="1"/>
    <col min="9986" max="10015" width="20.7109375" style="1194" customWidth="1"/>
    <col min="10016" max="10240" width="9.140625" style="1194" customWidth="1"/>
    <col min="10241" max="10241" width="30.7109375" style="1194" customWidth="1"/>
    <col min="10242" max="10271" width="20.7109375" style="1194" customWidth="1"/>
    <col min="10272" max="10496" width="9.140625" style="1194" customWidth="1"/>
    <col min="10497" max="10497" width="30.7109375" style="1194" customWidth="1"/>
    <col min="10498" max="10527" width="20.7109375" style="1194" customWidth="1"/>
    <col min="10528" max="10752" width="9.140625" style="1194" customWidth="1"/>
    <col min="10753" max="10753" width="30.7109375" style="1194" customWidth="1"/>
    <col min="10754" max="10783" width="20.7109375" style="1194" customWidth="1"/>
    <col min="10784" max="11008" width="9.140625" style="1194" customWidth="1"/>
    <col min="11009" max="11009" width="30.7109375" style="1194" customWidth="1"/>
    <col min="11010" max="11039" width="20.7109375" style="1194" customWidth="1"/>
    <col min="11040" max="11264" width="9.140625" style="1194" customWidth="1"/>
    <col min="11265" max="11265" width="30.7109375" style="1194" customWidth="1"/>
    <col min="11266" max="11295" width="20.7109375" style="1194" customWidth="1"/>
    <col min="11296" max="11520" width="9.140625" style="1194" customWidth="1"/>
    <col min="11521" max="11521" width="30.7109375" style="1194" customWidth="1"/>
    <col min="11522" max="11551" width="20.7109375" style="1194" customWidth="1"/>
    <col min="11552" max="11776" width="9.140625" style="1194" customWidth="1"/>
    <col min="11777" max="11777" width="30.7109375" style="1194" customWidth="1"/>
    <col min="11778" max="11807" width="20.7109375" style="1194" customWidth="1"/>
    <col min="11808" max="12032" width="9.140625" style="1194" customWidth="1"/>
    <col min="12033" max="12033" width="30.7109375" style="1194" customWidth="1"/>
    <col min="12034" max="12063" width="20.7109375" style="1194" customWidth="1"/>
    <col min="12064" max="12288" width="9.140625" style="1194" customWidth="1"/>
    <col min="12289" max="12289" width="30.7109375" style="1194" customWidth="1"/>
    <col min="12290" max="12319" width="20.7109375" style="1194" customWidth="1"/>
    <col min="12320" max="12544" width="9.140625" style="1194" customWidth="1"/>
    <col min="12545" max="12545" width="30.7109375" style="1194" customWidth="1"/>
    <col min="12546" max="12575" width="20.7109375" style="1194" customWidth="1"/>
    <col min="12576" max="12800" width="9.140625" style="1194" customWidth="1"/>
    <col min="12801" max="12801" width="30.7109375" style="1194" customWidth="1"/>
    <col min="12802" max="12831" width="20.7109375" style="1194" customWidth="1"/>
    <col min="12832" max="13056" width="9.140625" style="1194" customWidth="1"/>
    <col min="13057" max="13057" width="30.7109375" style="1194" customWidth="1"/>
    <col min="13058" max="13087" width="20.7109375" style="1194" customWidth="1"/>
    <col min="13088" max="13312" width="9.140625" style="1194" customWidth="1"/>
    <col min="13313" max="13313" width="30.7109375" style="1194" customWidth="1"/>
    <col min="13314" max="13343" width="20.7109375" style="1194" customWidth="1"/>
    <col min="13344" max="13568" width="9.140625" style="1194" customWidth="1"/>
    <col min="13569" max="13569" width="30.7109375" style="1194" customWidth="1"/>
    <col min="13570" max="13599" width="20.7109375" style="1194" customWidth="1"/>
    <col min="13600" max="13824" width="9.140625" style="1194" customWidth="1"/>
    <col min="13825" max="13825" width="30.7109375" style="1194" customWidth="1"/>
    <col min="13826" max="13855" width="20.7109375" style="1194" customWidth="1"/>
    <col min="13856" max="14080" width="9.140625" style="1194" customWidth="1"/>
    <col min="14081" max="14081" width="30.7109375" style="1194" customWidth="1"/>
    <col min="14082" max="14111" width="20.7109375" style="1194" customWidth="1"/>
    <col min="14112" max="14336" width="9.140625" style="1194" customWidth="1"/>
    <col min="14337" max="14337" width="30.7109375" style="1194" customWidth="1"/>
    <col min="14338" max="14367" width="20.7109375" style="1194" customWidth="1"/>
    <col min="14368" max="14592" width="9.140625" style="1194" customWidth="1"/>
    <col min="14593" max="14593" width="30.7109375" style="1194" customWidth="1"/>
    <col min="14594" max="14623" width="20.7109375" style="1194" customWidth="1"/>
    <col min="14624" max="14848" width="9.140625" style="1194" customWidth="1"/>
    <col min="14849" max="14849" width="30.7109375" style="1194" customWidth="1"/>
    <col min="14850" max="14879" width="20.7109375" style="1194" customWidth="1"/>
    <col min="14880" max="15104" width="9.140625" style="1194" customWidth="1"/>
    <col min="15105" max="15105" width="30.7109375" style="1194" customWidth="1"/>
    <col min="15106" max="15135" width="20.7109375" style="1194" customWidth="1"/>
    <col min="15136" max="15360" width="9.140625" style="1194" customWidth="1"/>
    <col min="15361" max="15361" width="30.7109375" style="1194" customWidth="1"/>
    <col min="15362" max="15391" width="20.7109375" style="1194" customWidth="1"/>
    <col min="15392" max="15616" width="9.140625" style="1194" customWidth="1"/>
    <col min="15617" max="15617" width="30.7109375" style="1194" customWidth="1"/>
    <col min="15618" max="15647" width="20.7109375" style="1194" customWidth="1"/>
    <col min="15648" max="15872" width="9.140625" style="1194" customWidth="1"/>
    <col min="15873" max="15873" width="30.7109375" style="1194" customWidth="1"/>
    <col min="15874" max="15903" width="20.7109375" style="1194" customWidth="1"/>
    <col min="15904" max="16128" width="9.140625" style="1194" customWidth="1"/>
    <col min="16129" max="16129" width="30.7109375" style="1194" customWidth="1"/>
    <col min="16130" max="16159" width="20.7109375" style="1194" customWidth="1"/>
    <col min="16160" max="16384" width="9.140625" style="1194" customWidth="1"/>
  </cols>
  <sheetData>
    <row r="1" spans="1:31" ht="56.25" customHeight="1">
      <c r="C1" s="1195" t="s">
        <v>8760</v>
      </c>
      <c r="E1" s="1194" t="s">
        <v>8761</v>
      </c>
    </row>
    <row r="2" spans="1:31">
      <c r="C2" s="1196" t="s">
        <v>8570</v>
      </c>
      <c r="E2" s="1194" t="s">
        <v>8306</v>
      </c>
    </row>
    <row r="3" spans="1:31">
      <c r="C3" s="1196" t="s">
        <v>8307</v>
      </c>
    </row>
    <row r="6" spans="1:31">
      <c r="A6" s="1197" t="s">
        <v>8308</v>
      </c>
    </row>
    <row r="7" spans="1:31">
      <c r="A7" s="1194" t="s">
        <v>8571</v>
      </c>
    </row>
    <row r="9" spans="1:31">
      <c r="A9" s="1198"/>
      <c r="B9" s="1199" t="s">
        <v>8762</v>
      </c>
      <c r="C9" s="1199" t="s">
        <v>8763</v>
      </c>
      <c r="D9" s="1199" t="s">
        <v>8764</v>
      </c>
      <c r="E9" s="1199" t="s">
        <v>8765</v>
      </c>
      <c r="F9" s="1199" t="s">
        <v>8766</v>
      </c>
      <c r="G9" s="1199" t="s">
        <v>8767</v>
      </c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</row>
    <row r="10" spans="1:31">
      <c r="A10" s="1198"/>
      <c r="B10" s="1199"/>
      <c r="C10" s="1199" t="s">
        <v>8768</v>
      </c>
      <c r="D10" s="1199"/>
      <c r="E10" s="1199"/>
      <c r="F10" s="1199"/>
      <c r="G10" s="1199"/>
      <c r="H10" s="1199"/>
      <c r="I10" s="1199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  <c r="AC10" s="1199"/>
      <c r="AD10" s="1199"/>
      <c r="AE10" s="1199"/>
    </row>
    <row r="11" spans="1:31">
      <c r="A11" s="1198"/>
      <c r="B11" s="1199"/>
      <c r="C11" s="1199"/>
      <c r="D11" s="1199"/>
      <c r="E11" s="1199"/>
      <c r="F11" s="1199"/>
      <c r="G11" s="1199"/>
      <c r="H11" s="1199"/>
      <c r="I11" s="1199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  <c r="AC11" s="1199"/>
      <c r="AD11" s="1199"/>
      <c r="AE11" s="1199"/>
    </row>
    <row r="12" spans="1:31">
      <c r="A12" s="1194" t="s">
        <v>946</v>
      </c>
      <c r="B12" s="1200"/>
      <c r="C12" s="1200"/>
      <c r="D12" s="1200"/>
      <c r="E12" s="1200"/>
      <c r="F12" s="1200"/>
      <c r="G12" s="1200"/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1200"/>
      <c r="W12" s="1200"/>
      <c r="X12" s="1200"/>
      <c r="Y12" s="1200"/>
      <c r="Z12" s="1200"/>
      <c r="AA12" s="1200"/>
      <c r="AB12" s="1200"/>
      <c r="AC12" s="1200"/>
      <c r="AD12" s="1200"/>
      <c r="AE12" s="1200"/>
    </row>
    <row r="13" spans="1:31">
      <c r="A13" s="1194" t="s">
        <v>8769</v>
      </c>
      <c r="B13" s="1200">
        <v>548702015</v>
      </c>
      <c r="C13" s="1200">
        <v>0</v>
      </c>
      <c r="D13" s="1200">
        <v>548702015</v>
      </c>
      <c r="E13" s="1200">
        <v>353706708.20999998</v>
      </c>
      <c r="F13" s="1200">
        <v>353706708.20999998</v>
      </c>
      <c r="G13" s="1200">
        <v>194995306.78999999</v>
      </c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1200"/>
      <c r="W13" s="1200"/>
      <c r="X13" s="1200"/>
      <c r="Y13" s="1200"/>
      <c r="Z13" s="1200"/>
      <c r="AA13" s="1200"/>
      <c r="AB13" s="1200"/>
      <c r="AC13" s="1200"/>
      <c r="AD13" s="1200"/>
      <c r="AE13" s="1200"/>
    </row>
    <row r="14" spans="1:31">
      <c r="A14" s="1194" t="s">
        <v>8770</v>
      </c>
      <c r="B14" s="1200">
        <v>0</v>
      </c>
      <c r="C14" s="1200">
        <v>0</v>
      </c>
      <c r="D14" s="1200"/>
      <c r="E14" s="1200">
        <v>0</v>
      </c>
      <c r="F14" s="1200">
        <v>0</v>
      </c>
      <c r="G14" s="1200">
        <v>0</v>
      </c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0"/>
      <c r="Z14" s="1200"/>
      <c r="AA14" s="1200"/>
      <c r="AB14" s="1200"/>
      <c r="AC14" s="1200"/>
      <c r="AD14" s="1200"/>
      <c r="AE14" s="1200"/>
    </row>
    <row r="15" spans="1:31">
      <c r="A15" s="1194" t="s">
        <v>8771</v>
      </c>
      <c r="B15" s="1200">
        <v>1</v>
      </c>
      <c r="C15" s="1200">
        <v>0</v>
      </c>
      <c r="D15" s="1200">
        <v>1</v>
      </c>
      <c r="E15" s="1200">
        <v>0</v>
      </c>
      <c r="F15" s="1200">
        <v>0</v>
      </c>
      <c r="G15" s="1200">
        <v>1</v>
      </c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200"/>
    </row>
    <row r="16" spans="1:31">
      <c r="A16" s="1194" t="s">
        <v>8772</v>
      </c>
      <c r="B16" s="1200">
        <v>200581126</v>
      </c>
      <c r="C16" s="1200">
        <v>2924126</v>
      </c>
      <c r="D16" s="1200">
        <v>203505252</v>
      </c>
      <c r="E16" s="1200">
        <v>84746599.849999994</v>
      </c>
      <c r="F16" s="1200">
        <v>84746599.849999994</v>
      </c>
      <c r="G16" s="1200">
        <v>118758652.15000001</v>
      </c>
      <c r="H16" s="1200"/>
      <c r="I16" s="1200"/>
      <c r="J16" s="1200"/>
      <c r="K16" s="1200"/>
      <c r="L16" s="1200"/>
      <c r="M16" s="1200"/>
      <c r="N16" s="1200"/>
      <c r="O16" s="1200"/>
      <c r="P16" s="1200"/>
      <c r="Q16" s="1200"/>
      <c r="R16" s="1200"/>
      <c r="S16" s="1200"/>
      <c r="T16" s="1200"/>
      <c r="U16" s="1200"/>
      <c r="V16" s="1200"/>
      <c r="W16" s="1200"/>
      <c r="X16" s="1200"/>
      <c r="Y16" s="1200"/>
      <c r="Z16" s="1200"/>
      <c r="AA16" s="1200"/>
      <c r="AB16" s="1200"/>
      <c r="AC16" s="1200"/>
      <c r="AD16" s="1200"/>
      <c r="AE16" s="1200"/>
    </row>
    <row r="17" spans="1:31">
      <c r="A17" s="1194" t="s">
        <v>8773</v>
      </c>
      <c r="B17" s="1200">
        <v>17270002</v>
      </c>
      <c r="C17" s="1200">
        <v>1676434.71</v>
      </c>
      <c r="D17" s="1200">
        <v>18946436.710000001</v>
      </c>
      <c r="E17" s="1200">
        <v>9338774.0700000003</v>
      </c>
      <c r="F17" s="1200">
        <v>9338774.0700000003</v>
      </c>
      <c r="G17" s="1200">
        <v>9607662.6400000006</v>
      </c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0"/>
      <c r="W17" s="1200"/>
      <c r="X17" s="1200"/>
      <c r="Y17" s="1200"/>
      <c r="Z17" s="1200"/>
      <c r="AA17" s="1200"/>
      <c r="AB17" s="1200"/>
      <c r="AC17" s="1200"/>
      <c r="AD17" s="1200"/>
      <c r="AE17" s="1200"/>
    </row>
    <row r="18" spans="1:31">
      <c r="A18" s="1194" t="s">
        <v>8774</v>
      </c>
      <c r="B18" s="1200">
        <v>82243177</v>
      </c>
      <c r="C18" s="1200">
        <v>0</v>
      </c>
      <c r="D18" s="1200">
        <v>82243177</v>
      </c>
      <c r="E18" s="1200">
        <v>26726775.149999999</v>
      </c>
      <c r="F18" s="1200">
        <v>26726775.149999999</v>
      </c>
      <c r="G18" s="1200">
        <v>55516401.850000001</v>
      </c>
      <c r="H18" s="1200"/>
      <c r="I18" s="1200"/>
      <c r="J18" s="1200"/>
      <c r="K18" s="1200"/>
      <c r="L18" s="1200"/>
      <c r="M18" s="1200"/>
      <c r="N18" s="1200"/>
      <c r="O18" s="1200"/>
      <c r="P18" s="1200"/>
      <c r="Q18" s="1200"/>
      <c r="R18" s="1200"/>
      <c r="S18" s="1200"/>
      <c r="T18" s="1200"/>
      <c r="U18" s="1200"/>
      <c r="V18" s="1200"/>
      <c r="W18" s="1200"/>
      <c r="X18" s="1200"/>
      <c r="Y18" s="1200"/>
      <c r="Z18" s="1200"/>
      <c r="AA18" s="1200"/>
      <c r="AB18" s="1200"/>
      <c r="AC18" s="1200"/>
      <c r="AD18" s="1200"/>
      <c r="AE18" s="1200"/>
    </row>
    <row r="19" spans="1:31">
      <c r="A19" s="1194" t="s">
        <v>8775</v>
      </c>
      <c r="B19" s="1200"/>
      <c r="C19" s="1200"/>
      <c r="D19" s="1200"/>
      <c r="E19" s="1200"/>
      <c r="F19" s="1200"/>
      <c r="G19" s="1200"/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1200"/>
      <c r="AB19" s="1200"/>
      <c r="AC19" s="1200"/>
      <c r="AD19" s="1200"/>
      <c r="AE19" s="1200"/>
    </row>
    <row r="20" spans="1:31">
      <c r="A20" s="1194" t="s">
        <v>8776</v>
      </c>
      <c r="B20" s="1200">
        <v>1142304550</v>
      </c>
      <c r="C20" s="1200">
        <v>207380500</v>
      </c>
      <c r="D20" s="1200">
        <v>1349685050</v>
      </c>
      <c r="E20" s="1200">
        <v>330422191.17000002</v>
      </c>
      <c r="F20" s="1200">
        <v>330422191.17000002</v>
      </c>
      <c r="G20" s="1200">
        <v>1019262858.83</v>
      </c>
      <c r="H20" s="1200"/>
      <c r="I20" s="1200"/>
      <c r="J20" s="1200"/>
      <c r="K20" s="1200"/>
      <c r="L20" s="1200"/>
      <c r="M20" s="1200"/>
      <c r="N20" s="1200"/>
      <c r="O20" s="1200"/>
      <c r="P20" s="1200"/>
      <c r="Q20" s="1200"/>
      <c r="R20" s="1200"/>
      <c r="S20" s="1200"/>
      <c r="T20" s="1200"/>
      <c r="U20" s="1200"/>
      <c r="V20" s="1200"/>
      <c r="W20" s="1200"/>
      <c r="X20" s="1200"/>
      <c r="Y20" s="1200"/>
      <c r="Z20" s="1200"/>
      <c r="AA20" s="1200"/>
      <c r="AB20" s="1200"/>
      <c r="AC20" s="1200"/>
      <c r="AD20" s="1200"/>
      <c r="AE20" s="1200"/>
    </row>
    <row r="21" spans="1:31">
      <c r="A21" s="1194" t="s">
        <v>8777</v>
      </c>
      <c r="B21" s="1200"/>
      <c r="C21" s="1200"/>
      <c r="D21" s="1200"/>
      <c r="E21" s="1200"/>
      <c r="F21" s="1200"/>
      <c r="G21" s="1200"/>
      <c r="H21" s="1200"/>
      <c r="I21" s="1200"/>
      <c r="J21" s="1200"/>
      <c r="K21" s="1200"/>
      <c r="L21" s="1200"/>
      <c r="M21" s="1200"/>
      <c r="N21" s="1200"/>
      <c r="O21" s="1200"/>
      <c r="P21" s="1200"/>
      <c r="Q21" s="1200"/>
      <c r="R21" s="1200"/>
      <c r="S21" s="1200"/>
      <c r="T21" s="1200"/>
      <c r="U21" s="1200"/>
      <c r="V21" s="1200"/>
      <c r="W21" s="1200"/>
      <c r="X21" s="1200"/>
      <c r="Y21" s="1200"/>
      <c r="Z21" s="1200"/>
      <c r="AA21" s="1200"/>
      <c r="AB21" s="1200"/>
      <c r="AC21" s="1200"/>
      <c r="AD21" s="1200"/>
      <c r="AE21" s="1200"/>
    </row>
    <row r="22" spans="1:31">
      <c r="A22" s="1194" t="s">
        <v>8778</v>
      </c>
      <c r="B22" s="1200">
        <v>706778070</v>
      </c>
      <c r="C22" s="1200">
        <v>149637316</v>
      </c>
      <c r="D22" s="1200">
        <v>856415386</v>
      </c>
      <c r="E22" s="1200">
        <v>202555486.19</v>
      </c>
      <c r="F22" s="1200">
        <v>202555486.19</v>
      </c>
      <c r="G22" s="1200">
        <v>653859899.80999994</v>
      </c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200"/>
      <c r="AB22" s="1200"/>
      <c r="AC22" s="1200"/>
      <c r="AD22" s="1200"/>
      <c r="AE22" s="1200"/>
    </row>
    <row r="23" spans="1:31">
      <c r="A23" s="1194" t="s">
        <v>8779</v>
      </c>
      <c r="B23" s="1200">
        <v>257027488</v>
      </c>
      <c r="C23" s="1200">
        <v>45549617</v>
      </c>
      <c r="D23" s="1200">
        <v>302577105</v>
      </c>
      <c r="E23" s="1200">
        <v>71295778.280000001</v>
      </c>
      <c r="F23" s="1200">
        <v>71295778.280000001</v>
      </c>
      <c r="G23" s="1200">
        <v>231281326.72</v>
      </c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0"/>
      <c r="Y23" s="1200"/>
      <c r="Z23" s="1200"/>
      <c r="AA23" s="1200"/>
      <c r="AB23" s="1200"/>
      <c r="AC23" s="1200"/>
      <c r="AD23" s="1200"/>
      <c r="AE23" s="1200"/>
    </row>
    <row r="24" spans="1:31">
      <c r="A24" s="1194" t="s">
        <v>8780</v>
      </c>
      <c r="B24" s="1200">
        <v>35884288</v>
      </c>
      <c r="C24" s="1200">
        <v>7264682</v>
      </c>
      <c r="D24" s="1200">
        <v>43148970</v>
      </c>
      <c r="E24" s="1200">
        <v>9215867.4900000002</v>
      </c>
      <c r="F24" s="1200">
        <v>9215867.4900000002</v>
      </c>
      <c r="G24" s="1200">
        <v>33933102.509999998</v>
      </c>
      <c r="H24" s="1200"/>
      <c r="I24" s="1200"/>
      <c r="J24" s="1200"/>
      <c r="K24" s="1200"/>
      <c r="L24" s="1200"/>
      <c r="M24" s="1200"/>
      <c r="N24" s="1200"/>
      <c r="O24" s="1200"/>
      <c r="P24" s="1200"/>
      <c r="Q24" s="1200"/>
      <c r="R24" s="1200"/>
      <c r="S24" s="1200"/>
      <c r="T24" s="1200"/>
      <c r="U24" s="1200"/>
      <c r="V24" s="1200"/>
      <c r="W24" s="1200"/>
      <c r="X24" s="1200"/>
      <c r="Y24" s="1200"/>
      <c r="Z24" s="1200"/>
      <c r="AA24" s="1200"/>
      <c r="AB24" s="1200"/>
      <c r="AC24" s="1200"/>
      <c r="AD24" s="1200"/>
      <c r="AE24" s="1200"/>
    </row>
    <row r="25" spans="1:31">
      <c r="A25" s="1194" t="s">
        <v>8781</v>
      </c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  <c r="V25" s="1200"/>
      <c r="W25" s="1200"/>
      <c r="X25" s="1200"/>
      <c r="Y25" s="1200"/>
      <c r="Z25" s="1200"/>
      <c r="AA25" s="1200"/>
      <c r="AB25" s="1200"/>
      <c r="AC25" s="1200"/>
      <c r="AD25" s="1200"/>
      <c r="AE25" s="1200"/>
    </row>
    <row r="26" spans="1:31">
      <c r="A26" s="1194" t="s">
        <v>8782</v>
      </c>
      <c r="B26" s="1200"/>
      <c r="C26" s="1200"/>
      <c r="D26" s="1200"/>
      <c r="E26" s="1200"/>
      <c r="F26" s="1200"/>
      <c r="G26" s="1200"/>
      <c r="H26" s="1200"/>
      <c r="I26" s="1200"/>
      <c r="J26" s="1200"/>
      <c r="K26" s="1200"/>
      <c r="L26" s="1200"/>
      <c r="M26" s="1200"/>
      <c r="N26" s="1200"/>
      <c r="O26" s="1200"/>
      <c r="P26" s="1200"/>
      <c r="Q26" s="1200"/>
      <c r="R26" s="1200"/>
      <c r="S26" s="1200"/>
      <c r="T26" s="1200"/>
      <c r="U26" s="1200"/>
      <c r="V26" s="1200"/>
      <c r="W26" s="1200"/>
      <c r="X26" s="1200"/>
      <c r="Y26" s="1200"/>
      <c r="Z26" s="1200"/>
      <c r="AA26" s="1200"/>
      <c r="AB26" s="1200"/>
      <c r="AC26" s="1200"/>
      <c r="AD26" s="1200"/>
      <c r="AE26" s="1200"/>
    </row>
    <row r="27" spans="1:31">
      <c r="A27" s="1194" t="s">
        <v>8783</v>
      </c>
      <c r="B27" s="1200">
        <v>19699997</v>
      </c>
      <c r="C27" s="1200">
        <v>1454439</v>
      </c>
      <c r="D27" s="1200">
        <v>21154436</v>
      </c>
      <c r="E27" s="1200">
        <v>5490894.3300000001</v>
      </c>
      <c r="F27" s="1200">
        <v>5490894.3300000001</v>
      </c>
      <c r="G27" s="1200">
        <v>15663541.67</v>
      </c>
      <c r="H27" s="1200"/>
      <c r="I27" s="1200"/>
      <c r="J27" s="1200"/>
      <c r="K27" s="1200"/>
      <c r="L27" s="1200"/>
      <c r="M27" s="1200"/>
      <c r="N27" s="1200"/>
      <c r="O27" s="1200"/>
      <c r="P27" s="1200"/>
      <c r="Q27" s="1200"/>
      <c r="R27" s="1200"/>
      <c r="S27" s="1200"/>
      <c r="T27" s="1200"/>
      <c r="U27" s="1200"/>
      <c r="V27" s="1200"/>
      <c r="W27" s="1200"/>
      <c r="X27" s="1200"/>
      <c r="Y27" s="1200"/>
      <c r="Z27" s="1200"/>
      <c r="AA27" s="1200"/>
      <c r="AB27" s="1200"/>
      <c r="AC27" s="1200"/>
      <c r="AD27" s="1200"/>
      <c r="AE27" s="1200"/>
    </row>
    <row r="28" spans="1:31">
      <c r="A28" s="1194" t="s">
        <v>8784</v>
      </c>
      <c r="B28" s="1200"/>
      <c r="C28" s="1200"/>
      <c r="D28" s="1200"/>
      <c r="E28" s="1200"/>
      <c r="F28" s="1200"/>
      <c r="G28" s="1200"/>
      <c r="H28" s="1200"/>
      <c r="I28" s="1200"/>
      <c r="J28" s="1200"/>
      <c r="K28" s="1200"/>
      <c r="L28" s="1200"/>
      <c r="M28" s="1200"/>
      <c r="N28" s="1200"/>
      <c r="O28" s="1200"/>
      <c r="P28" s="1200"/>
      <c r="Q28" s="1200"/>
      <c r="R28" s="1200"/>
      <c r="S28" s="1200"/>
      <c r="T28" s="1200"/>
      <c r="U28" s="1200"/>
      <c r="V28" s="1200"/>
      <c r="W28" s="1200"/>
      <c r="X28" s="1200"/>
      <c r="Y28" s="1200"/>
      <c r="Z28" s="1200"/>
      <c r="AA28" s="1200"/>
      <c r="AB28" s="1200"/>
      <c r="AC28" s="1200"/>
      <c r="AD28" s="1200"/>
      <c r="AE28" s="1200"/>
    </row>
    <row r="29" spans="1:31">
      <c r="A29" s="1194" t="s">
        <v>8785</v>
      </c>
      <c r="B29" s="1200"/>
      <c r="C29" s="1200"/>
      <c r="D29" s="1200"/>
      <c r="E29" s="1200"/>
      <c r="F29" s="1200"/>
      <c r="G29" s="1200"/>
      <c r="H29" s="1200"/>
      <c r="I29" s="1200"/>
      <c r="J29" s="1200"/>
      <c r="K29" s="1200"/>
      <c r="L29" s="1200"/>
      <c r="M29" s="1200"/>
      <c r="N29" s="1200"/>
      <c r="O29" s="1200"/>
      <c r="P29" s="1200"/>
      <c r="Q29" s="1200"/>
      <c r="R29" s="1200"/>
      <c r="S29" s="1200"/>
      <c r="T29" s="1200"/>
      <c r="U29" s="1200"/>
      <c r="V29" s="1200"/>
      <c r="W29" s="1200"/>
      <c r="X29" s="1200"/>
      <c r="Y29" s="1200"/>
      <c r="Z29" s="1200"/>
      <c r="AA29" s="1200"/>
      <c r="AB29" s="1200"/>
      <c r="AC29" s="1200"/>
      <c r="AD29" s="1200"/>
      <c r="AE29" s="1200"/>
    </row>
    <row r="30" spans="1:31">
      <c r="A30" s="1194" t="s">
        <v>8786</v>
      </c>
      <c r="B30" s="1200">
        <v>28169482</v>
      </c>
      <c r="C30" s="1200">
        <v>-2449301</v>
      </c>
      <c r="D30" s="1200">
        <v>25720181</v>
      </c>
      <c r="E30" s="1200">
        <v>6384091.7800000003</v>
      </c>
      <c r="F30" s="1200">
        <v>6384091.7800000003</v>
      </c>
      <c r="G30" s="1200">
        <v>19336089.219999999</v>
      </c>
      <c r="H30" s="1200"/>
      <c r="I30" s="1200"/>
      <c r="J30" s="1200"/>
      <c r="K30" s="1200"/>
      <c r="L30" s="1200"/>
      <c r="M30" s="1200"/>
      <c r="N30" s="1200"/>
      <c r="O30" s="1200"/>
      <c r="P30" s="1200"/>
      <c r="Q30" s="1200"/>
      <c r="R30" s="1200"/>
      <c r="S30" s="1200"/>
      <c r="T30" s="1200"/>
      <c r="U30" s="1200"/>
      <c r="V30" s="1200"/>
      <c r="W30" s="1200"/>
      <c r="X30" s="1200"/>
      <c r="Y30" s="1200"/>
      <c r="Z30" s="1200"/>
      <c r="AA30" s="1200"/>
      <c r="AB30" s="1200"/>
      <c r="AC30" s="1200"/>
      <c r="AD30" s="1200"/>
      <c r="AE30" s="1200"/>
    </row>
    <row r="31" spans="1:31">
      <c r="A31" s="1194" t="s">
        <v>8787</v>
      </c>
      <c r="B31" s="1200">
        <v>94745225</v>
      </c>
      <c r="C31" s="1200">
        <v>5923747</v>
      </c>
      <c r="D31" s="1200">
        <v>100668972</v>
      </c>
      <c r="E31" s="1200">
        <v>35480073.100000001</v>
      </c>
      <c r="F31" s="1200">
        <v>35480073.100000001</v>
      </c>
      <c r="G31" s="1200">
        <v>65188898.899999999</v>
      </c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  <c r="X31" s="1200"/>
      <c r="Y31" s="1200"/>
      <c r="Z31" s="1200"/>
      <c r="AA31" s="1200"/>
      <c r="AB31" s="1200"/>
      <c r="AC31" s="1200"/>
      <c r="AD31" s="1200"/>
      <c r="AE31" s="1200"/>
    </row>
    <row r="32" spans="1:31">
      <c r="A32" s="1194" t="s">
        <v>8788</v>
      </c>
      <c r="B32" s="1200">
        <v>0</v>
      </c>
      <c r="C32" s="1200">
        <v>0</v>
      </c>
      <c r="D32" s="1200"/>
      <c r="E32" s="1200">
        <v>0</v>
      </c>
      <c r="F32" s="1200">
        <v>0</v>
      </c>
      <c r="G32" s="1200">
        <v>0</v>
      </c>
      <c r="H32" s="1200"/>
      <c r="I32" s="1200"/>
      <c r="J32" s="1200"/>
      <c r="K32" s="1200"/>
      <c r="L32" s="1200"/>
      <c r="M32" s="1200"/>
      <c r="N32" s="1200"/>
      <c r="O32" s="1200"/>
      <c r="P32" s="1200"/>
      <c r="Q32" s="1200"/>
      <c r="R32" s="1200"/>
      <c r="S32" s="1200"/>
      <c r="T32" s="1200"/>
      <c r="U32" s="1200"/>
      <c r="V32" s="1200"/>
      <c r="W32" s="1200"/>
      <c r="X32" s="1200"/>
      <c r="Y32" s="1200"/>
      <c r="Z32" s="1200"/>
      <c r="AA32" s="1200"/>
      <c r="AB32" s="1200"/>
      <c r="AC32" s="1200"/>
      <c r="AD32" s="1200"/>
      <c r="AE32" s="1200"/>
    </row>
    <row r="33" spans="1:31">
      <c r="A33" s="1194" t="s">
        <v>8789</v>
      </c>
      <c r="B33" s="1200"/>
      <c r="C33" s="1200"/>
      <c r="D33" s="1200"/>
      <c r="E33" s="1200"/>
      <c r="F33" s="1200"/>
      <c r="G33" s="1200"/>
      <c r="H33" s="1200"/>
      <c r="I33" s="1200"/>
      <c r="J33" s="1200"/>
      <c r="K33" s="1200"/>
      <c r="L33" s="1200"/>
      <c r="M33" s="1200"/>
      <c r="N33" s="1200"/>
      <c r="O33" s="1200"/>
      <c r="P33" s="1200"/>
      <c r="Q33" s="1200"/>
      <c r="R33" s="1200"/>
      <c r="S33" s="1200"/>
      <c r="T33" s="1200"/>
      <c r="U33" s="1200"/>
      <c r="V33" s="1200"/>
      <c r="W33" s="1200"/>
      <c r="X33" s="1200"/>
      <c r="Y33" s="1200"/>
      <c r="Z33" s="1200"/>
      <c r="AA33" s="1200"/>
      <c r="AB33" s="1200"/>
      <c r="AC33" s="1200"/>
      <c r="AD33" s="1200"/>
      <c r="AE33" s="1200"/>
    </row>
    <row r="34" spans="1:31">
      <c r="A34" s="1194" t="s">
        <v>8790</v>
      </c>
      <c r="B34" s="1200">
        <v>11242239</v>
      </c>
      <c r="C34" s="1200">
        <v>886303</v>
      </c>
      <c r="D34" s="1200">
        <v>12128542</v>
      </c>
      <c r="E34" s="1200">
        <v>2773763.64</v>
      </c>
      <c r="F34" s="1200">
        <v>2773763.64</v>
      </c>
      <c r="G34" s="1200">
        <v>9354778.3599999994</v>
      </c>
      <c r="H34" s="1200"/>
      <c r="I34" s="1200"/>
      <c r="J34" s="1200"/>
      <c r="K34" s="1200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0"/>
      <c r="W34" s="1200"/>
      <c r="X34" s="1200"/>
      <c r="Y34" s="1200"/>
      <c r="Z34" s="1200"/>
      <c r="AA34" s="1200"/>
      <c r="AB34" s="1200"/>
      <c r="AC34" s="1200"/>
      <c r="AD34" s="1200"/>
      <c r="AE34" s="1200"/>
    </row>
    <row r="35" spans="1:31">
      <c r="A35" s="1194" t="s">
        <v>8791</v>
      </c>
      <c r="B35" s="1200"/>
      <c r="C35" s="1200"/>
      <c r="D35" s="1200"/>
      <c r="E35" s="1200"/>
      <c r="F35" s="1200"/>
      <c r="G35" s="1200"/>
      <c r="H35" s="1200"/>
      <c r="I35" s="1200"/>
      <c r="J35" s="1200"/>
      <c r="K35" s="1200"/>
      <c r="L35" s="1200"/>
      <c r="M35" s="1200"/>
      <c r="N35" s="1200"/>
      <c r="O35" s="1200"/>
      <c r="P35" s="1200"/>
      <c r="Q35" s="1200"/>
      <c r="R35" s="1200"/>
      <c r="S35" s="1200"/>
      <c r="T35" s="1200"/>
      <c r="U35" s="1200"/>
      <c r="V35" s="1200"/>
      <c r="W35" s="1200"/>
      <c r="X35" s="1200"/>
      <c r="Y35" s="1200"/>
      <c r="Z35" s="1200"/>
      <c r="AA35" s="1200"/>
      <c r="AB35" s="1200"/>
      <c r="AC35" s="1200"/>
      <c r="AD35" s="1200"/>
      <c r="AE35" s="1200"/>
    </row>
    <row r="36" spans="1:31">
      <c r="A36" s="1194" t="s">
        <v>8792</v>
      </c>
      <c r="B36" s="1200">
        <v>9920</v>
      </c>
      <c r="C36" s="1200">
        <v>-9920</v>
      </c>
      <c r="D36" s="1200"/>
      <c r="E36" s="1200">
        <v>0</v>
      </c>
      <c r="F36" s="1200">
        <v>0</v>
      </c>
      <c r="G36" s="1200">
        <v>0</v>
      </c>
      <c r="H36" s="1200"/>
      <c r="I36" s="1200"/>
      <c r="J36" s="1200"/>
      <c r="K36" s="1200"/>
      <c r="L36" s="1200"/>
      <c r="M36" s="1200"/>
      <c r="N36" s="1200"/>
      <c r="O36" s="1200"/>
      <c r="P36" s="1200"/>
      <c r="Q36" s="1200"/>
      <c r="R36" s="1200"/>
      <c r="S36" s="1200"/>
      <c r="T36" s="1200"/>
      <c r="U36" s="1200"/>
      <c r="V36" s="1200"/>
      <c r="W36" s="1200"/>
      <c r="X36" s="1200"/>
      <c r="Y36" s="1200"/>
      <c r="Z36" s="1200"/>
      <c r="AA36" s="1200"/>
      <c r="AB36" s="1200"/>
      <c r="AC36" s="1200"/>
      <c r="AD36" s="1200"/>
      <c r="AE36" s="1200"/>
    </row>
    <row r="37" spans="1:31">
      <c r="A37" s="1194" t="s">
        <v>8793</v>
      </c>
      <c r="B37" s="1200">
        <v>1610944</v>
      </c>
      <c r="C37" s="1200">
        <v>131669</v>
      </c>
      <c r="D37" s="1200">
        <v>1742613</v>
      </c>
      <c r="E37" s="1200">
        <v>435652.05</v>
      </c>
      <c r="F37" s="1200">
        <v>435652.05</v>
      </c>
      <c r="G37" s="1200">
        <v>1306960.95</v>
      </c>
      <c r="H37" s="1200"/>
      <c r="I37" s="1200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0"/>
      <c r="V37" s="1200"/>
      <c r="W37" s="1200"/>
      <c r="X37" s="1200"/>
      <c r="Y37" s="1200"/>
      <c r="Z37" s="1200"/>
      <c r="AA37" s="1200"/>
      <c r="AB37" s="1200"/>
      <c r="AC37" s="1200"/>
      <c r="AD37" s="1200"/>
      <c r="AE37" s="1200"/>
    </row>
    <row r="38" spans="1:31">
      <c r="A38" s="1194" t="s">
        <v>8794</v>
      </c>
      <c r="B38" s="1200">
        <v>9621375</v>
      </c>
      <c r="C38" s="1200">
        <v>764554</v>
      </c>
      <c r="D38" s="1200">
        <v>10385929</v>
      </c>
      <c r="E38" s="1200">
        <v>2338111.59</v>
      </c>
      <c r="F38" s="1200">
        <v>2338111.59</v>
      </c>
      <c r="G38" s="1200">
        <v>8047817.4100000001</v>
      </c>
      <c r="H38" s="1200"/>
      <c r="I38" s="1200"/>
      <c r="J38" s="1200"/>
      <c r="K38" s="1200"/>
      <c r="L38" s="1200"/>
      <c r="M38" s="1200"/>
      <c r="N38" s="1200"/>
      <c r="O38" s="1200"/>
      <c r="P38" s="1200"/>
      <c r="Q38" s="1200"/>
      <c r="R38" s="1200"/>
      <c r="S38" s="1200"/>
      <c r="T38" s="1200"/>
      <c r="U38" s="1200"/>
      <c r="V38" s="1200"/>
      <c r="W38" s="1200"/>
      <c r="X38" s="1200"/>
      <c r="Y38" s="1200"/>
      <c r="Z38" s="1200"/>
      <c r="AA38" s="1200"/>
      <c r="AB38" s="1200"/>
      <c r="AC38" s="1200"/>
      <c r="AD38" s="1200"/>
      <c r="AE38" s="1200"/>
    </row>
    <row r="39" spans="1:31">
      <c r="A39" s="1194" t="s">
        <v>8795</v>
      </c>
      <c r="B39" s="1200"/>
      <c r="C39" s="1200"/>
      <c r="D39" s="1200"/>
      <c r="E39" s="1200"/>
      <c r="F39" s="1200"/>
      <c r="G39" s="1200"/>
      <c r="H39" s="1200"/>
      <c r="I39" s="1200"/>
      <c r="J39" s="1200"/>
      <c r="K39" s="1200"/>
      <c r="L39" s="1200"/>
      <c r="M39" s="1200"/>
      <c r="N39" s="1200"/>
      <c r="O39" s="1200"/>
      <c r="P39" s="1200"/>
      <c r="Q39" s="1200"/>
      <c r="R39" s="1200"/>
      <c r="S39" s="1200"/>
      <c r="T39" s="1200"/>
      <c r="U39" s="1200"/>
      <c r="V39" s="1200"/>
      <c r="W39" s="1200"/>
      <c r="X39" s="1200"/>
      <c r="Y39" s="1200"/>
      <c r="Z39" s="1200"/>
      <c r="AA39" s="1200"/>
      <c r="AB39" s="1200"/>
      <c r="AC39" s="1200"/>
      <c r="AD39" s="1200"/>
      <c r="AE39" s="1200"/>
    </row>
    <row r="40" spans="1:31">
      <c r="A40" s="1194" t="s">
        <v>8796</v>
      </c>
      <c r="B40" s="1200">
        <v>0</v>
      </c>
      <c r="C40" s="1200">
        <v>0</v>
      </c>
      <c r="D40" s="1200"/>
      <c r="E40" s="1200">
        <v>0</v>
      </c>
      <c r="F40" s="1200">
        <v>0</v>
      </c>
      <c r="G40" s="1200">
        <v>0</v>
      </c>
      <c r="H40" s="1200"/>
      <c r="I40" s="1200"/>
      <c r="J40" s="1200"/>
      <c r="K40" s="1200"/>
      <c r="L40" s="1200"/>
      <c r="M40" s="1200"/>
      <c r="N40" s="1200"/>
      <c r="O40" s="1200"/>
      <c r="P40" s="1200"/>
      <c r="Q40" s="1200"/>
      <c r="R40" s="1200"/>
      <c r="S40" s="1200"/>
      <c r="T40" s="1200"/>
      <c r="U40" s="1200"/>
      <c r="V40" s="1200"/>
      <c r="W40" s="1200"/>
      <c r="X40" s="1200"/>
      <c r="Y40" s="1200"/>
      <c r="Z40" s="1200"/>
      <c r="AA40" s="1200"/>
      <c r="AB40" s="1200"/>
      <c r="AC40" s="1200"/>
      <c r="AD40" s="1200"/>
      <c r="AE40" s="1200"/>
    </row>
    <row r="41" spans="1:31">
      <c r="A41" s="1194" t="s">
        <v>8797</v>
      </c>
      <c r="B41" s="1200"/>
      <c r="C41" s="1200"/>
      <c r="D41" s="1200"/>
      <c r="E41" s="1200"/>
      <c r="F41" s="1200"/>
      <c r="G41" s="1200"/>
      <c r="H41" s="1200"/>
      <c r="I41" s="1200"/>
      <c r="J41" s="1200"/>
      <c r="K41" s="1200"/>
      <c r="L41" s="1200"/>
      <c r="M41" s="1200"/>
      <c r="N41" s="1200"/>
      <c r="O41" s="1200"/>
      <c r="P41" s="1200"/>
      <c r="Q41" s="1200"/>
      <c r="R41" s="1200"/>
      <c r="S41" s="1200"/>
      <c r="T41" s="1200"/>
      <c r="U41" s="1200"/>
      <c r="V41" s="1200"/>
      <c r="W41" s="1200"/>
      <c r="X41" s="1200"/>
      <c r="Y41" s="1200"/>
      <c r="Z41" s="1200"/>
      <c r="AA41" s="1200"/>
      <c r="AB41" s="1200"/>
      <c r="AC41" s="1200"/>
      <c r="AD41" s="1200"/>
      <c r="AE41" s="1200"/>
    </row>
    <row r="42" spans="1:31">
      <c r="A42" s="1194" t="s">
        <v>8798</v>
      </c>
      <c r="B42" s="1200">
        <v>0</v>
      </c>
      <c r="C42" s="1200">
        <v>0</v>
      </c>
      <c r="D42" s="1200"/>
      <c r="E42" s="1200">
        <v>0</v>
      </c>
      <c r="F42" s="1200">
        <v>0</v>
      </c>
      <c r="G42" s="1200">
        <v>0</v>
      </c>
      <c r="H42" s="1200"/>
      <c r="I42" s="1200"/>
      <c r="J42" s="1200"/>
      <c r="K42" s="1200"/>
      <c r="L42" s="1200"/>
      <c r="M42" s="1200"/>
      <c r="N42" s="1200"/>
      <c r="O42" s="1200"/>
      <c r="P42" s="1200"/>
      <c r="Q42" s="1200"/>
      <c r="R42" s="1200"/>
      <c r="S42" s="1200"/>
      <c r="T42" s="1200"/>
      <c r="U42" s="1200"/>
      <c r="V42" s="1200"/>
      <c r="W42" s="1200"/>
      <c r="X42" s="1200"/>
      <c r="Y42" s="1200"/>
      <c r="Z42" s="1200"/>
      <c r="AA42" s="1200"/>
      <c r="AB42" s="1200"/>
      <c r="AC42" s="1200"/>
      <c r="AD42" s="1200"/>
      <c r="AE42" s="1200"/>
    </row>
    <row r="43" spans="1:31">
      <c r="A43" s="1194" t="s">
        <v>8799</v>
      </c>
      <c r="B43" s="1200"/>
      <c r="C43" s="1200"/>
      <c r="D43" s="1200"/>
      <c r="E43" s="1200"/>
      <c r="F43" s="1200"/>
      <c r="G43" s="1200"/>
      <c r="H43" s="1200"/>
      <c r="I43" s="1200"/>
      <c r="J43" s="1200"/>
      <c r="K43" s="1200"/>
      <c r="L43" s="1200"/>
      <c r="M43" s="1200"/>
      <c r="N43" s="1200"/>
      <c r="O43" s="1200"/>
      <c r="P43" s="1200"/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1200"/>
      <c r="AD43" s="1200"/>
      <c r="AE43" s="1200"/>
    </row>
    <row r="44" spans="1:31">
      <c r="A44" s="1194" t="s">
        <v>8800</v>
      </c>
      <c r="B44" s="1200">
        <v>18610616</v>
      </c>
      <c r="C44" s="1200">
        <v>998316</v>
      </c>
      <c r="D44" s="1200">
        <v>19608932</v>
      </c>
      <c r="E44" s="1200">
        <v>4804975.8600000003</v>
      </c>
      <c r="F44" s="1200">
        <v>4804975.8600000003</v>
      </c>
      <c r="G44" s="1200">
        <v>14803956.140000001</v>
      </c>
      <c r="H44" s="1200"/>
      <c r="I44" s="1200"/>
      <c r="J44" s="1200"/>
      <c r="K44" s="1200"/>
      <c r="L44" s="1200"/>
      <c r="M44" s="1200"/>
      <c r="N44" s="1200"/>
      <c r="O44" s="1200"/>
      <c r="P44" s="1200"/>
      <c r="Q44" s="1200"/>
      <c r="R44" s="1200"/>
      <c r="S44" s="1200"/>
      <c r="T44" s="1200"/>
      <c r="U44" s="1200"/>
      <c r="V44" s="1200"/>
      <c r="W44" s="1200"/>
      <c r="X44" s="1200"/>
      <c r="Y44" s="1200"/>
      <c r="Z44" s="1200"/>
      <c r="AA44" s="1200"/>
      <c r="AB44" s="1200"/>
      <c r="AC44" s="1200"/>
      <c r="AD44" s="1200"/>
      <c r="AE44" s="1200"/>
    </row>
    <row r="45" spans="1:31">
      <c r="A45" s="1194" t="s">
        <v>8801</v>
      </c>
      <c r="B45" s="1200"/>
      <c r="C45" s="1200"/>
      <c r="D45" s="1200"/>
      <c r="E45" s="1200"/>
      <c r="F45" s="1200"/>
      <c r="G45" s="1200"/>
      <c r="H45" s="1200"/>
      <c r="I45" s="1200"/>
      <c r="J45" s="1200"/>
      <c r="K45" s="1200"/>
      <c r="L45" s="1200"/>
      <c r="M45" s="1200"/>
      <c r="N45" s="1200"/>
      <c r="O45" s="1200"/>
      <c r="P45" s="1200"/>
      <c r="Q45" s="1200"/>
      <c r="R45" s="1200"/>
      <c r="S45" s="1200"/>
      <c r="T45" s="1200"/>
      <c r="U45" s="1200"/>
      <c r="V45" s="1200"/>
      <c r="W45" s="1200"/>
      <c r="X45" s="1200"/>
      <c r="Y45" s="1200"/>
      <c r="Z45" s="1200"/>
      <c r="AA45" s="1200"/>
      <c r="AB45" s="1200"/>
      <c r="AC45" s="1200"/>
      <c r="AD45" s="1200"/>
      <c r="AE45" s="1200"/>
    </row>
    <row r="46" spans="1:31">
      <c r="A46" s="1194" t="s">
        <v>8802</v>
      </c>
      <c r="B46" s="1200">
        <v>18610616</v>
      </c>
      <c r="C46" s="1200">
        <v>998316</v>
      </c>
      <c r="D46" s="1200">
        <v>19608932</v>
      </c>
      <c r="E46" s="1200">
        <v>4804975.8600000003</v>
      </c>
      <c r="F46" s="1200">
        <v>4804975.8600000003</v>
      </c>
      <c r="G46" s="1200">
        <v>14803956.140000001</v>
      </c>
      <c r="H46" s="1200"/>
      <c r="I46" s="1200"/>
      <c r="J46" s="1200"/>
      <c r="K46" s="1200"/>
      <c r="L46" s="1200"/>
      <c r="M46" s="1200"/>
      <c r="N46" s="1200"/>
      <c r="O46" s="1200"/>
      <c r="P46" s="1200"/>
      <c r="Q46" s="1200"/>
      <c r="R46" s="1200"/>
      <c r="S46" s="1200"/>
      <c r="T46" s="1200"/>
      <c r="U46" s="1200"/>
      <c r="V46" s="1200"/>
      <c r="W46" s="1200"/>
      <c r="X46" s="1200"/>
      <c r="Y46" s="1200"/>
      <c r="Z46" s="1200"/>
      <c r="AA46" s="1200"/>
      <c r="AB46" s="1200"/>
      <c r="AC46" s="1200"/>
      <c r="AD46" s="1200"/>
      <c r="AE46" s="1200"/>
    </row>
    <row r="47" spans="1:31">
      <c r="B47" s="1200"/>
      <c r="C47" s="1200"/>
      <c r="D47" s="1200"/>
      <c r="E47" s="1200"/>
      <c r="F47" s="1200"/>
      <c r="G47" s="1200"/>
      <c r="H47" s="1200"/>
      <c r="I47" s="1200"/>
      <c r="J47" s="1200"/>
      <c r="K47" s="1200"/>
      <c r="L47" s="1200"/>
      <c r="M47" s="1200"/>
      <c r="N47" s="1200"/>
      <c r="O47" s="1200"/>
      <c r="P47" s="1200"/>
      <c r="Q47" s="1200"/>
      <c r="R47" s="1200"/>
      <c r="S47" s="1200"/>
      <c r="T47" s="1200"/>
      <c r="U47" s="1200"/>
      <c r="V47" s="1200"/>
      <c r="W47" s="1200"/>
      <c r="X47" s="1200"/>
      <c r="Y47" s="1200"/>
      <c r="Z47" s="1200"/>
      <c r="AA47" s="1200"/>
      <c r="AB47" s="1200"/>
      <c r="AC47" s="1200"/>
      <c r="AD47" s="1200"/>
      <c r="AE47" s="1200"/>
    </row>
    <row r="48" spans="1:31">
      <c r="A48" s="1194" t="s">
        <v>979</v>
      </c>
      <c r="B48" s="1200">
        <v>2020953726</v>
      </c>
      <c r="C48" s="1200">
        <v>213865679.71000001</v>
      </c>
      <c r="D48" s="1200">
        <v>2234819405.71</v>
      </c>
      <c r="E48" s="1200">
        <v>812519787.95000005</v>
      </c>
      <c r="F48" s="1200">
        <v>812519787.95000005</v>
      </c>
      <c r="G48" s="1200">
        <v>1422299617.76</v>
      </c>
      <c r="H48" s="1200"/>
      <c r="I48" s="1200"/>
      <c r="J48" s="1200"/>
      <c r="K48" s="1200"/>
      <c r="L48" s="1200"/>
      <c r="M48" s="1200"/>
      <c r="N48" s="1200"/>
      <c r="O48" s="1200"/>
      <c r="P48" s="1200"/>
      <c r="Q48" s="1200"/>
      <c r="R48" s="1200"/>
      <c r="S48" s="1200"/>
      <c r="T48" s="1200"/>
      <c r="U48" s="1200"/>
      <c r="V48" s="1200"/>
      <c r="W48" s="1200"/>
      <c r="X48" s="1200"/>
      <c r="Y48" s="1200"/>
      <c r="Z48" s="1200"/>
      <c r="AA48" s="1200"/>
      <c r="AB48" s="1200"/>
      <c r="AC48" s="1200"/>
      <c r="AD48" s="1200"/>
      <c r="AE48" s="1200"/>
    </row>
    <row r="49" spans="1:31">
      <c r="A49" s="1194" t="s">
        <v>980</v>
      </c>
      <c r="B49" s="1200"/>
      <c r="C49" s="1200"/>
      <c r="D49" s="1200"/>
      <c r="E49" s="1200"/>
      <c r="F49" s="1200"/>
      <c r="G49" s="1200"/>
      <c r="H49" s="1200"/>
      <c r="I49" s="1200"/>
      <c r="J49" s="1200"/>
      <c r="K49" s="1200"/>
      <c r="L49" s="1200"/>
      <c r="M49" s="1200"/>
      <c r="N49" s="1200"/>
      <c r="O49" s="1200"/>
      <c r="P49" s="1200"/>
      <c r="Q49" s="1200"/>
      <c r="R49" s="1200"/>
      <c r="S49" s="1200"/>
      <c r="T49" s="1200"/>
      <c r="U49" s="1200"/>
      <c r="V49" s="1200"/>
      <c r="W49" s="1200"/>
      <c r="X49" s="1200"/>
      <c r="Y49" s="1200"/>
      <c r="Z49" s="1200"/>
      <c r="AA49" s="1200"/>
      <c r="AB49" s="1200"/>
      <c r="AC49" s="1200"/>
      <c r="AD49" s="1200"/>
      <c r="AE49" s="1200"/>
    </row>
    <row r="50" spans="1:31">
      <c r="A50" s="1194" t="s">
        <v>981</v>
      </c>
      <c r="B50" s="1200"/>
      <c r="C50" s="1200"/>
      <c r="D50" s="1200"/>
      <c r="E50" s="1200"/>
      <c r="F50" s="1200"/>
      <c r="G50" s="1200"/>
      <c r="H50" s="1200"/>
      <c r="I50" s="1200"/>
      <c r="J50" s="1200"/>
      <c r="K50" s="1200"/>
      <c r="L50" s="1200"/>
      <c r="M50" s="1200"/>
      <c r="N50" s="1200"/>
      <c r="O50" s="1200"/>
      <c r="P50" s="1200"/>
      <c r="Q50" s="1200"/>
      <c r="R50" s="1200"/>
      <c r="S50" s="1200"/>
      <c r="T50" s="1200"/>
      <c r="U50" s="1200"/>
      <c r="V50" s="1200"/>
      <c r="W50" s="1200"/>
      <c r="X50" s="1200"/>
      <c r="Y50" s="1200"/>
      <c r="Z50" s="1200"/>
      <c r="AA50" s="1200"/>
      <c r="AB50" s="1200"/>
      <c r="AC50" s="1200"/>
      <c r="AD50" s="1200"/>
      <c r="AE50" s="1200"/>
    </row>
    <row r="51" spans="1:31">
      <c r="B51" s="1200"/>
      <c r="C51" s="1200"/>
      <c r="D51" s="1200"/>
      <c r="E51" s="1200"/>
      <c r="F51" s="1200"/>
      <c r="G51" s="1200"/>
      <c r="H51" s="1200"/>
      <c r="I51" s="1200"/>
      <c r="J51" s="1200"/>
      <c r="K51" s="1200"/>
      <c r="L51" s="1200"/>
      <c r="M51" s="1200"/>
      <c r="N51" s="1200"/>
      <c r="O51" s="1200"/>
      <c r="P51" s="1200"/>
      <c r="Q51" s="1200"/>
      <c r="R51" s="1200"/>
      <c r="S51" s="1200"/>
      <c r="T51" s="1200"/>
      <c r="U51" s="1200"/>
      <c r="V51" s="1200"/>
      <c r="W51" s="1200"/>
      <c r="X51" s="1200"/>
      <c r="Y51" s="1200"/>
      <c r="Z51" s="1200"/>
      <c r="AA51" s="1200"/>
      <c r="AB51" s="1200"/>
      <c r="AC51" s="1200"/>
      <c r="AD51" s="1200"/>
      <c r="AE51" s="1200"/>
    </row>
    <row r="52" spans="1:31">
      <c r="A52" s="1194" t="s">
        <v>8803</v>
      </c>
      <c r="B52" s="1200"/>
      <c r="C52" s="1200"/>
      <c r="D52" s="1200"/>
      <c r="E52" s="1200"/>
      <c r="F52" s="1200"/>
      <c r="G52" s="1200"/>
      <c r="H52" s="1200"/>
      <c r="I52" s="1200"/>
      <c r="J52" s="1200"/>
      <c r="K52" s="1200"/>
      <c r="L52" s="1200"/>
      <c r="M52" s="1200"/>
      <c r="N52" s="1200"/>
      <c r="O52" s="1200"/>
      <c r="P52" s="1200"/>
      <c r="Q52" s="1200"/>
      <c r="R52" s="1200"/>
      <c r="S52" s="1200"/>
      <c r="T52" s="1200"/>
      <c r="U52" s="1200"/>
      <c r="V52" s="1200"/>
      <c r="W52" s="1200"/>
      <c r="X52" s="1200"/>
      <c r="Y52" s="1200"/>
      <c r="Z52" s="1200"/>
      <c r="AA52" s="1200"/>
      <c r="AB52" s="1200"/>
      <c r="AC52" s="1200"/>
      <c r="AD52" s="1200"/>
      <c r="AE52" s="1200"/>
    </row>
    <row r="53" spans="1:31">
      <c r="A53" s="1194" t="s">
        <v>8804</v>
      </c>
      <c r="B53" s="1200">
        <v>623763089</v>
      </c>
      <c r="C53" s="1200">
        <v>118098664</v>
      </c>
      <c r="D53" s="1200">
        <v>741861753</v>
      </c>
      <c r="E53" s="1200">
        <v>191830968</v>
      </c>
      <c r="F53" s="1200">
        <v>191830968</v>
      </c>
      <c r="G53" s="1200">
        <v>550030785</v>
      </c>
      <c r="H53" s="1200"/>
      <c r="I53" s="1200"/>
      <c r="J53" s="1200"/>
      <c r="K53" s="1200"/>
      <c r="L53" s="1200"/>
      <c r="M53" s="1200"/>
      <c r="N53" s="1200"/>
      <c r="O53" s="1200"/>
      <c r="P53" s="1200"/>
      <c r="Q53" s="1200"/>
      <c r="R53" s="1200"/>
      <c r="S53" s="1200"/>
      <c r="T53" s="1200"/>
      <c r="U53" s="1200"/>
      <c r="V53" s="1200"/>
      <c r="W53" s="1200"/>
      <c r="X53" s="1200"/>
      <c r="Y53" s="1200"/>
      <c r="Z53" s="1200"/>
      <c r="AA53" s="1200"/>
      <c r="AB53" s="1200"/>
      <c r="AC53" s="1200"/>
      <c r="AD53" s="1200"/>
      <c r="AE53" s="1200"/>
    </row>
    <row r="54" spans="1:31">
      <c r="A54" s="1194" t="s">
        <v>8805</v>
      </c>
      <c r="B54" s="1200"/>
      <c r="C54" s="1200"/>
      <c r="D54" s="1200"/>
      <c r="E54" s="1200"/>
      <c r="F54" s="1200"/>
      <c r="G54" s="1200"/>
      <c r="H54" s="1200"/>
      <c r="I54" s="1200"/>
      <c r="J54" s="1200"/>
      <c r="K54" s="1200"/>
      <c r="L54" s="1200"/>
      <c r="M54" s="1200"/>
      <c r="N54" s="1200"/>
      <c r="O54" s="1200"/>
      <c r="P54" s="1200"/>
      <c r="Q54" s="1200"/>
      <c r="R54" s="1200"/>
      <c r="S54" s="1200"/>
      <c r="T54" s="1200"/>
      <c r="U54" s="1200"/>
      <c r="V54" s="1200"/>
      <c r="W54" s="1200"/>
      <c r="X54" s="1200"/>
      <c r="Y54" s="1200"/>
      <c r="Z54" s="1200"/>
      <c r="AA54" s="1200"/>
      <c r="AB54" s="1200"/>
      <c r="AC54" s="1200"/>
      <c r="AD54" s="1200"/>
      <c r="AE54" s="1200"/>
    </row>
    <row r="55" spans="1:31">
      <c r="A55" s="1194" t="s">
        <v>8806</v>
      </c>
      <c r="B55" s="1200"/>
      <c r="C55" s="1200"/>
      <c r="D55" s="1200"/>
      <c r="E55" s="1200"/>
      <c r="F55" s="1200"/>
      <c r="G55" s="1200"/>
      <c r="H55" s="1200"/>
      <c r="I55" s="1200"/>
      <c r="J55" s="1200"/>
      <c r="K55" s="1200"/>
      <c r="L55" s="1200"/>
      <c r="M55" s="1200"/>
      <c r="N55" s="1200"/>
      <c r="O55" s="1200"/>
      <c r="P55" s="1200"/>
      <c r="Q55" s="1200"/>
      <c r="R55" s="1200"/>
      <c r="S55" s="1200"/>
      <c r="T55" s="1200"/>
      <c r="U55" s="1200"/>
      <c r="V55" s="1200"/>
      <c r="W55" s="1200"/>
      <c r="X55" s="1200"/>
      <c r="Y55" s="1200"/>
      <c r="Z55" s="1200"/>
      <c r="AA55" s="1200"/>
      <c r="AB55" s="1200"/>
      <c r="AC55" s="1200"/>
      <c r="AD55" s="1200"/>
      <c r="AE55" s="1200"/>
    </row>
    <row r="56" spans="1:31">
      <c r="A56" s="1194" t="s">
        <v>8807</v>
      </c>
      <c r="B56" s="1200"/>
      <c r="C56" s="1200"/>
      <c r="D56" s="1200"/>
      <c r="E56" s="1200"/>
      <c r="F56" s="1200"/>
      <c r="G56" s="1200"/>
      <c r="H56" s="1200"/>
      <c r="I56" s="1200"/>
      <c r="J56" s="1200"/>
      <c r="K56" s="1200"/>
      <c r="L56" s="1200"/>
      <c r="M56" s="1200"/>
      <c r="N56" s="1200"/>
      <c r="O56" s="1200"/>
      <c r="P56" s="1200"/>
      <c r="Q56" s="1200"/>
      <c r="R56" s="1200"/>
      <c r="S56" s="1200"/>
      <c r="T56" s="1200"/>
      <c r="U56" s="1200"/>
      <c r="V56" s="1200"/>
      <c r="W56" s="1200"/>
      <c r="X56" s="1200"/>
      <c r="Y56" s="1200"/>
      <c r="Z56" s="1200"/>
      <c r="AA56" s="1200"/>
      <c r="AB56" s="1200"/>
      <c r="AC56" s="1200"/>
      <c r="AD56" s="1200"/>
      <c r="AE56" s="1200"/>
    </row>
    <row r="57" spans="1:31">
      <c r="A57" s="1194" t="s">
        <v>8808</v>
      </c>
      <c r="B57" s="1200">
        <v>108192931</v>
      </c>
      <c r="C57" s="1200">
        <v>19117691</v>
      </c>
      <c r="D57" s="1200">
        <v>127310622</v>
      </c>
      <c r="E57" s="1200">
        <v>38193186</v>
      </c>
      <c r="F57" s="1200">
        <v>38193186</v>
      </c>
      <c r="G57" s="1200">
        <v>89117436</v>
      </c>
      <c r="H57" s="1200"/>
      <c r="I57" s="1200"/>
      <c r="J57" s="1200"/>
      <c r="K57" s="1200"/>
      <c r="L57" s="1200"/>
      <c r="M57" s="1200"/>
      <c r="N57" s="1200"/>
      <c r="O57" s="1200"/>
      <c r="P57" s="1200"/>
      <c r="Q57" s="1200"/>
      <c r="R57" s="1200"/>
      <c r="S57" s="1200"/>
      <c r="T57" s="1200"/>
      <c r="U57" s="1200"/>
      <c r="V57" s="1200"/>
      <c r="W57" s="1200"/>
      <c r="X57" s="1200"/>
      <c r="Y57" s="1200"/>
      <c r="Z57" s="1200"/>
      <c r="AA57" s="1200"/>
      <c r="AB57" s="1200"/>
      <c r="AC57" s="1200"/>
      <c r="AD57" s="1200"/>
      <c r="AE57" s="1200"/>
    </row>
    <row r="58" spans="1:31">
      <c r="A58" s="1194" t="s">
        <v>8809</v>
      </c>
      <c r="B58" s="1200">
        <v>515570158</v>
      </c>
      <c r="C58" s="1200">
        <v>98980973</v>
      </c>
      <c r="D58" s="1200">
        <v>614551131</v>
      </c>
      <c r="E58" s="1200">
        <v>153637782</v>
      </c>
      <c r="F58" s="1200">
        <v>153637782</v>
      </c>
      <c r="G58" s="1200">
        <v>460913349</v>
      </c>
      <c r="H58" s="1200"/>
      <c r="I58" s="1200"/>
      <c r="J58" s="1200"/>
      <c r="K58" s="1200"/>
      <c r="L58" s="1200"/>
      <c r="M58" s="1200"/>
      <c r="N58" s="1200"/>
      <c r="O58" s="1200"/>
      <c r="P58" s="1200"/>
      <c r="Q58" s="1200"/>
      <c r="R58" s="1200"/>
      <c r="S58" s="1200"/>
      <c r="T58" s="1200"/>
      <c r="U58" s="1200"/>
      <c r="V58" s="1200"/>
      <c r="W58" s="1200"/>
      <c r="X58" s="1200"/>
      <c r="Y58" s="1200"/>
      <c r="Z58" s="1200"/>
      <c r="AA58" s="1200"/>
      <c r="AB58" s="1200"/>
      <c r="AC58" s="1200"/>
      <c r="AD58" s="1200"/>
      <c r="AE58" s="1200"/>
    </row>
    <row r="59" spans="1:31">
      <c r="A59" s="1194" t="s">
        <v>8810</v>
      </c>
      <c r="B59" s="1200"/>
      <c r="C59" s="1200"/>
      <c r="D59" s="1200"/>
      <c r="E59" s="1200"/>
      <c r="F59" s="1200"/>
      <c r="G59" s="1200"/>
      <c r="H59" s="1200"/>
      <c r="I59" s="1200"/>
      <c r="J59" s="1200"/>
      <c r="K59" s="1200"/>
      <c r="L59" s="1200"/>
      <c r="M59" s="1200"/>
      <c r="N59" s="1200"/>
      <c r="O59" s="1200"/>
      <c r="P59" s="1200"/>
      <c r="Q59" s="1200"/>
      <c r="R59" s="1200"/>
      <c r="S59" s="1200"/>
      <c r="T59" s="1200"/>
      <c r="U59" s="1200"/>
      <c r="V59" s="1200"/>
      <c r="W59" s="1200"/>
      <c r="X59" s="1200"/>
      <c r="Y59" s="1200"/>
      <c r="Z59" s="1200"/>
      <c r="AA59" s="1200"/>
      <c r="AB59" s="1200"/>
      <c r="AC59" s="1200"/>
      <c r="AD59" s="1200"/>
      <c r="AE59" s="1200"/>
    </row>
    <row r="60" spans="1:31">
      <c r="A60" s="1194" t="s">
        <v>8811</v>
      </c>
      <c r="B60" s="1200"/>
      <c r="C60" s="1200"/>
      <c r="D60" s="1200"/>
      <c r="E60" s="1200"/>
      <c r="F60" s="1200"/>
      <c r="G60" s="1200"/>
      <c r="H60" s="1200"/>
      <c r="I60" s="1200"/>
      <c r="J60" s="1200"/>
      <c r="K60" s="1200"/>
      <c r="L60" s="1200"/>
      <c r="M60" s="1200"/>
      <c r="N60" s="1200"/>
      <c r="O60" s="1200"/>
      <c r="P60" s="1200"/>
      <c r="Q60" s="1200"/>
      <c r="R60" s="1200"/>
      <c r="S60" s="1200"/>
      <c r="T60" s="1200"/>
      <c r="U60" s="1200"/>
      <c r="V60" s="1200"/>
      <c r="W60" s="1200"/>
      <c r="X60" s="1200"/>
      <c r="Y60" s="1200"/>
      <c r="Z60" s="1200"/>
      <c r="AA60" s="1200"/>
      <c r="AB60" s="1200"/>
      <c r="AC60" s="1200"/>
      <c r="AD60" s="1200"/>
      <c r="AE60" s="1200"/>
    </row>
    <row r="61" spans="1:31">
      <c r="A61" s="1194" t="s">
        <v>8812</v>
      </c>
      <c r="B61" s="1200"/>
      <c r="C61" s="1200"/>
      <c r="D61" s="1200"/>
      <c r="E61" s="1200"/>
      <c r="F61" s="1200"/>
      <c r="G61" s="1200"/>
      <c r="H61" s="1200"/>
      <c r="I61" s="1200"/>
      <c r="J61" s="1200"/>
      <c r="K61" s="1200"/>
      <c r="L61" s="1200"/>
      <c r="M61" s="1200"/>
      <c r="N61" s="1200"/>
      <c r="O61" s="1200"/>
      <c r="P61" s="1200"/>
      <c r="Q61" s="1200"/>
      <c r="R61" s="1200"/>
      <c r="S61" s="1200"/>
      <c r="T61" s="1200"/>
      <c r="U61" s="1200"/>
      <c r="V61" s="1200"/>
      <c r="W61" s="1200"/>
      <c r="X61" s="1200"/>
      <c r="Y61" s="1200"/>
      <c r="Z61" s="1200"/>
      <c r="AA61" s="1200"/>
      <c r="AB61" s="1200"/>
      <c r="AC61" s="1200"/>
      <c r="AD61" s="1200"/>
      <c r="AE61" s="1200"/>
    </row>
    <row r="62" spans="1:31">
      <c r="A62" s="1194" t="s">
        <v>8813</v>
      </c>
      <c r="B62" s="1200"/>
      <c r="C62" s="1200"/>
      <c r="D62" s="1200"/>
      <c r="E62" s="1200"/>
      <c r="F62" s="1200"/>
      <c r="G62" s="1200"/>
      <c r="H62" s="1200"/>
      <c r="I62" s="1200"/>
      <c r="J62" s="1200"/>
      <c r="K62" s="1200"/>
      <c r="L62" s="1200"/>
      <c r="M62" s="1200"/>
      <c r="N62" s="1200"/>
      <c r="O62" s="1200"/>
      <c r="P62" s="1200"/>
      <c r="Q62" s="1200"/>
      <c r="R62" s="1200"/>
      <c r="S62" s="1200"/>
      <c r="T62" s="1200"/>
      <c r="U62" s="1200"/>
      <c r="V62" s="1200"/>
      <c r="W62" s="1200"/>
      <c r="X62" s="1200"/>
      <c r="Y62" s="1200"/>
      <c r="Z62" s="1200"/>
      <c r="AA62" s="1200"/>
      <c r="AB62" s="1200"/>
      <c r="AC62" s="1200"/>
      <c r="AD62" s="1200"/>
      <c r="AE62" s="1200"/>
    </row>
    <row r="63" spans="1:31">
      <c r="A63" s="1194" t="s">
        <v>8814</v>
      </c>
      <c r="B63" s="1200"/>
      <c r="C63" s="1200"/>
      <c r="D63" s="1200"/>
      <c r="E63" s="1200"/>
      <c r="F63" s="1200"/>
      <c r="G63" s="1200"/>
      <c r="H63" s="1200"/>
      <c r="I63" s="1200"/>
      <c r="J63" s="1200"/>
      <c r="K63" s="1200"/>
      <c r="L63" s="1200"/>
      <c r="M63" s="1200"/>
      <c r="N63" s="1200"/>
      <c r="O63" s="1200"/>
      <c r="P63" s="1200"/>
      <c r="Q63" s="1200"/>
      <c r="R63" s="1200"/>
      <c r="S63" s="1200"/>
      <c r="T63" s="1200"/>
      <c r="U63" s="1200"/>
      <c r="V63" s="1200"/>
      <c r="W63" s="1200"/>
      <c r="X63" s="1200"/>
      <c r="Y63" s="1200"/>
      <c r="Z63" s="1200"/>
      <c r="AA63" s="1200"/>
      <c r="AB63" s="1200"/>
      <c r="AC63" s="1200"/>
      <c r="AD63" s="1200"/>
      <c r="AE63" s="1200"/>
    </row>
    <row r="64" spans="1:31">
      <c r="A64" s="1194" t="s">
        <v>8815</v>
      </c>
      <c r="B64" s="1200"/>
      <c r="C64" s="1200"/>
      <c r="D64" s="1200"/>
      <c r="E64" s="1200"/>
      <c r="F64" s="1200"/>
      <c r="G64" s="1200"/>
      <c r="H64" s="1200"/>
      <c r="I64" s="1200"/>
      <c r="J64" s="1200"/>
      <c r="K64" s="1200"/>
      <c r="L64" s="1200"/>
      <c r="M64" s="1200"/>
      <c r="N64" s="1200"/>
      <c r="O64" s="1200"/>
      <c r="P64" s="1200"/>
      <c r="Q64" s="1200"/>
      <c r="R64" s="1200"/>
      <c r="S64" s="1200"/>
      <c r="T64" s="1200"/>
      <c r="U64" s="1200"/>
      <c r="V64" s="1200"/>
      <c r="W64" s="1200"/>
      <c r="X64" s="1200"/>
      <c r="Y64" s="1200"/>
      <c r="Z64" s="1200"/>
      <c r="AA64" s="1200"/>
      <c r="AB64" s="1200"/>
      <c r="AC64" s="1200"/>
      <c r="AD64" s="1200"/>
      <c r="AE64" s="1200"/>
    </row>
    <row r="65" spans="1:31">
      <c r="A65" s="1194" t="s">
        <v>8816</v>
      </c>
      <c r="B65" s="1200"/>
      <c r="C65" s="1200"/>
      <c r="D65" s="1200"/>
      <c r="E65" s="1200"/>
      <c r="F65" s="1200"/>
      <c r="G65" s="1200"/>
      <c r="H65" s="1200"/>
      <c r="I65" s="1200"/>
      <c r="J65" s="1200"/>
      <c r="K65" s="1200"/>
      <c r="L65" s="1200"/>
      <c r="M65" s="1200"/>
      <c r="N65" s="1200"/>
      <c r="O65" s="1200"/>
      <c r="P65" s="1200"/>
      <c r="Q65" s="1200"/>
      <c r="R65" s="1200"/>
      <c r="S65" s="1200"/>
      <c r="T65" s="1200"/>
      <c r="U65" s="1200"/>
      <c r="V65" s="1200"/>
      <c r="W65" s="1200"/>
      <c r="X65" s="1200"/>
      <c r="Y65" s="1200"/>
      <c r="Z65" s="1200"/>
      <c r="AA65" s="1200"/>
      <c r="AB65" s="1200"/>
      <c r="AC65" s="1200"/>
      <c r="AD65" s="1200"/>
      <c r="AE65" s="1200"/>
    </row>
    <row r="66" spans="1:31">
      <c r="A66" s="1194" t="s">
        <v>8817</v>
      </c>
      <c r="B66" s="1200"/>
      <c r="C66" s="1200"/>
      <c r="D66" s="1200"/>
      <c r="E66" s="1200"/>
      <c r="F66" s="1200"/>
      <c r="G66" s="1200"/>
      <c r="H66" s="1200"/>
      <c r="I66" s="1200"/>
      <c r="J66" s="1200"/>
      <c r="K66" s="1200"/>
      <c r="L66" s="1200"/>
      <c r="M66" s="1200"/>
      <c r="N66" s="1200"/>
      <c r="O66" s="1200"/>
      <c r="P66" s="1200"/>
      <c r="Q66" s="1200"/>
      <c r="R66" s="1200"/>
      <c r="S66" s="1200"/>
      <c r="T66" s="1200"/>
      <c r="U66" s="1200"/>
      <c r="V66" s="1200"/>
      <c r="W66" s="1200"/>
      <c r="X66" s="1200"/>
      <c r="Y66" s="1200"/>
      <c r="Z66" s="1200"/>
      <c r="AA66" s="1200"/>
      <c r="AB66" s="1200"/>
      <c r="AC66" s="1200"/>
      <c r="AD66" s="1200"/>
      <c r="AE66" s="1200"/>
    </row>
    <row r="67" spans="1:31">
      <c r="A67" s="1194" t="s">
        <v>8789</v>
      </c>
      <c r="B67" s="1200"/>
      <c r="C67" s="1200"/>
      <c r="D67" s="1200"/>
      <c r="E67" s="1200"/>
      <c r="F67" s="1200"/>
      <c r="G67" s="1200"/>
      <c r="H67" s="1200"/>
      <c r="I67" s="1200"/>
      <c r="J67" s="1200"/>
      <c r="K67" s="1200"/>
      <c r="L67" s="1200"/>
      <c r="M67" s="1200"/>
      <c r="N67" s="1200"/>
      <c r="O67" s="1200"/>
      <c r="P67" s="1200"/>
      <c r="Q67" s="1200"/>
      <c r="R67" s="1200"/>
      <c r="S67" s="1200"/>
      <c r="T67" s="1200"/>
      <c r="U67" s="1200"/>
      <c r="V67" s="1200"/>
      <c r="W67" s="1200"/>
      <c r="X67" s="1200"/>
      <c r="Y67" s="1200"/>
      <c r="Z67" s="1200"/>
      <c r="AA67" s="1200"/>
      <c r="AB67" s="1200"/>
      <c r="AC67" s="1200"/>
      <c r="AD67" s="1200"/>
      <c r="AE67" s="1200"/>
    </row>
    <row r="68" spans="1:31">
      <c r="A68" s="1194" t="s">
        <v>8818</v>
      </c>
      <c r="B68" s="1200">
        <v>4</v>
      </c>
      <c r="C68" s="1200">
        <v>39658427.509999998</v>
      </c>
      <c r="D68" s="1200">
        <v>39658431.509999998</v>
      </c>
      <c r="E68" s="1200">
        <v>39443080.509999998</v>
      </c>
      <c r="F68" s="1200">
        <v>39443080.509999998</v>
      </c>
      <c r="G68" s="1200">
        <v>215351</v>
      </c>
      <c r="H68" s="1200"/>
      <c r="I68" s="1200"/>
      <c r="J68" s="1200"/>
      <c r="K68" s="1200"/>
      <c r="L68" s="1200"/>
      <c r="M68" s="1200"/>
      <c r="N68" s="1200"/>
      <c r="O68" s="1200"/>
      <c r="P68" s="1200"/>
      <c r="Q68" s="1200"/>
      <c r="R68" s="1200"/>
      <c r="S68" s="1200"/>
      <c r="T68" s="1200"/>
      <c r="U68" s="1200"/>
      <c r="V68" s="1200"/>
      <c r="W68" s="1200"/>
      <c r="X68" s="1200"/>
      <c r="Y68" s="1200"/>
      <c r="Z68" s="1200"/>
      <c r="AA68" s="1200"/>
      <c r="AB68" s="1200"/>
      <c r="AC68" s="1200"/>
      <c r="AD68" s="1200"/>
      <c r="AE68" s="1200"/>
    </row>
    <row r="69" spans="1:31">
      <c r="A69" s="1194" t="s">
        <v>8819</v>
      </c>
      <c r="B69" s="1200"/>
      <c r="C69" s="1200"/>
      <c r="D69" s="1200"/>
      <c r="E69" s="1200"/>
      <c r="F69" s="1200"/>
      <c r="G69" s="1200"/>
      <c r="H69" s="1200"/>
      <c r="I69" s="1200"/>
      <c r="J69" s="1200"/>
      <c r="K69" s="1200"/>
      <c r="L69" s="1200"/>
      <c r="M69" s="1200"/>
      <c r="N69" s="1200"/>
      <c r="O69" s="1200"/>
      <c r="P69" s="1200"/>
      <c r="Q69" s="1200"/>
      <c r="R69" s="1200"/>
      <c r="S69" s="1200"/>
      <c r="T69" s="1200"/>
      <c r="U69" s="1200"/>
      <c r="V69" s="1200"/>
      <c r="W69" s="1200"/>
      <c r="X69" s="1200"/>
      <c r="Y69" s="1200"/>
      <c r="Z69" s="1200"/>
      <c r="AA69" s="1200"/>
      <c r="AB69" s="1200"/>
      <c r="AC69" s="1200"/>
      <c r="AD69" s="1200"/>
      <c r="AE69" s="1200"/>
    </row>
    <row r="70" spans="1:31">
      <c r="A70" s="1194" t="s">
        <v>8820</v>
      </c>
      <c r="B70" s="1200"/>
      <c r="C70" s="1200"/>
      <c r="D70" s="1200"/>
      <c r="E70" s="1200"/>
      <c r="F70" s="1200"/>
      <c r="G70" s="1200"/>
      <c r="H70" s="1200"/>
      <c r="I70" s="1200"/>
      <c r="J70" s="1200"/>
      <c r="K70" s="1200"/>
      <c r="L70" s="1200"/>
      <c r="M70" s="1200"/>
      <c r="N70" s="1200"/>
      <c r="O70" s="1200"/>
      <c r="P70" s="1200"/>
      <c r="Q70" s="1200"/>
      <c r="R70" s="1200"/>
      <c r="S70" s="1200"/>
      <c r="T70" s="1200"/>
      <c r="U70" s="1200"/>
      <c r="V70" s="1200"/>
      <c r="W70" s="1200"/>
      <c r="X70" s="1200"/>
      <c r="Y70" s="1200"/>
      <c r="Z70" s="1200"/>
      <c r="AA70" s="1200"/>
      <c r="AB70" s="1200"/>
      <c r="AC70" s="1200"/>
      <c r="AD70" s="1200"/>
      <c r="AE70" s="1200"/>
    </row>
    <row r="71" spans="1:31">
      <c r="A71" s="1194" t="s">
        <v>8821</v>
      </c>
      <c r="B71" s="1200"/>
      <c r="C71" s="1200"/>
      <c r="D71" s="1200"/>
      <c r="E71" s="1200"/>
      <c r="F71" s="1200"/>
      <c r="G71" s="1200"/>
      <c r="H71" s="1200"/>
      <c r="I71" s="1200"/>
      <c r="J71" s="1200"/>
      <c r="K71" s="1200"/>
      <c r="L71" s="1200"/>
      <c r="M71" s="1200"/>
      <c r="N71" s="1200"/>
      <c r="O71" s="1200"/>
      <c r="P71" s="1200"/>
      <c r="Q71" s="1200"/>
      <c r="R71" s="1200"/>
      <c r="S71" s="1200"/>
      <c r="T71" s="1200"/>
      <c r="U71" s="1200"/>
      <c r="V71" s="1200"/>
      <c r="W71" s="1200"/>
      <c r="X71" s="1200"/>
      <c r="Y71" s="1200"/>
      <c r="Z71" s="1200"/>
      <c r="AA71" s="1200"/>
      <c r="AB71" s="1200"/>
      <c r="AC71" s="1200"/>
      <c r="AD71" s="1200"/>
      <c r="AE71" s="1200"/>
    </row>
    <row r="72" spans="1:31">
      <c r="A72" s="1194" t="s">
        <v>8822</v>
      </c>
      <c r="B72" s="1200">
        <v>4</v>
      </c>
      <c r="C72" s="1200">
        <v>39658427.509999998</v>
      </c>
      <c r="D72" s="1200">
        <v>39658431.509999998</v>
      </c>
      <c r="E72" s="1200">
        <v>39443080.509999998</v>
      </c>
      <c r="F72" s="1200">
        <v>39443080.509999998</v>
      </c>
      <c r="G72" s="1200">
        <v>215351</v>
      </c>
      <c r="H72" s="1200"/>
      <c r="I72" s="1200"/>
      <c r="J72" s="1200"/>
      <c r="K72" s="1200"/>
      <c r="L72" s="1200"/>
      <c r="M72" s="1200"/>
      <c r="N72" s="1200"/>
      <c r="O72" s="1200"/>
      <c r="P72" s="1200"/>
      <c r="Q72" s="1200"/>
      <c r="R72" s="1200"/>
      <c r="S72" s="1200"/>
      <c r="T72" s="1200"/>
      <c r="U72" s="1200"/>
      <c r="V72" s="1200"/>
      <c r="W72" s="1200"/>
      <c r="X72" s="1200"/>
      <c r="Y72" s="1200"/>
      <c r="Z72" s="1200"/>
      <c r="AA72" s="1200"/>
      <c r="AB72" s="1200"/>
      <c r="AC72" s="1200"/>
      <c r="AD72" s="1200"/>
      <c r="AE72" s="1200"/>
    </row>
    <row r="73" spans="1:31">
      <c r="A73" s="1194" t="s">
        <v>8823</v>
      </c>
      <c r="B73" s="1200">
        <v>0</v>
      </c>
      <c r="C73" s="1200">
        <v>0</v>
      </c>
      <c r="D73" s="1200"/>
      <c r="E73" s="1200">
        <v>0</v>
      </c>
      <c r="F73" s="1200">
        <v>0</v>
      </c>
      <c r="G73" s="1200">
        <v>0</v>
      </c>
      <c r="H73" s="1200"/>
      <c r="I73" s="1200"/>
      <c r="J73" s="1200"/>
      <c r="K73" s="1200"/>
      <c r="L73" s="1200"/>
      <c r="M73" s="1200"/>
      <c r="N73" s="1200"/>
      <c r="O73" s="1200"/>
      <c r="P73" s="1200"/>
      <c r="Q73" s="1200"/>
      <c r="R73" s="1200"/>
      <c r="S73" s="1200"/>
      <c r="T73" s="1200"/>
      <c r="U73" s="1200"/>
      <c r="V73" s="1200"/>
      <c r="W73" s="1200"/>
      <c r="X73" s="1200"/>
      <c r="Y73" s="1200"/>
      <c r="Z73" s="1200"/>
      <c r="AA73" s="1200"/>
      <c r="AB73" s="1200"/>
      <c r="AC73" s="1200"/>
      <c r="AD73" s="1200"/>
      <c r="AE73" s="1200"/>
    </row>
    <row r="74" spans="1:31">
      <c r="A74" s="1194" t="s">
        <v>8824</v>
      </c>
      <c r="B74" s="1200"/>
      <c r="C74" s="1200"/>
      <c r="D74" s="1200"/>
      <c r="E74" s="1200"/>
      <c r="F74" s="1200"/>
      <c r="G74" s="1200"/>
      <c r="H74" s="1200"/>
      <c r="I74" s="1200"/>
      <c r="J74" s="1200"/>
      <c r="K74" s="1200"/>
      <c r="L74" s="1200"/>
      <c r="M74" s="1200"/>
      <c r="N74" s="1200"/>
      <c r="O74" s="1200"/>
      <c r="P74" s="1200"/>
      <c r="Q74" s="1200"/>
      <c r="R74" s="1200"/>
      <c r="S74" s="1200"/>
      <c r="T74" s="1200"/>
      <c r="U74" s="1200"/>
      <c r="V74" s="1200"/>
      <c r="W74" s="1200"/>
      <c r="X74" s="1200"/>
      <c r="Y74" s="1200"/>
      <c r="Z74" s="1200"/>
      <c r="AA74" s="1200"/>
      <c r="AB74" s="1200"/>
      <c r="AC74" s="1200"/>
      <c r="AD74" s="1200"/>
      <c r="AE74" s="1200"/>
    </row>
    <row r="75" spans="1:31">
      <c r="A75" s="1194" t="s">
        <v>8825</v>
      </c>
      <c r="B75" s="1200"/>
      <c r="C75" s="1200"/>
      <c r="D75" s="1200"/>
      <c r="E75" s="1200"/>
      <c r="F75" s="1200"/>
      <c r="G75" s="1200"/>
      <c r="H75" s="1200"/>
      <c r="I75" s="1200"/>
      <c r="J75" s="1200"/>
      <c r="K75" s="1200"/>
      <c r="L75" s="1200"/>
      <c r="M75" s="1200"/>
      <c r="N75" s="1200"/>
      <c r="O75" s="1200"/>
      <c r="P75" s="1200"/>
      <c r="Q75" s="1200"/>
      <c r="R75" s="1200"/>
      <c r="S75" s="1200"/>
      <c r="T75" s="1200"/>
      <c r="U75" s="1200"/>
      <c r="V75" s="1200"/>
      <c r="W75" s="1200"/>
      <c r="X75" s="1200"/>
      <c r="Y75" s="1200"/>
      <c r="Z75" s="1200"/>
      <c r="AA75" s="1200"/>
      <c r="AB75" s="1200"/>
      <c r="AC75" s="1200"/>
      <c r="AD75" s="1200"/>
      <c r="AE75" s="1200"/>
    </row>
    <row r="76" spans="1:31">
      <c r="A76" s="1194" t="s">
        <v>8826</v>
      </c>
      <c r="B76" s="1200"/>
      <c r="C76" s="1200"/>
      <c r="D76" s="1200"/>
      <c r="E76" s="1200"/>
      <c r="F76" s="1200"/>
      <c r="G76" s="1200"/>
      <c r="H76" s="1200"/>
      <c r="I76" s="1200"/>
      <c r="J76" s="1200"/>
      <c r="K76" s="1200"/>
      <c r="L76" s="1200"/>
      <c r="M76" s="1200"/>
      <c r="N76" s="1200"/>
      <c r="O76" s="1200"/>
      <c r="P76" s="1200"/>
      <c r="Q76" s="1200"/>
      <c r="R76" s="1200"/>
      <c r="S76" s="1200"/>
      <c r="T76" s="1200"/>
      <c r="U76" s="1200"/>
      <c r="V76" s="1200"/>
      <c r="W76" s="1200"/>
      <c r="X76" s="1200"/>
      <c r="Y76" s="1200"/>
      <c r="Z76" s="1200"/>
      <c r="AA76" s="1200"/>
      <c r="AB76" s="1200"/>
      <c r="AC76" s="1200"/>
      <c r="AD76" s="1200"/>
      <c r="AE76" s="1200"/>
    </row>
    <row r="77" spans="1:31">
      <c r="A77" s="1194" t="s">
        <v>8827</v>
      </c>
      <c r="B77" s="1200">
        <v>0</v>
      </c>
      <c r="C77" s="1200">
        <v>0</v>
      </c>
      <c r="D77" s="1200"/>
      <c r="E77" s="1200">
        <v>0</v>
      </c>
      <c r="F77" s="1200">
        <v>0</v>
      </c>
      <c r="G77" s="1200">
        <v>0</v>
      </c>
      <c r="H77" s="1200"/>
      <c r="I77" s="1200"/>
      <c r="J77" s="1200"/>
      <c r="K77" s="1200"/>
      <c r="L77" s="1200"/>
      <c r="M77" s="1200"/>
      <c r="N77" s="1200"/>
      <c r="O77" s="1200"/>
      <c r="P77" s="1200"/>
      <c r="Q77" s="1200"/>
      <c r="R77" s="1200"/>
      <c r="S77" s="1200"/>
      <c r="T77" s="1200"/>
      <c r="U77" s="1200"/>
      <c r="V77" s="1200"/>
      <c r="W77" s="1200"/>
      <c r="X77" s="1200"/>
      <c r="Y77" s="1200"/>
      <c r="Z77" s="1200"/>
      <c r="AA77" s="1200"/>
      <c r="AB77" s="1200"/>
      <c r="AC77" s="1200"/>
      <c r="AD77" s="1200"/>
      <c r="AE77" s="1200"/>
    </row>
    <row r="78" spans="1:31">
      <c r="A78" s="1194" t="s">
        <v>8828</v>
      </c>
      <c r="B78" s="1200"/>
      <c r="C78" s="1200"/>
      <c r="D78" s="1200"/>
      <c r="E78" s="1200"/>
      <c r="F78" s="1200"/>
      <c r="G78" s="1200"/>
      <c r="H78" s="1200"/>
      <c r="I78" s="1200"/>
      <c r="J78" s="1200"/>
      <c r="K78" s="1200"/>
      <c r="L78" s="1200"/>
      <c r="M78" s="1200"/>
      <c r="N78" s="1200"/>
      <c r="O78" s="1200"/>
      <c r="P78" s="1200"/>
      <c r="Q78" s="1200"/>
      <c r="R78" s="1200"/>
      <c r="S78" s="1200"/>
      <c r="T78" s="1200"/>
      <c r="U78" s="1200"/>
      <c r="V78" s="1200"/>
      <c r="W78" s="1200"/>
      <c r="X78" s="1200"/>
      <c r="Y78" s="1200"/>
      <c r="Z78" s="1200"/>
      <c r="AA78" s="1200"/>
      <c r="AB78" s="1200"/>
      <c r="AC78" s="1200"/>
      <c r="AD78" s="1200"/>
      <c r="AE78" s="1200"/>
    </row>
    <row r="79" spans="1:31">
      <c r="A79" s="1194" t="s">
        <v>8829</v>
      </c>
      <c r="B79" s="1200"/>
      <c r="C79" s="1200"/>
      <c r="D79" s="1200"/>
      <c r="E79" s="1200"/>
      <c r="F79" s="1200"/>
      <c r="G79" s="1200"/>
      <c r="H79" s="1200"/>
      <c r="I79" s="1200"/>
      <c r="J79" s="1200"/>
      <c r="K79" s="1200"/>
      <c r="L79" s="1200"/>
      <c r="M79" s="1200"/>
      <c r="N79" s="1200"/>
      <c r="O79" s="1200"/>
      <c r="P79" s="1200"/>
      <c r="Q79" s="1200"/>
      <c r="R79" s="1200"/>
      <c r="S79" s="1200"/>
      <c r="T79" s="1200"/>
      <c r="U79" s="1200"/>
      <c r="V79" s="1200"/>
      <c r="W79" s="1200"/>
      <c r="X79" s="1200"/>
      <c r="Y79" s="1200"/>
      <c r="Z79" s="1200"/>
      <c r="AA79" s="1200"/>
      <c r="AB79" s="1200"/>
      <c r="AC79" s="1200"/>
      <c r="AD79" s="1200"/>
      <c r="AE79" s="1200"/>
    </row>
    <row r="80" spans="1:31">
      <c r="B80" s="1200"/>
      <c r="C80" s="1200"/>
      <c r="D80" s="1200"/>
      <c r="E80" s="1200"/>
      <c r="F80" s="1200"/>
      <c r="G80" s="1200"/>
      <c r="H80" s="1200"/>
      <c r="I80" s="1200"/>
      <c r="J80" s="1200"/>
      <c r="K80" s="1200"/>
      <c r="L80" s="1200"/>
      <c r="M80" s="1200"/>
      <c r="N80" s="1200"/>
      <c r="O80" s="1200"/>
      <c r="P80" s="1200"/>
      <c r="Q80" s="1200"/>
      <c r="R80" s="1200"/>
      <c r="S80" s="1200"/>
      <c r="T80" s="1200"/>
      <c r="U80" s="1200"/>
      <c r="V80" s="1200"/>
      <c r="W80" s="1200"/>
      <c r="X80" s="1200"/>
      <c r="Y80" s="1200"/>
      <c r="Z80" s="1200"/>
      <c r="AA80" s="1200"/>
      <c r="AB80" s="1200"/>
      <c r="AC80" s="1200"/>
      <c r="AD80" s="1200"/>
      <c r="AE80" s="1200"/>
    </row>
    <row r="81" spans="1:31">
      <c r="A81" s="1194" t="s">
        <v>8830</v>
      </c>
      <c r="B81" s="1200">
        <v>623763093</v>
      </c>
      <c r="C81" s="1200">
        <v>157757091.50999999</v>
      </c>
      <c r="D81" s="1200">
        <v>781520184.50999999</v>
      </c>
      <c r="E81" s="1200">
        <v>231274048.50999999</v>
      </c>
      <c r="F81" s="1200">
        <v>231274048.50999999</v>
      </c>
      <c r="G81" s="1200">
        <v>550246136</v>
      </c>
      <c r="H81" s="1200"/>
      <c r="I81" s="1200"/>
      <c r="J81" s="1200"/>
      <c r="K81" s="1200"/>
      <c r="L81" s="1200"/>
      <c r="M81" s="1200"/>
      <c r="N81" s="1200"/>
      <c r="O81" s="1200"/>
      <c r="P81" s="1200"/>
      <c r="Q81" s="1200"/>
      <c r="R81" s="1200"/>
      <c r="S81" s="1200"/>
      <c r="T81" s="1200"/>
      <c r="U81" s="1200"/>
      <c r="V81" s="1200"/>
      <c r="W81" s="1200"/>
      <c r="X81" s="1200"/>
      <c r="Y81" s="1200"/>
      <c r="Z81" s="1200"/>
      <c r="AA81" s="1200"/>
      <c r="AB81" s="1200"/>
      <c r="AC81" s="1200"/>
      <c r="AD81" s="1200"/>
      <c r="AE81" s="1200"/>
    </row>
    <row r="82" spans="1:31">
      <c r="A82" s="1194" t="s">
        <v>8831</v>
      </c>
      <c r="B82" s="1200"/>
      <c r="C82" s="1200"/>
      <c r="D82" s="1200"/>
      <c r="E82" s="1200"/>
      <c r="F82" s="1200"/>
      <c r="G82" s="1200"/>
      <c r="H82" s="1200"/>
      <c r="I82" s="1200"/>
      <c r="J82" s="1200"/>
      <c r="K82" s="1200"/>
      <c r="L82" s="1200"/>
      <c r="M82" s="1200"/>
      <c r="N82" s="1200"/>
      <c r="O82" s="1200"/>
      <c r="P82" s="1200"/>
      <c r="Q82" s="1200"/>
      <c r="R82" s="1200"/>
      <c r="S82" s="1200"/>
      <c r="T82" s="1200"/>
      <c r="U82" s="1200"/>
      <c r="V82" s="1200"/>
      <c r="W82" s="1200"/>
      <c r="X82" s="1200"/>
      <c r="Y82" s="1200"/>
      <c r="Z82" s="1200"/>
      <c r="AA82" s="1200"/>
      <c r="AB82" s="1200"/>
      <c r="AC82" s="1200"/>
      <c r="AD82" s="1200"/>
      <c r="AE82" s="1200"/>
    </row>
    <row r="83" spans="1:31">
      <c r="A83" s="1194" t="s">
        <v>1003</v>
      </c>
      <c r="B83" s="1200">
        <v>230000000</v>
      </c>
      <c r="C83" s="1200">
        <v>62722999.990000002</v>
      </c>
      <c r="D83" s="1200">
        <v>292722999.99000001</v>
      </c>
      <c r="E83" s="1200">
        <v>62722999.990000002</v>
      </c>
      <c r="F83" s="1200">
        <v>62722999.990000002</v>
      </c>
      <c r="G83" s="1200">
        <v>230000000</v>
      </c>
      <c r="H83" s="1200"/>
      <c r="I83" s="1200"/>
      <c r="J83" s="1200"/>
      <c r="K83" s="1200"/>
      <c r="L83" s="1200"/>
      <c r="M83" s="1200"/>
      <c r="N83" s="1200"/>
      <c r="O83" s="1200"/>
      <c r="P83" s="1200"/>
      <c r="Q83" s="1200"/>
      <c r="R83" s="1200"/>
      <c r="S83" s="1200"/>
      <c r="T83" s="1200"/>
      <c r="U83" s="1200"/>
      <c r="V83" s="1200"/>
      <c r="W83" s="1200"/>
      <c r="X83" s="1200"/>
      <c r="Y83" s="1200"/>
      <c r="Z83" s="1200"/>
      <c r="AA83" s="1200"/>
      <c r="AB83" s="1200"/>
      <c r="AC83" s="1200"/>
      <c r="AD83" s="1200"/>
      <c r="AE83" s="1200"/>
    </row>
    <row r="84" spans="1:31">
      <c r="A84" s="1194" t="s">
        <v>8832</v>
      </c>
      <c r="B84" s="1200">
        <v>230000000</v>
      </c>
      <c r="C84" s="1200">
        <v>62722999.990000002</v>
      </c>
      <c r="D84" s="1200">
        <v>292722999.99000001</v>
      </c>
      <c r="E84" s="1200">
        <v>62722999.990000002</v>
      </c>
      <c r="F84" s="1200">
        <v>62722999.990000002</v>
      </c>
      <c r="G84" s="1200">
        <v>230000000</v>
      </c>
      <c r="H84" s="1200"/>
      <c r="I84" s="1200"/>
      <c r="J84" s="1200"/>
      <c r="K84" s="1200"/>
      <c r="L84" s="1200"/>
      <c r="M84" s="1200"/>
      <c r="N84" s="1200"/>
      <c r="O84" s="1200"/>
      <c r="P84" s="1200"/>
      <c r="Q84" s="1200"/>
      <c r="R84" s="1200"/>
      <c r="S84" s="1200"/>
      <c r="T84" s="1200"/>
      <c r="U84" s="1200"/>
      <c r="V84" s="1200"/>
      <c r="W84" s="1200"/>
      <c r="X84" s="1200"/>
      <c r="Y84" s="1200"/>
      <c r="Z84" s="1200"/>
      <c r="AA84" s="1200"/>
      <c r="AB84" s="1200"/>
      <c r="AC84" s="1200"/>
      <c r="AD84" s="1200"/>
      <c r="AE84" s="1200"/>
    </row>
    <row r="85" spans="1:31">
      <c r="B85" s="1200"/>
      <c r="C85" s="1200"/>
      <c r="D85" s="1200"/>
      <c r="E85" s="1200"/>
      <c r="F85" s="1200"/>
      <c r="G85" s="1200"/>
      <c r="H85" s="1200"/>
      <c r="I85" s="1200"/>
      <c r="J85" s="1200"/>
      <c r="K85" s="1200"/>
      <c r="L85" s="1200"/>
      <c r="M85" s="1200"/>
      <c r="N85" s="1200"/>
      <c r="O85" s="1200"/>
      <c r="P85" s="1200"/>
      <c r="Q85" s="1200"/>
      <c r="R85" s="1200"/>
      <c r="S85" s="1200"/>
      <c r="T85" s="1200"/>
      <c r="U85" s="1200"/>
      <c r="V85" s="1200"/>
      <c r="W85" s="1200"/>
      <c r="X85" s="1200"/>
      <c r="Y85" s="1200"/>
      <c r="Z85" s="1200"/>
      <c r="AA85" s="1200"/>
      <c r="AB85" s="1200"/>
      <c r="AC85" s="1200"/>
      <c r="AD85" s="1200"/>
      <c r="AE85" s="1200"/>
    </row>
    <row r="86" spans="1:31">
      <c r="A86" s="1194" t="s">
        <v>1005</v>
      </c>
      <c r="B86" s="1200">
        <v>2874716819</v>
      </c>
      <c r="C86" s="1200">
        <v>434345771.20999998</v>
      </c>
      <c r="D86" s="1200">
        <v>3309062590.21</v>
      </c>
      <c r="E86" s="1200">
        <v>1106516836.45</v>
      </c>
      <c r="F86" s="1200">
        <v>1106516836.45</v>
      </c>
      <c r="G86" s="1200">
        <v>2202545753.7600002</v>
      </c>
      <c r="H86" s="1200"/>
      <c r="I86" s="1200"/>
      <c r="J86" s="1200"/>
      <c r="K86" s="1200"/>
      <c r="L86" s="1200"/>
      <c r="M86" s="1200"/>
      <c r="N86" s="1200"/>
      <c r="O86" s="1200"/>
      <c r="P86" s="1200"/>
      <c r="Q86" s="1200"/>
      <c r="R86" s="1200"/>
      <c r="S86" s="1200"/>
      <c r="T86" s="1200"/>
      <c r="U86" s="1200"/>
      <c r="V86" s="1200"/>
      <c r="W86" s="1200"/>
      <c r="X86" s="1200"/>
      <c r="Y86" s="1200"/>
      <c r="Z86" s="1200"/>
      <c r="AA86" s="1200"/>
      <c r="AB86" s="1200"/>
      <c r="AC86" s="1200"/>
      <c r="AD86" s="1200"/>
      <c r="AE86" s="1200"/>
    </row>
    <row r="87" spans="1:31">
      <c r="B87" s="1200"/>
      <c r="C87" s="1200"/>
      <c r="D87" s="1200"/>
      <c r="E87" s="1200"/>
      <c r="F87" s="1200"/>
      <c r="G87" s="1200"/>
      <c r="H87" s="1200"/>
      <c r="I87" s="1200"/>
      <c r="J87" s="1200"/>
      <c r="K87" s="1200"/>
      <c r="L87" s="1200"/>
      <c r="M87" s="1200"/>
      <c r="N87" s="1200"/>
      <c r="O87" s="1200"/>
      <c r="P87" s="1200"/>
      <c r="Q87" s="1200"/>
      <c r="R87" s="1200"/>
      <c r="S87" s="1200"/>
      <c r="T87" s="1200"/>
      <c r="U87" s="1200"/>
      <c r="V87" s="1200"/>
      <c r="W87" s="1200"/>
      <c r="X87" s="1200"/>
      <c r="Y87" s="1200"/>
      <c r="Z87" s="1200"/>
      <c r="AA87" s="1200"/>
      <c r="AB87" s="1200"/>
      <c r="AC87" s="1200"/>
      <c r="AD87" s="1200"/>
      <c r="AE87" s="1200"/>
    </row>
    <row r="88" spans="1:31">
      <c r="A88" s="1194" t="s">
        <v>8833</v>
      </c>
      <c r="B88" s="1200"/>
      <c r="C88" s="1200"/>
      <c r="D88" s="1200"/>
      <c r="E88" s="1200"/>
      <c r="F88" s="1200"/>
      <c r="G88" s="1200"/>
      <c r="H88" s="1200"/>
      <c r="I88" s="1200"/>
      <c r="J88" s="1200"/>
      <c r="K88" s="1200"/>
      <c r="L88" s="1200"/>
      <c r="M88" s="1200"/>
      <c r="N88" s="1200"/>
      <c r="O88" s="1200"/>
      <c r="P88" s="1200"/>
      <c r="Q88" s="1200"/>
      <c r="R88" s="1200"/>
      <c r="S88" s="1200"/>
      <c r="T88" s="1200"/>
      <c r="U88" s="1200"/>
      <c r="V88" s="1200"/>
      <c r="W88" s="1200"/>
      <c r="X88" s="1200"/>
      <c r="Y88" s="1200"/>
      <c r="Z88" s="1200"/>
      <c r="AA88" s="1200"/>
      <c r="AB88" s="1200"/>
      <c r="AC88" s="1200"/>
      <c r="AD88" s="1200"/>
      <c r="AE88" s="1200"/>
    </row>
    <row r="89" spans="1:31">
      <c r="A89" s="1194" t="s">
        <v>8834</v>
      </c>
      <c r="B89" s="1200"/>
      <c r="C89" s="1200"/>
      <c r="D89" s="1200"/>
      <c r="E89" s="1200"/>
      <c r="F89" s="1200"/>
      <c r="G89" s="1200"/>
      <c r="H89" s="1200"/>
      <c r="I89" s="1200"/>
      <c r="J89" s="1200"/>
      <c r="K89" s="1200"/>
      <c r="L89" s="1200"/>
      <c r="M89" s="1200"/>
      <c r="N89" s="1200"/>
      <c r="O89" s="1200"/>
      <c r="P89" s="1200"/>
      <c r="Q89" s="1200"/>
      <c r="R89" s="1200"/>
      <c r="S89" s="1200"/>
      <c r="T89" s="1200"/>
      <c r="U89" s="1200"/>
      <c r="V89" s="1200"/>
      <c r="W89" s="1200"/>
      <c r="X89" s="1200"/>
      <c r="Y89" s="1200"/>
      <c r="Z89" s="1200"/>
      <c r="AA89" s="1200"/>
      <c r="AB89" s="1200"/>
      <c r="AC89" s="1200"/>
      <c r="AD89" s="1200"/>
      <c r="AE89" s="1200"/>
    </row>
    <row r="90" spans="1:31">
      <c r="A90" s="1194" t="s">
        <v>8835</v>
      </c>
      <c r="B90" s="1200">
        <v>230000000</v>
      </c>
      <c r="C90" s="1200">
        <v>62722999.990000002</v>
      </c>
      <c r="D90" s="1200">
        <v>292722999.99000001</v>
      </c>
      <c r="E90" s="1200">
        <v>62722999.990000002</v>
      </c>
      <c r="F90" s="1200">
        <v>62722999.990000002</v>
      </c>
      <c r="G90" s="1200">
        <v>230000000</v>
      </c>
      <c r="H90" s="1200"/>
      <c r="I90" s="1200"/>
      <c r="J90" s="1200"/>
      <c r="K90" s="1200"/>
      <c r="L90" s="1200"/>
      <c r="M90" s="1200"/>
      <c r="N90" s="1200"/>
      <c r="O90" s="1200"/>
      <c r="P90" s="1200"/>
      <c r="Q90" s="1200"/>
      <c r="R90" s="1200"/>
      <c r="S90" s="1200"/>
      <c r="T90" s="1200"/>
      <c r="U90" s="1200"/>
      <c r="V90" s="1200"/>
      <c r="W90" s="1200"/>
      <c r="X90" s="1200"/>
      <c r="Y90" s="1200"/>
      <c r="Z90" s="1200"/>
      <c r="AA90" s="1200"/>
      <c r="AB90" s="1200"/>
      <c r="AC90" s="1200"/>
      <c r="AD90" s="1200"/>
      <c r="AE90" s="1200"/>
    </row>
    <row r="91" spans="1:31">
      <c r="A91" s="1194" t="s">
        <v>8836</v>
      </c>
      <c r="B91" s="1200"/>
      <c r="C91" s="1200"/>
      <c r="D91" s="1200"/>
      <c r="E91" s="1200"/>
      <c r="F91" s="1200"/>
      <c r="G91" s="1200"/>
      <c r="H91" s="1200"/>
      <c r="I91" s="1200"/>
      <c r="J91" s="1200"/>
      <c r="K91" s="1200"/>
      <c r="L91" s="1200"/>
      <c r="M91" s="1200"/>
      <c r="N91" s="1200"/>
      <c r="O91" s="1200"/>
      <c r="P91" s="1200"/>
      <c r="Q91" s="1200"/>
      <c r="R91" s="1200"/>
      <c r="S91" s="1200"/>
      <c r="T91" s="1200"/>
      <c r="U91" s="1200"/>
      <c r="V91" s="1200"/>
      <c r="W91" s="1200"/>
      <c r="X91" s="1200"/>
      <c r="Y91" s="1200"/>
      <c r="Z91" s="1200"/>
      <c r="AA91" s="1200"/>
      <c r="AB91" s="1200"/>
      <c r="AC91" s="1200"/>
      <c r="AD91" s="1200"/>
      <c r="AE91" s="1200"/>
    </row>
    <row r="92" spans="1:31">
      <c r="A92" s="1194" t="s">
        <v>8837</v>
      </c>
      <c r="B92" s="1200"/>
      <c r="C92" s="1200"/>
      <c r="D92" s="1200"/>
      <c r="E92" s="1200"/>
      <c r="F92" s="1200"/>
      <c r="G92" s="1200"/>
      <c r="H92" s="1200"/>
      <c r="I92" s="1200"/>
      <c r="J92" s="1200"/>
      <c r="K92" s="1200"/>
      <c r="L92" s="1200"/>
      <c r="M92" s="1200"/>
      <c r="N92" s="1200"/>
      <c r="O92" s="1200"/>
      <c r="P92" s="1200"/>
      <c r="Q92" s="1200"/>
      <c r="R92" s="1200"/>
      <c r="S92" s="1200"/>
      <c r="T92" s="1200"/>
      <c r="U92" s="1200"/>
      <c r="V92" s="1200"/>
      <c r="W92" s="1200"/>
      <c r="X92" s="1200"/>
      <c r="Y92" s="1200"/>
      <c r="Z92" s="1200"/>
      <c r="AA92" s="1200"/>
      <c r="AB92" s="1200"/>
      <c r="AC92" s="1200"/>
      <c r="AD92" s="1200"/>
      <c r="AE92" s="1200"/>
    </row>
    <row r="93" spans="1:31">
      <c r="A93" s="1194" t="s">
        <v>8838</v>
      </c>
      <c r="B93" s="1200">
        <v>230000000</v>
      </c>
      <c r="C93" s="1200">
        <v>62722999.990000002</v>
      </c>
      <c r="D93" s="1200">
        <v>292722999.99000001</v>
      </c>
      <c r="E93" s="1200">
        <v>62722999.990000002</v>
      </c>
      <c r="F93" s="1200">
        <v>62722999.990000002</v>
      </c>
      <c r="G93" s="1200">
        <v>230000000</v>
      </c>
      <c r="H93" s="1200"/>
      <c r="I93" s="1200"/>
      <c r="J93" s="1200"/>
      <c r="K93" s="1200"/>
      <c r="L93" s="1200"/>
      <c r="M93" s="1200"/>
      <c r="N93" s="1200"/>
      <c r="O93" s="1200"/>
      <c r="P93" s="1200"/>
      <c r="Q93" s="1200"/>
      <c r="R93" s="1200"/>
      <c r="S93" s="1200"/>
      <c r="T93" s="1200"/>
      <c r="U93" s="1200"/>
      <c r="V93" s="1200"/>
      <c r="W93" s="1200"/>
      <c r="X93" s="1200"/>
      <c r="Y93" s="1200"/>
      <c r="Z93" s="1200"/>
      <c r="AA93" s="1200"/>
      <c r="AB93" s="1200"/>
      <c r="AC93" s="1200"/>
      <c r="AD93" s="1200"/>
      <c r="AE93" s="1200"/>
    </row>
  </sheetData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-0.249977111117893"/>
    <pageSetUpPr fitToPage="1"/>
  </sheetPr>
  <dimension ref="B1:G24"/>
  <sheetViews>
    <sheetView workbookViewId="0">
      <selection activeCell="D18" sqref="D18"/>
    </sheetView>
  </sheetViews>
  <sheetFormatPr baseColWidth="10" defaultRowHeight="15"/>
  <cols>
    <col min="2" max="2" width="5.85546875" customWidth="1"/>
    <col min="3" max="3" width="53.140625" customWidth="1"/>
    <col min="4" max="4" width="35.42578125" customWidth="1"/>
    <col min="6" max="6" width="18" customWidth="1"/>
  </cols>
  <sheetData>
    <row r="1" spans="2:6" ht="15.75" thickBot="1"/>
    <row r="2" spans="2:6">
      <c r="B2" s="1296" t="s">
        <v>4717</v>
      </c>
      <c r="C2" s="1297"/>
      <c r="D2" s="1298"/>
    </row>
    <row r="3" spans="2:6" ht="24" customHeight="1">
      <c r="B3" s="1299" t="s">
        <v>179</v>
      </c>
      <c r="C3" s="1300"/>
      <c r="D3" s="1301"/>
    </row>
    <row r="4" spans="2:6">
      <c r="B4" s="1299" t="s">
        <v>4720</v>
      </c>
      <c r="C4" s="1300"/>
      <c r="D4" s="1301"/>
    </row>
    <row r="5" spans="2:6" ht="15.75" thickBot="1">
      <c r="B5" s="1302" t="s">
        <v>180</v>
      </c>
      <c r="C5" s="1303"/>
      <c r="D5" s="1304"/>
    </row>
    <row r="6" spans="2:6" ht="24" customHeight="1" thickBot="1">
      <c r="B6" s="1486" t="s">
        <v>181</v>
      </c>
      <c r="C6" s="1487"/>
      <c r="D6" s="105">
        <f>EAI!H19</f>
        <v>1106516836.4499998</v>
      </c>
      <c r="F6" s="70"/>
    </row>
    <row r="7" spans="2:6" ht="15.75" thickBot="1">
      <c r="B7" s="1485"/>
      <c r="C7" s="1485"/>
      <c r="D7" s="106"/>
    </row>
    <row r="8" spans="2:6" ht="15.75" thickBot="1">
      <c r="B8" s="1407" t="s">
        <v>182</v>
      </c>
      <c r="C8" s="1484"/>
      <c r="D8" s="107">
        <f>SUM(D9:D14)</f>
        <v>0</v>
      </c>
    </row>
    <row r="9" spans="2:6" ht="15.75" thickBot="1">
      <c r="B9" s="21">
        <v>2.1</v>
      </c>
      <c r="C9" s="6" t="s">
        <v>13</v>
      </c>
      <c r="D9" s="108">
        <v>0</v>
      </c>
    </row>
    <row r="10" spans="2:6" ht="15.75" thickBot="1">
      <c r="B10" s="21">
        <v>2.2000000000000002</v>
      </c>
      <c r="C10" s="6" t="s">
        <v>14</v>
      </c>
      <c r="D10" s="108">
        <v>0</v>
      </c>
    </row>
    <row r="11" spans="2:6" ht="24.75" thickBot="1">
      <c r="B11" s="21">
        <v>2.2999999999999998</v>
      </c>
      <c r="C11" s="6" t="s">
        <v>15</v>
      </c>
      <c r="D11" s="108">
        <v>0</v>
      </c>
    </row>
    <row r="12" spans="2:6" ht="15.75" thickBot="1">
      <c r="B12" s="21">
        <v>2.4</v>
      </c>
      <c r="C12" s="6" t="s">
        <v>16</v>
      </c>
      <c r="D12" s="108">
        <v>0</v>
      </c>
    </row>
    <row r="13" spans="2:6" ht="15.75" thickBot="1">
      <c r="B13" s="21">
        <v>2.5</v>
      </c>
      <c r="C13" s="6" t="s">
        <v>17</v>
      </c>
      <c r="D13" s="108">
        <f>EA!F25</f>
        <v>0</v>
      </c>
    </row>
    <row r="14" spans="2:6" ht="15.75" thickBot="1">
      <c r="B14" s="21">
        <v>2.6</v>
      </c>
      <c r="C14" s="6" t="s">
        <v>183</v>
      </c>
      <c r="D14" s="108">
        <v>0</v>
      </c>
    </row>
    <row r="15" spans="2:6" ht="15.75" thickBot="1">
      <c r="B15" s="1485"/>
      <c r="C15" s="1485"/>
      <c r="D15" s="109"/>
    </row>
    <row r="16" spans="2:6" ht="36" customHeight="1" thickBot="1">
      <c r="B16" s="1407" t="s">
        <v>184</v>
      </c>
      <c r="C16" s="1484"/>
      <c r="D16" s="107">
        <f>SUM(D17:D19)</f>
        <v>62722999.990000002</v>
      </c>
    </row>
    <row r="17" spans="2:7" ht="15.75" thickBot="1">
      <c r="B17" s="21">
        <v>3.1</v>
      </c>
      <c r="C17" s="6" t="s">
        <v>185</v>
      </c>
      <c r="D17" s="108">
        <v>0</v>
      </c>
    </row>
    <row r="18" spans="2:7" ht="15.75" thickBot="1">
      <c r="B18" s="21">
        <v>3.2</v>
      </c>
      <c r="C18" s="6" t="s">
        <v>186</v>
      </c>
      <c r="D18" s="108">
        <f>EAI!H41</f>
        <v>62722999.990000002</v>
      </c>
    </row>
    <row r="19" spans="2:7" ht="15.75" thickBot="1">
      <c r="B19" s="21">
        <v>3.3</v>
      </c>
      <c r="C19" s="6" t="s">
        <v>187</v>
      </c>
      <c r="D19" s="108">
        <v>0</v>
      </c>
    </row>
    <row r="20" spans="2:7" ht="15.75" thickBot="1">
      <c r="B20" s="1485"/>
      <c r="C20" s="1485"/>
      <c r="D20" s="22"/>
    </row>
    <row r="21" spans="2:7" ht="15.75" thickBot="1">
      <c r="B21" s="1486" t="s">
        <v>188</v>
      </c>
      <c r="C21" s="1487"/>
      <c r="D21" s="110">
        <f>D6+D8-D16</f>
        <v>1043793836.4599998</v>
      </c>
      <c r="F21" s="387">
        <f>EA!F27</f>
        <v>0</v>
      </c>
      <c r="G21" s="188">
        <f>D21-F21</f>
        <v>1043793836.4599998</v>
      </c>
    </row>
    <row r="24" spans="2:7">
      <c r="D24" s="70"/>
    </row>
  </sheetData>
  <mergeCells count="11">
    <mergeCell ref="B7:C7"/>
    <mergeCell ref="B2:D2"/>
    <mergeCell ref="B3:D3"/>
    <mergeCell ref="B4:D4"/>
    <mergeCell ref="B5:D5"/>
    <mergeCell ref="B6:C6"/>
    <mergeCell ref="B8:C8"/>
    <mergeCell ref="B15:C15"/>
    <mergeCell ref="B16:C16"/>
    <mergeCell ref="B20:C20"/>
    <mergeCell ref="B21:C21"/>
  </mergeCells>
  <pageMargins left="0.70866141732283472" right="0.70866141732283472" top="0.74803149606299213" bottom="0.74803149606299213" header="0.31496062992125984" footer="0.31496062992125984"/>
  <pageSetup scale="8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249977111117893"/>
  </sheetPr>
  <dimension ref="A1:M32"/>
  <sheetViews>
    <sheetView topLeftCell="A11" workbookViewId="0">
      <selection activeCell="B32" sqref="B32"/>
    </sheetView>
  </sheetViews>
  <sheetFormatPr baseColWidth="10" defaultRowHeight="15"/>
  <cols>
    <col min="1" max="1" width="60.7109375" customWidth="1"/>
    <col min="2" max="2" width="18.42578125" customWidth="1"/>
    <col min="3" max="3" width="16.85546875" bestFit="1" customWidth="1"/>
    <col min="4" max="4" width="17.85546875" customWidth="1"/>
    <col min="5" max="5" width="18" customWidth="1"/>
    <col min="6" max="6" width="15.28515625" bestFit="1" customWidth="1"/>
    <col min="7" max="7" width="19.28515625" customWidth="1"/>
    <col min="8" max="8" width="15.140625" bestFit="1" customWidth="1"/>
    <col min="9" max="9" width="14.140625" bestFit="1" customWidth="1"/>
    <col min="13" max="13" width="15.140625" bestFit="1" customWidth="1"/>
  </cols>
  <sheetData>
    <row r="1" spans="1:13" ht="15.75" thickBot="1">
      <c r="A1" s="388"/>
      <c r="B1" s="388"/>
      <c r="M1" s="188"/>
    </row>
    <row r="2" spans="1:13" ht="15.75">
      <c r="A2" s="1488" t="s">
        <v>55</v>
      </c>
      <c r="B2" s="1489"/>
    </row>
    <row r="3" spans="1:13" ht="15.75">
      <c r="A3" s="1490" t="s">
        <v>1244</v>
      </c>
      <c r="B3" s="1491"/>
    </row>
    <row r="4" spans="1:13" ht="15.75">
      <c r="A4" s="1490"/>
      <c r="B4" s="1491"/>
    </row>
    <row r="5" spans="1:13" ht="15.75">
      <c r="A5" s="1490" t="s">
        <v>4720</v>
      </c>
      <c r="B5" s="1491"/>
    </row>
    <row r="6" spans="1:13" ht="16.5" thickBot="1">
      <c r="A6" s="1492" t="s">
        <v>1245</v>
      </c>
      <c r="B6" s="1493"/>
    </row>
    <row r="7" spans="1:13" ht="16.5" thickBot="1">
      <c r="A7" s="396" t="s">
        <v>1246</v>
      </c>
      <c r="B7" s="389">
        <f>'P COG'!G88</f>
        <v>613771778.52999997</v>
      </c>
      <c r="C7" s="633"/>
    </row>
    <row r="8" spans="1:13" ht="16.5" thickBot="1">
      <c r="A8" s="397"/>
      <c r="B8" s="390"/>
    </row>
    <row r="9" spans="1:13" ht="16.5" thickBot="1">
      <c r="A9" s="398" t="s">
        <v>1247</v>
      </c>
      <c r="B9" s="391">
        <f>SUM(B10:B25)</f>
        <v>336548318.49000001</v>
      </c>
      <c r="D9" s="70"/>
    </row>
    <row r="10" spans="1:13" ht="16.5" thickBot="1">
      <c r="A10" s="392" t="s">
        <v>1147</v>
      </c>
      <c r="B10" s="675">
        <f>'P COG'!G17</f>
        <v>34091223.590000004</v>
      </c>
      <c r="D10" s="70"/>
      <c r="E10" s="70"/>
    </row>
    <row r="11" spans="1:13" ht="16.5" thickBot="1">
      <c r="A11" s="392" t="s">
        <v>23</v>
      </c>
      <c r="B11" s="393">
        <f>'P COG'!G28</f>
        <v>117542005.64999999</v>
      </c>
      <c r="D11" s="70"/>
      <c r="E11" s="70"/>
    </row>
    <row r="12" spans="1:13" ht="16.5" thickBot="1">
      <c r="A12" s="392" t="s">
        <v>247</v>
      </c>
      <c r="B12" s="393">
        <f>'P COG'!G51</f>
        <v>715409.2</v>
      </c>
    </row>
    <row r="13" spans="1:13" ht="16.5" thickBot="1">
      <c r="A13" s="392" t="s">
        <v>248</v>
      </c>
      <c r="B13" s="393">
        <f>'P COG'!G52</f>
        <v>60847</v>
      </c>
    </row>
    <row r="14" spans="1:13" ht="16.5" thickBot="1">
      <c r="A14" s="392" t="s">
        <v>249</v>
      </c>
      <c r="B14" s="393">
        <f>'P COG'!G53</f>
        <v>0</v>
      </c>
    </row>
    <row r="15" spans="1:13" ht="16.5" thickBot="1">
      <c r="A15" s="392" t="s">
        <v>250</v>
      </c>
      <c r="B15" s="393">
        <f>'P COG'!G54</f>
        <v>0</v>
      </c>
    </row>
    <row r="16" spans="1:13" ht="16.5" thickBot="1">
      <c r="A16" s="392" t="s">
        <v>251</v>
      </c>
      <c r="B16" s="393">
        <f>'P COG'!G55</f>
        <v>0</v>
      </c>
    </row>
    <row r="17" spans="1:6" ht="16.5" thickBot="1">
      <c r="A17" s="392" t="s">
        <v>252</v>
      </c>
      <c r="B17" s="393">
        <f>'P COG'!G56</f>
        <v>56074.400000000001</v>
      </c>
    </row>
    <row r="18" spans="1:6" ht="16.5" thickBot="1">
      <c r="A18" s="392" t="s">
        <v>253</v>
      </c>
      <c r="B18" s="393">
        <f>'P COG'!G57</f>
        <v>0</v>
      </c>
    </row>
    <row r="19" spans="1:6" ht="16.5" thickBot="1">
      <c r="A19" s="392" t="s">
        <v>254</v>
      </c>
      <c r="B19" s="393">
        <f>'P COG'!G58</f>
        <v>0</v>
      </c>
    </row>
    <row r="20" spans="1:6" ht="16.5" thickBot="1">
      <c r="A20" s="392" t="s">
        <v>89</v>
      </c>
      <c r="B20" s="393">
        <f>'P COG'!G59</f>
        <v>0</v>
      </c>
      <c r="D20" s="70"/>
    </row>
    <row r="21" spans="1:6" ht="16.5" thickBot="1">
      <c r="A21" s="392" t="s">
        <v>255</v>
      </c>
      <c r="B21" s="393">
        <f>'P COG'!G62</f>
        <v>6775322.71</v>
      </c>
    </row>
    <row r="22" spans="1:6" ht="16.5" thickBot="1">
      <c r="A22" s="392" t="s">
        <v>256</v>
      </c>
      <c r="B22" s="393">
        <f>'P COG'!G63</f>
        <v>7085996.2999999998</v>
      </c>
      <c r="D22" s="70"/>
    </row>
    <row r="23" spans="1:6" ht="16.5" thickBot="1">
      <c r="A23" s="392" t="s">
        <v>257</v>
      </c>
      <c r="B23" s="393">
        <f>'P COG'!G64</f>
        <v>0</v>
      </c>
    </row>
    <row r="24" spans="1:6" s="725" customFormat="1" ht="16.5" thickBot="1">
      <c r="A24" s="392" t="s">
        <v>24</v>
      </c>
      <c r="B24" s="393">
        <f>'P COG'!G39</f>
        <v>124968244.16</v>
      </c>
      <c r="D24" s="70"/>
    </row>
    <row r="25" spans="1:6" ht="16.5" thickBot="1">
      <c r="A25" s="392" t="s">
        <v>1146</v>
      </c>
      <c r="B25" s="393">
        <f>'P COG'!G81</f>
        <v>45253195.479999997</v>
      </c>
      <c r="D25" s="70"/>
    </row>
    <row r="26" spans="1:6" ht="16.5" thickBot="1">
      <c r="A26" s="397"/>
      <c r="B26" s="394"/>
      <c r="D26" s="70"/>
    </row>
    <row r="27" spans="1:6" ht="16.5" thickBot="1">
      <c r="A27" s="398" t="s">
        <v>1248</v>
      </c>
      <c r="B27" s="391">
        <f>SUM(B28:B30)</f>
        <v>11766224.539999999</v>
      </c>
      <c r="D27" s="70"/>
    </row>
    <row r="28" spans="1:6" ht="16.5" thickBot="1">
      <c r="A28" s="392" t="s">
        <v>1145</v>
      </c>
      <c r="B28" s="393">
        <f>EA!F59</f>
        <v>11766224.539999999</v>
      </c>
      <c r="D28" s="70"/>
    </row>
    <row r="29" spans="1:6" ht="16.5" thickBot="1">
      <c r="A29" s="392" t="s">
        <v>51</v>
      </c>
      <c r="B29" s="393">
        <f>EA!F66</f>
        <v>0</v>
      </c>
      <c r="D29" s="70"/>
      <c r="E29" s="70"/>
      <c r="F29" s="70"/>
    </row>
    <row r="30" spans="1:6" ht="16.5" thickBot="1">
      <c r="A30" s="392" t="s">
        <v>50</v>
      </c>
      <c r="B30" s="733">
        <f>EA!F64</f>
        <v>0</v>
      </c>
      <c r="E30" s="70"/>
    </row>
    <row r="31" spans="1:6" ht="16.5" thickBot="1">
      <c r="A31" s="397"/>
      <c r="B31" s="394"/>
      <c r="D31" s="188">
        <f>EA!F69</f>
        <v>0</v>
      </c>
      <c r="E31" s="188">
        <f>SUM(E29:E30)</f>
        <v>0</v>
      </c>
    </row>
    <row r="32" spans="1:6" ht="16.5" thickBot="1">
      <c r="A32" s="396" t="s">
        <v>1249</v>
      </c>
      <c r="B32" s="395">
        <f>B7-B9+B27</f>
        <v>288989684.57999998</v>
      </c>
    </row>
  </sheetData>
  <mergeCells count="5">
    <mergeCell ref="A2:B2"/>
    <mergeCell ref="A3:B3"/>
    <mergeCell ref="A4:B4"/>
    <mergeCell ref="A5:B5"/>
    <mergeCell ref="A6:B6"/>
  </mergeCells>
  <pageMargins left="1" right="1" top="1" bottom="1" header="0.5" footer="0.5"/>
  <pageSetup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69"/>
  <sheetViews>
    <sheetView workbookViewId="0">
      <selection activeCell="E26" sqref="E26"/>
    </sheetView>
  </sheetViews>
  <sheetFormatPr baseColWidth="10" defaultRowHeight="15"/>
  <cols>
    <col min="4" max="4" width="35.28515625" customWidth="1"/>
    <col min="5" max="5" width="55.42578125" customWidth="1"/>
    <col min="6" max="6" width="62" customWidth="1"/>
  </cols>
  <sheetData>
    <row r="1" spans="1:6">
      <c r="A1" s="1496" t="s">
        <v>1353</v>
      </c>
      <c r="B1" s="1497"/>
      <c r="C1" s="1497"/>
      <c r="D1" s="1497"/>
      <c r="E1" s="1497"/>
      <c r="F1" s="1498"/>
    </row>
    <row r="2" spans="1:6">
      <c r="A2" s="1283" t="s">
        <v>1354</v>
      </c>
      <c r="B2" s="1284"/>
      <c r="C2" s="1284"/>
      <c r="D2" s="1284"/>
      <c r="E2" s="1284"/>
      <c r="F2" s="1499"/>
    </row>
    <row r="3" spans="1:6">
      <c r="A3" s="1283" t="s">
        <v>1355</v>
      </c>
      <c r="B3" s="1284"/>
      <c r="C3" s="1284"/>
      <c r="D3" s="1284"/>
      <c r="E3" s="1284"/>
      <c r="F3" s="1499"/>
    </row>
    <row r="4" spans="1:6" ht="15.75" thickBot="1">
      <c r="A4" s="1500" t="s">
        <v>1356</v>
      </c>
      <c r="B4" s="1501"/>
      <c r="C4" s="1501"/>
      <c r="D4" s="1501"/>
      <c r="E4" s="1501"/>
      <c r="F4" s="1502"/>
    </row>
    <row r="5" spans="1:6" ht="15.75" thickBot="1">
      <c r="A5" s="1503" t="s">
        <v>1357</v>
      </c>
      <c r="B5" s="1504"/>
      <c r="C5" s="1504"/>
      <c r="D5" s="1505"/>
      <c r="E5" s="599" t="s">
        <v>1358</v>
      </c>
      <c r="F5" s="599" t="s">
        <v>1359</v>
      </c>
    </row>
    <row r="6" spans="1:6">
      <c r="A6" s="1506" t="s">
        <v>1360</v>
      </c>
      <c r="B6" s="1507"/>
      <c r="C6" s="1507"/>
      <c r="D6" s="1508"/>
      <c r="E6" s="600"/>
      <c r="F6" s="600"/>
    </row>
    <row r="7" spans="1:6">
      <c r="A7" s="601"/>
      <c r="B7" s="1509" t="s">
        <v>1361</v>
      </c>
      <c r="C7" s="1509"/>
      <c r="D7" s="1510"/>
      <c r="E7" s="602" t="s">
        <v>1362</v>
      </c>
      <c r="F7" s="602" t="s">
        <v>1362</v>
      </c>
    </row>
    <row r="8" spans="1:6">
      <c r="A8" s="603"/>
      <c r="B8" s="604"/>
      <c r="C8" s="1494" t="s">
        <v>1363</v>
      </c>
      <c r="D8" s="1495"/>
      <c r="E8" s="605" t="s">
        <v>1364</v>
      </c>
      <c r="F8" s="605" t="s">
        <v>1364</v>
      </c>
    </row>
    <row r="9" spans="1:6" ht="25.5">
      <c r="A9" s="603"/>
      <c r="B9" s="604"/>
      <c r="C9" s="1494" t="s">
        <v>1365</v>
      </c>
      <c r="D9" s="1495"/>
      <c r="E9" s="605" t="s">
        <v>1366</v>
      </c>
      <c r="F9" s="605" t="s">
        <v>1366</v>
      </c>
    </row>
    <row r="10" spans="1:6">
      <c r="A10" s="603"/>
      <c r="B10" s="604"/>
      <c r="C10" s="1494" t="s">
        <v>1367</v>
      </c>
      <c r="D10" s="1495"/>
      <c r="E10" s="605" t="s">
        <v>1368</v>
      </c>
      <c r="F10" s="605" t="s">
        <v>1368</v>
      </c>
    </row>
    <row r="11" spans="1:6">
      <c r="A11" s="603"/>
      <c r="B11" s="604"/>
      <c r="C11" s="1494" t="s">
        <v>1369</v>
      </c>
      <c r="D11" s="1495"/>
      <c r="E11" s="605" t="s">
        <v>1370</v>
      </c>
      <c r="F11" s="605" t="s">
        <v>1370</v>
      </c>
    </row>
    <row r="12" spans="1:6">
      <c r="A12" s="603"/>
      <c r="B12" s="604"/>
      <c r="C12" s="1494" t="s">
        <v>1371</v>
      </c>
      <c r="D12" s="1495"/>
      <c r="E12" s="605" t="s">
        <v>1372</v>
      </c>
      <c r="F12" s="605" t="s">
        <v>1372</v>
      </c>
    </row>
    <row r="13" spans="1:6">
      <c r="A13" s="603"/>
      <c r="B13" s="604"/>
      <c r="C13" s="1494" t="s">
        <v>1373</v>
      </c>
      <c r="D13" s="1495"/>
      <c r="E13" s="605" t="s">
        <v>1374</v>
      </c>
      <c r="F13" s="605" t="s">
        <v>1374</v>
      </c>
    </row>
    <row r="14" spans="1:6" ht="25.5">
      <c r="A14" s="603"/>
      <c r="B14" s="604"/>
      <c r="C14" s="1494" t="s">
        <v>1375</v>
      </c>
      <c r="D14" s="1495"/>
      <c r="E14" s="605" t="s">
        <v>1376</v>
      </c>
      <c r="F14" s="605" t="s">
        <v>1376</v>
      </c>
    </row>
    <row r="15" spans="1:6" ht="38.25">
      <c r="A15" s="603"/>
      <c r="B15" s="604"/>
      <c r="C15" s="1494" t="s">
        <v>1377</v>
      </c>
      <c r="D15" s="1495"/>
      <c r="E15" s="605" t="s">
        <v>1378</v>
      </c>
      <c r="F15" s="605" t="s">
        <v>1378</v>
      </c>
    </row>
    <row r="16" spans="1:6" ht="25.5">
      <c r="A16" s="603"/>
      <c r="B16" s="604"/>
      <c r="C16" s="1494" t="s">
        <v>1379</v>
      </c>
      <c r="D16" s="1495"/>
      <c r="E16" s="605" t="s">
        <v>1380</v>
      </c>
      <c r="F16" s="605" t="s">
        <v>1380</v>
      </c>
    </row>
    <row r="17" spans="1:6">
      <c r="A17" s="603"/>
      <c r="B17" s="604"/>
      <c r="C17" s="1494" t="s">
        <v>1381</v>
      </c>
      <c r="D17" s="1495"/>
      <c r="E17" s="605" t="s">
        <v>1382</v>
      </c>
      <c r="F17" s="605" t="s">
        <v>1382</v>
      </c>
    </row>
    <row r="18" spans="1:6">
      <c r="A18" s="1511"/>
      <c r="B18" s="1494"/>
      <c r="C18" s="1494"/>
      <c r="D18" s="1495"/>
      <c r="E18" s="606"/>
      <c r="F18" s="606"/>
    </row>
    <row r="19" spans="1:6" ht="25.5">
      <c r="A19" s="601"/>
      <c r="B19" s="1512" t="s">
        <v>1383</v>
      </c>
      <c r="C19" s="1512"/>
      <c r="D19" s="1513"/>
      <c r="E19" s="602" t="s">
        <v>1384</v>
      </c>
      <c r="F19" s="602" t="s">
        <v>1384</v>
      </c>
    </row>
    <row r="20" spans="1:6">
      <c r="A20" s="603"/>
      <c r="B20" s="604"/>
      <c r="C20" s="1494" t="s">
        <v>1385</v>
      </c>
      <c r="D20" s="1495"/>
      <c r="E20" s="605" t="s">
        <v>1386</v>
      </c>
      <c r="F20" s="605" t="s">
        <v>1386</v>
      </c>
    </row>
    <row r="21" spans="1:6">
      <c r="A21" s="603"/>
      <c r="B21" s="604"/>
      <c r="C21" s="1494" t="s">
        <v>1387</v>
      </c>
      <c r="D21" s="1495"/>
      <c r="E21" s="605" t="s">
        <v>1388</v>
      </c>
      <c r="F21" s="605" t="s">
        <v>1388</v>
      </c>
    </row>
    <row r="22" spans="1:6">
      <c r="A22" s="603"/>
      <c r="B22" s="604"/>
      <c r="C22" s="1494" t="s">
        <v>1389</v>
      </c>
      <c r="D22" s="1495"/>
      <c r="E22" s="605" t="s">
        <v>1390</v>
      </c>
      <c r="F22" s="605" t="s">
        <v>1390</v>
      </c>
    </row>
    <row r="23" spans="1:6" ht="25.5">
      <c r="A23" s="603"/>
      <c r="B23" s="604"/>
      <c r="C23" s="1494" t="s">
        <v>1391</v>
      </c>
      <c r="D23" s="1495"/>
      <c r="E23" s="605" t="s">
        <v>1392</v>
      </c>
      <c r="F23" s="605" t="s">
        <v>1392</v>
      </c>
    </row>
    <row r="24" spans="1:6">
      <c r="A24" s="603"/>
      <c r="B24" s="604"/>
      <c r="C24" s="1494" t="s">
        <v>1393</v>
      </c>
      <c r="D24" s="1495"/>
      <c r="E24" s="605" t="s">
        <v>1394</v>
      </c>
      <c r="F24" s="605" t="s">
        <v>1394</v>
      </c>
    </row>
    <row r="25" spans="1:6">
      <c r="A25" s="603"/>
      <c r="B25" s="604"/>
      <c r="C25" s="1494" t="s">
        <v>1395</v>
      </c>
      <c r="D25" s="1495"/>
      <c r="E25" s="605" t="s">
        <v>1396</v>
      </c>
      <c r="F25" s="605" t="s">
        <v>1396</v>
      </c>
    </row>
    <row r="26" spans="1:6">
      <c r="A26" s="603"/>
      <c r="B26" s="604"/>
      <c r="C26" s="1494" t="s">
        <v>1397</v>
      </c>
      <c r="D26" s="1495"/>
      <c r="E26" s="605" t="s">
        <v>1398</v>
      </c>
      <c r="F26" s="605" t="s">
        <v>1398</v>
      </c>
    </row>
    <row r="27" spans="1:6">
      <c r="A27" s="603"/>
      <c r="B27" s="604"/>
      <c r="C27" s="1494" t="s">
        <v>1399</v>
      </c>
      <c r="D27" s="1495"/>
      <c r="E27" s="605" t="s">
        <v>1400</v>
      </c>
      <c r="F27" s="605" t="s">
        <v>1400</v>
      </c>
    </row>
    <row r="28" spans="1:6" ht="25.5">
      <c r="A28" s="603"/>
      <c r="B28" s="604"/>
      <c r="C28" s="1494" t="s">
        <v>1401</v>
      </c>
      <c r="D28" s="1495"/>
      <c r="E28" s="605" t="s">
        <v>1402</v>
      </c>
      <c r="F28" s="605" t="s">
        <v>1402</v>
      </c>
    </row>
    <row r="29" spans="1:6">
      <c r="A29" s="603"/>
      <c r="B29" s="604"/>
      <c r="C29" s="1494" t="s">
        <v>1403</v>
      </c>
      <c r="D29" s="1495"/>
      <c r="E29" s="605" t="s">
        <v>1404</v>
      </c>
      <c r="F29" s="605" t="s">
        <v>1404</v>
      </c>
    </row>
    <row r="30" spans="1:6">
      <c r="A30" s="603"/>
      <c r="B30" s="604"/>
      <c r="C30" s="1494" t="s">
        <v>1405</v>
      </c>
      <c r="D30" s="1495"/>
      <c r="E30" s="605" t="s">
        <v>1406</v>
      </c>
      <c r="F30" s="605" t="s">
        <v>1406</v>
      </c>
    </row>
    <row r="31" spans="1:6">
      <c r="A31" s="603"/>
      <c r="B31" s="604"/>
      <c r="C31" s="1494" t="s">
        <v>1407</v>
      </c>
      <c r="D31" s="1495"/>
      <c r="E31" s="605" t="s">
        <v>1408</v>
      </c>
      <c r="F31" s="605" t="s">
        <v>1408</v>
      </c>
    </row>
    <row r="32" spans="1:6">
      <c r="A32" s="603"/>
      <c r="B32" s="604"/>
      <c r="C32" s="1494" t="s">
        <v>1409</v>
      </c>
      <c r="D32" s="1495"/>
      <c r="E32" s="605" t="s">
        <v>1410</v>
      </c>
      <c r="F32" s="605" t="s">
        <v>1410</v>
      </c>
    </row>
    <row r="33" spans="1:6">
      <c r="A33" s="603"/>
      <c r="B33" s="604"/>
      <c r="C33" s="1494" t="s">
        <v>1411</v>
      </c>
      <c r="D33" s="1495"/>
      <c r="E33" s="605" t="s">
        <v>1412</v>
      </c>
      <c r="F33" s="605" t="s">
        <v>1412</v>
      </c>
    </row>
    <row r="34" spans="1:6">
      <c r="A34" s="603"/>
      <c r="B34" s="604"/>
      <c r="C34" s="1494" t="s">
        <v>1413</v>
      </c>
      <c r="D34" s="1495"/>
      <c r="E34" s="605" t="s">
        <v>1414</v>
      </c>
      <c r="F34" s="605" t="s">
        <v>1414</v>
      </c>
    </row>
    <row r="35" spans="1:6">
      <c r="A35" s="603"/>
      <c r="B35" s="604"/>
      <c r="C35" s="1494" t="s">
        <v>1415</v>
      </c>
      <c r="D35" s="1495"/>
      <c r="E35" s="605" t="s">
        <v>1416</v>
      </c>
      <c r="F35" s="605" t="s">
        <v>1416</v>
      </c>
    </row>
    <row r="36" spans="1:6" ht="30" customHeight="1">
      <c r="A36" s="1514" t="s">
        <v>1417</v>
      </c>
      <c r="B36" s="1512"/>
      <c r="C36" s="1512"/>
      <c r="D36" s="1513"/>
      <c r="E36" s="602" t="s">
        <v>1418</v>
      </c>
      <c r="F36" s="602" t="s">
        <v>1418</v>
      </c>
    </row>
    <row r="37" spans="1:6">
      <c r="A37" s="1511"/>
      <c r="B37" s="1494"/>
      <c r="C37" s="1494"/>
      <c r="D37" s="1495"/>
      <c r="E37" s="606"/>
      <c r="F37" s="606"/>
    </row>
    <row r="38" spans="1:6" ht="25.5" customHeight="1">
      <c r="A38" s="1514" t="s">
        <v>1419</v>
      </c>
      <c r="B38" s="1512"/>
      <c r="C38" s="1512"/>
      <c r="D38" s="1513"/>
      <c r="E38" s="606"/>
      <c r="F38" s="606"/>
    </row>
    <row r="39" spans="1:6">
      <c r="A39" s="601"/>
      <c r="B39" s="1512" t="s">
        <v>1420</v>
      </c>
      <c r="C39" s="1512"/>
      <c r="D39" s="1513"/>
      <c r="E39" s="602" t="s">
        <v>1421</v>
      </c>
      <c r="F39" s="602" t="s">
        <v>1421</v>
      </c>
    </row>
    <row r="40" spans="1:6" ht="38.25">
      <c r="A40" s="603"/>
      <c r="B40" s="604"/>
      <c r="C40" s="1494" t="s">
        <v>1422</v>
      </c>
      <c r="D40" s="1495"/>
      <c r="E40" s="605" t="s">
        <v>1423</v>
      </c>
      <c r="F40" s="605" t="s">
        <v>1423</v>
      </c>
    </row>
    <row r="41" spans="1:6" ht="25.5">
      <c r="A41" s="603"/>
      <c r="B41" s="604"/>
      <c r="C41" s="1494" t="s">
        <v>1424</v>
      </c>
      <c r="D41" s="1495"/>
      <c r="E41" s="605" t="s">
        <v>1425</v>
      </c>
      <c r="F41" s="605" t="s">
        <v>1425</v>
      </c>
    </row>
    <row r="42" spans="1:6" ht="25.5">
      <c r="A42" s="603"/>
      <c r="B42" s="604"/>
      <c r="C42" s="1494" t="s">
        <v>1426</v>
      </c>
      <c r="D42" s="1495"/>
      <c r="E42" s="605" t="s">
        <v>1427</v>
      </c>
      <c r="F42" s="605" t="s">
        <v>1427</v>
      </c>
    </row>
    <row r="43" spans="1:6">
      <c r="A43" s="1511"/>
      <c r="B43" s="1494"/>
      <c r="C43" s="1494"/>
      <c r="D43" s="1495"/>
      <c r="E43" s="606"/>
      <c r="F43" s="606"/>
    </row>
    <row r="44" spans="1:6">
      <c r="A44" s="601"/>
      <c r="B44" s="1512" t="s">
        <v>1428</v>
      </c>
      <c r="C44" s="1512"/>
      <c r="D44" s="1513"/>
      <c r="E44" s="602" t="s">
        <v>1429</v>
      </c>
      <c r="F44" s="602" t="s">
        <v>1429</v>
      </c>
    </row>
    <row r="45" spans="1:6" ht="25.5">
      <c r="A45" s="603"/>
      <c r="B45" s="604"/>
      <c r="C45" s="1494" t="s">
        <v>1422</v>
      </c>
      <c r="D45" s="1495"/>
      <c r="E45" s="605" t="s">
        <v>1430</v>
      </c>
      <c r="F45" s="605" t="s">
        <v>1430</v>
      </c>
    </row>
    <row r="46" spans="1:6">
      <c r="A46" s="603"/>
      <c r="B46" s="604"/>
      <c r="C46" s="1494" t="s">
        <v>1424</v>
      </c>
      <c r="D46" s="1495"/>
      <c r="E46" s="605" t="s">
        <v>1431</v>
      </c>
      <c r="F46" s="605" t="s">
        <v>1431</v>
      </c>
    </row>
    <row r="47" spans="1:6" ht="25.5">
      <c r="A47" s="603"/>
      <c r="B47" s="604"/>
      <c r="C47" s="1494" t="s">
        <v>1432</v>
      </c>
      <c r="D47" s="1495"/>
      <c r="E47" s="605" t="s">
        <v>1433</v>
      </c>
      <c r="F47" s="605" t="s">
        <v>1433</v>
      </c>
    </row>
    <row r="48" spans="1:6">
      <c r="A48" s="1514" t="s">
        <v>1434</v>
      </c>
      <c r="B48" s="1512"/>
      <c r="C48" s="1512"/>
      <c r="D48" s="1513"/>
      <c r="E48" s="602" t="s">
        <v>1435</v>
      </c>
      <c r="F48" s="602" t="s">
        <v>1435</v>
      </c>
    </row>
    <row r="49" spans="1:6">
      <c r="A49" s="1511"/>
      <c r="B49" s="1494"/>
      <c r="C49" s="1494"/>
      <c r="D49" s="1495"/>
      <c r="E49" s="606"/>
      <c r="F49" s="606"/>
    </row>
    <row r="50" spans="1:6">
      <c r="A50" s="1514" t="s">
        <v>1436</v>
      </c>
      <c r="B50" s="1512"/>
      <c r="C50" s="1512"/>
      <c r="D50" s="1513"/>
      <c r="E50" s="606"/>
      <c r="F50" s="606"/>
    </row>
    <row r="51" spans="1:6">
      <c r="A51" s="601"/>
      <c r="B51" s="1512" t="s">
        <v>1437</v>
      </c>
      <c r="C51" s="1512"/>
      <c r="D51" s="1513"/>
      <c r="E51" s="602" t="s">
        <v>1438</v>
      </c>
      <c r="F51" s="602" t="s">
        <v>1438</v>
      </c>
    </row>
    <row r="52" spans="1:6" ht="30" customHeight="1">
      <c r="A52" s="603"/>
      <c r="B52" s="604"/>
      <c r="C52" s="1494" t="s">
        <v>1439</v>
      </c>
      <c r="D52" s="1495"/>
      <c r="E52" s="606"/>
      <c r="F52" s="606"/>
    </row>
    <row r="53" spans="1:6">
      <c r="A53" s="603"/>
      <c r="B53" s="604"/>
      <c r="C53" s="604"/>
      <c r="D53" s="607" t="s">
        <v>1440</v>
      </c>
      <c r="E53" s="605" t="s">
        <v>1441</v>
      </c>
      <c r="F53" s="605" t="s">
        <v>1442</v>
      </c>
    </row>
    <row r="54" spans="1:6">
      <c r="A54" s="603"/>
      <c r="B54" s="604"/>
      <c r="C54" s="604"/>
      <c r="D54" s="607" t="s">
        <v>1443</v>
      </c>
      <c r="E54" s="605" t="s">
        <v>1444</v>
      </c>
      <c r="F54" s="605" t="s">
        <v>1445</v>
      </c>
    </row>
    <row r="55" spans="1:6" ht="25.5">
      <c r="A55" s="603"/>
      <c r="B55" s="604"/>
      <c r="C55" s="1494" t="s">
        <v>1446</v>
      </c>
      <c r="D55" s="1495"/>
      <c r="E55" s="605" t="s">
        <v>1447</v>
      </c>
      <c r="F55" s="605" t="s">
        <v>1447</v>
      </c>
    </row>
    <row r="56" spans="1:6">
      <c r="A56" s="1511"/>
      <c r="B56" s="1494"/>
      <c r="C56" s="1494"/>
      <c r="D56" s="1495"/>
      <c r="E56" s="606"/>
      <c r="F56" s="606"/>
    </row>
    <row r="57" spans="1:6">
      <c r="A57" s="601"/>
      <c r="B57" s="1512" t="s">
        <v>1448</v>
      </c>
      <c r="C57" s="1512"/>
      <c r="D57" s="1513"/>
      <c r="E57" s="602" t="s">
        <v>1449</v>
      </c>
      <c r="F57" s="602" t="s">
        <v>1449</v>
      </c>
    </row>
    <row r="58" spans="1:6" ht="32.25" customHeight="1">
      <c r="A58" s="603"/>
      <c r="B58" s="604"/>
      <c r="C58" s="1494" t="s">
        <v>1450</v>
      </c>
      <c r="D58" s="1495"/>
      <c r="E58" s="606"/>
      <c r="F58" s="606"/>
    </row>
    <row r="59" spans="1:6" ht="25.5">
      <c r="A59" s="603"/>
      <c r="B59" s="604"/>
      <c r="C59" s="604"/>
      <c r="D59" s="607" t="s">
        <v>1440</v>
      </c>
      <c r="E59" s="605" t="s">
        <v>1451</v>
      </c>
      <c r="F59" s="605" t="s">
        <v>1451</v>
      </c>
    </row>
    <row r="60" spans="1:6" ht="25.5">
      <c r="A60" s="603"/>
      <c r="B60" s="604"/>
      <c r="C60" s="604"/>
      <c r="D60" s="607" t="s">
        <v>1443</v>
      </c>
      <c r="E60" s="605" t="s">
        <v>1452</v>
      </c>
      <c r="F60" s="605" t="s">
        <v>1452</v>
      </c>
    </row>
    <row r="61" spans="1:6" ht="25.5">
      <c r="A61" s="603"/>
      <c r="B61" s="604"/>
      <c r="C61" s="1494" t="s">
        <v>1453</v>
      </c>
      <c r="D61" s="1495"/>
      <c r="E61" s="605" t="s">
        <v>1454</v>
      </c>
      <c r="F61" s="605" t="s">
        <v>1454</v>
      </c>
    </row>
    <row r="62" spans="1:6" ht="21.75" customHeight="1">
      <c r="A62" s="1514" t="s">
        <v>1455</v>
      </c>
      <c r="B62" s="1512"/>
      <c r="C62" s="1512"/>
      <c r="D62" s="1513"/>
      <c r="E62" s="602" t="s">
        <v>1456</v>
      </c>
      <c r="F62" s="602" t="s">
        <v>1456</v>
      </c>
    </row>
    <row r="63" spans="1:6" ht="21.75" customHeight="1">
      <c r="A63" s="1511"/>
      <c r="B63" s="1494"/>
      <c r="C63" s="1494"/>
      <c r="D63" s="1495"/>
      <c r="E63" s="606"/>
      <c r="F63" s="606"/>
    </row>
    <row r="64" spans="1:6" ht="21.75" customHeight="1">
      <c r="A64" s="1514" t="s">
        <v>1457</v>
      </c>
      <c r="B64" s="1512"/>
      <c r="C64" s="1512"/>
      <c r="D64" s="1513"/>
      <c r="E64" s="602" t="s">
        <v>1458</v>
      </c>
      <c r="F64" s="602" t="s">
        <v>1458</v>
      </c>
    </row>
    <row r="65" spans="1:6" ht="21.75" customHeight="1">
      <c r="A65" s="1511"/>
      <c r="B65" s="1494"/>
      <c r="C65" s="1494"/>
      <c r="D65" s="1495"/>
      <c r="E65" s="606"/>
      <c r="F65" s="606"/>
    </row>
    <row r="66" spans="1:6" ht="21.75" customHeight="1">
      <c r="A66" s="1514" t="s">
        <v>1459</v>
      </c>
      <c r="B66" s="1512"/>
      <c r="C66" s="1512"/>
      <c r="D66" s="1513"/>
      <c r="E66" s="608" t="s">
        <v>1460</v>
      </c>
      <c r="F66" s="608" t="s">
        <v>1461</v>
      </c>
    </row>
    <row r="67" spans="1:6" ht="21.75" customHeight="1">
      <c r="A67" s="1511"/>
      <c r="B67" s="1494"/>
      <c r="C67" s="1494"/>
      <c r="D67" s="1495"/>
      <c r="E67" s="608"/>
      <c r="F67" s="608"/>
    </row>
    <row r="68" spans="1:6" ht="21.75" customHeight="1">
      <c r="A68" s="1514" t="s">
        <v>1462</v>
      </c>
      <c r="B68" s="1512"/>
      <c r="C68" s="1512"/>
      <c r="D68" s="1513"/>
      <c r="E68" s="608" t="s">
        <v>1463</v>
      </c>
      <c r="F68" s="608" t="s">
        <v>1460</v>
      </c>
    </row>
    <row r="69" spans="1:6" ht="15.75" thickBot="1">
      <c r="A69" s="1515"/>
      <c r="B69" s="1516"/>
      <c r="C69" s="1516"/>
      <c r="D69" s="1517"/>
      <c r="E69" s="609"/>
      <c r="F69" s="609"/>
    </row>
  </sheetData>
  <mergeCells count="65">
    <mergeCell ref="A65:D65"/>
    <mergeCell ref="A66:D66"/>
    <mergeCell ref="A67:D67"/>
    <mergeCell ref="A68:D68"/>
    <mergeCell ref="A69:D69"/>
    <mergeCell ref="A64:D64"/>
    <mergeCell ref="A49:D49"/>
    <mergeCell ref="A50:D50"/>
    <mergeCell ref="B51:D51"/>
    <mergeCell ref="C52:D52"/>
    <mergeCell ref="C55:D55"/>
    <mergeCell ref="A56:D56"/>
    <mergeCell ref="B57:D57"/>
    <mergeCell ref="C58:D58"/>
    <mergeCell ref="C61:D61"/>
    <mergeCell ref="A62:D62"/>
    <mergeCell ref="A63:D63"/>
    <mergeCell ref="A48:D48"/>
    <mergeCell ref="A37:D37"/>
    <mergeCell ref="A38:D38"/>
    <mergeCell ref="B39:D39"/>
    <mergeCell ref="C40:D40"/>
    <mergeCell ref="C41:D41"/>
    <mergeCell ref="C42:D42"/>
    <mergeCell ref="A43:D43"/>
    <mergeCell ref="B44:D44"/>
    <mergeCell ref="C45:D45"/>
    <mergeCell ref="C46:D46"/>
    <mergeCell ref="C47:D47"/>
    <mergeCell ref="A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24:D24"/>
    <mergeCell ref="C13:D13"/>
    <mergeCell ref="C14:D14"/>
    <mergeCell ref="C15:D15"/>
    <mergeCell ref="C16:D16"/>
    <mergeCell ref="C17:D17"/>
    <mergeCell ref="A18:D18"/>
    <mergeCell ref="B19:D19"/>
    <mergeCell ref="C20:D20"/>
    <mergeCell ref="C21:D21"/>
    <mergeCell ref="C22:D22"/>
    <mergeCell ref="C23:D23"/>
    <mergeCell ref="C12:D12"/>
    <mergeCell ref="A1:F1"/>
    <mergeCell ref="A2:F2"/>
    <mergeCell ref="A3:F3"/>
    <mergeCell ref="A4:F4"/>
    <mergeCell ref="A5:D5"/>
    <mergeCell ref="A6:D6"/>
    <mergeCell ref="B7:D7"/>
    <mergeCell ref="C8:D8"/>
    <mergeCell ref="C9:D9"/>
    <mergeCell ref="C10:D10"/>
    <mergeCell ref="C11:D11"/>
  </mergeCells>
  <pageMargins left="0.70866141732283472" right="0.70866141732283472" top="0.74803149606299213" bottom="0.74803149606299213" header="0.31496062992125984" footer="0.31496062992125984"/>
  <pageSetup scale="40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  <pageSetUpPr fitToPage="1"/>
  </sheetPr>
  <dimension ref="B1:L108"/>
  <sheetViews>
    <sheetView topLeftCell="A70" zoomScale="82" zoomScaleNormal="82" workbookViewId="0">
      <selection activeCell="B88" sqref="B88"/>
    </sheetView>
  </sheetViews>
  <sheetFormatPr baseColWidth="10" defaultRowHeight="12"/>
  <cols>
    <col min="1" max="1" width="11.42578125" style="4"/>
    <col min="2" max="2" width="5.28515625" style="4" customWidth="1"/>
    <col min="3" max="3" width="47.85546875" style="4" customWidth="1"/>
    <col min="4" max="4" width="22.5703125" style="4" customWidth="1"/>
    <col min="5" max="5" width="20.42578125" style="4" customWidth="1"/>
    <col min="6" max="6" width="21.28515625" style="4" customWidth="1"/>
    <col min="7" max="7" width="21.28515625" style="4" bestFit="1" customWidth="1"/>
    <col min="8" max="8" width="23.42578125" style="4" customWidth="1"/>
    <col min="9" max="9" width="20.42578125" style="4" customWidth="1"/>
    <col min="10" max="10" width="3.42578125" style="4" customWidth="1"/>
    <col min="11" max="11" width="19.42578125" style="4" bestFit="1" customWidth="1"/>
    <col min="12" max="12" width="16.5703125" style="4" bestFit="1" customWidth="1"/>
    <col min="13" max="16384" width="11.42578125" style="4"/>
  </cols>
  <sheetData>
    <row r="1" spans="2:12" ht="15.75">
      <c r="B1" s="1524" t="s">
        <v>55</v>
      </c>
      <c r="C1" s="1525"/>
      <c r="D1" s="1525"/>
      <c r="E1" s="1525"/>
      <c r="F1" s="1525"/>
      <c r="G1" s="1525"/>
      <c r="H1" s="1525"/>
      <c r="I1" s="1526"/>
    </row>
    <row r="2" spans="2:12" ht="15.75">
      <c r="B2" s="1527" t="s">
        <v>211</v>
      </c>
      <c r="C2" s="1528"/>
      <c r="D2" s="1528"/>
      <c r="E2" s="1528"/>
      <c r="F2" s="1528"/>
      <c r="G2" s="1528"/>
      <c r="H2" s="1528"/>
      <c r="I2" s="1529"/>
    </row>
    <row r="3" spans="2:12" ht="15.75">
      <c r="B3" s="1527" t="s">
        <v>212</v>
      </c>
      <c r="C3" s="1528"/>
      <c r="D3" s="1528"/>
      <c r="E3" s="1528"/>
      <c r="F3" s="1528"/>
      <c r="G3" s="1528"/>
      <c r="H3" s="1528"/>
      <c r="I3" s="1529"/>
    </row>
    <row r="4" spans="2:12" ht="16.5" thickBot="1">
      <c r="B4" s="1530" t="s">
        <v>4711</v>
      </c>
      <c r="C4" s="1531"/>
      <c r="D4" s="1531"/>
      <c r="E4" s="1531"/>
      <c r="F4" s="1531"/>
      <c r="G4" s="1531"/>
      <c r="H4" s="1531"/>
      <c r="I4" s="1532"/>
    </row>
    <row r="5" spans="2:12" ht="16.5" thickBot="1">
      <c r="B5" s="1333" t="s">
        <v>116</v>
      </c>
      <c r="C5" s="1533"/>
      <c r="D5" s="1538" t="s">
        <v>213</v>
      </c>
      <c r="E5" s="1539"/>
      <c r="F5" s="1539"/>
      <c r="G5" s="1539"/>
      <c r="H5" s="1540"/>
      <c r="I5" s="1541" t="s">
        <v>214</v>
      </c>
    </row>
    <row r="6" spans="2:12" ht="32.25" thickBot="1">
      <c r="B6" s="1534"/>
      <c r="C6" s="1535"/>
      <c r="D6" s="326" t="s">
        <v>215</v>
      </c>
      <c r="E6" s="326" t="s">
        <v>1012</v>
      </c>
      <c r="F6" s="326" t="s">
        <v>195</v>
      </c>
      <c r="G6" s="326" t="s">
        <v>196</v>
      </c>
      <c r="H6" s="326" t="s">
        <v>217</v>
      </c>
      <c r="I6" s="1542"/>
      <c r="K6" s="326" t="s">
        <v>4722</v>
      </c>
      <c r="L6" s="4" t="s">
        <v>2434</v>
      </c>
    </row>
    <row r="7" spans="2:12" ht="16.5" thickBot="1">
      <c r="B7" s="1536"/>
      <c r="C7" s="1537"/>
      <c r="D7" s="326">
        <v>1</v>
      </c>
      <c r="E7" s="326">
        <v>2</v>
      </c>
      <c r="F7" s="326" t="s">
        <v>218</v>
      </c>
      <c r="G7" s="326">
        <v>4</v>
      </c>
      <c r="H7" s="326">
        <v>5</v>
      </c>
      <c r="I7" s="326" t="s">
        <v>219</v>
      </c>
    </row>
    <row r="8" spans="2:12" ht="15.75">
      <c r="B8" s="1520" t="s">
        <v>21</v>
      </c>
      <c r="C8" s="1521"/>
      <c r="D8" s="327">
        <f>SUM(D9:D15)</f>
        <v>1265086740.8600001</v>
      </c>
      <c r="E8" s="327">
        <f t="shared" ref="E8:H8" si="0">SUM(E9:E15)</f>
        <v>22993000</v>
      </c>
      <c r="F8" s="327">
        <f t="shared" si="0"/>
        <v>1288079740.8599999</v>
      </c>
      <c r="G8" s="327">
        <f t="shared" si="0"/>
        <v>266938806.97</v>
      </c>
      <c r="H8" s="327">
        <f t="shared" si="0"/>
        <v>266891172.21000001</v>
      </c>
      <c r="I8" s="327">
        <f t="shared" ref="I8" si="1">SUM(I9:I15)</f>
        <v>1021140933.8899999</v>
      </c>
      <c r="K8" s="111">
        <f>SUM(K9:K15)</f>
        <v>1155528720.5500002</v>
      </c>
      <c r="L8" s="97">
        <f>G8-K8</f>
        <v>-888589913.58000016</v>
      </c>
    </row>
    <row r="9" spans="2:12" ht="30">
      <c r="B9" s="328"/>
      <c r="C9" s="329" t="s">
        <v>220</v>
      </c>
      <c r="D9" s="355">
        <v>599326601.67999995</v>
      </c>
      <c r="E9" s="355">
        <v>-5387276.6100000003</v>
      </c>
      <c r="F9" s="330">
        <v>593939325.07000005</v>
      </c>
      <c r="G9" s="356">
        <v>135767021.37</v>
      </c>
      <c r="H9" s="355">
        <v>135758400.11000001</v>
      </c>
      <c r="I9" s="355">
        <v>458172303.69999999</v>
      </c>
      <c r="K9" s="97">
        <v>540264267.88999999</v>
      </c>
      <c r="L9" s="97">
        <f>G9-K9</f>
        <v>-404497246.51999998</v>
      </c>
    </row>
    <row r="10" spans="2:12" ht="30">
      <c r="B10" s="328"/>
      <c r="C10" s="329" t="s">
        <v>221</v>
      </c>
      <c r="D10" s="355">
        <v>61423051.020000003</v>
      </c>
      <c r="E10" s="355">
        <v>5368658.76</v>
      </c>
      <c r="F10" s="330">
        <v>66791709.780000001</v>
      </c>
      <c r="G10" s="355">
        <v>18353879.949999999</v>
      </c>
      <c r="H10" s="355">
        <v>18353879.949999999</v>
      </c>
      <c r="I10" s="355">
        <v>48437829.829999998</v>
      </c>
      <c r="K10" s="97">
        <v>60263427.359999999</v>
      </c>
      <c r="L10" s="97">
        <f t="shared" ref="L10:L73" si="2">G10-K10</f>
        <v>-41909547.409999996</v>
      </c>
    </row>
    <row r="11" spans="2:12" ht="15.75">
      <c r="B11" s="328"/>
      <c r="C11" s="329" t="s">
        <v>222</v>
      </c>
      <c r="D11" s="355">
        <v>274934019.56</v>
      </c>
      <c r="E11" s="355">
        <v>1380902.16</v>
      </c>
      <c r="F11" s="330">
        <v>276314921.72000003</v>
      </c>
      <c r="G11" s="355">
        <v>43629156.399999999</v>
      </c>
      <c r="H11" s="355">
        <v>43629156.399999999</v>
      </c>
      <c r="I11" s="355">
        <v>232685765.31999999</v>
      </c>
      <c r="K11" s="97">
        <v>257910129.69999999</v>
      </c>
      <c r="L11" s="97">
        <f t="shared" si="2"/>
        <v>-214280973.29999998</v>
      </c>
    </row>
    <row r="12" spans="2:12" ht="15.75">
      <c r="B12" s="328"/>
      <c r="C12" s="329" t="s">
        <v>223</v>
      </c>
      <c r="D12" s="355">
        <v>140774980.38999999</v>
      </c>
      <c r="E12" s="643">
        <v>13637487.26</v>
      </c>
      <c r="F12" s="330">
        <v>154412467.65000001</v>
      </c>
      <c r="G12" s="355">
        <v>30902277.34</v>
      </c>
      <c r="H12" s="355">
        <v>30902277.34</v>
      </c>
      <c r="I12" s="355">
        <v>123510190.31</v>
      </c>
      <c r="K12" s="97">
        <v>130005763.69</v>
      </c>
      <c r="L12" s="97">
        <f t="shared" si="2"/>
        <v>-99103486.349999994</v>
      </c>
    </row>
    <row r="13" spans="2:12" ht="15.75">
      <c r="B13" s="328"/>
      <c r="C13" s="329" t="s">
        <v>224</v>
      </c>
      <c r="D13" s="355">
        <v>166376736.52000001</v>
      </c>
      <c r="E13" s="355">
        <v>8571396.5800000001</v>
      </c>
      <c r="F13" s="330">
        <v>174948133.09999999</v>
      </c>
      <c r="G13" s="355">
        <v>38286471.909999996</v>
      </c>
      <c r="H13" s="355">
        <v>38247458.409999996</v>
      </c>
      <c r="I13" s="355">
        <v>136661661.19</v>
      </c>
      <c r="J13" s="4" t="s">
        <v>1540</v>
      </c>
      <c r="K13" s="97">
        <v>167085131.91</v>
      </c>
      <c r="L13" s="97">
        <f t="shared" si="2"/>
        <v>-128798660</v>
      </c>
    </row>
    <row r="14" spans="2:12" ht="15.75">
      <c r="B14" s="328"/>
      <c r="C14" s="329" t="s">
        <v>225</v>
      </c>
      <c r="D14" s="355">
        <v>22251351.690000001</v>
      </c>
      <c r="E14" s="355">
        <v>-578168.15</v>
      </c>
      <c r="F14" s="330">
        <v>21673183.539999999</v>
      </c>
      <c r="G14" s="355">
        <v>0</v>
      </c>
      <c r="H14" s="355">
        <v>0</v>
      </c>
      <c r="I14" s="355">
        <v>21673183.539999999</v>
      </c>
      <c r="K14" s="97">
        <v>0</v>
      </c>
      <c r="L14" s="97">
        <f t="shared" si="2"/>
        <v>0</v>
      </c>
    </row>
    <row r="15" spans="2:12" ht="21" customHeight="1">
      <c r="B15" s="328"/>
      <c r="C15" s="329" t="s">
        <v>226</v>
      </c>
      <c r="D15" s="355">
        <v>0</v>
      </c>
      <c r="E15" s="355">
        <v>0</v>
      </c>
      <c r="F15" s="330">
        <v>0</v>
      </c>
      <c r="G15" s="355">
        <v>0</v>
      </c>
      <c r="H15" s="355">
        <v>0</v>
      </c>
      <c r="I15" s="355">
        <v>0</v>
      </c>
      <c r="K15" s="97">
        <v>0</v>
      </c>
      <c r="L15" s="97">
        <f t="shared" si="2"/>
        <v>0</v>
      </c>
    </row>
    <row r="16" spans="2:12" ht="12" customHeight="1">
      <c r="B16" s="328"/>
      <c r="C16" s="329"/>
      <c r="D16" s="355"/>
      <c r="E16" s="356"/>
      <c r="F16" s="330"/>
      <c r="G16" s="357"/>
      <c r="H16" s="355"/>
      <c r="I16" s="355"/>
      <c r="K16" s="97">
        <v>0</v>
      </c>
      <c r="L16" s="97">
        <f t="shared" si="2"/>
        <v>0</v>
      </c>
    </row>
    <row r="17" spans="2:12" ht="15.75">
      <c r="B17" s="1518" t="s">
        <v>22</v>
      </c>
      <c r="C17" s="1519"/>
      <c r="D17" s="358">
        <f>SUM(D18:D26)</f>
        <v>239552617.77000001</v>
      </c>
      <c r="E17" s="358">
        <f t="shared" ref="E17:I17" si="3">SUM(E18:E26)</f>
        <v>67623054.170000002</v>
      </c>
      <c r="F17" s="358">
        <f>SUM(F18:F26)</f>
        <v>307175671.94</v>
      </c>
      <c r="G17" s="359">
        <f t="shared" si="3"/>
        <v>34091223.590000004</v>
      </c>
      <c r="H17" s="358">
        <f t="shared" si="3"/>
        <v>20046929.270000003</v>
      </c>
      <c r="I17" s="358">
        <f t="shared" si="3"/>
        <v>273084448.35000002</v>
      </c>
      <c r="K17" s="111">
        <f>SUM(K18:K26)</f>
        <v>167717094.19000003</v>
      </c>
      <c r="L17" s="111">
        <f t="shared" si="2"/>
        <v>-133625870.60000002</v>
      </c>
    </row>
    <row r="18" spans="2:12" s="587" customFormat="1" ht="30">
      <c r="B18" s="1211"/>
      <c r="C18" s="985" t="s">
        <v>227</v>
      </c>
      <c r="D18" s="356">
        <v>14738784.560000001</v>
      </c>
      <c r="E18" s="356">
        <v>114984.51</v>
      </c>
      <c r="F18" s="1176">
        <v>14853769.07</v>
      </c>
      <c r="G18" s="356">
        <v>1064397.97</v>
      </c>
      <c r="H18" s="356">
        <v>119091.99</v>
      </c>
      <c r="I18" s="356">
        <v>13789371.1</v>
      </c>
      <c r="K18" s="403">
        <v>11370194.210000001</v>
      </c>
      <c r="L18" s="403">
        <f t="shared" si="2"/>
        <v>-10305796.24</v>
      </c>
    </row>
    <row r="19" spans="2:12" s="587" customFormat="1" ht="15.75">
      <c r="B19" s="1211"/>
      <c r="C19" s="985" t="s">
        <v>228</v>
      </c>
      <c r="D19" s="356">
        <v>10637400</v>
      </c>
      <c r="E19" s="356">
        <v>400665.25</v>
      </c>
      <c r="F19" s="1176">
        <v>11038065.25</v>
      </c>
      <c r="G19" s="356">
        <v>2082111.84</v>
      </c>
      <c r="H19" s="356">
        <v>1395624.06</v>
      </c>
      <c r="I19" s="356">
        <v>8955953.4100000001</v>
      </c>
      <c r="K19" s="403">
        <v>9812914.6799999997</v>
      </c>
      <c r="L19" s="403">
        <f t="shared" si="2"/>
        <v>-7730802.8399999999</v>
      </c>
    </row>
    <row r="20" spans="2:12" s="587" customFormat="1" ht="30" customHeight="1">
      <c r="B20" s="1211"/>
      <c r="C20" s="985" t="s">
        <v>229</v>
      </c>
      <c r="D20" s="356">
        <v>0</v>
      </c>
      <c r="E20" s="356">
        <v>0</v>
      </c>
      <c r="F20" s="1176">
        <v>0</v>
      </c>
      <c r="G20" s="356">
        <v>0</v>
      </c>
      <c r="H20" s="356">
        <v>0</v>
      </c>
      <c r="I20" s="356">
        <v>0</v>
      </c>
      <c r="K20" s="403">
        <v>0</v>
      </c>
      <c r="L20" s="403">
        <f t="shared" si="2"/>
        <v>0</v>
      </c>
    </row>
    <row r="21" spans="2:12" s="587" customFormat="1" ht="30" customHeight="1">
      <c r="B21" s="1211"/>
      <c r="C21" s="985" t="s">
        <v>230</v>
      </c>
      <c r="D21" s="356">
        <v>45818993.310000002</v>
      </c>
      <c r="E21" s="356">
        <v>48615332.829999998</v>
      </c>
      <c r="F21" s="1176">
        <v>94434326.140000001</v>
      </c>
      <c r="G21" s="360">
        <v>5585477.5199999996</v>
      </c>
      <c r="H21" s="360">
        <v>4046267.24</v>
      </c>
      <c r="I21" s="360">
        <v>88848848.620000005</v>
      </c>
      <c r="J21" s="1178"/>
      <c r="K21" s="1177">
        <v>28359965.420000002</v>
      </c>
      <c r="L21" s="1177">
        <f t="shared" si="2"/>
        <v>-22774487.900000002</v>
      </c>
    </row>
    <row r="22" spans="2:12" s="587" customFormat="1" ht="30" customHeight="1">
      <c r="B22" s="1211"/>
      <c r="C22" s="985" t="s">
        <v>231</v>
      </c>
      <c r="D22" s="356">
        <v>12308580</v>
      </c>
      <c r="E22" s="356">
        <v>12633386.42</v>
      </c>
      <c r="F22" s="1176">
        <v>24941966.420000002</v>
      </c>
      <c r="G22" s="356">
        <v>902230.49</v>
      </c>
      <c r="H22" s="356">
        <v>170127.8</v>
      </c>
      <c r="I22" s="356">
        <v>24039735.93</v>
      </c>
      <c r="K22" s="403">
        <v>11259595.4</v>
      </c>
      <c r="L22" s="403">
        <f t="shared" si="2"/>
        <v>-10357364.91</v>
      </c>
    </row>
    <row r="23" spans="2:12" s="587" customFormat="1" ht="15.75">
      <c r="B23" s="1211"/>
      <c r="C23" s="985" t="s">
        <v>232</v>
      </c>
      <c r="D23" s="356">
        <v>106102951.90000001</v>
      </c>
      <c r="E23" s="356">
        <v>1341582.1299999999</v>
      </c>
      <c r="F23" s="1176">
        <v>107444534.03</v>
      </c>
      <c r="G23" s="356">
        <v>23136663.850000001</v>
      </c>
      <c r="H23" s="356">
        <v>13818043.550000001</v>
      </c>
      <c r="I23" s="356">
        <v>84307870.180000007</v>
      </c>
      <c r="K23" s="403">
        <v>90374603.180000007</v>
      </c>
      <c r="L23" s="403">
        <f t="shared" si="2"/>
        <v>-67237939.330000013</v>
      </c>
    </row>
    <row r="24" spans="2:12" s="587" customFormat="1" ht="30">
      <c r="B24" s="1211"/>
      <c r="C24" s="985" t="s">
        <v>233</v>
      </c>
      <c r="D24" s="356">
        <v>40813111</v>
      </c>
      <c r="E24" s="356">
        <v>-849123.8</v>
      </c>
      <c r="F24" s="1176">
        <v>39963987.200000003</v>
      </c>
      <c r="G24" s="356">
        <v>451858.35</v>
      </c>
      <c r="H24" s="356">
        <v>163282.12</v>
      </c>
      <c r="I24" s="356">
        <v>39512128.850000001</v>
      </c>
      <c r="K24" s="403">
        <v>10673238.4</v>
      </c>
      <c r="L24" s="403">
        <f t="shared" si="2"/>
        <v>-10221380.050000001</v>
      </c>
    </row>
    <row r="25" spans="2:12" s="587" customFormat="1" ht="15.75">
      <c r="B25" s="1211"/>
      <c r="C25" s="985" t="s">
        <v>234</v>
      </c>
      <c r="D25" s="356">
        <v>0</v>
      </c>
      <c r="E25" s="356">
        <v>3400000</v>
      </c>
      <c r="F25" s="1176">
        <v>3400000</v>
      </c>
      <c r="G25" s="356">
        <v>0</v>
      </c>
      <c r="H25" s="356">
        <v>0</v>
      </c>
      <c r="I25" s="356">
        <v>3400000</v>
      </c>
      <c r="K25" s="403">
        <v>0</v>
      </c>
      <c r="L25" s="403">
        <f t="shared" si="2"/>
        <v>0</v>
      </c>
    </row>
    <row r="26" spans="2:12" s="587" customFormat="1" ht="30">
      <c r="B26" s="1211"/>
      <c r="C26" s="985" t="s">
        <v>235</v>
      </c>
      <c r="D26" s="356">
        <v>9132797</v>
      </c>
      <c r="E26" s="356">
        <v>1966226.83</v>
      </c>
      <c r="F26" s="1176">
        <v>11099023.83</v>
      </c>
      <c r="G26" s="356">
        <v>868483.57</v>
      </c>
      <c r="H26" s="356">
        <v>334492.51</v>
      </c>
      <c r="I26" s="356">
        <v>10230540.26</v>
      </c>
      <c r="K26" s="403">
        <v>5866582.9000000004</v>
      </c>
      <c r="L26" s="403">
        <f t="shared" si="2"/>
        <v>-4998099.33</v>
      </c>
    </row>
    <row r="27" spans="2:12" ht="15.75">
      <c r="B27" s="328"/>
      <c r="C27" s="329"/>
      <c r="D27" s="355"/>
      <c r="E27" s="356"/>
      <c r="F27" s="355"/>
      <c r="G27" s="357"/>
      <c r="H27" s="355"/>
      <c r="I27" s="355"/>
      <c r="K27" s="97"/>
      <c r="L27" s="97">
        <f t="shared" si="2"/>
        <v>0</v>
      </c>
    </row>
    <row r="28" spans="2:12" ht="15.75">
      <c r="B28" s="1522" t="s">
        <v>23</v>
      </c>
      <c r="C28" s="1523"/>
      <c r="D28" s="360">
        <f>SUM(D29:D37)</f>
        <v>621342481.56999993</v>
      </c>
      <c r="E28" s="360">
        <f>SUM(E29:E37)</f>
        <v>59069162.139999993</v>
      </c>
      <c r="F28" s="360">
        <f>SUM(F29:F37)</f>
        <v>680411643.70999992</v>
      </c>
      <c r="G28" s="404">
        <f t="shared" ref="G28:I28" si="4">SUM(G29:G37)</f>
        <v>117542005.64999999</v>
      </c>
      <c r="H28" s="360">
        <f t="shared" si="4"/>
        <v>89363347.429999992</v>
      </c>
      <c r="I28" s="360">
        <f t="shared" si="4"/>
        <v>562869638.06000006</v>
      </c>
      <c r="J28" s="1178"/>
      <c r="K28" s="1177">
        <f>SUM(K29:K38)</f>
        <v>535649504.54000002</v>
      </c>
      <c r="L28" s="1177">
        <f t="shared" si="2"/>
        <v>-418107498.89000005</v>
      </c>
    </row>
    <row r="29" spans="2:12" s="587" customFormat="1" ht="15.75">
      <c r="B29" s="1211"/>
      <c r="C29" s="985" t="s">
        <v>236</v>
      </c>
      <c r="D29" s="356">
        <v>98612470.930000007</v>
      </c>
      <c r="E29" s="356">
        <v>1165751.3</v>
      </c>
      <c r="F29" s="1176">
        <v>99778222.230000004</v>
      </c>
      <c r="G29" s="356">
        <v>26087156.300000001</v>
      </c>
      <c r="H29" s="356">
        <v>25028723.82</v>
      </c>
      <c r="I29" s="356">
        <v>73691065.930000007</v>
      </c>
      <c r="K29" s="403">
        <v>100000932.36</v>
      </c>
      <c r="L29" s="403">
        <f t="shared" si="2"/>
        <v>-73913776.060000002</v>
      </c>
    </row>
    <row r="30" spans="2:12" s="587" customFormat="1" ht="15.75">
      <c r="B30" s="1211"/>
      <c r="C30" s="985" t="s">
        <v>237</v>
      </c>
      <c r="D30" s="356">
        <v>123422096.08</v>
      </c>
      <c r="E30" s="356">
        <v>44679765.079999998</v>
      </c>
      <c r="F30" s="1176">
        <v>168101861.16</v>
      </c>
      <c r="G30" s="356">
        <v>8752523.3200000003</v>
      </c>
      <c r="H30" s="356">
        <v>3460267.42</v>
      </c>
      <c r="I30" s="356">
        <v>159349337.84</v>
      </c>
      <c r="K30" s="403">
        <v>85801996.739999995</v>
      </c>
      <c r="L30" s="403">
        <f t="shared" si="2"/>
        <v>-77049473.419999987</v>
      </c>
    </row>
    <row r="31" spans="2:12" s="587" customFormat="1" ht="30">
      <c r="B31" s="1211"/>
      <c r="C31" s="985" t="s">
        <v>238</v>
      </c>
      <c r="D31" s="356">
        <v>38791982.240000002</v>
      </c>
      <c r="E31" s="356">
        <v>9764670.1799999997</v>
      </c>
      <c r="F31" s="1176">
        <v>48556652.420000002</v>
      </c>
      <c r="G31" s="356">
        <v>9833972.4499999993</v>
      </c>
      <c r="H31" s="356">
        <v>8331418.3899999997</v>
      </c>
      <c r="I31" s="356">
        <v>38722679.969999999</v>
      </c>
      <c r="K31" s="403">
        <v>44450831.57</v>
      </c>
      <c r="L31" s="403">
        <f t="shared" si="2"/>
        <v>-34616859.120000005</v>
      </c>
    </row>
    <row r="32" spans="2:12" s="587" customFormat="1" ht="30">
      <c r="B32" s="1211"/>
      <c r="C32" s="985" t="s">
        <v>239</v>
      </c>
      <c r="D32" s="356">
        <v>16958901</v>
      </c>
      <c r="E32" s="356">
        <v>-2399241.65</v>
      </c>
      <c r="F32" s="1176">
        <v>14559659.35</v>
      </c>
      <c r="G32" s="356">
        <v>5422735.5</v>
      </c>
      <c r="H32" s="356">
        <v>4890229.3099999996</v>
      </c>
      <c r="I32" s="356">
        <v>9136923.8499999996</v>
      </c>
      <c r="K32" s="403">
        <v>14469297.15</v>
      </c>
      <c r="L32" s="403">
        <f t="shared" si="2"/>
        <v>-9046561.6500000004</v>
      </c>
    </row>
    <row r="33" spans="2:12" s="587" customFormat="1" ht="30">
      <c r="B33" s="1211"/>
      <c r="C33" s="985" t="s">
        <v>240</v>
      </c>
      <c r="D33" s="356">
        <v>264943699.80000001</v>
      </c>
      <c r="E33" s="356">
        <v>-4861405.49</v>
      </c>
      <c r="F33" s="1176">
        <v>260082294.31</v>
      </c>
      <c r="G33" s="356">
        <v>48183465.93</v>
      </c>
      <c r="H33" s="356">
        <v>32039382.469999999</v>
      </c>
      <c r="I33" s="356">
        <v>211898828.38</v>
      </c>
      <c r="K33" s="403">
        <v>216622967.84</v>
      </c>
      <c r="L33" s="403">
        <f t="shared" si="2"/>
        <v>-168439501.91</v>
      </c>
    </row>
    <row r="34" spans="2:12" s="587" customFormat="1" ht="30">
      <c r="B34" s="1211"/>
      <c r="C34" s="985" t="s">
        <v>241</v>
      </c>
      <c r="D34" s="356">
        <v>28392040</v>
      </c>
      <c r="E34" s="356">
        <v>-543440</v>
      </c>
      <c r="F34" s="1176">
        <v>27848600</v>
      </c>
      <c r="G34" s="356">
        <v>3434403.47</v>
      </c>
      <c r="H34" s="356">
        <v>2929803.47</v>
      </c>
      <c r="I34" s="356">
        <v>24414196.530000001</v>
      </c>
      <c r="K34" s="403">
        <v>31693498.190000001</v>
      </c>
      <c r="L34" s="403">
        <f t="shared" si="2"/>
        <v>-28259094.720000003</v>
      </c>
    </row>
    <row r="35" spans="2:12" s="587" customFormat="1" ht="15.75">
      <c r="B35" s="1211"/>
      <c r="C35" s="985" t="s">
        <v>242</v>
      </c>
      <c r="D35" s="356">
        <v>2704960</v>
      </c>
      <c r="E35" s="356">
        <v>830765.53</v>
      </c>
      <c r="F35" s="1176">
        <v>3535725.53</v>
      </c>
      <c r="G35" s="642">
        <v>545567.75</v>
      </c>
      <c r="H35" s="356">
        <v>519703.75</v>
      </c>
      <c r="I35" s="356">
        <v>2990157.78</v>
      </c>
      <c r="K35" s="403">
        <v>963202.04</v>
      </c>
      <c r="L35" s="403">
        <f t="shared" si="2"/>
        <v>-417634.29000000004</v>
      </c>
    </row>
    <row r="36" spans="2:12" s="587" customFormat="1" ht="15.75">
      <c r="B36" s="1211"/>
      <c r="C36" s="985" t="s">
        <v>243</v>
      </c>
      <c r="D36" s="356">
        <v>22836754.059999999</v>
      </c>
      <c r="E36" s="356">
        <v>11720769.609999999</v>
      </c>
      <c r="F36" s="1176">
        <v>34557523.670000002</v>
      </c>
      <c r="G36" s="642">
        <v>10035013.08</v>
      </c>
      <c r="H36" s="356">
        <v>7200033.8300000001</v>
      </c>
      <c r="I36" s="356">
        <v>24522510.59</v>
      </c>
      <c r="K36" s="403">
        <v>28677969.670000002</v>
      </c>
      <c r="L36" s="403">
        <f t="shared" si="2"/>
        <v>-18642956.590000004</v>
      </c>
    </row>
    <row r="37" spans="2:12" s="587" customFormat="1" ht="15.75">
      <c r="B37" s="1211"/>
      <c r="C37" s="985" t="s">
        <v>244</v>
      </c>
      <c r="D37" s="356">
        <v>24679577.460000001</v>
      </c>
      <c r="E37" s="356">
        <v>-1288472.42</v>
      </c>
      <c r="F37" s="1176">
        <v>23391105.039999999</v>
      </c>
      <c r="G37" s="1212">
        <v>5247167.8499999996</v>
      </c>
      <c r="H37" s="360">
        <v>4963784.97</v>
      </c>
      <c r="I37" s="360">
        <v>18143937.190000001</v>
      </c>
      <c r="J37" s="1178"/>
      <c r="K37" s="1177">
        <v>12968808.98</v>
      </c>
      <c r="L37" s="1177">
        <f t="shared" si="2"/>
        <v>-7721641.1300000008</v>
      </c>
    </row>
    <row r="38" spans="2:12" ht="15.75">
      <c r="B38" s="328"/>
      <c r="C38" s="329"/>
      <c r="D38" s="355"/>
      <c r="E38" s="356"/>
      <c r="F38" s="355"/>
      <c r="G38" s="357"/>
      <c r="H38" s="355"/>
      <c r="I38" s="355"/>
      <c r="K38" s="97"/>
      <c r="L38" s="97">
        <f t="shared" si="2"/>
        <v>0</v>
      </c>
    </row>
    <row r="39" spans="2:12" ht="26.25" customHeight="1">
      <c r="B39" s="1518" t="s">
        <v>24</v>
      </c>
      <c r="C39" s="1519"/>
      <c r="D39" s="358">
        <f>SUM(D40:D48)</f>
        <v>310623093.35000002</v>
      </c>
      <c r="E39" s="360">
        <f>SUM(E40:E48)</f>
        <v>69529599</v>
      </c>
      <c r="F39" s="358">
        <f>SUM(F40:F48)</f>
        <v>380152692.35000002</v>
      </c>
      <c r="G39" s="359">
        <f t="shared" ref="G39:I39" si="5">SUM(G40:G48)</f>
        <v>124968244.16</v>
      </c>
      <c r="H39" s="358">
        <f t="shared" si="5"/>
        <v>122774355.78</v>
      </c>
      <c r="I39" s="358">
        <f t="shared" si="5"/>
        <v>255184448.19000003</v>
      </c>
      <c r="J39" s="536"/>
      <c r="K39" s="111">
        <f>SUM(K40:K49)</f>
        <v>684396164.16000009</v>
      </c>
      <c r="L39" s="111">
        <f t="shared" si="2"/>
        <v>-559427920.00000012</v>
      </c>
    </row>
    <row r="40" spans="2:12" s="587" customFormat="1" ht="30">
      <c r="B40" s="1211"/>
      <c r="C40" s="985" t="s">
        <v>25</v>
      </c>
      <c r="D40" s="356">
        <v>0</v>
      </c>
      <c r="E40" s="356">
        <v>0</v>
      </c>
      <c r="F40" s="1176">
        <v>0</v>
      </c>
      <c r="G40" s="356">
        <v>0</v>
      </c>
      <c r="H40" s="356">
        <v>0</v>
      </c>
      <c r="I40" s="356">
        <v>0</v>
      </c>
      <c r="K40" s="403">
        <v>0</v>
      </c>
      <c r="L40" s="403">
        <f t="shared" si="2"/>
        <v>0</v>
      </c>
    </row>
    <row r="41" spans="2:12" s="587" customFormat="1" ht="15.75">
      <c r="B41" s="1211"/>
      <c r="C41" s="985" t="s">
        <v>26</v>
      </c>
      <c r="D41" s="356">
        <v>132322201.38</v>
      </c>
      <c r="E41" s="356">
        <v>35000000</v>
      </c>
      <c r="F41" s="1176">
        <v>167322201.38</v>
      </c>
      <c r="G41" s="356">
        <v>28521952.359999999</v>
      </c>
      <c r="H41" s="356">
        <v>28121952.359999999</v>
      </c>
      <c r="I41" s="356">
        <v>138800249.02000001</v>
      </c>
      <c r="K41" s="403">
        <v>124111383.94</v>
      </c>
      <c r="L41" s="403">
        <f t="shared" si="2"/>
        <v>-95589431.579999998</v>
      </c>
    </row>
    <row r="42" spans="2:12" s="587" customFormat="1" ht="15.75">
      <c r="B42" s="1211"/>
      <c r="C42" s="985" t="s">
        <v>27</v>
      </c>
      <c r="D42" s="356">
        <v>114148608.69</v>
      </c>
      <c r="E42" s="356">
        <v>14554179</v>
      </c>
      <c r="F42" s="1176">
        <v>128702787.69</v>
      </c>
      <c r="G42" s="356">
        <v>90731454.409999996</v>
      </c>
      <c r="H42" s="356">
        <v>90731454.409999996</v>
      </c>
      <c r="I42" s="356">
        <v>37971333.280000001</v>
      </c>
      <c r="K42" s="403">
        <v>507760586.76999998</v>
      </c>
      <c r="L42" s="403">
        <f t="shared" si="2"/>
        <v>-417029132.36000001</v>
      </c>
    </row>
    <row r="43" spans="2:12" s="587" customFormat="1" ht="15.75">
      <c r="B43" s="1211"/>
      <c r="C43" s="985" t="s">
        <v>28</v>
      </c>
      <c r="D43" s="356">
        <v>63052283.280000001</v>
      </c>
      <c r="E43" s="356">
        <v>19975420</v>
      </c>
      <c r="F43" s="1176">
        <v>83027703.280000001</v>
      </c>
      <c r="G43" s="356">
        <v>5395093.6699999999</v>
      </c>
      <c r="H43" s="356">
        <v>3601205.29</v>
      </c>
      <c r="I43" s="356">
        <v>77632609.609999999</v>
      </c>
      <c r="K43" s="403">
        <v>51740565.509999998</v>
      </c>
      <c r="L43" s="403">
        <f t="shared" si="2"/>
        <v>-46345471.839999996</v>
      </c>
    </row>
    <row r="44" spans="2:12" s="587" customFormat="1" ht="15.75">
      <c r="B44" s="1211"/>
      <c r="C44" s="985" t="s">
        <v>29</v>
      </c>
      <c r="D44" s="356">
        <v>1100000</v>
      </c>
      <c r="E44" s="356">
        <v>0</v>
      </c>
      <c r="F44" s="1176">
        <v>1100000</v>
      </c>
      <c r="G44" s="356">
        <v>319743.71999999997</v>
      </c>
      <c r="H44" s="356">
        <v>319743.71999999997</v>
      </c>
      <c r="I44" s="356">
        <v>780256.28</v>
      </c>
      <c r="K44" s="403">
        <v>783627.94</v>
      </c>
      <c r="L44" s="403">
        <f t="shared" si="2"/>
        <v>-463884.22</v>
      </c>
    </row>
    <row r="45" spans="2:12" s="587" customFormat="1" ht="30">
      <c r="B45" s="1211"/>
      <c r="C45" s="985" t="s">
        <v>245</v>
      </c>
      <c r="D45" s="356">
        <v>0</v>
      </c>
      <c r="E45" s="356">
        <v>0</v>
      </c>
      <c r="F45" s="1176">
        <v>0</v>
      </c>
      <c r="G45" s="356">
        <v>0</v>
      </c>
      <c r="H45" s="356">
        <v>0</v>
      </c>
      <c r="I45" s="356">
        <v>0</v>
      </c>
      <c r="K45" s="403">
        <v>0</v>
      </c>
      <c r="L45" s="403">
        <f t="shared" si="2"/>
        <v>0</v>
      </c>
    </row>
    <row r="46" spans="2:12" s="587" customFormat="1" ht="15.75">
      <c r="B46" s="1211"/>
      <c r="C46" s="985" t="s">
        <v>31</v>
      </c>
      <c r="D46" s="356">
        <v>0</v>
      </c>
      <c r="E46" s="356">
        <v>0</v>
      </c>
      <c r="F46" s="1176">
        <v>0</v>
      </c>
      <c r="G46" s="356">
        <v>0</v>
      </c>
      <c r="H46" s="356">
        <v>0</v>
      </c>
      <c r="I46" s="356">
        <v>0</v>
      </c>
      <c r="K46" s="403">
        <v>0</v>
      </c>
      <c r="L46" s="403">
        <f t="shared" si="2"/>
        <v>0</v>
      </c>
    </row>
    <row r="47" spans="2:12" s="587" customFormat="1" ht="15.75">
      <c r="B47" s="1211"/>
      <c r="C47" s="985" t="s">
        <v>32</v>
      </c>
      <c r="D47" s="356">
        <v>0</v>
      </c>
      <c r="E47" s="356">
        <v>0</v>
      </c>
      <c r="F47" s="1176">
        <v>0</v>
      </c>
      <c r="G47" s="356">
        <v>0</v>
      </c>
      <c r="H47" s="356">
        <v>0</v>
      </c>
      <c r="I47" s="356">
        <v>0</v>
      </c>
      <c r="K47" s="403">
        <v>0</v>
      </c>
      <c r="L47" s="403">
        <f t="shared" si="2"/>
        <v>0</v>
      </c>
    </row>
    <row r="48" spans="2:12" s="587" customFormat="1" ht="15.75">
      <c r="B48" s="1211"/>
      <c r="C48" s="985" t="s">
        <v>33</v>
      </c>
      <c r="D48" s="356">
        <v>0</v>
      </c>
      <c r="E48" s="356">
        <v>0</v>
      </c>
      <c r="F48" s="1176">
        <v>0</v>
      </c>
      <c r="G48" s="356">
        <v>0</v>
      </c>
      <c r="H48" s="356">
        <v>0</v>
      </c>
      <c r="I48" s="356">
        <v>0</v>
      </c>
      <c r="K48" s="403">
        <v>0</v>
      </c>
      <c r="L48" s="403">
        <f t="shared" si="2"/>
        <v>0</v>
      </c>
    </row>
    <row r="49" spans="2:12" ht="15.75">
      <c r="B49" s="328"/>
      <c r="C49" s="329"/>
      <c r="D49" s="355"/>
      <c r="E49" s="356"/>
      <c r="F49" s="355"/>
      <c r="G49" s="357"/>
      <c r="H49" s="355"/>
      <c r="I49" s="355"/>
      <c r="K49" s="97"/>
      <c r="L49" s="97"/>
    </row>
    <row r="50" spans="2:12" ht="15.75">
      <c r="B50" s="1518" t="s">
        <v>246</v>
      </c>
      <c r="C50" s="1519"/>
      <c r="D50" s="358">
        <f>SUM(D51:D59)</f>
        <v>8419257.4199999999</v>
      </c>
      <c r="E50" s="358">
        <f t="shared" ref="E50:I50" si="6">SUM(E51:E59)</f>
        <v>16566237.600000001</v>
      </c>
      <c r="F50" s="358">
        <f>SUM(F51:F59)</f>
        <v>24985495.020000003</v>
      </c>
      <c r="G50" s="359">
        <f t="shared" si="6"/>
        <v>832330.6</v>
      </c>
      <c r="H50" s="358">
        <f t="shared" si="6"/>
        <v>62585.8</v>
      </c>
      <c r="I50" s="358">
        <f t="shared" si="6"/>
        <v>24153164.420000002</v>
      </c>
      <c r="K50" s="111">
        <f>SUM(K51:K59)</f>
        <v>5527693.1399999997</v>
      </c>
      <c r="L50" s="97">
        <f t="shared" si="2"/>
        <v>-4695362.54</v>
      </c>
    </row>
    <row r="51" spans="2:12" ht="15.75">
      <c r="B51" s="328"/>
      <c r="C51" s="985" t="s">
        <v>247</v>
      </c>
      <c r="D51" s="356">
        <v>0</v>
      </c>
      <c r="E51" s="356">
        <v>1194857.2</v>
      </c>
      <c r="F51" s="1176">
        <v>1194857.2</v>
      </c>
      <c r="G51" s="356">
        <v>715409.2</v>
      </c>
      <c r="H51" s="356">
        <v>19665.8</v>
      </c>
      <c r="I51" s="356">
        <v>479448</v>
      </c>
      <c r="J51" s="587"/>
      <c r="K51" s="403">
        <v>5527693.1399999997</v>
      </c>
      <c r="L51" s="403">
        <f t="shared" si="2"/>
        <v>-4812283.9399999995</v>
      </c>
    </row>
    <row r="52" spans="2:12" ht="15.75">
      <c r="B52" s="328"/>
      <c r="C52" s="329" t="s">
        <v>248</v>
      </c>
      <c r="D52" s="355">
        <v>0</v>
      </c>
      <c r="E52" s="355">
        <v>3064000</v>
      </c>
      <c r="F52" s="330">
        <v>3064000</v>
      </c>
      <c r="G52" s="355">
        <v>60847</v>
      </c>
      <c r="H52" s="355">
        <v>42920</v>
      </c>
      <c r="I52" s="355">
        <v>3003153</v>
      </c>
      <c r="K52" s="97"/>
      <c r="L52" s="97">
        <f t="shared" si="2"/>
        <v>60847</v>
      </c>
    </row>
    <row r="53" spans="2:12" ht="30">
      <c r="B53" s="328"/>
      <c r="C53" s="329" t="s">
        <v>249</v>
      </c>
      <c r="D53" s="355">
        <v>0</v>
      </c>
      <c r="E53" s="355">
        <v>4000000</v>
      </c>
      <c r="F53" s="330">
        <v>4000000</v>
      </c>
      <c r="G53" s="355">
        <v>0</v>
      </c>
      <c r="H53" s="355">
        <v>0</v>
      </c>
      <c r="I53" s="355">
        <v>4000000</v>
      </c>
      <c r="K53" s="97"/>
      <c r="L53" s="97">
        <f t="shared" si="2"/>
        <v>0</v>
      </c>
    </row>
    <row r="54" spans="2:12" ht="15.75">
      <c r="B54" s="328"/>
      <c r="C54" s="329" t="s">
        <v>250</v>
      </c>
      <c r="D54" s="355">
        <v>8419257.4199999999</v>
      </c>
      <c r="E54" s="355">
        <v>-5978644</v>
      </c>
      <c r="F54" s="330">
        <v>2440613.42</v>
      </c>
      <c r="G54" s="355">
        <v>0</v>
      </c>
      <c r="H54" s="355">
        <v>0</v>
      </c>
      <c r="I54" s="355">
        <v>2440613.42</v>
      </c>
      <c r="K54" s="97"/>
      <c r="L54" s="97">
        <f t="shared" si="2"/>
        <v>0</v>
      </c>
    </row>
    <row r="55" spans="2:12" ht="15.75">
      <c r="B55" s="328"/>
      <c r="C55" s="329" t="s">
        <v>251</v>
      </c>
      <c r="D55" s="355">
        <v>0</v>
      </c>
      <c r="E55" s="355">
        <v>2550000</v>
      </c>
      <c r="F55" s="330">
        <v>2550000</v>
      </c>
      <c r="G55" s="355">
        <v>0</v>
      </c>
      <c r="H55" s="355">
        <v>0</v>
      </c>
      <c r="I55" s="355">
        <v>2550000</v>
      </c>
      <c r="K55" s="97"/>
      <c r="L55" s="97">
        <f t="shared" si="2"/>
        <v>0</v>
      </c>
    </row>
    <row r="56" spans="2:12" ht="15.75">
      <c r="B56" s="328"/>
      <c r="C56" s="329" t="s">
        <v>252</v>
      </c>
      <c r="D56" s="355">
        <v>0</v>
      </c>
      <c r="E56" s="355">
        <v>6736024.4000000004</v>
      </c>
      <c r="F56" s="330">
        <v>6736024.4000000004</v>
      </c>
      <c r="G56" s="355">
        <v>56074.400000000001</v>
      </c>
      <c r="H56" s="355">
        <v>0</v>
      </c>
      <c r="I56" s="355">
        <v>6679950</v>
      </c>
      <c r="K56" s="97"/>
      <c r="L56" s="97">
        <f t="shared" si="2"/>
        <v>56074.400000000001</v>
      </c>
    </row>
    <row r="57" spans="2:12" ht="15.75">
      <c r="B57" s="328"/>
      <c r="C57" s="329" t="s">
        <v>253</v>
      </c>
      <c r="D57" s="355">
        <v>0</v>
      </c>
      <c r="E57" s="355">
        <v>0</v>
      </c>
      <c r="F57" s="330">
        <v>0</v>
      </c>
      <c r="G57" s="355">
        <v>0</v>
      </c>
      <c r="H57" s="355">
        <v>0</v>
      </c>
      <c r="I57" s="355">
        <v>0</v>
      </c>
      <c r="K57" s="97"/>
      <c r="L57" s="97">
        <f t="shared" si="2"/>
        <v>0</v>
      </c>
    </row>
    <row r="58" spans="2:12" ht="15.75">
      <c r="B58" s="328"/>
      <c r="C58" s="329" t="s">
        <v>254</v>
      </c>
      <c r="D58" s="355">
        <v>0</v>
      </c>
      <c r="E58" s="355">
        <v>0</v>
      </c>
      <c r="F58" s="330">
        <v>0</v>
      </c>
      <c r="G58" s="355">
        <v>0</v>
      </c>
      <c r="H58" s="355">
        <v>0</v>
      </c>
      <c r="I58" s="355">
        <v>0</v>
      </c>
      <c r="K58" s="97"/>
      <c r="L58" s="97">
        <f t="shared" si="2"/>
        <v>0</v>
      </c>
    </row>
    <row r="59" spans="2:12" ht="15.75">
      <c r="B59" s="328"/>
      <c r="C59" s="329" t="s">
        <v>89</v>
      </c>
      <c r="D59" s="355">
        <v>0</v>
      </c>
      <c r="E59" s="355">
        <v>5000000</v>
      </c>
      <c r="F59" s="330">
        <v>5000000</v>
      </c>
      <c r="G59" s="355">
        <v>0</v>
      </c>
      <c r="H59" s="355">
        <v>0</v>
      </c>
      <c r="I59" s="355">
        <v>5000000</v>
      </c>
      <c r="K59" s="97"/>
      <c r="L59" s="97">
        <f t="shared" si="2"/>
        <v>0</v>
      </c>
    </row>
    <row r="60" spans="2:12" ht="15.75">
      <c r="B60" s="328"/>
      <c r="C60" s="329"/>
      <c r="D60" s="355"/>
      <c r="E60" s="356"/>
      <c r="F60" s="355"/>
      <c r="G60" s="357"/>
      <c r="H60" s="356"/>
      <c r="I60" s="355"/>
      <c r="K60" s="97"/>
      <c r="L60" s="97"/>
    </row>
    <row r="61" spans="2:12" s="587" customFormat="1" ht="15.75">
      <c r="B61" s="1522" t="s">
        <v>51</v>
      </c>
      <c r="C61" s="1523"/>
      <c r="D61" s="360">
        <f>SUM(D62:D64)</f>
        <v>300642336</v>
      </c>
      <c r="E61" s="360">
        <f t="shared" ref="E61:I61" si="7">SUM(E62:E64)</f>
        <v>155231208.70000002</v>
      </c>
      <c r="F61" s="360">
        <f>SUM(F62:F64)</f>
        <v>455873544.69999999</v>
      </c>
      <c r="G61" s="404">
        <f t="shared" si="7"/>
        <v>13861319.01</v>
      </c>
      <c r="H61" s="360">
        <f t="shared" si="7"/>
        <v>12400429.689999999</v>
      </c>
      <c r="I61" s="360">
        <f t="shared" si="7"/>
        <v>442012225.69</v>
      </c>
      <c r="K61" s="1177">
        <f>SUM(K62:K78)</f>
        <v>180646238.12</v>
      </c>
      <c r="L61" s="1177">
        <f t="shared" si="2"/>
        <v>-166784919.11000001</v>
      </c>
    </row>
    <row r="62" spans="2:12" s="587" customFormat="1" ht="15.75">
      <c r="B62" s="1211"/>
      <c r="C62" s="985" t="s">
        <v>255</v>
      </c>
      <c r="D62" s="356">
        <v>300642336</v>
      </c>
      <c r="E62" s="356">
        <v>132145212.40000001</v>
      </c>
      <c r="F62" s="1176">
        <v>432787548.39999998</v>
      </c>
      <c r="G62" s="360">
        <v>6775322.71</v>
      </c>
      <c r="H62" s="360">
        <v>5314433.3899999997</v>
      </c>
      <c r="I62" s="360">
        <v>426012225.69</v>
      </c>
      <c r="J62" s="1178"/>
      <c r="K62" s="1177">
        <v>180646238.12</v>
      </c>
      <c r="L62" s="1177">
        <f t="shared" si="2"/>
        <v>-173870915.41</v>
      </c>
    </row>
    <row r="63" spans="2:12" s="587" customFormat="1" ht="15.75">
      <c r="B63" s="1211"/>
      <c r="C63" s="985" t="s">
        <v>256</v>
      </c>
      <c r="D63" s="356">
        <v>0</v>
      </c>
      <c r="E63" s="356">
        <v>7085996.2999999998</v>
      </c>
      <c r="F63" s="1176">
        <v>7085996.2999999998</v>
      </c>
      <c r="G63" s="360">
        <v>7085996.2999999998</v>
      </c>
      <c r="H63" s="360">
        <v>7085996.2999999998</v>
      </c>
      <c r="I63" s="360">
        <v>0</v>
      </c>
      <c r="J63" s="1178"/>
      <c r="K63" s="1177"/>
      <c r="L63" s="1177">
        <f t="shared" si="2"/>
        <v>7085996.2999999998</v>
      </c>
    </row>
    <row r="64" spans="2:12" s="587" customFormat="1" ht="30">
      <c r="B64" s="1211"/>
      <c r="C64" s="985" t="s">
        <v>257</v>
      </c>
      <c r="D64" s="356">
        <v>0</v>
      </c>
      <c r="E64" s="356">
        <v>16000000</v>
      </c>
      <c r="F64" s="1176">
        <v>16000000</v>
      </c>
      <c r="G64" s="356">
        <v>0</v>
      </c>
      <c r="H64" s="642">
        <v>0</v>
      </c>
      <c r="I64" s="356">
        <v>16000000</v>
      </c>
      <c r="K64" s="403"/>
      <c r="L64" s="403">
        <f t="shared" si="2"/>
        <v>0</v>
      </c>
    </row>
    <row r="65" spans="2:12" ht="15.75">
      <c r="B65" s="328"/>
      <c r="C65" s="329"/>
      <c r="D65" s="355"/>
      <c r="E65" s="356"/>
      <c r="F65" s="355"/>
      <c r="G65" s="357"/>
      <c r="H65" s="643"/>
      <c r="I65" s="355"/>
      <c r="K65" s="97"/>
      <c r="L65" s="97">
        <f t="shared" si="2"/>
        <v>0</v>
      </c>
    </row>
    <row r="66" spans="2:12" ht="15.75">
      <c r="B66" s="1518" t="s">
        <v>258</v>
      </c>
      <c r="C66" s="1519"/>
      <c r="D66" s="358">
        <f>SUM(D67:D73)</f>
        <v>0</v>
      </c>
      <c r="E66" s="360">
        <v>0</v>
      </c>
      <c r="F66" s="358">
        <f>SUM(F67:F73)</f>
        <v>0</v>
      </c>
      <c r="G66" s="359">
        <f t="shared" ref="G66:I66" si="8">SUM(G67:G73)</f>
        <v>0</v>
      </c>
      <c r="H66" s="358">
        <f t="shared" si="8"/>
        <v>0</v>
      </c>
      <c r="I66" s="358">
        <f t="shared" si="8"/>
        <v>0</v>
      </c>
      <c r="K66" s="97"/>
      <c r="L66" s="97">
        <f t="shared" si="2"/>
        <v>0</v>
      </c>
    </row>
    <row r="67" spans="2:12" ht="30">
      <c r="B67" s="328"/>
      <c r="C67" s="329" t="s">
        <v>259</v>
      </c>
      <c r="D67" s="355">
        <f>'[2]LDF F6a) EG'!C70+'[2]LDF F6a) EG'!C154</f>
        <v>0</v>
      </c>
      <c r="E67" s="355">
        <f>'[2]LDF F6a) EG'!D70+'[2]LDF F6a) EG'!D154</f>
        <v>0</v>
      </c>
      <c r="F67" s="330">
        <f t="shared" ref="F67:F73" si="9">D67+E67</f>
        <v>0</v>
      </c>
      <c r="G67" s="355">
        <f>'[2]LDF F6a) EG'!F70+'[2]LDF F6a) EG'!F154</f>
        <v>0</v>
      </c>
      <c r="H67" s="355">
        <f>'[2]LDF F6a) EG'!G70+'[2]LDF F6a) EG'!G154</f>
        <v>0</v>
      </c>
      <c r="I67" s="355">
        <f t="shared" ref="I67:I73" si="10">F67-G67</f>
        <v>0</v>
      </c>
      <c r="K67" s="97"/>
      <c r="L67" s="97">
        <f t="shared" si="2"/>
        <v>0</v>
      </c>
    </row>
    <row r="68" spans="2:12" ht="15.75">
      <c r="B68" s="328"/>
      <c r="C68" s="329" t="s">
        <v>260</v>
      </c>
      <c r="D68" s="355">
        <f>'[2]LDF F6a) EG'!C71+'[2]LDF F6a) EG'!C155</f>
        <v>0</v>
      </c>
      <c r="E68" s="355">
        <f>'[2]LDF F6a) EG'!D71+'[2]LDF F6a) EG'!D155</f>
        <v>0</v>
      </c>
      <c r="F68" s="330">
        <f t="shared" si="9"/>
        <v>0</v>
      </c>
      <c r="G68" s="355">
        <f>'[2]LDF F6a) EG'!F71+'[2]LDF F6a) EG'!F155</f>
        <v>0</v>
      </c>
      <c r="H68" s="355">
        <f>'[2]LDF F6a) EG'!G71+'[2]LDF F6a) EG'!G155</f>
        <v>0</v>
      </c>
      <c r="I68" s="355">
        <f t="shared" si="10"/>
        <v>0</v>
      </c>
      <c r="K68" s="97"/>
      <c r="L68" s="97">
        <f t="shared" si="2"/>
        <v>0</v>
      </c>
    </row>
    <row r="69" spans="2:12" ht="15.75">
      <c r="B69" s="328"/>
      <c r="C69" s="329" t="s">
        <v>261</v>
      </c>
      <c r="D69" s="355">
        <f>'[2]LDF F6a) EG'!C72+'[2]LDF F6a) EG'!C156</f>
        <v>0</v>
      </c>
      <c r="E69" s="355">
        <f>'[2]LDF F6a) EG'!D72+'[2]LDF F6a) EG'!D156</f>
        <v>0</v>
      </c>
      <c r="F69" s="330">
        <f t="shared" si="9"/>
        <v>0</v>
      </c>
      <c r="G69" s="355">
        <f>'[2]LDF F6a) EG'!F72+'[2]LDF F6a) EG'!F156</f>
        <v>0</v>
      </c>
      <c r="H69" s="355">
        <f>'[2]LDF F6a) EG'!G72+'[2]LDF F6a) EG'!G156</f>
        <v>0</v>
      </c>
      <c r="I69" s="355">
        <f t="shared" si="10"/>
        <v>0</v>
      </c>
      <c r="K69" s="97"/>
      <c r="L69" s="97">
        <f t="shared" si="2"/>
        <v>0</v>
      </c>
    </row>
    <row r="70" spans="2:12" ht="15.75">
      <c r="B70" s="328"/>
      <c r="C70" s="329" t="s">
        <v>262</v>
      </c>
      <c r="D70" s="355">
        <f>'[2]LDF F6a) EG'!C73+'[2]LDF F6a) EG'!C157</f>
        <v>0</v>
      </c>
      <c r="E70" s="355">
        <f>'[2]LDF F6a) EG'!D73+'[2]LDF F6a) EG'!D157</f>
        <v>0</v>
      </c>
      <c r="F70" s="330">
        <f t="shared" si="9"/>
        <v>0</v>
      </c>
      <c r="G70" s="355">
        <f>'[2]LDF F6a) EG'!F73+'[2]LDF F6a) EG'!F157</f>
        <v>0</v>
      </c>
      <c r="H70" s="355">
        <f>'[2]LDF F6a) EG'!G73+'[2]LDF F6a) EG'!G157</f>
        <v>0</v>
      </c>
      <c r="I70" s="355">
        <f t="shared" si="10"/>
        <v>0</v>
      </c>
      <c r="K70" s="97"/>
      <c r="L70" s="97">
        <f t="shared" si="2"/>
        <v>0</v>
      </c>
    </row>
    <row r="71" spans="2:12" ht="30">
      <c r="B71" s="328"/>
      <c r="C71" s="329" t="s">
        <v>263</v>
      </c>
      <c r="D71" s="355">
        <f>'[2]LDF F6a) EG'!C74+'[2]LDF F6a) EG'!C158</f>
        <v>0</v>
      </c>
      <c r="E71" s="355">
        <f>'[2]LDF F6a) EG'!D74+'[2]LDF F6a) EG'!D158</f>
        <v>0</v>
      </c>
      <c r="F71" s="330">
        <f t="shared" si="9"/>
        <v>0</v>
      </c>
      <c r="G71" s="355">
        <f>'[2]LDF F6a) EG'!F74+'[2]LDF F6a) EG'!F158</f>
        <v>0</v>
      </c>
      <c r="H71" s="355">
        <f>'[2]LDF F6a) EG'!G74+'[2]LDF F6a) EG'!G158</f>
        <v>0</v>
      </c>
      <c r="I71" s="355">
        <f t="shared" si="10"/>
        <v>0</v>
      </c>
      <c r="K71" s="97"/>
      <c r="L71" s="97">
        <f t="shared" si="2"/>
        <v>0</v>
      </c>
    </row>
    <row r="72" spans="2:12" ht="15.75">
      <c r="B72" s="328"/>
      <c r="C72" s="329" t="s">
        <v>264</v>
      </c>
      <c r="D72" s="355">
        <f>'[2]LDF F6a) EG'!C75+'[2]LDF F6a) EG'!C159</f>
        <v>0</v>
      </c>
      <c r="E72" s="355">
        <f>'[2]LDF F6a) EG'!D75+'[2]LDF F6a) EG'!D159</f>
        <v>0</v>
      </c>
      <c r="F72" s="330">
        <f t="shared" si="9"/>
        <v>0</v>
      </c>
      <c r="G72" s="355">
        <f>'[2]LDF F6a) EG'!F75+'[2]LDF F6a) EG'!F159</f>
        <v>0</v>
      </c>
      <c r="H72" s="355">
        <f>'[2]LDF F6a) EG'!G75+'[2]LDF F6a) EG'!G159</f>
        <v>0</v>
      </c>
      <c r="I72" s="355">
        <f t="shared" si="10"/>
        <v>0</v>
      </c>
      <c r="K72" s="97"/>
      <c r="L72" s="97">
        <f t="shared" si="2"/>
        <v>0</v>
      </c>
    </row>
    <row r="73" spans="2:12" ht="30">
      <c r="B73" s="328"/>
      <c r="C73" s="329" t="s">
        <v>265</v>
      </c>
      <c r="D73" s="355">
        <f>'[2]LDF F6a) EG'!C76+'[2]LDF F6a) EG'!C160</f>
        <v>0</v>
      </c>
      <c r="E73" s="355">
        <f>'[2]LDF F6a) EG'!D76+'[2]LDF F6a) EG'!D160</f>
        <v>0</v>
      </c>
      <c r="F73" s="330">
        <f t="shared" si="9"/>
        <v>0</v>
      </c>
      <c r="G73" s="355">
        <f>'[2]LDF F6a) EG'!F76+'[2]LDF F6a) EG'!F160</f>
        <v>0</v>
      </c>
      <c r="H73" s="355">
        <f>'[2]LDF F6a) EG'!G76+'[2]LDF F6a) EG'!G160</f>
        <v>0</v>
      </c>
      <c r="I73" s="355">
        <f t="shared" si="10"/>
        <v>0</v>
      </c>
      <c r="K73" s="97"/>
      <c r="L73" s="97">
        <f t="shared" si="2"/>
        <v>0</v>
      </c>
    </row>
    <row r="74" spans="2:12" ht="15.75">
      <c r="B74" s="328"/>
      <c r="C74" s="329"/>
      <c r="D74" s="355"/>
      <c r="E74" s="356"/>
      <c r="F74" s="355"/>
      <c r="G74" s="357"/>
      <c r="H74" s="355"/>
      <c r="I74" s="355"/>
      <c r="K74" s="97"/>
      <c r="L74" s="97">
        <f t="shared" ref="L74:L87" si="11">G74-K74</f>
        <v>0</v>
      </c>
    </row>
    <row r="75" spans="2:12" ht="15.75">
      <c r="B75" s="1518" t="s">
        <v>266</v>
      </c>
      <c r="C75" s="1519"/>
      <c r="D75" s="358">
        <f>SUM(D76:D78)</f>
        <v>0</v>
      </c>
      <c r="E75" s="360">
        <v>0</v>
      </c>
      <c r="F75" s="358">
        <f>SUM(F76:F78)</f>
        <v>0</v>
      </c>
      <c r="G75" s="359">
        <f t="shared" ref="G75:I75" si="12">SUM(G76:G78)</f>
        <v>0</v>
      </c>
      <c r="H75" s="358">
        <f t="shared" si="12"/>
        <v>0</v>
      </c>
      <c r="I75" s="358">
        <f t="shared" si="12"/>
        <v>0</v>
      </c>
      <c r="K75" s="97"/>
      <c r="L75" s="97">
        <f t="shared" si="11"/>
        <v>0</v>
      </c>
    </row>
    <row r="76" spans="2:12" ht="15.75">
      <c r="B76" s="328"/>
      <c r="C76" s="329" t="s">
        <v>35</v>
      </c>
      <c r="D76" s="355">
        <v>0</v>
      </c>
      <c r="E76" s="355">
        <f>'[2]LDF F6a) EG'!D79+'[2]LDF F6a) EG'!D163</f>
        <v>0</v>
      </c>
      <c r="F76" s="330">
        <f>D76+E76</f>
        <v>0</v>
      </c>
      <c r="G76" s="357">
        <v>0</v>
      </c>
      <c r="H76" s="355">
        <v>0</v>
      </c>
      <c r="I76" s="355">
        <f t="shared" ref="I76:I78" si="13">F76-G76</f>
        <v>0</v>
      </c>
      <c r="K76" s="97"/>
      <c r="L76" s="97">
        <f t="shared" si="11"/>
        <v>0</v>
      </c>
    </row>
    <row r="77" spans="2:12" ht="15.75">
      <c r="B77" s="328"/>
      <c r="C77" s="329" t="s">
        <v>36</v>
      </c>
      <c r="D77" s="355">
        <v>0</v>
      </c>
      <c r="E77" s="355">
        <f>'[2]LDF F6a) EG'!D80+'[2]LDF F6a) EG'!D164</f>
        <v>0</v>
      </c>
      <c r="F77" s="330">
        <f>D77+E77</f>
        <v>0</v>
      </c>
      <c r="G77" s="357">
        <v>0</v>
      </c>
      <c r="H77" s="355">
        <v>0</v>
      </c>
      <c r="I77" s="355">
        <f t="shared" si="13"/>
        <v>0</v>
      </c>
      <c r="K77" s="97"/>
      <c r="L77" s="97">
        <f t="shared" si="11"/>
        <v>0</v>
      </c>
    </row>
    <row r="78" spans="2:12" ht="15.75">
      <c r="B78" s="328"/>
      <c r="C78" s="329" t="s">
        <v>37</v>
      </c>
      <c r="D78" s="355">
        <v>0</v>
      </c>
      <c r="E78" s="355">
        <f>'[2]LDF F6a) EG'!D81+'[2]LDF F6a) EG'!D165</f>
        <v>0</v>
      </c>
      <c r="F78" s="330">
        <f>D78+E78</f>
        <v>0</v>
      </c>
      <c r="G78" s="357">
        <v>0</v>
      </c>
      <c r="H78" s="355">
        <v>0</v>
      </c>
      <c r="I78" s="356">
        <f t="shared" si="13"/>
        <v>0</v>
      </c>
      <c r="K78" s="97"/>
      <c r="L78" s="97">
        <f t="shared" si="11"/>
        <v>0</v>
      </c>
    </row>
    <row r="79" spans="2:12" ht="15.75">
      <c r="B79" s="328"/>
      <c r="C79" s="329"/>
      <c r="D79" s="355"/>
      <c r="E79" s="356"/>
      <c r="F79" s="355"/>
      <c r="G79" s="357"/>
      <c r="H79" s="355"/>
      <c r="I79" s="356"/>
      <c r="K79" s="97"/>
      <c r="L79" s="97">
        <f t="shared" si="11"/>
        <v>0</v>
      </c>
    </row>
    <row r="80" spans="2:12" ht="15.75">
      <c r="B80" s="1518" t="s">
        <v>267</v>
      </c>
      <c r="C80" s="1519"/>
      <c r="D80" s="358">
        <f>SUM(D81:D87)</f>
        <v>129050292.03</v>
      </c>
      <c r="E80" s="358">
        <f t="shared" ref="E80:I80" si="14">SUM(E81:E87)</f>
        <v>63047985.299999997</v>
      </c>
      <c r="F80" s="358">
        <f>SUM(F81:F87)</f>
        <v>192098277.33000001</v>
      </c>
      <c r="G80" s="359">
        <f t="shared" si="14"/>
        <v>55537848.549999997</v>
      </c>
      <c r="H80" s="358">
        <f t="shared" si="14"/>
        <v>55537848.549999997</v>
      </c>
      <c r="I80" s="360">
        <f t="shared" si="14"/>
        <v>136560428.78</v>
      </c>
      <c r="K80" s="97">
        <f>SUM(K81:K86)</f>
        <v>76389066.030000001</v>
      </c>
      <c r="L80" s="111">
        <f t="shared" si="11"/>
        <v>-20851217.480000004</v>
      </c>
    </row>
    <row r="81" spans="2:12" ht="15.75">
      <c r="B81" s="328"/>
      <c r="C81" s="329" t="s">
        <v>268</v>
      </c>
      <c r="D81" s="355">
        <v>103344773.34999999</v>
      </c>
      <c r="E81" s="355">
        <v>21960078.789999999</v>
      </c>
      <c r="F81" s="330">
        <v>125304852.14</v>
      </c>
      <c r="G81" s="355">
        <v>45253195.479999997</v>
      </c>
      <c r="H81" s="355">
        <v>45253195.479999997</v>
      </c>
      <c r="I81" s="642">
        <v>80051656.659999996</v>
      </c>
      <c r="K81" s="97">
        <v>52020804.770000003</v>
      </c>
      <c r="L81" s="97">
        <f t="shared" si="11"/>
        <v>-6767609.2900000066</v>
      </c>
    </row>
    <row r="82" spans="2:12" ht="15.75">
      <c r="B82" s="328"/>
      <c r="C82" s="329" t="s">
        <v>39</v>
      </c>
      <c r="D82" s="355">
        <v>25705518.68</v>
      </c>
      <c r="E82" s="355">
        <v>5087906.51</v>
      </c>
      <c r="F82" s="330">
        <v>30793425.190000001</v>
      </c>
      <c r="G82" s="355">
        <v>10284653.07</v>
      </c>
      <c r="H82" s="355">
        <v>10284653.07</v>
      </c>
      <c r="I82" s="356">
        <v>20508772.120000001</v>
      </c>
      <c r="K82" s="97">
        <v>24368261.260000002</v>
      </c>
      <c r="L82" s="97">
        <f t="shared" si="11"/>
        <v>-14083608.190000001</v>
      </c>
    </row>
    <row r="83" spans="2:12" ht="15.75">
      <c r="B83" s="328"/>
      <c r="C83" s="329" t="s">
        <v>40</v>
      </c>
      <c r="D83" s="355">
        <v>0</v>
      </c>
      <c r="E83" s="355">
        <v>0</v>
      </c>
      <c r="F83" s="330">
        <v>0</v>
      </c>
      <c r="G83" s="355">
        <v>0</v>
      </c>
      <c r="H83" s="355">
        <v>0</v>
      </c>
      <c r="I83" s="355">
        <v>0</v>
      </c>
      <c r="K83" s="97"/>
      <c r="L83" s="97">
        <f t="shared" si="11"/>
        <v>0</v>
      </c>
    </row>
    <row r="84" spans="2:12" ht="15.75">
      <c r="B84" s="328"/>
      <c r="C84" s="329" t="s">
        <v>41</v>
      </c>
      <c r="D84" s="355">
        <v>0</v>
      </c>
      <c r="E84" s="355">
        <v>0</v>
      </c>
      <c r="F84" s="330">
        <v>0</v>
      </c>
      <c r="G84" s="355">
        <v>0</v>
      </c>
      <c r="H84" s="355">
        <v>0</v>
      </c>
      <c r="I84" s="355">
        <v>0</v>
      </c>
      <c r="K84" s="97"/>
      <c r="L84" s="97">
        <f t="shared" si="11"/>
        <v>0</v>
      </c>
    </row>
    <row r="85" spans="2:12" ht="15.75">
      <c r="B85" s="328"/>
      <c r="C85" s="329" t="s">
        <v>42</v>
      </c>
      <c r="D85" s="355">
        <v>0</v>
      </c>
      <c r="E85" s="355">
        <v>0</v>
      </c>
      <c r="F85" s="330">
        <v>0</v>
      </c>
      <c r="G85" s="355">
        <v>0</v>
      </c>
      <c r="H85" s="355">
        <v>0</v>
      </c>
      <c r="I85" s="355">
        <v>0</v>
      </c>
      <c r="K85" s="97"/>
      <c r="L85" s="97">
        <f t="shared" si="11"/>
        <v>0</v>
      </c>
    </row>
    <row r="86" spans="2:12" ht="15.75">
      <c r="B86" s="328"/>
      <c r="C86" s="329" t="s">
        <v>43</v>
      </c>
      <c r="D86" s="355">
        <v>0</v>
      </c>
      <c r="E86" s="355">
        <v>0</v>
      </c>
      <c r="F86" s="330">
        <v>0</v>
      </c>
      <c r="G86" s="355">
        <v>0</v>
      </c>
      <c r="H86" s="355">
        <v>0</v>
      </c>
      <c r="I86" s="355">
        <v>0</v>
      </c>
      <c r="K86" s="97"/>
      <c r="L86" s="97">
        <f t="shared" si="11"/>
        <v>0</v>
      </c>
    </row>
    <row r="87" spans="2:12" ht="30.75" thickBot="1">
      <c r="B87" s="328"/>
      <c r="C87" s="329" t="s">
        <v>269</v>
      </c>
      <c r="D87" s="355">
        <v>0</v>
      </c>
      <c r="E87" s="355">
        <v>36000000</v>
      </c>
      <c r="F87" s="330">
        <v>36000000</v>
      </c>
      <c r="G87" s="355">
        <v>0</v>
      </c>
      <c r="H87" s="355">
        <v>0</v>
      </c>
      <c r="I87" s="355">
        <v>36000000</v>
      </c>
      <c r="K87" s="97"/>
      <c r="L87" s="97">
        <f t="shared" si="11"/>
        <v>0</v>
      </c>
    </row>
    <row r="88" spans="2:12" ht="16.5" thickBot="1">
      <c r="B88" s="331"/>
      <c r="C88" s="332" t="s">
        <v>270</v>
      </c>
      <c r="D88" s="333">
        <f>D8+D17+D28+D39+D50+D61+D66+D75+D80</f>
        <v>2874716819.0000005</v>
      </c>
      <c r="E88" s="333">
        <f t="shared" ref="E88:K88" si="15">E8+E17+E28+E39+E50+E61+E66+E75+E80</f>
        <v>454060246.91000003</v>
      </c>
      <c r="F88" s="333">
        <f t="shared" si="15"/>
        <v>3328777065.9099994</v>
      </c>
      <c r="G88" s="333">
        <f t="shared" si="15"/>
        <v>613771778.52999997</v>
      </c>
      <c r="H88" s="333">
        <f t="shared" si="15"/>
        <v>567076668.73000002</v>
      </c>
      <c r="I88" s="333">
        <f t="shared" si="15"/>
        <v>2715005287.3800001</v>
      </c>
      <c r="K88" s="333">
        <f t="shared" si="15"/>
        <v>2805854480.7300005</v>
      </c>
      <c r="L88" s="111">
        <f>G88-K88</f>
        <v>-2192082702.2000008</v>
      </c>
    </row>
    <row r="89" spans="2:12" ht="15">
      <c r="I89" s="93"/>
    </row>
    <row r="90" spans="2:12">
      <c r="C90" s="185"/>
      <c r="D90" s="98"/>
      <c r="E90" s="98"/>
      <c r="F90" s="98"/>
      <c r="G90" s="98"/>
      <c r="H90" s="98"/>
      <c r="I90" s="98"/>
      <c r="L90" s="97">
        <f>SUM(L1:L89)</f>
        <v>-6576248106.5999994</v>
      </c>
    </row>
    <row r="91" spans="2:12" ht="15">
      <c r="D91" s="4" t="s">
        <v>2802</v>
      </c>
      <c r="E91" s="98">
        <f>E88-E90</f>
        <v>454060246.91000003</v>
      </c>
      <c r="I91" s="93"/>
    </row>
    <row r="92" spans="2:12" ht="15">
      <c r="C92" s="536"/>
      <c r="D92" s="536"/>
      <c r="E92" s="98">
        <f>'LDF F4 Balance'!I24</f>
        <v>16680994.440000001</v>
      </c>
      <c r="F92" s="715"/>
      <c r="I92" s="93"/>
    </row>
    <row r="93" spans="2:12" ht="15">
      <c r="E93" s="96">
        <f>E91-E92</f>
        <v>437379252.47000003</v>
      </c>
      <c r="F93" s="120"/>
      <c r="G93" s="96"/>
      <c r="I93" s="93"/>
    </row>
    <row r="94" spans="2:12">
      <c r="C94" s="536"/>
      <c r="D94" s="536"/>
      <c r="E94" s="597"/>
    </row>
    <row r="95" spans="2:12">
      <c r="C95" s="536"/>
      <c r="D95" s="536"/>
      <c r="E95" s="597"/>
      <c r="H95" s="97"/>
    </row>
    <row r="96" spans="2:12">
      <c r="C96" s="536"/>
      <c r="D96" s="536"/>
      <c r="E96" s="597"/>
      <c r="G96" s="96"/>
      <c r="H96" s="96"/>
      <c r="I96" s="96"/>
    </row>
    <row r="97" spans="3:9">
      <c r="C97" s="536"/>
      <c r="D97" s="612"/>
      <c r="E97" s="597"/>
      <c r="G97" s="1216"/>
      <c r="H97" s="1216"/>
      <c r="I97" s="1216"/>
    </row>
    <row r="98" spans="3:9">
      <c r="C98" s="185"/>
      <c r="D98" s="536"/>
      <c r="E98" s="111"/>
    </row>
    <row r="100" spans="3:9">
      <c r="E100" s="96"/>
    </row>
    <row r="102" spans="3:9">
      <c r="E102" s="120"/>
    </row>
    <row r="103" spans="3:9" ht="15">
      <c r="D103" s="175"/>
      <c r="E103" s="93"/>
    </row>
    <row r="104" spans="3:9" ht="15">
      <c r="D104" s="175"/>
      <c r="E104" s="93"/>
    </row>
    <row r="105" spans="3:9" ht="15">
      <c r="D105" s="175"/>
      <c r="E105" s="93"/>
    </row>
    <row r="106" spans="3:9" ht="15">
      <c r="D106" s="175"/>
      <c r="E106" s="93"/>
    </row>
    <row r="107" spans="3:9" ht="15">
      <c r="D107" s="175"/>
      <c r="E107" s="657"/>
    </row>
    <row r="108" spans="3:9">
      <c r="E108" s="120"/>
    </row>
  </sheetData>
  <mergeCells count="16">
    <mergeCell ref="B1:I1"/>
    <mergeCell ref="B2:I2"/>
    <mergeCell ref="B3:I3"/>
    <mergeCell ref="B4:I4"/>
    <mergeCell ref="B5:C7"/>
    <mergeCell ref="D5:H5"/>
    <mergeCell ref="I5:I6"/>
    <mergeCell ref="B66:C66"/>
    <mergeCell ref="B75:C75"/>
    <mergeCell ref="B80:C80"/>
    <mergeCell ref="B8:C8"/>
    <mergeCell ref="B17:C17"/>
    <mergeCell ref="B28:C28"/>
    <mergeCell ref="B39:C39"/>
    <mergeCell ref="B50:C50"/>
    <mergeCell ref="B61:C61"/>
  </mergeCells>
  <pageMargins left="0.70866141732283472" right="0.70866141732283472" top="0.74803149606299213" bottom="0.74803149606299213" header="0.31496062992125984" footer="0.31496062992125984"/>
  <pageSetup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9A043-5FE2-4E7E-8C0C-E09FBD914A49}">
  <sheetPr>
    <tabColor theme="5" tint="0.39997558519241921"/>
  </sheetPr>
  <dimension ref="A1:AE94"/>
  <sheetViews>
    <sheetView topLeftCell="A70" workbookViewId="0">
      <selection activeCell="D215" sqref="D215"/>
    </sheetView>
  </sheetViews>
  <sheetFormatPr baseColWidth="10" defaultRowHeight="12.75"/>
  <cols>
    <col min="1" max="1" width="30.7109375" style="1194" customWidth="1"/>
    <col min="2" max="31" width="20.7109375" style="1194" customWidth="1"/>
    <col min="32" max="256" width="9.140625" style="1194" customWidth="1"/>
    <col min="257" max="257" width="30.7109375" style="1194" customWidth="1"/>
    <col min="258" max="287" width="20.7109375" style="1194" customWidth="1"/>
    <col min="288" max="512" width="9.140625" style="1194" customWidth="1"/>
    <col min="513" max="513" width="30.7109375" style="1194" customWidth="1"/>
    <col min="514" max="543" width="20.7109375" style="1194" customWidth="1"/>
    <col min="544" max="768" width="9.140625" style="1194" customWidth="1"/>
    <col min="769" max="769" width="30.7109375" style="1194" customWidth="1"/>
    <col min="770" max="799" width="20.7109375" style="1194" customWidth="1"/>
    <col min="800" max="1024" width="9.140625" style="1194" customWidth="1"/>
    <col min="1025" max="1025" width="30.7109375" style="1194" customWidth="1"/>
    <col min="1026" max="1055" width="20.7109375" style="1194" customWidth="1"/>
    <col min="1056" max="1280" width="9.140625" style="1194" customWidth="1"/>
    <col min="1281" max="1281" width="30.7109375" style="1194" customWidth="1"/>
    <col min="1282" max="1311" width="20.7109375" style="1194" customWidth="1"/>
    <col min="1312" max="1536" width="9.140625" style="1194" customWidth="1"/>
    <col min="1537" max="1537" width="30.7109375" style="1194" customWidth="1"/>
    <col min="1538" max="1567" width="20.7109375" style="1194" customWidth="1"/>
    <col min="1568" max="1792" width="9.140625" style="1194" customWidth="1"/>
    <col min="1793" max="1793" width="30.7109375" style="1194" customWidth="1"/>
    <col min="1794" max="1823" width="20.7109375" style="1194" customWidth="1"/>
    <col min="1824" max="2048" width="9.140625" style="1194" customWidth="1"/>
    <col min="2049" max="2049" width="30.7109375" style="1194" customWidth="1"/>
    <col min="2050" max="2079" width="20.7109375" style="1194" customWidth="1"/>
    <col min="2080" max="2304" width="9.140625" style="1194" customWidth="1"/>
    <col min="2305" max="2305" width="30.7109375" style="1194" customWidth="1"/>
    <col min="2306" max="2335" width="20.7109375" style="1194" customWidth="1"/>
    <col min="2336" max="2560" width="9.140625" style="1194" customWidth="1"/>
    <col min="2561" max="2561" width="30.7109375" style="1194" customWidth="1"/>
    <col min="2562" max="2591" width="20.7109375" style="1194" customWidth="1"/>
    <col min="2592" max="2816" width="9.140625" style="1194" customWidth="1"/>
    <col min="2817" max="2817" width="30.7109375" style="1194" customWidth="1"/>
    <col min="2818" max="2847" width="20.7109375" style="1194" customWidth="1"/>
    <col min="2848" max="3072" width="9.140625" style="1194" customWidth="1"/>
    <col min="3073" max="3073" width="30.7109375" style="1194" customWidth="1"/>
    <col min="3074" max="3103" width="20.7109375" style="1194" customWidth="1"/>
    <col min="3104" max="3328" width="9.140625" style="1194" customWidth="1"/>
    <col min="3329" max="3329" width="30.7109375" style="1194" customWidth="1"/>
    <col min="3330" max="3359" width="20.7109375" style="1194" customWidth="1"/>
    <col min="3360" max="3584" width="9.140625" style="1194" customWidth="1"/>
    <col min="3585" max="3585" width="30.7109375" style="1194" customWidth="1"/>
    <col min="3586" max="3615" width="20.7109375" style="1194" customWidth="1"/>
    <col min="3616" max="3840" width="9.140625" style="1194" customWidth="1"/>
    <col min="3841" max="3841" width="30.7109375" style="1194" customWidth="1"/>
    <col min="3842" max="3871" width="20.7109375" style="1194" customWidth="1"/>
    <col min="3872" max="4096" width="9.140625" style="1194" customWidth="1"/>
    <col min="4097" max="4097" width="30.7109375" style="1194" customWidth="1"/>
    <col min="4098" max="4127" width="20.7109375" style="1194" customWidth="1"/>
    <col min="4128" max="4352" width="9.140625" style="1194" customWidth="1"/>
    <col min="4353" max="4353" width="30.7109375" style="1194" customWidth="1"/>
    <col min="4354" max="4383" width="20.7109375" style="1194" customWidth="1"/>
    <col min="4384" max="4608" width="9.140625" style="1194" customWidth="1"/>
    <col min="4609" max="4609" width="30.7109375" style="1194" customWidth="1"/>
    <col min="4610" max="4639" width="20.7109375" style="1194" customWidth="1"/>
    <col min="4640" max="4864" width="9.140625" style="1194" customWidth="1"/>
    <col min="4865" max="4865" width="30.7109375" style="1194" customWidth="1"/>
    <col min="4866" max="4895" width="20.7109375" style="1194" customWidth="1"/>
    <col min="4896" max="5120" width="9.140625" style="1194" customWidth="1"/>
    <col min="5121" max="5121" width="30.7109375" style="1194" customWidth="1"/>
    <col min="5122" max="5151" width="20.7109375" style="1194" customWidth="1"/>
    <col min="5152" max="5376" width="9.140625" style="1194" customWidth="1"/>
    <col min="5377" max="5377" width="30.7109375" style="1194" customWidth="1"/>
    <col min="5378" max="5407" width="20.7109375" style="1194" customWidth="1"/>
    <col min="5408" max="5632" width="9.140625" style="1194" customWidth="1"/>
    <col min="5633" max="5633" width="30.7109375" style="1194" customWidth="1"/>
    <col min="5634" max="5663" width="20.7109375" style="1194" customWidth="1"/>
    <col min="5664" max="5888" width="9.140625" style="1194" customWidth="1"/>
    <col min="5889" max="5889" width="30.7109375" style="1194" customWidth="1"/>
    <col min="5890" max="5919" width="20.7109375" style="1194" customWidth="1"/>
    <col min="5920" max="6144" width="9.140625" style="1194" customWidth="1"/>
    <col min="6145" max="6145" width="30.7109375" style="1194" customWidth="1"/>
    <col min="6146" max="6175" width="20.7109375" style="1194" customWidth="1"/>
    <col min="6176" max="6400" width="9.140625" style="1194" customWidth="1"/>
    <col min="6401" max="6401" width="30.7109375" style="1194" customWidth="1"/>
    <col min="6402" max="6431" width="20.7109375" style="1194" customWidth="1"/>
    <col min="6432" max="6656" width="9.140625" style="1194" customWidth="1"/>
    <col min="6657" max="6657" width="30.7109375" style="1194" customWidth="1"/>
    <col min="6658" max="6687" width="20.7109375" style="1194" customWidth="1"/>
    <col min="6688" max="6912" width="9.140625" style="1194" customWidth="1"/>
    <col min="6913" max="6913" width="30.7109375" style="1194" customWidth="1"/>
    <col min="6914" max="6943" width="20.7109375" style="1194" customWidth="1"/>
    <col min="6944" max="7168" width="9.140625" style="1194" customWidth="1"/>
    <col min="7169" max="7169" width="30.7109375" style="1194" customWidth="1"/>
    <col min="7170" max="7199" width="20.7109375" style="1194" customWidth="1"/>
    <col min="7200" max="7424" width="9.140625" style="1194" customWidth="1"/>
    <col min="7425" max="7425" width="30.7109375" style="1194" customWidth="1"/>
    <col min="7426" max="7455" width="20.7109375" style="1194" customWidth="1"/>
    <col min="7456" max="7680" width="9.140625" style="1194" customWidth="1"/>
    <col min="7681" max="7681" width="30.7109375" style="1194" customWidth="1"/>
    <col min="7682" max="7711" width="20.7109375" style="1194" customWidth="1"/>
    <col min="7712" max="7936" width="9.140625" style="1194" customWidth="1"/>
    <col min="7937" max="7937" width="30.7109375" style="1194" customWidth="1"/>
    <col min="7938" max="7967" width="20.7109375" style="1194" customWidth="1"/>
    <col min="7968" max="8192" width="9.140625" style="1194" customWidth="1"/>
    <col min="8193" max="8193" width="30.7109375" style="1194" customWidth="1"/>
    <col min="8194" max="8223" width="20.7109375" style="1194" customWidth="1"/>
    <col min="8224" max="8448" width="9.140625" style="1194" customWidth="1"/>
    <col min="8449" max="8449" width="30.7109375" style="1194" customWidth="1"/>
    <col min="8450" max="8479" width="20.7109375" style="1194" customWidth="1"/>
    <col min="8480" max="8704" width="9.140625" style="1194" customWidth="1"/>
    <col min="8705" max="8705" width="30.7109375" style="1194" customWidth="1"/>
    <col min="8706" max="8735" width="20.7109375" style="1194" customWidth="1"/>
    <col min="8736" max="8960" width="9.140625" style="1194" customWidth="1"/>
    <col min="8961" max="8961" width="30.7109375" style="1194" customWidth="1"/>
    <col min="8962" max="8991" width="20.7109375" style="1194" customWidth="1"/>
    <col min="8992" max="9216" width="9.140625" style="1194" customWidth="1"/>
    <col min="9217" max="9217" width="30.7109375" style="1194" customWidth="1"/>
    <col min="9218" max="9247" width="20.7109375" style="1194" customWidth="1"/>
    <col min="9248" max="9472" width="9.140625" style="1194" customWidth="1"/>
    <col min="9473" max="9473" width="30.7109375" style="1194" customWidth="1"/>
    <col min="9474" max="9503" width="20.7109375" style="1194" customWidth="1"/>
    <col min="9504" max="9728" width="9.140625" style="1194" customWidth="1"/>
    <col min="9729" max="9729" width="30.7109375" style="1194" customWidth="1"/>
    <col min="9730" max="9759" width="20.7109375" style="1194" customWidth="1"/>
    <col min="9760" max="9984" width="9.140625" style="1194" customWidth="1"/>
    <col min="9985" max="9985" width="30.7109375" style="1194" customWidth="1"/>
    <col min="9986" max="10015" width="20.7109375" style="1194" customWidth="1"/>
    <col min="10016" max="10240" width="9.140625" style="1194" customWidth="1"/>
    <col min="10241" max="10241" width="30.7109375" style="1194" customWidth="1"/>
    <col min="10242" max="10271" width="20.7109375" style="1194" customWidth="1"/>
    <col min="10272" max="10496" width="9.140625" style="1194" customWidth="1"/>
    <col min="10497" max="10497" width="30.7109375" style="1194" customWidth="1"/>
    <col min="10498" max="10527" width="20.7109375" style="1194" customWidth="1"/>
    <col min="10528" max="10752" width="9.140625" style="1194" customWidth="1"/>
    <col min="10753" max="10753" width="30.7109375" style="1194" customWidth="1"/>
    <col min="10754" max="10783" width="20.7109375" style="1194" customWidth="1"/>
    <col min="10784" max="11008" width="9.140625" style="1194" customWidth="1"/>
    <col min="11009" max="11009" width="30.7109375" style="1194" customWidth="1"/>
    <col min="11010" max="11039" width="20.7109375" style="1194" customWidth="1"/>
    <col min="11040" max="11264" width="9.140625" style="1194" customWidth="1"/>
    <col min="11265" max="11265" width="30.7109375" style="1194" customWidth="1"/>
    <col min="11266" max="11295" width="20.7109375" style="1194" customWidth="1"/>
    <col min="11296" max="11520" width="9.140625" style="1194" customWidth="1"/>
    <col min="11521" max="11521" width="30.7109375" style="1194" customWidth="1"/>
    <col min="11522" max="11551" width="20.7109375" style="1194" customWidth="1"/>
    <col min="11552" max="11776" width="9.140625" style="1194" customWidth="1"/>
    <col min="11777" max="11777" width="30.7109375" style="1194" customWidth="1"/>
    <col min="11778" max="11807" width="20.7109375" style="1194" customWidth="1"/>
    <col min="11808" max="12032" width="9.140625" style="1194" customWidth="1"/>
    <col min="12033" max="12033" width="30.7109375" style="1194" customWidth="1"/>
    <col min="12034" max="12063" width="20.7109375" style="1194" customWidth="1"/>
    <col min="12064" max="12288" width="9.140625" style="1194" customWidth="1"/>
    <col min="12289" max="12289" width="30.7109375" style="1194" customWidth="1"/>
    <col min="12290" max="12319" width="20.7109375" style="1194" customWidth="1"/>
    <col min="12320" max="12544" width="9.140625" style="1194" customWidth="1"/>
    <col min="12545" max="12545" width="30.7109375" style="1194" customWidth="1"/>
    <col min="12546" max="12575" width="20.7109375" style="1194" customWidth="1"/>
    <col min="12576" max="12800" width="9.140625" style="1194" customWidth="1"/>
    <col min="12801" max="12801" width="30.7109375" style="1194" customWidth="1"/>
    <col min="12802" max="12831" width="20.7109375" style="1194" customWidth="1"/>
    <col min="12832" max="13056" width="9.140625" style="1194" customWidth="1"/>
    <col min="13057" max="13057" width="30.7109375" style="1194" customWidth="1"/>
    <col min="13058" max="13087" width="20.7109375" style="1194" customWidth="1"/>
    <col min="13088" max="13312" width="9.140625" style="1194" customWidth="1"/>
    <col min="13313" max="13313" width="30.7109375" style="1194" customWidth="1"/>
    <col min="13314" max="13343" width="20.7109375" style="1194" customWidth="1"/>
    <col min="13344" max="13568" width="9.140625" style="1194" customWidth="1"/>
    <col min="13569" max="13569" width="30.7109375" style="1194" customWidth="1"/>
    <col min="13570" max="13599" width="20.7109375" style="1194" customWidth="1"/>
    <col min="13600" max="13824" width="9.140625" style="1194" customWidth="1"/>
    <col min="13825" max="13825" width="30.7109375" style="1194" customWidth="1"/>
    <col min="13826" max="13855" width="20.7109375" style="1194" customWidth="1"/>
    <col min="13856" max="14080" width="9.140625" style="1194" customWidth="1"/>
    <col min="14081" max="14081" width="30.7109375" style="1194" customWidth="1"/>
    <col min="14082" max="14111" width="20.7109375" style="1194" customWidth="1"/>
    <col min="14112" max="14336" width="9.140625" style="1194" customWidth="1"/>
    <col min="14337" max="14337" width="30.7109375" style="1194" customWidth="1"/>
    <col min="14338" max="14367" width="20.7109375" style="1194" customWidth="1"/>
    <col min="14368" max="14592" width="9.140625" style="1194" customWidth="1"/>
    <col min="14593" max="14593" width="30.7109375" style="1194" customWidth="1"/>
    <col min="14594" max="14623" width="20.7109375" style="1194" customWidth="1"/>
    <col min="14624" max="14848" width="9.140625" style="1194" customWidth="1"/>
    <col min="14849" max="14849" width="30.7109375" style="1194" customWidth="1"/>
    <col min="14850" max="14879" width="20.7109375" style="1194" customWidth="1"/>
    <col min="14880" max="15104" width="9.140625" style="1194" customWidth="1"/>
    <col min="15105" max="15105" width="30.7109375" style="1194" customWidth="1"/>
    <col min="15106" max="15135" width="20.7109375" style="1194" customWidth="1"/>
    <col min="15136" max="15360" width="9.140625" style="1194" customWidth="1"/>
    <col min="15361" max="15361" width="30.7109375" style="1194" customWidth="1"/>
    <col min="15362" max="15391" width="20.7109375" style="1194" customWidth="1"/>
    <col min="15392" max="15616" width="9.140625" style="1194" customWidth="1"/>
    <col min="15617" max="15617" width="30.7109375" style="1194" customWidth="1"/>
    <col min="15618" max="15647" width="20.7109375" style="1194" customWidth="1"/>
    <col min="15648" max="15872" width="9.140625" style="1194" customWidth="1"/>
    <col min="15873" max="15873" width="30.7109375" style="1194" customWidth="1"/>
    <col min="15874" max="15903" width="20.7109375" style="1194" customWidth="1"/>
    <col min="15904" max="16128" width="9.140625" style="1194" customWidth="1"/>
    <col min="16129" max="16129" width="30.7109375" style="1194" customWidth="1"/>
    <col min="16130" max="16159" width="20.7109375" style="1194" customWidth="1"/>
    <col min="16160" max="16384" width="9.140625" style="1194" customWidth="1"/>
  </cols>
  <sheetData>
    <row r="1" spans="1:31" ht="56.25" customHeight="1">
      <c r="C1" s="1195" t="s">
        <v>8664</v>
      </c>
      <c r="E1" s="1194" t="s">
        <v>8665</v>
      </c>
    </row>
    <row r="2" spans="1:31">
      <c r="C2" s="1196" t="s">
        <v>8570</v>
      </c>
      <c r="E2" s="1194" t="s">
        <v>8306</v>
      </c>
    </row>
    <row r="3" spans="1:31">
      <c r="C3" s="1196" t="s">
        <v>8307</v>
      </c>
    </row>
    <row r="6" spans="1:31">
      <c r="A6" s="1197" t="s">
        <v>8308</v>
      </c>
    </row>
    <row r="7" spans="1:31">
      <c r="A7" s="1194" t="s">
        <v>8571</v>
      </c>
    </row>
    <row r="9" spans="1:31">
      <c r="A9" s="1198"/>
      <c r="B9" s="1199" t="s">
        <v>8572</v>
      </c>
      <c r="C9" s="1199" t="s">
        <v>8573</v>
      </c>
      <c r="D9" s="1199" t="s">
        <v>3406</v>
      </c>
      <c r="E9" s="1199" t="s">
        <v>8574</v>
      </c>
      <c r="F9" s="1199" t="s">
        <v>8575</v>
      </c>
      <c r="G9" s="1199" t="s">
        <v>8576</v>
      </c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</row>
    <row r="10" spans="1:31">
      <c r="A10" s="1198"/>
      <c r="B10" s="1199"/>
      <c r="C10" s="1199" t="s">
        <v>8577</v>
      </c>
      <c r="D10" s="1199"/>
      <c r="E10" s="1199"/>
      <c r="F10" s="1199"/>
      <c r="G10" s="1199"/>
      <c r="H10" s="1199"/>
      <c r="I10" s="1199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  <c r="AC10" s="1199"/>
      <c r="AD10" s="1199"/>
      <c r="AE10" s="1199"/>
    </row>
    <row r="11" spans="1:31">
      <c r="A11" s="1198"/>
      <c r="B11" s="1199">
        <v>1</v>
      </c>
      <c r="C11" s="1199">
        <v>2</v>
      </c>
      <c r="D11" s="1199" t="s">
        <v>8578</v>
      </c>
      <c r="E11" s="1199">
        <v>4</v>
      </c>
      <c r="F11" s="1199">
        <v>5</v>
      </c>
      <c r="G11" s="1199" t="s">
        <v>8579</v>
      </c>
      <c r="H11" s="1199"/>
      <c r="I11" s="1199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  <c r="AC11" s="1199"/>
      <c r="AD11" s="1199"/>
      <c r="AE11" s="1199"/>
    </row>
    <row r="12" spans="1:31">
      <c r="B12" s="1200"/>
      <c r="C12" s="1200"/>
      <c r="D12" s="1200"/>
      <c r="E12" s="1200"/>
      <c r="F12" s="1200"/>
      <c r="G12" s="1200"/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1200"/>
      <c r="W12" s="1200"/>
      <c r="X12" s="1200"/>
      <c r="Y12" s="1200"/>
      <c r="Z12" s="1200"/>
      <c r="AA12" s="1200"/>
      <c r="AB12" s="1200"/>
      <c r="AC12" s="1200"/>
      <c r="AD12" s="1200"/>
      <c r="AE12" s="1200"/>
    </row>
    <row r="13" spans="1:31">
      <c r="A13" s="1194" t="s">
        <v>8666</v>
      </c>
      <c r="B13" s="1200">
        <v>1265086740.8599999</v>
      </c>
      <c r="C13" s="1200">
        <v>22993000</v>
      </c>
      <c r="D13" s="1200">
        <v>1288079740.8599999</v>
      </c>
      <c r="E13" s="1200">
        <v>266938806.97</v>
      </c>
      <c r="F13" s="1200">
        <v>266891172.21000001</v>
      </c>
      <c r="G13" s="1200">
        <v>1021140933.89</v>
      </c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1200"/>
      <c r="W13" s="1200"/>
      <c r="X13" s="1200"/>
      <c r="Y13" s="1200"/>
      <c r="Z13" s="1200"/>
      <c r="AA13" s="1200"/>
      <c r="AB13" s="1200"/>
      <c r="AC13" s="1200"/>
      <c r="AD13" s="1200"/>
      <c r="AE13" s="1200"/>
    </row>
    <row r="14" spans="1:31">
      <c r="A14" s="1194" t="s">
        <v>8667</v>
      </c>
      <c r="B14" s="1200">
        <v>599326601.67999995</v>
      </c>
      <c r="C14" s="1200">
        <v>-5387276.6100000003</v>
      </c>
      <c r="D14" s="1200">
        <v>593939325.07000005</v>
      </c>
      <c r="E14" s="1200">
        <v>135767021.37</v>
      </c>
      <c r="F14" s="1200">
        <v>135758400.11000001</v>
      </c>
      <c r="G14" s="1200">
        <v>458172303.69999999</v>
      </c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0"/>
      <c r="Z14" s="1200"/>
      <c r="AA14" s="1200"/>
      <c r="AB14" s="1200"/>
      <c r="AC14" s="1200"/>
      <c r="AD14" s="1200"/>
      <c r="AE14" s="1200"/>
    </row>
    <row r="15" spans="1:31">
      <c r="A15" s="1194" t="s">
        <v>8668</v>
      </c>
      <c r="B15" s="1200">
        <v>61423051.020000003</v>
      </c>
      <c r="C15" s="1200">
        <v>5368658.76</v>
      </c>
      <c r="D15" s="1200">
        <v>66791709.780000001</v>
      </c>
      <c r="E15" s="1200">
        <v>18353879.949999999</v>
      </c>
      <c r="F15" s="1200">
        <v>18353879.949999999</v>
      </c>
      <c r="G15" s="1200">
        <v>48437829.829999998</v>
      </c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200"/>
    </row>
    <row r="16" spans="1:31">
      <c r="A16" s="1194" t="s">
        <v>8669</v>
      </c>
      <c r="B16" s="1200">
        <v>274934019.56</v>
      </c>
      <c r="C16" s="1200">
        <v>1380902.16</v>
      </c>
      <c r="D16" s="1200">
        <v>276314921.72000003</v>
      </c>
      <c r="E16" s="1200">
        <v>43629156.399999999</v>
      </c>
      <c r="F16" s="1200">
        <v>43629156.399999999</v>
      </c>
      <c r="G16" s="1200">
        <v>232685765.31999999</v>
      </c>
      <c r="H16" s="1200"/>
      <c r="I16" s="1200"/>
      <c r="J16" s="1200"/>
      <c r="K16" s="1200"/>
      <c r="L16" s="1200"/>
      <c r="M16" s="1200"/>
      <c r="N16" s="1200"/>
      <c r="O16" s="1200"/>
      <c r="P16" s="1200"/>
      <c r="Q16" s="1200"/>
      <c r="R16" s="1200"/>
      <c r="S16" s="1200"/>
      <c r="T16" s="1200"/>
      <c r="U16" s="1200"/>
      <c r="V16" s="1200"/>
      <c r="W16" s="1200"/>
      <c r="X16" s="1200"/>
      <c r="Y16" s="1200"/>
      <c r="Z16" s="1200"/>
      <c r="AA16" s="1200"/>
      <c r="AB16" s="1200"/>
      <c r="AC16" s="1200"/>
      <c r="AD16" s="1200"/>
      <c r="AE16" s="1200"/>
    </row>
    <row r="17" spans="1:31">
      <c r="A17" s="1194" t="s">
        <v>8670</v>
      </c>
      <c r="B17" s="1200">
        <v>140774980.38999999</v>
      </c>
      <c r="C17" s="1200">
        <v>13637487.26</v>
      </c>
      <c r="D17" s="1200">
        <v>154412467.65000001</v>
      </c>
      <c r="E17" s="1200">
        <v>30902277.34</v>
      </c>
      <c r="F17" s="1200">
        <v>30902277.34</v>
      </c>
      <c r="G17" s="1200">
        <v>123510190.31</v>
      </c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0"/>
      <c r="W17" s="1200"/>
      <c r="X17" s="1200"/>
      <c r="Y17" s="1200"/>
      <c r="Z17" s="1200"/>
      <c r="AA17" s="1200"/>
      <c r="AB17" s="1200"/>
      <c r="AC17" s="1200"/>
      <c r="AD17" s="1200"/>
      <c r="AE17" s="1200"/>
    </row>
    <row r="18" spans="1:31">
      <c r="A18" s="1194" t="s">
        <v>8671</v>
      </c>
      <c r="B18" s="1200">
        <v>166376736.52000001</v>
      </c>
      <c r="C18" s="1200">
        <v>8571396.5800000001</v>
      </c>
      <c r="D18" s="1200">
        <v>174948133.09999999</v>
      </c>
      <c r="E18" s="1200">
        <v>38286471.909999996</v>
      </c>
      <c r="F18" s="1200">
        <v>38247458.409999996</v>
      </c>
      <c r="G18" s="1200">
        <v>136661661.19</v>
      </c>
      <c r="H18" s="1200"/>
      <c r="I18" s="1200"/>
      <c r="J18" s="1200"/>
      <c r="K18" s="1200"/>
      <c r="L18" s="1200"/>
      <c r="M18" s="1200"/>
      <c r="N18" s="1200"/>
      <c r="O18" s="1200"/>
      <c r="P18" s="1200"/>
      <c r="Q18" s="1200"/>
      <c r="R18" s="1200"/>
      <c r="S18" s="1200"/>
      <c r="T18" s="1200"/>
      <c r="U18" s="1200"/>
      <c r="V18" s="1200"/>
      <c r="W18" s="1200"/>
      <c r="X18" s="1200"/>
      <c r="Y18" s="1200"/>
      <c r="Z18" s="1200"/>
      <c r="AA18" s="1200"/>
      <c r="AB18" s="1200"/>
      <c r="AC18" s="1200"/>
      <c r="AD18" s="1200"/>
      <c r="AE18" s="1200"/>
    </row>
    <row r="19" spans="1:31">
      <c r="A19" s="1194" t="s">
        <v>8672</v>
      </c>
      <c r="B19" s="1200">
        <v>22251351.690000001</v>
      </c>
      <c r="C19" s="1200">
        <v>-578168.15</v>
      </c>
      <c r="D19" s="1200">
        <v>21673183.539999999</v>
      </c>
      <c r="E19" s="1200">
        <v>0</v>
      </c>
      <c r="F19" s="1200">
        <v>0</v>
      </c>
      <c r="G19" s="1200">
        <v>21673183.539999999</v>
      </c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1200"/>
      <c r="AB19" s="1200"/>
      <c r="AC19" s="1200"/>
      <c r="AD19" s="1200"/>
      <c r="AE19" s="1200"/>
    </row>
    <row r="20" spans="1:31">
      <c r="A20" s="1194" t="s">
        <v>8673</v>
      </c>
      <c r="B20" s="1200">
        <v>0</v>
      </c>
      <c r="C20" s="1200">
        <v>0</v>
      </c>
      <c r="D20" s="1200">
        <v>0</v>
      </c>
      <c r="E20" s="1200">
        <v>0</v>
      </c>
      <c r="F20" s="1200">
        <v>0</v>
      </c>
      <c r="G20" s="1200">
        <v>0</v>
      </c>
      <c r="H20" s="1200"/>
      <c r="I20" s="1200"/>
      <c r="J20" s="1200"/>
      <c r="K20" s="1200"/>
      <c r="L20" s="1200"/>
      <c r="M20" s="1200"/>
      <c r="N20" s="1200"/>
      <c r="O20" s="1200"/>
      <c r="P20" s="1200"/>
      <c r="Q20" s="1200"/>
      <c r="R20" s="1200"/>
      <c r="S20" s="1200"/>
      <c r="T20" s="1200"/>
      <c r="U20" s="1200"/>
      <c r="V20" s="1200"/>
      <c r="W20" s="1200"/>
      <c r="X20" s="1200"/>
      <c r="Y20" s="1200"/>
      <c r="Z20" s="1200"/>
      <c r="AA20" s="1200"/>
      <c r="AB20" s="1200"/>
      <c r="AC20" s="1200"/>
      <c r="AD20" s="1200"/>
      <c r="AE20" s="1200"/>
    </row>
    <row r="21" spans="1:31">
      <c r="B21" s="1200"/>
      <c r="C21" s="1200"/>
      <c r="D21" s="1200"/>
      <c r="E21" s="1200"/>
      <c r="F21" s="1200"/>
      <c r="G21" s="1200"/>
      <c r="H21" s="1200"/>
      <c r="I21" s="1200"/>
      <c r="J21" s="1200"/>
      <c r="K21" s="1200"/>
      <c r="L21" s="1200"/>
      <c r="M21" s="1200"/>
      <c r="N21" s="1200"/>
      <c r="O21" s="1200"/>
      <c r="P21" s="1200"/>
      <c r="Q21" s="1200"/>
      <c r="R21" s="1200"/>
      <c r="S21" s="1200"/>
      <c r="T21" s="1200"/>
      <c r="U21" s="1200"/>
      <c r="V21" s="1200"/>
      <c r="W21" s="1200"/>
      <c r="X21" s="1200"/>
      <c r="Y21" s="1200"/>
      <c r="Z21" s="1200"/>
      <c r="AA21" s="1200"/>
      <c r="AB21" s="1200"/>
      <c r="AC21" s="1200"/>
      <c r="AD21" s="1200"/>
      <c r="AE21" s="1200"/>
    </row>
    <row r="22" spans="1:31">
      <c r="A22" s="1194" t="s">
        <v>8674</v>
      </c>
      <c r="B22" s="1200">
        <v>239552617.77000001</v>
      </c>
      <c r="C22" s="1200">
        <v>67623054.170000002</v>
      </c>
      <c r="D22" s="1200">
        <v>307175671.94</v>
      </c>
      <c r="E22" s="1200">
        <v>34091223.590000004</v>
      </c>
      <c r="F22" s="1200">
        <v>20046929.27</v>
      </c>
      <c r="G22" s="1200">
        <v>273084448.35000002</v>
      </c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200"/>
      <c r="AB22" s="1200"/>
      <c r="AC22" s="1200"/>
      <c r="AD22" s="1200"/>
      <c r="AE22" s="1200"/>
    </row>
    <row r="23" spans="1:31">
      <c r="A23" s="1194" t="s">
        <v>8675</v>
      </c>
      <c r="B23" s="1200">
        <v>14738784.560000001</v>
      </c>
      <c r="C23" s="1200">
        <v>114984.51</v>
      </c>
      <c r="D23" s="1200">
        <v>14853769.07</v>
      </c>
      <c r="E23" s="1200">
        <v>1064397.97</v>
      </c>
      <c r="F23" s="1200">
        <v>119091.99</v>
      </c>
      <c r="G23" s="1200">
        <v>13789371.1</v>
      </c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0"/>
      <c r="Y23" s="1200"/>
      <c r="Z23" s="1200"/>
      <c r="AA23" s="1200"/>
      <c r="AB23" s="1200"/>
      <c r="AC23" s="1200"/>
      <c r="AD23" s="1200"/>
      <c r="AE23" s="1200"/>
    </row>
    <row r="24" spans="1:31">
      <c r="A24" s="1194" t="s">
        <v>8676</v>
      </c>
      <c r="B24" s="1200">
        <v>10637400</v>
      </c>
      <c r="C24" s="1200">
        <v>400665.25</v>
      </c>
      <c r="D24" s="1200">
        <v>11038065.25</v>
      </c>
      <c r="E24" s="1200">
        <v>2082111.84</v>
      </c>
      <c r="F24" s="1200">
        <v>1395624.06</v>
      </c>
      <c r="G24" s="1200">
        <v>8955953.4100000001</v>
      </c>
      <c r="H24" s="1200"/>
      <c r="I24" s="1200"/>
      <c r="J24" s="1200"/>
      <c r="K24" s="1200"/>
      <c r="L24" s="1200"/>
      <c r="M24" s="1200"/>
      <c r="N24" s="1200"/>
      <c r="O24" s="1200"/>
      <c r="P24" s="1200"/>
      <c r="Q24" s="1200"/>
      <c r="R24" s="1200"/>
      <c r="S24" s="1200"/>
      <c r="T24" s="1200"/>
      <c r="U24" s="1200"/>
      <c r="V24" s="1200"/>
      <c r="W24" s="1200"/>
      <c r="X24" s="1200"/>
      <c r="Y24" s="1200"/>
      <c r="Z24" s="1200"/>
      <c r="AA24" s="1200"/>
      <c r="AB24" s="1200"/>
      <c r="AC24" s="1200"/>
      <c r="AD24" s="1200"/>
      <c r="AE24" s="1200"/>
    </row>
    <row r="25" spans="1:31">
      <c r="A25" s="1194" t="s">
        <v>8677</v>
      </c>
      <c r="B25" s="1200">
        <v>0</v>
      </c>
      <c r="C25" s="1200">
        <v>0</v>
      </c>
      <c r="D25" s="1200">
        <v>0</v>
      </c>
      <c r="E25" s="1200">
        <v>0</v>
      </c>
      <c r="F25" s="1200">
        <v>0</v>
      </c>
      <c r="G25" s="1200">
        <v>0</v>
      </c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  <c r="V25" s="1200"/>
      <c r="W25" s="1200"/>
      <c r="X25" s="1200"/>
      <c r="Y25" s="1200"/>
      <c r="Z25" s="1200"/>
      <c r="AA25" s="1200"/>
      <c r="AB25" s="1200"/>
      <c r="AC25" s="1200"/>
      <c r="AD25" s="1200"/>
      <c r="AE25" s="1200"/>
    </row>
    <row r="26" spans="1:31">
      <c r="A26" s="1194" t="s">
        <v>8678</v>
      </c>
      <c r="B26" s="1200">
        <v>45818993.310000002</v>
      </c>
      <c r="C26" s="1200">
        <v>48615332.829999998</v>
      </c>
      <c r="D26" s="1200">
        <v>94434326.140000001</v>
      </c>
      <c r="E26" s="1200">
        <v>5585477.5199999996</v>
      </c>
      <c r="F26" s="1200">
        <v>4046267.24</v>
      </c>
      <c r="G26" s="1200">
        <v>88848848.620000005</v>
      </c>
      <c r="H26" s="1200"/>
      <c r="I26" s="1200"/>
      <c r="J26" s="1200"/>
      <c r="K26" s="1200"/>
      <c r="L26" s="1200"/>
      <c r="M26" s="1200"/>
      <c r="N26" s="1200"/>
      <c r="O26" s="1200"/>
      <c r="P26" s="1200"/>
      <c r="Q26" s="1200"/>
      <c r="R26" s="1200"/>
      <c r="S26" s="1200"/>
      <c r="T26" s="1200"/>
      <c r="U26" s="1200"/>
      <c r="V26" s="1200"/>
      <c r="W26" s="1200"/>
      <c r="X26" s="1200"/>
      <c r="Y26" s="1200"/>
      <c r="Z26" s="1200"/>
      <c r="AA26" s="1200"/>
      <c r="AB26" s="1200"/>
      <c r="AC26" s="1200"/>
      <c r="AD26" s="1200"/>
      <c r="AE26" s="1200"/>
    </row>
    <row r="27" spans="1:31">
      <c r="A27" s="1194" t="s">
        <v>8679</v>
      </c>
      <c r="B27" s="1200">
        <v>12308580</v>
      </c>
      <c r="C27" s="1200">
        <v>12633386.42</v>
      </c>
      <c r="D27" s="1200">
        <v>24941966.420000002</v>
      </c>
      <c r="E27" s="1200">
        <v>902230.49</v>
      </c>
      <c r="F27" s="1200">
        <v>170127.8</v>
      </c>
      <c r="G27" s="1200">
        <v>24039735.93</v>
      </c>
      <c r="H27" s="1200"/>
      <c r="I27" s="1200"/>
      <c r="J27" s="1200"/>
      <c r="K27" s="1200"/>
      <c r="L27" s="1200"/>
      <c r="M27" s="1200"/>
      <c r="N27" s="1200"/>
      <c r="O27" s="1200"/>
      <c r="P27" s="1200"/>
      <c r="Q27" s="1200"/>
      <c r="R27" s="1200"/>
      <c r="S27" s="1200"/>
      <c r="T27" s="1200"/>
      <c r="U27" s="1200"/>
      <c r="V27" s="1200"/>
      <c r="W27" s="1200"/>
      <c r="X27" s="1200"/>
      <c r="Y27" s="1200"/>
      <c r="Z27" s="1200"/>
      <c r="AA27" s="1200"/>
      <c r="AB27" s="1200"/>
      <c r="AC27" s="1200"/>
      <c r="AD27" s="1200"/>
      <c r="AE27" s="1200"/>
    </row>
    <row r="28" spans="1:31">
      <c r="A28" s="1194" t="s">
        <v>8680</v>
      </c>
      <c r="B28" s="1200">
        <v>106102951.90000001</v>
      </c>
      <c r="C28" s="1200">
        <v>1341582.1299999999</v>
      </c>
      <c r="D28" s="1200">
        <v>107444534.03</v>
      </c>
      <c r="E28" s="1200">
        <v>23136663.850000001</v>
      </c>
      <c r="F28" s="1200">
        <v>13818043.550000001</v>
      </c>
      <c r="G28" s="1200">
        <v>84307870.180000007</v>
      </c>
      <c r="H28" s="1200"/>
      <c r="I28" s="1200"/>
      <c r="J28" s="1200"/>
      <c r="K28" s="1200"/>
      <c r="L28" s="1200"/>
      <c r="M28" s="1200"/>
      <c r="N28" s="1200"/>
      <c r="O28" s="1200"/>
      <c r="P28" s="1200"/>
      <c r="Q28" s="1200"/>
      <c r="R28" s="1200"/>
      <c r="S28" s="1200"/>
      <c r="T28" s="1200"/>
      <c r="U28" s="1200"/>
      <c r="V28" s="1200"/>
      <c r="W28" s="1200"/>
      <c r="X28" s="1200"/>
      <c r="Y28" s="1200"/>
      <c r="Z28" s="1200"/>
      <c r="AA28" s="1200"/>
      <c r="AB28" s="1200"/>
      <c r="AC28" s="1200"/>
      <c r="AD28" s="1200"/>
      <c r="AE28" s="1200"/>
    </row>
    <row r="29" spans="1:31">
      <c r="A29" s="1194" t="s">
        <v>8681</v>
      </c>
      <c r="B29" s="1200">
        <v>40813111</v>
      </c>
      <c r="C29" s="1200">
        <v>-849123.8</v>
      </c>
      <c r="D29" s="1200">
        <v>39963987.200000003</v>
      </c>
      <c r="E29" s="1200">
        <v>451858.35</v>
      </c>
      <c r="F29" s="1200">
        <v>163282.12</v>
      </c>
      <c r="G29" s="1200">
        <v>39512128.850000001</v>
      </c>
      <c r="H29" s="1200"/>
      <c r="I29" s="1200"/>
      <c r="J29" s="1200"/>
      <c r="K29" s="1200"/>
      <c r="L29" s="1200"/>
      <c r="M29" s="1200"/>
      <c r="N29" s="1200"/>
      <c r="O29" s="1200"/>
      <c r="P29" s="1200"/>
      <c r="Q29" s="1200"/>
      <c r="R29" s="1200"/>
      <c r="S29" s="1200"/>
      <c r="T29" s="1200"/>
      <c r="U29" s="1200"/>
      <c r="V29" s="1200"/>
      <c r="W29" s="1200"/>
      <c r="X29" s="1200"/>
      <c r="Y29" s="1200"/>
      <c r="Z29" s="1200"/>
      <c r="AA29" s="1200"/>
      <c r="AB29" s="1200"/>
      <c r="AC29" s="1200"/>
      <c r="AD29" s="1200"/>
      <c r="AE29" s="1200"/>
    </row>
    <row r="30" spans="1:31">
      <c r="A30" s="1194" t="s">
        <v>8682</v>
      </c>
      <c r="B30" s="1200">
        <v>0</v>
      </c>
      <c r="C30" s="1200">
        <v>3400000</v>
      </c>
      <c r="D30" s="1200">
        <v>3400000</v>
      </c>
      <c r="E30" s="1200">
        <v>0</v>
      </c>
      <c r="F30" s="1200">
        <v>0</v>
      </c>
      <c r="G30" s="1200">
        <v>3400000</v>
      </c>
      <c r="H30" s="1200"/>
      <c r="I30" s="1200"/>
      <c r="J30" s="1200"/>
      <c r="K30" s="1200"/>
      <c r="L30" s="1200"/>
      <c r="M30" s="1200"/>
      <c r="N30" s="1200"/>
      <c r="O30" s="1200"/>
      <c r="P30" s="1200"/>
      <c r="Q30" s="1200"/>
      <c r="R30" s="1200"/>
      <c r="S30" s="1200"/>
      <c r="T30" s="1200"/>
      <c r="U30" s="1200"/>
      <c r="V30" s="1200"/>
      <c r="W30" s="1200"/>
      <c r="X30" s="1200"/>
      <c r="Y30" s="1200"/>
      <c r="Z30" s="1200"/>
      <c r="AA30" s="1200"/>
      <c r="AB30" s="1200"/>
      <c r="AC30" s="1200"/>
      <c r="AD30" s="1200"/>
      <c r="AE30" s="1200"/>
    </row>
    <row r="31" spans="1:31">
      <c r="A31" s="1194" t="s">
        <v>8683</v>
      </c>
      <c r="B31" s="1200">
        <v>9132797</v>
      </c>
      <c r="C31" s="1200">
        <v>1966226.83</v>
      </c>
      <c r="D31" s="1200">
        <v>11099023.83</v>
      </c>
      <c r="E31" s="1200">
        <v>868483.57</v>
      </c>
      <c r="F31" s="1200">
        <v>334492.51</v>
      </c>
      <c r="G31" s="1200">
        <v>10230540.26</v>
      </c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  <c r="X31" s="1200"/>
      <c r="Y31" s="1200"/>
      <c r="Z31" s="1200"/>
      <c r="AA31" s="1200"/>
      <c r="AB31" s="1200"/>
      <c r="AC31" s="1200"/>
      <c r="AD31" s="1200"/>
      <c r="AE31" s="1200"/>
    </row>
    <row r="32" spans="1:31">
      <c r="B32" s="1200"/>
      <c r="C32" s="1200"/>
      <c r="D32" s="1200"/>
      <c r="E32" s="1200"/>
      <c r="F32" s="1200"/>
      <c r="G32" s="1200"/>
      <c r="H32" s="1200"/>
      <c r="I32" s="1200"/>
      <c r="J32" s="1200"/>
      <c r="K32" s="1200"/>
      <c r="L32" s="1200"/>
      <c r="M32" s="1200"/>
      <c r="N32" s="1200"/>
      <c r="O32" s="1200"/>
      <c r="P32" s="1200"/>
      <c r="Q32" s="1200"/>
      <c r="R32" s="1200"/>
      <c r="S32" s="1200"/>
      <c r="T32" s="1200"/>
      <c r="U32" s="1200"/>
      <c r="V32" s="1200"/>
      <c r="W32" s="1200"/>
      <c r="X32" s="1200"/>
      <c r="Y32" s="1200"/>
      <c r="Z32" s="1200"/>
      <c r="AA32" s="1200"/>
      <c r="AB32" s="1200"/>
      <c r="AC32" s="1200"/>
      <c r="AD32" s="1200"/>
      <c r="AE32" s="1200"/>
    </row>
    <row r="33" spans="1:31">
      <c r="A33" s="1194" t="s">
        <v>8684</v>
      </c>
      <c r="B33" s="1200">
        <v>621342481.57000005</v>
      </c>
      <c r="C33" s="1200">
        <v>59069162.140000001</v>
      </c>
      <c r="D33" s="1200">
        <v>680411643.71000004</v>
      </c>
      <c r="E33" s="1200">
        <v>117542005.65000001</v>
      </c>
      <c r="F33" s="1200">
        <v>89363347.430000007</v>
      </c>
      <c r="G33" s="1200">
        <v>562869638.05999994</v>
      </c>
      <c r="H33" s="1200"/>
      <c r="I33" s="1200"/>
      <c r="J33" s="1200"/>
      <c r="K33" s="1200"/>
      <c r="L33" s="1200"/>
      <c r="M33" s="1200"/>
      <c r="N33" s="1200"/>
      <c r="O33" s="1200"/>
      <c r="P33" s="1200"/>
      <c r="Q33" s="1200"/>
      <c r="R33" s="1200"/>
      <c r="S33" s="1200"/>
      <c r="T33" s="1200"/>
      <c r="U33" s="1200"/>
      <c r="V33" s="1200"/>
      <c r="W33" s="1200"/>
      <c r="X33" s="1200"/>
      <c r="Y33" s="1200"/>
      <c r="Z33" s="1200"/>
      <c r="AA33" s="1200"/>
      <c r="AB33" s="1200"/>
      <c r="AC33" s="1200"/>
      <c r="AD33" s="1200"/>
      <c r="AE33" s="1200"/>
    </row>
    <row r="34" spans="1:31">
      <c r="A34" s="1194" t="s">
        <v>8685</v>
      </c>
      <c r="B34" s="1200">
        <v>98612470.930000007</v>
      </c>
      <c r="C34" s="1200">
        <v>1165751.3</v>
      </c>
      <c r="D34" s="1200">
        <v>99778222.230000004</v>
      </c>
      <c r="E34" s="1200">
        <v>26087156.300000001</v>
      </c>
      <c r="F34" s="1200">
        <v>25028723.82</v>
      </c>
      <c r="G34" s="1200">
        <v>73691065.930000007</v>
      </c>
      <c r="H34" s="1200"/>
      <c r="I34" s="1200"/>
      <c r="J34" s="1200"/>
      <c r="K34" s="1200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0"/>
      <c r="W34" s="1200"/>
      <c r="X34" s="1200"/>
      <c r="Y34" s="1200"/>
      <c r="Z34" s="1200"/>
      <c r="AA34" s="1200"/>
      <c r="AB34" s="1200"/>
      <c r="AC34" s="1200"/>
      <c r="AD34" s="1200"/>
      <c r="AE34" s="1200"/>
    </row>
    <row r="35" spans="1:31">
      <c r="A35" s="1194" t="s">
        <v>8686</v>
      </c>
      <c r="B35" s="1200">
        <v>123422096.08</v>
      </c>
      <c r="C35" s="1200">
        <v>44679765.079999998</v>
      </c>
      <c r="D35" s="1200">
        <v>168101861.16</v>
      </c>
      <c r="E35" s="1200">
        <v>8752523.3200000003</v>
      </c>
      <c r="F35" s="1200">
        <v>3460267.42</v>
      </c>
      <c r="G35" s="1200">
        <v>159349337.84</v>
      </c>
      <c r="H35" s="1200"/>
      <c r="I35" s="1200"/>
      <c r="J35" s="1200"/>
      <c r="K35" s="1200"/>
      <c r="L35" s="1200"/>
      <c r="M35" s="1200"/>
      <c r="N35" s="1200"/>
      <c r="O35" s="1200"/>
      <c r="P35" s="1200"/>
      <c r="Q35" s="1200"/>
      <c r="R35" s="1200"/>
      <c r="S35" s="1200"/>
      <c r="T35" s="1200"/>
      <c r="U35" s="1200"/>
      <c r="V35" s="1200"/>
      <c r="W35" s="1200"/>
      <c r="X35" s="1200"/>
      <c r="Y35" s="1200"/>
      <c r="Z35" s="1200"/>
      <c r="AA35" s="1200"/>
      <c r="AB35" s="1200"/>
      <c r="AC35" s="1200"/>
      <c r="AD35" s="1200"/>
      <c r="AE35" s="1200"/>
    </row>
    <row r="36" spans="1:31">
      <c r="A36" s="1194" t="s">
        <v>8687</v>
      </c>
      <c r="B36" s="1200">
        <v>38791982.240000002</v>
      </c>
      <c r="C36" s="1200">
        <v>9764670.1799999997</v>
      </c>
      <c r="D36" s="1200">
        <v>48556652.420000002</v>
      </c>
      <c r="E36" s="1200">
        <v>9833972.4499999993</v>
      </c>
      <c r="F36" s="1200">
        <v>8331418.3899999997</v>
      </c>
      <c r="G36" s="1200">
        <v>38722679.969999999</v>
      </c>
      <c r="H36" s="1200"/>
      <c r="I36" s="1200"/>
      <c r="J36" s="1200"/>
      <c r="K36" s="1200"/>
      <c r="L36" s="1200"/>
      <c r="M36" s="1200"/>
      <c r="N36" s="1200"/>
      <c r="O36" s="1200"/>
      <c r="P36" s="1200"/>
      <c r="Q36" s="1200"/>
      <c r="R36" s="1200"/>
      <c r="S36" s="1200"/>
      <c r="T36" s="1200"/>
      <c r="U36" s="1200"/>
      <c r="V36" s="1200"/>
      <c r="W36" s="1200"/>
      <c r="X36" s="1200"/>
      <c r="Y36" s="1200"/>
      <c r="Z36" s="1200"/>
      <c r="AA36" s="1200"/>
      <c r="AB36" s="1200"/>
      <c r="AC36" s="1200"/>
      <c r="AD36" s="1200"/>
      <c r="AE36" s="1200"/>
    </row>
    <row r="37" spans="1:31">
      <c r="A37" s="1194" t="s">
        <v>8688</v>
      </c>
      <c r="B37" s="1200">
        <v>16958901</v>
      </c>
      <c r="C37" s="1200">
        <v>-2399241.65</v>
      </c>
      <c r="D37" s="1200">
        <v>14559659.35</v>
      </c>
      <c r="E37" s="1200">
        <v>5422735.5</v>
      </c>
      <c r="F37" s="1200">
        <v>4890229.3099999996</v>
      </c>
      <c r="G37" s="1200">
        <v>9136923.8499999996</v>
      </c>
      <c r="H37" s="1200"/>
      <c r="I37" s="1200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0"/>
      <c r="V37" s="1200"/>
      <c r="W37" s="1200"/>
      <c r="X37" s="1200"/>
      <c r="Y37" s="1200"/>
      <c r="Z37" s="1200"/>
      <c r="AA37" s="1200"/>
      <c r="AB37" s="1200"/>
      <c r="AC37" s="1200"/>
      <c r="AD37" s="1200"/>
      <c r="AE37" s="1200"/>
    </row>
    <row r="38" spans="1:31">
      <c r="A38" s="1194" t="s">
        <v>8689</v>
      </c>
      <c r="B38" s="1200">
        <v>264943699.80000001</v>
      </c>
      <c r="C38" s="1200">
        <v>-4861405.49</v>
      </c>
      <c r="D38" s="1200">
        <v>260082294.31</v>
      </c>
      <c r="E38" s="1200">
        <v>48183465.93</v>
      </c>
      <c r="F38" s="1200">
        <v>32039382.469999999</v>
      </c>
      <c r="G38" s="1200">
        <v>211898828.38</v>
      </c>
      <c r="H38" s="1200"/>
      <c r="I38" s="1200"/>
      <c r="J38" s="1200"/>
      <c r="K38" s="1200"/>
      <c r="L38" s="1200"/>
      <c r="M38" s="1200"/>
      <c r="N38" s="1200"/>
      <c r="O38" s="1200"/>
      <c r="P38" s="1200"/>
      <c r="Q38" s="1200"/>
      <c r="R38" s="1200"/>
      <c r="S38" s="1200"/>
      <c r="T38" s="1200"/>
      <c r="U38" s="1200"/>
      <c r="V38" s="1200"/>
      <c r="W38" s="1200"/>
      <c r="X38" s="1200"/>
      <c r="Y38" s="1200"/>
      <c r="Z38" s="1200"/>
      <c r="AA38" s="1200"/>
      <c r="AB38" s="1200"/>
      <c r="AC38" s="1200"/>
      <c r="AD38" s="1200"/>
      <c r="AE38" s="1200"/>
    </row>
    <row r="39" spans="1:31">
      <c r="A39" s="1194" t="s">
        <v>8690</v>
      </c>
      <c r="B39" s="1200">
        <v>28392040</v>
      </c>
      <c r="C39" s="1200">
        <v>-543440</v>
      </c>
      <c r="D39" s="1200">
        <v>27848600</v>
      </c>
      <c r="E39" s="1200">
        <v>3434403.47</v>
      </c>
      <c r="F39" s="1200">
        <v>2929803.47</v>
      </c>
      <c r="G39" s="1200">
        <v>24414196.530000001</v>
      </c>
      <c r="H39" s="1200"/>
      <c r="I39" s="1200"/>
      <c r="J39" s="1200"/>
      <c r="K39" s="1200"/>
      <c r="L39" s="1200"/>
      <c r="M39" s="1200"/>
      <c r="N39" s="1200"/>
      <c r="O39" s="1200"/>
      <c r="P39" s="1200"/>
      <c r="Q39" s="1200"/>
      <c r="R39" s="1200"/>
      <c r="S39" s="1200"/>
      <c r="T39" s="1200"/>
      <c r="U39" s="1200"/>
      <c r="V39" s="1200"/>
      <c r="W39" s="1200"/>
      <c r="X39" s="1200"/>
      <c r="Y39" s="1200"/>
      <c r="Z39" s="1200"/>
      <c r="AA39" s="1200"/>
      <c r="AB39" s="1200"/>
      <c r="AC39" s="1200"/>
      <c r="AD39" s="1200"/>
      <c r="AE39" s="1200"/>
    </row>
    <row r="40" spans="1:31">
      <c r="A40" s="1194" t="s">
        <v>8691</v>
      </c>
      <c r="B40" s="1200">
        <v>2704960</v>
      </c>
      <c r="C40" s="1200">
        <v>830765.53</v>
      </c>
      <c r="D40" s="1200">
        <v>3535725.53</v>
      </c>
      <c r="E40" s="1200">
        <v>545567.75</v>
      </c>
      <c r="F40" s="1200">
        <v>519703.75</v>
      </c>
      <c r="G40" s="1200">
        <v>2990157.78</v>
      </c>
      <c r="H40" s="1200"/>
      <c r="I40" s="1200"/>
      <c r="J40" s="1200"/>
      <c r="K40" s="1200"/>
      <c r="L40" s="1200"/>
      <c r="M40" s="1200"/>
      <c r="N40" s="1200"/>
      <c r="O40" s="1200"/>
      <c r="P40" s="1200"/>
      <c r="Q40" s="1200"/>
      <c r="R40" s="1200"/>
      <c r="S40" s="1200"/>
      <c r="T40" s="1200"/>
      <c r="U40" s="1200"/>
      <c r="V40" s="1200"/>
      <c r="W40" s="1200"/>
      <c r="X40" s="1200"/>
      <c r="Y40" s="1200"/>
      <c r="Z40" s="1200"/>
      <c r="AA40" s="1200"/>
      <c r="AB40" s="1200"/>
      <c r="AC40" s="1200"/>
      <c r="AD40" s="1200"/>
      <c r="AE40" s="1200"/>
    </row>
    <row r="41" spans="1:31">
      <c r="A41" s="1194" t="s">
        <v>8692</v>
      </c>
      <c r="B41" s="1200">
        <v>22836754.059999999</v>
      </c>
      <c r="C41" s="1200">
        <v>11720769.609999999</v>
      </c>
      <c r="D41" s="1200">
        <v>34557523.670000002</v>
      </c>
      <c r="E41" s="1200">
        <v>10035013.08</v>
      </c>
      <c r="F41" s="1200">
        <v>7200033.8300000001</v>
      </c>
      <c r="G41" s="1200">
        <v>24522510.59</v>
      </c>
      <c r="H41" s="1200"/>
      <c r="I41" s="1200"/>
      <c r="J41" s="1200"/>
      <c r="K41" s="1200"/>
      <c r="L41" s="1200"/>
      <c r="M41" s="1200"/>
      <c r="N41" s="1200"/>
      <c r="O41" s="1200"/>
      <c r="P41" s="1200"/>
      <c r="Q41" s="1200"/>
      <c r="R41" s="1200"/>
      <c r="S41" s="1200"/>
      <c r="T41" s="1200"/>
      <c r="U41" s="1200"/>
      <c r="V41" s="1200"/>
      <c r="W41" s="1200"/>
      <c r="X41" s="1200"/>
      <c r="Y41" s="1200"/>
      <c r="Z41" s="1200"/>
      <c r="AA41" s="1200"/>
      <c r="AB41" s="1200"/>
      <c r="AC41" s="1200"/>
      <c r="AD41" s="1200"/>
      <c r="AE41" s="1200"/>
    </row>
    <row r="42" spans="1:31">
      <c r="A42" s="1194" t="s">
        <v>8693</v>
      </c>
      <c r="B42" s="1200">
        <v>24679577.460000001</v>
      </c>
      <c r="C42" s="1200">
        <v>-1288472.42</v>
      </c>
      <c r="D42" s="1200">
        <v>23391105.039999999</v>
      </c>
      <c r="E42" s="1200">
        <v>5247167.8499999996</v>
      </c>
      <c r="F42" s="1200">
        <v>4963784.97</v>
      </c>
      <c r="G42" s="1200">
        <v>18143937.190000001</v>
      </c>
      <c r="H42" s="1200"/>
      <c r="I42" s="1200"/>
      <c r="J42" s="1200"/>
      <c r="K42" s="1200"/>
      <c r="L42" s="1200"/>
      <c r="M42" s="1200"/>
      <c r="N42" s="1200"/>
      <c r="O42" s="1200"/>
      <c r="P42" s="1200"/>
      <c r="Q42" s="1200"/>
      <c r="R42" s="1200"/>
      <c r="S42" s="1200"/>
      <c r="T42" s="1200"/>
      <c r="U42" s="1200"/>
      <c r="V42" s="1200"/>
      <c r="W42" s="1200"/>
      <c r="X42" s="1200"/>
      <c r="Y42" s="1200"/>
      <c r="Z42" s="1200"/>
      <c r="AA42" s="1200"/>
      <c r="AB42" s="1200"/>
      <c r="AC42" s="1200"/>
      <c r="AD42" s="1200"/>
      <c r="AE42" s="1200"/>
    </row>
    <row r="43" spans="1:31">
      <c r="B43" s="1200"/>
      <c r="C43" s="1200"/>
      <c r="D43" s="1200"/>
      <c r="E43" s="1200"/>
      <c r="F43" s="1200"/>
      <c r="G43" s="1200"/>
      <c r="H43" s="1200"/>
      <c r="I43" s="1200"/>
      <c r="J43" s="1200"/>
      <c r="K43" s="1200"/>
      <c r="L43" s="1200"/>
      <c r="M43" s="1200"/>
      <c r="N43" s="1200"/>
      <c r="O43" s="1200"/>
      <c r="P43" s="1200"/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1200"/>
      <c r="AD43" s="1200"/>
      <c r="AE43" s="1200"/>
    </row>
    <row r="44" spans="1:31">
      <c r="A44" s="1194" t="s">
        <v>8694</v>
      </c>
      <c r="B44" s="1200">
        <v>310623093.35000002</v>
      </c>
      <c r="C44" s="1200">
        <v>69529599</v>
      </c>
      <c r="D44" s="1200">
        <v>380152692.35000002</v>
      </c>
      <c r="E44" s="1200">
        <v>124968244.16</v>
      </c>
      <c r="F44" s="1200">
        <v>122774355.78</v>
      </c>
      <c r="G44" s="1200">
        <v>255184448.19</v>
      </c>
      <c r="H44" s="1200"/>
      <c r="I44" s="1200"/>
      <c r="J44" s="1200"/>
      <c r="K44" s="1200"/>
      <c r="L44" s="1200"/>
      <c r="M44" s="1200"/>
      <c r="N44" s="1200"/>
      <c r="O44" s="1200"/>
      <c r="P44" s="1200"/>
      <c r="Q44" s="1200"/>
      <c r="R44" s="1200"/>
      <c r="S44" s="1200"/>
      <c r="T44" s="1200"/>
      <c r="U44" s="1200"/>
      <c r="V44" s="1200"/>
      <c r="W44" s="1200"/>
      <c r="X44" s="1200"/>
      <c r="Y44" s="1200"/>
      <c r="Z44" s="1200"/>
      <c r="AA44" s="1200"/>
      <c r="AB44" s="1200"/>
      <c r="AC44" s="1200"/>
      <c r="AD44" s="1200"/>
      <c r="AE44" s="1200"/>
    </row>
    <row r="45" spans="1:31">
      <c r="A45" s="1194" t="s">
        <v>8695</v>
      </c>
      <c r="B45" s="1200">
        <v>0</v>
      </c>
      <c r="C45" s="1200">
        <v>0</v>
      </c>
      <c r="D45" s="1200">
        <v>0</v>
      </c>
      <c r="E45" s="1200">
        <v>0</v>
      </c>
      <c r="F45" s="1200">
        <v>0</v>
      </c>
      <c r="G45" s="1200">
        <v>0</v>
      </c>
      <c r="H45" s="1200"/>
      <c r="I45" s="1200"/>
      <c r="J45" s="1200"/>
      <c r="K45" s="1200"/>
      <c r="L45" s="1200"/>
      <c r="M45" s="1200"/>
      <c r="N45" s="1200"/>
      <c r="O45" s="1200"/>
      <c r="P45" s="1200"/>
      <c r="Q45" s="1200"/>
      <c r="R45" s="1200"/>
      <c r="S45" s="1200"/>
      <c r="T45" s="1200"/>
      <c r="U45" s="1200"/>
      <c r="V45" s="1200"/>
      <c r="W45" s="1200"/>
      <c r="X45" s="1200"/>
      <c r="Y45" s="1200"/>
      <c r="Z45" s="1200"/>
      <c r="AA45" s="1200"/>
      <c r="AB45" s="1200"/>
      <c r="AC45" s="1200"/>
      <c r="AD45" s="1200"/>
      <c r="AE45" s="1200"/>
    </row>
    <row r="46" spans="1:31">
      <c r="A46" s="1194" t="s">
        <v>8696</v>
      </c>
      <c r="B46" s="1200">
        <v>132322201.38</v>
      </c>
      <c r="C46" s="1200">
        <v>35000000</v>
      </c>
      <c r="D46" s="1200">
        <v>167322201.38</v>
      </c>
      <c r="E46" s="1200">
        <v>28521952.359999999</v>
      </c>
      <c r="F46" s="1200">
        <v>28121952.359999999</v>
      </c>
      <c r="G46" s="1200">
        <v>138800249.02000001</v>
      </c>
      <c r="H46" s="1200"/>
      <c r="I46" s="1200"/>
      <c r="J46" s="1200"/>
      <c r="K46" s="1200"/>
      <c r="L46" s="1200"/>
      <c r="M46" s="1200"/>
      <c r="N46" s="1200"/>
      <c r="O46" s="1200"/>
      <c r="P46" s="1200"/>
      <c r="Q46" s="1200"/>
      <c r="R46" s="1200"/>
      <c r="S46" s="1200"/>
      <c r="T46" s="1200"/>
      <c r="U46" s="1200"/>
      <c r="V46" s="1200"/>
      <c r="W46" s="1200"/>
      <c r="X46" s="1200"/>
      <c r="Y46" s="1200"/>
      <c r="Z46" s="1200"/>
      <c r="AA46" s="1200"/>
      <c r="AB46" s="1200"/>
      <c r="AC46" s="1200"/>
      <c r="AD46" s="1200"/>
      <c r="AE46" s="1200"/>
    </row>
    <row r="47" spans="1:31">
      <c r="A47" s="1194" t="s">
        <v>8697</v>
      </c>
      <c r="B47" s="1200">
        <v>114148608.69</v>
      </c>
      <c r="C47" s="1200">
        <v>14554179</v>
      </c>
      <c r="D47" s="1200">
        <v>128702787.69</v>
      </c>
      <c r="E47" s="1200">
        <v>90731454.409999996</v>
      </c>
      <c r="F47" s="1200">
        <v>90731454.409999996</v>
      </c>
      <c r="G47" s="1200">
        <v>37971333.280000001</v>
      </c>
      <c r="H47" s="1200"/>
      <c r="I47" s="1200"/>
      <c r="J47" s="1200"/>
      <c r="K47" s="1200"/>
      <c r="L47" s="1200"/>
      <c r="M47" s="1200"/>
      <c r="N47" s="1200"/>
      <c r="O47" s="1200"/>
      <c r="P47" s="1200"/>
      <c r="Q47" s="1200"/>
      <c r="R47" s="1200"/>
      <c r="S47" s="1200"/>
      <c r="T47" s="1200"/>
      <c r="U47" s="1200"/>
      <c r="V47" s="1200"/>
      <c r="W47" s="1200"/>
      <c r="X47" s="1200"/>
      <c r="Y47" s="1200"/>
      <c r="Z47" s="1200"/>
      <c r="AA47" s="1200"/>
      <c r="AB47" s="1200"/>
      <c r="AC47" s="1200"/>
      <c r="AD47" s="1200"/>
      <c r="AE47" s="1200"/>
    </row>
    <row r="48" spans="1:31">
      <c r="A48" s="1194" t="s">
        <v>8698</v>
      </c>
      <c r="B48" s="1200">
        <v>63052283.280000001</v>
      </c>
      <c r="C48" s="1200">
        <v>19975420</v>
      </c>
      <c r="D48" s="1200">
        <v>83027703.280000001</v>
      </c>
      <c r="E48" s="1200">
        <v>5395093.6699999999</v>
      </c>
      <c r="F48" s="1200">
        <v>3601205.29</v>
      </c>
      <c r="G48" s="1200">
        <v>77632609.609999999</v>
      </c>
      <c r="H48" s="1200"/>
      <c r="I48" s="1200"/>
      <c r="J48" s="1200"/>
      <c r="K48" s="1200"/>
      <c r="L48" s="1200"/>
      <c r="M48" s="1200"/>
      <c r="N48" s="1200"/>
      <c r="O48" s="1200"/>
      <c r="P48" s="1200"/>
      <c r="Q48" s="1200"/>
      <c r="R48" s="1200"/>
      <c r="S48" s="1200"/>
      <c r="T48" s="1200"/>
      <c r="U48" s="1200"/>
      <c r="V48" s="1200"/>
      <c r="W48" s="1200"/>
      <c r="X48" s="1200"/>
      <c r="Y48" s="1200"/>
      <c r="Z48" s="1200"/>
      <c r="AA48" s="1200"/>
      <c r="AB48" s="1200"/>
      <c r="AC48" s="1200"/>
      <c r="AD48" s="1200"/>
      <c r="AE48" s="1200"/>
    </row>
    <row r="49" spans="1:31">
      <c r="A49" s="1194" t="s">
        <v>8699</v>
      </c>
      <c r="B49" s="1200">
        <v>1100000</v>
      </c>
      <c r="C49" s="1200">
        <v>0</v>
      </c>
      <c r="D49" s="1200">
        <v>1100000</v>
      </c>
      <c r="E49" s="1200">
        <v>319743.71999999997</v>
      </c>
      <c r="F49" s="1200">
        <v>319743.71999999997</v>
      </c>
      <c r="G49" s="1200">
        <v>780256.28</v>
      </c>
      <c r="H49" s="1200"/>
      <c r="I49" s="1200"/>
      <c r="J49" s="1200"/>
      <c r="K49" s="1200"/>
      <c r="L49" s="1200"/>
      <c r="M49" s="1200"/>
      <c r="N49" s="1200"/>
      <c r="O49" s="1200"/>
      <c r="P49" s="1200"/>
      <c r="Q49" s="1200"/>
      <c r="R49" s="1200"/>
      <c r="S49" s="1200"/>
      <c r="T49" s="1200"/>
      <c r="U49" s="1200"/>
      <c r="V49" s="1200"/>
      <c r="W49" s="1200"/>
      <c r="X49" s="1200"/>
      <c r="Y49" s="1200"/>
      <c r="Z49" s="1200"/>
      <c r="AA49" s="1200"/>
      <c r="AB49" s="1200"/>
      <c r="AC49" s="1200"/>
      <c r="AD49" s="1200"/>
      <c r="AE49" s="1200"/>
    </row>
    <row r="50" spans="1:31">
      <c r="A50" s="1194" t="s">
        <v>8700</v>
      </c>
      <c r="B50" s="1200">
        <v>0</v>
      </c>
      <c r="C50" s="1200">
        <v>0</v>
      </c>
      <c r="D50" s="1200">
        <v>0</v>
      </c>
      <c r="E50" s="1200">
        <v>0</v>
      </c>
      <c r="F50" s="1200">
        <v>0</v>
      </c>
      <c r="G50" s="1200">
        <v>0</v>
      </c>
      <c r="H50" s="1200"/>
      <c r="I50" s="1200"/>
      <c r="J50" s="1200"/>
      <c r="K50" s="1200"/>
      <c r="L50" s="1200"/>
      <c r="M50" s="1200"/>
      <c r="N50" s="1200"/>
      <c r="O50" s="1200"/>
      <c r="P50" s="1200"/>
      <c r="Q50" s="1200"/>
      <c r="R50" s="1200"/>
      <c r="S50" s="1200"/>
      <c r="T50" s="1200"/>
      <c r="U50" s="1200"/>
      <c r="V50" s="1200"/>
      <c r="W50" s="1200"/>
      <c r="X50" s="1200"/>
      <c r="Y50" s="1200"/>
      <c r="Z50" s="1200"/>
      <c r="AA50" s="1200"/>
      <c r="AB50" s="1200"/>
      <c r="AC50" s="1200"/>
      <c r="AD50" s="1200"/>
      <c r="AE50" s="1200"/>
    </row>
    <row r="51" spans="1:31">
      <c r="A51" s="1194" t="s">
        <v>8701</v>
      </c>
      <c r="B51" s="1200">
        <v>0</v>
      </c>
      <c r="C51" s="1200">
        <v>0</v>
      </c>
      <c r="D51" s="1200">
        <v>0</v>
      </c>
      <c r="E51" s="1200">
        <v>0</v>
      </c>
      <c r="F51" s="1200">
        <v>0</v>
      </c>
      <c r="G51" s="1200">
        <v>0</v>
      </c>
      <c r="H51" s="1200"/>
      <c r="I51" s="1200"/>
      <c r="J51" s="1200"/>
      <c r="K51" s="1200"/>
      <c r="L51" s="1200"/>
      <c r="M51" s="1200"/>
      <c r="N51" s="1200"/>
      <c r="O51" s="1200"/>
      <c r="P51" s="1200"/>
      <c r="Q51" s="1200"/>
      <c r="R51" s="1200"/>
      <c r="S51" s="1200"/>
      <c r="T51" s="1200"/>
      <c r="U51" s="1200"/>
      <c r="V51" s="1200"/>
      <c r="W51" s="1200"/>
      <c r="X51" s="1200"/>
      <c r="Y51" s="1200"/>
      <c r="Z51" s="1200"/>
      <c r="AA51" s="1200"/>
      <c r="AB51" s="1200"/>
      <c r="AC51" s="1200"/>
      <c r="AD51" s="1200"/>
      <c r="AE51" s="1200"/>
    </row>
    <row r="52" spans="1:31">
      <c r="A52" s="1194" t="s">
        <v>8702</v>
      </c>
      <c r="B52" s="1200">
        <v>0</v>
      </c>
      <c r="C52" s="1200">
        <v>0</v>
      </c>
      <c r="D52" s="1200">
        <v>0</v>
      </c>
      <c r="E52" s="1200">
        <v>0</v>
      </c>
      <c r="F52" s="1200">
        <v>0</v>
      </c>
      <c r="G52" s="1200">
        <v>0</v>
      </c>
      <c r="H52" s="1200"/>
      <c r="I52" s="1200"/>
      <c r="J52" s="1200"/>
      <c r="K52" s="1200"/>
      <c r="L52" s="1200"/>
      <c r="M52" s="1200"/>
      <c r="N52" s="1200"/>
      <c r="O52" s="1200"/>
      <c r="P52" s="1200"/>
      <c r="Q52" s="1200"/>
      <c r="R52" s="1200"/>
      <c r="S52" s="1200"/>
      <c r="T52" s="1200"/>
      <c r="U52" s="1200"/>
      <c r="V52" s="1200"/>
      <c r="W52" s="1200"/>
      <c r="X52" s="1200"/>
      <c r="Y52" s="1200"/>
      <c r="Z52" s="1200"/>
      <c r="AA52" s="1200"/>
      <c r="AB52" s="1200"/>
      <c r="AC52" s="1200"/>
      <c r="AD52" s="1200"/>
      <c r="AE52" s="1200"/>
    </row>
    <row r="53" spans="1:31">
      <c r="A53" s="1194" t="s">
        <v>8703</v>
      </c>
      <c r="B53" s="1200">
        <v>0</v>
      </c>
      <c r="C53" s="1200">
        <v>0</v>
      </c>
      <c r="D53" s="1200">
        <v>0</v>
      </c>
      <c r="E53" s="1200">
        <v>0</v>
      </c>
      <c r="F53" s="1200">
        <v>0</v>
      </c>
      <c r="G53" s="1200">
        <v>0</v>
      </c>
      <c r="H53" s="1200"/>
      <c r="I53" s="1200"/>
      <c r="J53" s="1200"/>
      <c r="K53" s="1200"/>
      <c r="L53" s="1200"/>
      <c r="M53" s="1200"/>
      <c r="N53" s="1200"/>
      <c r="O53" s="1200"/>
      <c r="P53" s="1200"/>
      <c r="Q53" s="1200"/>
      <c r="R53" s="1200"/>
      <c r="S53" s="1200"/>
      <c r="T53" s="1200"/>
      <c r="U53" s="1200"/>
      <c r="V53" s="1200"/>
      <c r="W53" s="1200"/>
      <c r="X53" s="1200"/>
      <c r="Y53" s="1200"/>
      <c r="Z53" s="1200"/>
      <c r="AA53" s="1200"/>
      <c r="AB53" s="1200"/>
      <c r="AC53" s="1200"/>
      <c r="AD53" s="1200"/>
      <c r="AE53" s="1200"/>
    </row>
    <row r="54" spans="1:31">
      <c r="B54" s="1200"/>
      <c r="C54" s="1200"/>
      <c r="D54" s="1200"/>
      <c r="E54" s="1200"/>
      <c r="F54" s="1200"/>
      <c r="G54" s="1200"/>
      <c r="H54" s="1200"/>
      <c r="I54" s="1200"/>
      <c r="J54" s="1200"/>
      <c r="K54" s="1200"/>
      <c r="L54" s="1200"/>
      <c r="M54" s="1200"/>
      <c r="N54" s="1200"/>
      <c r="O54" s="1200"/>
      <c r="P54" s="1200"/>
      <c r="Q54" s="1200"/>
      <c r="R54" s="1200"/>
      <c r="S54" s="1200"/>
      <c r="T54" s="1200"/>
      <c r="U54" s="1200"/>
      <c r="V54" s="1200"/>
      <c r="W54" s="1200"/>
      <c r="X54" s="1200"/>
      <c r="Y54" s="1200"/>
      <c r="Z54" s="1200"/>
      <c r="AA54" s="1200"/>
      <c r="AB54" s="1200"/>
      <c r="AC54" s="1200"/>
      <c r="AD54" s="1200"/>
      <c r="AE54" s="1200"/>
    </row>
    <row r="55" spans="1:31">
      <c r="A55" s="1194" t="s">
        <v>8704</v>
      </c>
      <c r="B55" s="1200">
        <v>8419257.4199999999</v>
      </c>
      <c r="C55" s="1200">
        <v>16566237.6</v>
      </c>
      <c r="D55" s="1200">
        <v>24985495.02</v>
      </c>
      <c r="E55" s="1200">
        <v>832330.6</v>
      </c>
      <c r="F55" s="1200">
        <v>62585.8</v>
      </c>
      <c r="G55" s="1200">
        <v>24153164.420000002</v>
      </c>
      <c r="H55" s="1200"/>
      <c r="I55" s="1200"/>
      <c r="J55" s="1200"/>
      <c r="K55" s="1200"/>
      <c r="L55" s="1200"/>
      <c r="M55" s="1200"/>
      <c r="N55" s="1200"/>
      <c r="O55" s="1200"/>
      <c r="P55" s="1200"/>
      <c r="Q55" s="1200"/>
      <c r="R55" s="1200"/>
      <c r="S55" s="1200"/>
      <c r="T55" s="1200"/>
      <c r="U55" s="1200"/>
      <c r="V55" s="1200"/>
      <c r="W55" s="1200"/>
      <c r="X55" s="1200"/>
      <c r="Y55" s="1200"/>
      <c r="Z55" s="1200"/>
      <c r="AA55" s="1200"/>
      <c r="AB55" s="1200"/>
      <c r="AC55" s="1200"/>
      <c r="AD55" s="1200"/>
      <c r="AE55" s="1200"/>
    </row>
    <row r="56" spans="1:31">
      <c r="A56" s="1194" t="s">
        <v>8705</v>
      </c>
      <c r="B56" s="1200">
        <v>0</v>
      </c>
      <c r="C56" s="1200">
        <v>1194857.2</v>
      </c>
      <c r="D56" s="1200">
        <v>1194857.2</v>
      </c>
      <c r="E56" s="1200">
        <v>715409.2</v>
      </c>
      <c r="F56" s="1200">
        <v>19665.8</v>
      </c>
      <c r="G56" s="1200">
        <v>479448</v>
      </c>
      <c r="H56" s="1200"/>
      <c r="I56" s="1200"/>
      <c r="J56" s="1200"/>
      <c r="K56" s="1200"/>
      <c r="L56" s="1200"/>
      <c r="M56" s="1200"/>
      <c r="N56" s="1200"/>
      <c r="O56" s="1200"/>
      <c r="P56" s="1200"/>
      <c r="Q56" s="1200"/>
      <c r="R56" s="1200"/>
      <c r="S56" s="1200"/>
      <c r="T56" s="1200"/>
      <c r="U56" s="1200"/>
      <c r="V56" s="1200"/>
      <c r="W56" s="1200"/>
      <c r="X56" s="1200"/>
      <c r="Y56" s="1200"/>
      <c r="Z56" s="1200"/>
      <c r="AA56" s="1200"/>
      <c r="AB56" s="1200"/>
      <c r="AC56" s="1200"/>
      <c r="AD56" s="1200"/>
      <c r="AE56" s="1200"/>
    </row>
    <row r="57" spans="1:31">
      <c r="A57" s="1194" t="s">
        <v>8706</v>
      </c>
      <c r="B57" s="1200">
        <v>0</v>
      </c>
      <c r="C57" s="1200">
        <v>3064000</v>
      </c>
      <c r="D57" s="1200">
        <v>3064000</v>
      </c>
      <c r="E57" s="1200">
        <v>60847</v>
      </c>
      <c r="F57" s="1200">
        <v>42920</v>
      </c>
      <c r="G57" s="1200">
        <v>3003153</v>
      </c>
      <c r="H57" s="1200"/>
      <c r="I57" s="1200"/>
      <c r="J57" s="1200"/>
      <c r="K57" s="1200"/>
      <c r="L57" s="1200"/>
      <c r="M57" s="1200"/>
      <c r="N57" s="1200"/>
      <c r="O57" s="1200"/>
      <c r="P57" s="1200"/>
      <c r="Q57" s="1200"/>
      <c r="R57" s="1200"/>
      <c r="S57" s="1200"/>
      <c r="T57" s="1200"/>
      <c r="U57" s="1200"/>
      <c r="V57" s="1200"/>
      <c r="W57" s="1200"/>
      <c r="X57" s="1200"/>
      <c r="Y57" s="1200"/>
      <c r="Z57" s="1200"/>
      <c r="AA57" s="1200"/>
      <c r="AB57" s="1200"/>
      <c r="AC57" s="1200"/>
      <c r="AD57" s="1200"/>
      <c r="AE57" s="1200"/>
    </row>
    <row r="58" spans="1:31">
      <c r="A58" s="1194" t="s">
        <v>8707</v>
      </c>
      <c r="B58" s="1200">
        <v>0</v>
      </c>
      <c r="C58" s="1200">
        <v>4000000</v>
      </c>
      <c r="D58" s="1200">
        <v>4000000</v>
      </c>
      <c r="E58" s="1200">
        <v>0</v>
      </c>
      <c r="F58" s="1200">
        <v>0</v>
      </c>
      <c r="G58" s="1200">
        <v>4000000</v>
      </c>
      <c r="H58" s="1200"/>
      <c r="I58" s="1200"/>
      <c r="J58" s="1200"/>
      <c r="K58" s="1200"/>
      <c r="L58" s="1200"/>
      <c r="M58" s="1200"/>
      <c r="N58" s="1200"/>
      <c r="O58" s="1200"/>
      <c r="P58" s="1200"/>
      <c r="Q58" s="1200"/>
      <c r="R58" s="1200"/>
      <c r="S58" s="1200"/>
      <c r="T58" s="1200"/>
      <c r="U58" s="1200"/>
      <c r="V58" s="1200"/>
      <c r="W58" s="1200"/>
      <c r="X58" s="1200"/>
      <c r="Y58" s="1200"/>
      <c r="Z58" s="1200"/>
      <c r="AA58" s="1200"/>
      <c r="AB58" s="1200"/>
      <c r="AC58" s="1200"/>
      <c r="AD58" s="1200"/>
      <c r="AE58" s="1200"/>
    </row>
    <row r="59" spans="1:31">
      <c r="A59" s="1194" t="s">
        <v>8708</v>
      </c>
      <c r="B59" s="1200">
        <v>8419257.4199999999</v>
      </c>
      <c r="C59" s="1200">
        <v>-5978644</v>
      </c>
      <c r="D59" s="1200">
        <v>2440613.42</v>
      </c>
      <c r="E59" s="1200">
        <v>0</v>
      </c>
      <c r="F59" s="1200">
        <v>0</v>
      </c>
      <c r="G59" s="1200">
        <v>2440613.42</v>
      </c>
      <c r="H59" s="1200"/>
      <c r="I59" s="1200"/>
      <c r="J59" s="1200"/>
      <c r="K59" s="1200"/>
      <c r="L59" s="1200"/>
      <c r="M59" s="1200"/>
      <c r="N59" s="1200"/>
      <c r="O59" s="1200"/>
      <c r="P59" s="1200"/>
      <c r="Q59" s="1200"/>
      <c r="R59" s="1200"/>
      <c r="S59" s="1200"/>
      <c r="T59" s="1200"/>
      <c r="U59" s="1200"/>
      <c r="V59" s="1200"/>
      <c r="W59" s="1200"/>
      <c r="X59" s="1200"/>
      <c r="Y59" s="1200"/>
      <c r="Z59" s="1200"/>
      <c r="AA59" s="1200"/>
      <c r="AB59" s="1200"/>
      <c r="AC59" s="1200"/>
      <c r="AD59" s="1200"/>
      <c r="AE59" s="1200"/>
    </row>
    <row r="60" spans="1:31">
      <c r="A60" s="1194" t="s">
        <v>8709</v>
      </c>
      <c r="B60" s="1200">
        <v>0</v>
      </c>
      <c r="C60" s="1200">
        <v>2550000</v>
      </c>
      <c r="D60" s="1200">
        <v>2550000</v>
      </c>
      <c r="E60" s="1200">
        <v>0</v>
      </c>
      <c r="F60" s="1200">
        <v>0</v>
      </c>
      <c r="G60" s="1200">
        <v>2550000</v>
      </c>
      <c r="H60" s="1200"/>
      <c r="I60" s="1200"/>
      <c r="J60" s="1200"/>
      <c r="K60" s="1200"/>
      <c r="L60" s="1200"/>
      <c r="M60" s="1200"/>
      <c r="N60" s="1200"/>
      <c r="O60" s="1200"/>
      <c r="P60" s="1200"/>
      <c r="Q60" s="1200"/>
      <c r="R60" s="1200"/>
      <c r="S60" s="1200"/>
      <c r="T60" s="1200"/>
      <c r="U60" s="1200"/>
      <c r="V60" s="1200"/>
      <c r="W60" s="1200"/>
      <c r="X60" s="1200"/>
      <c r="Y60" s="1200"/>
      <c r="Z60" s="1200"/>
      <c r="AA60" s="1200"/>
      <c r="AB60" s="1200"/>
      <c r="AC60" s="1200"/>
      <c r="AD60" s="1200"/>
      <c r="AE60" s="1200"/>
    </row>
    <row r="61" spans="1:31">
      <c r="A61" s="1194" t="s">
        <v>8710</v>
      </c>
      <c r="B61" s="1200">
        <v>0</v>
      </c>
      <c r="C61" s="1200">
        <v>6736024.4000000004</v>
      </c>
      <c r="D61" s="1200">
        <v>6736024.4000000004</v>
      </c>
      <c r="E61" s="1200">
        <v>56074.400000000001</v>
      </c>
      <c r="F61" s="1200">
        <v>0</v>
      </c>
      <c r="G61" s="1200">
        <v>6679950</v>
      </c>
      <c r="H61" s="1200"/>
      <c r="I61" s="1200"/>
      <c r="J61" s="1200"/>
      <c r="K61" s="1200"/>
      <c r="L61" s="1200"/>
      <c r="M61" s="1200"/>
      <c r="N61" s="1200"/>
      <c r="O61" s="1200"/>
      <c r="P61" s="1200"/>
      <c r="Q61" s="1200"/>
      <c r="R61" s="1200"/>
      <c r="S61" s="1200"/>
      <c r="T61" s="1200"/>
      <c r="U61" s="1200"/>
      <c r="V61" s="1200"/>
      <c r="W61" s="1200"/>
      <c r="X61" s="1200"/>
      <c r="Y61" s="1200"/>
      <c r="Z61" s="1200"/>
      <c r="AA61" s="1200"/>
      <c r="AB61" s="1200"/>
      <c r="AC61" s="1200"/>
      <c r="AD61" s="1200"/>
      <c r="AE61" s="1200"/>
    </row>
    <row r="62" spans="1:31">
      <c r="A62" s="1194" t="s">
        <v>8711</v>
      </c>
      <c r="B62" s="1200">
        <v>0</v>
      </c>
      <c r="C62" s="1200">
        <v>0</v>
      </c>
      <c r="D62" s="1200">
        <v>0</v>
      </c>
      <c r="E62" s="1200">
        <v>0</v>
      </c>
      <c r="F62" s="1200">
        <v>0</v>
      </c>
      <c r="G62" s="1200">
        <v>0</v>
      </c>
      <c r="H62" s="1200"/>
      <c r="I62" s="1200"/>
      <c r="J62" s="1200"/>
      <c r="K62" s="1200"/>
      <c r="L62" s="1200"/>
      <c r="M62" s="1200"/>
      <c r="N62" s="1200"/>
      <c r="O62" s="1200"/>
      <c r="P62" s="1200"/>
      <c r="Q62" s="1200"/>
      <c r="R62" s="1200"/>
      <c r="S62" s="1200"/>
      <c r="T62" s="1200"/>
      <c r="U62" s="1200"/>
      <c r="V62" s="1200"/>
      <c r="W62" s="1200"/>
      <c r="X62" s="1200"/>
      <c r="Y62" s="1200"/>
      <c r="Z62" s="1200"/>
      <c r="AA62" s="1200"/>
      <c r="AB62" s="1200"/>
      <c r="AC62" s="1200"/>
      <c r="AD62" s="1200"/>
      <c r="AE62" s="1200"/>
    </row>
    <row r="63" spans="1:31">
      <c r="A63" s="1194" t="s">
        <v>8712</v>
      </c>
      <c r="B63" s="1200">
        <v>0</v>
      </c>
      <c r="C63" s="1200">
        <v>0</v>
      </c>
      <c r="D63" s="1200">
        <v>0</v>
      </c>
      <c r="E63" s="1200">
        <v>0</v>
      </c>
      <c r="F63" s="1200">
        <v>0</v>
      </c>
      <c r="G63" s="1200">
        <v>0</v>
      </c>
      <c r="H63" s="1200"/>
      <c r="I63" s="1200"/>
      <c r="J63" s="1200"/>
      <c r="K63" s="1200"/>
      <c r="L63" s="1200"/>
      <c r="M63" s="1200"/>
      <c r="N63" s="1200"/>
      <c r="O63" s="1200"/>
      <c r="P63" s="1200"/>
      <c r="Q63" s="1200"/>
      <c r="R63" s="1200"/>
      <c r="S63" s="1200"/>
      <c r="T63" s="1200"/>
      <c r="U63" s="1200"/>
      <c r="V63" s="1200"/>
      <c r="W63" s="1200"/>
      <c r="X63" s="1200"/>
      <c r="Y63" s="1200"/>
      <c r="Z63" s="1200"/>
      <c r="AA63" s="1200"/>
      <c r="AB63" s="1200"/>
      <c r="AC63" s="1200"/>
      <c r="AD63" s="1200"/>
      <c r="AE63" s="1200"/>
    </row>
    <row r="64" spans="1:31">
      <c r="A64" s="1194" t="s">
        <v>8713</v>
      </c>
      <c r="B64" s="1200">
        <v>0</v>
      </c>
      <c r="C64" s="1200">
        <v>5000000</v>
      </c>
      <c r="D64" s="1200">
        <v>5000000</v>
      </c>
      <c r="E64" s="1200">
        <v>0</v>
      </c>
      <c r="F64" s="1200">
        <v>0</v>
      </c>
      <c r="G64" s="1200">
        <v>5000000</v>
      </c>
      <c r="H64" s="1200"/>
      <c r="I64" s="1200"/>
      <c r="J64" s="1200"/>
      <c r="K64" s="1200"/>
      <c r="L64" s="1200"/>
      <c r="M64" s="1200"/>
      <c r="N64" s="1200"/>
      <c r="O64" s="1200"/>
      <c r="P64" s="1200"/>
      <c r="Q64" s="1200"/>
      <c r="R64" s="1200"/>
      <c r="S64" s="1200"/>
      <c r="T64" s="1200"/>
      <c r="U64" s="1200"/>
      <c r="V64" s="1200"/>
      <c r="W64" s="1200"/>
      <c r="X64" s="1200"/>
      <c r="Y64" s="1200"/>
      <c r="Z64" s="1200"/>
      <c r="AA64" s="1200"/>
      <c r="AB64" s="1200"/>
      <c r="AC64" s="1200"/>
      <c r="AD64" s="1200"/>
      <c r="AE64" s="1200"/>
    </row>
    <row r="65" spans="1:31">
      <c r="B65" s="1200"/>
      <c r="C65" s="1200"/>
      <c r="D65" s="1200"/>
      <c r="E65" s="1200"/>
      <c r="F65" s="1200"/>
      <c r="G65" s="1200"/>
      <c r="H65" s="1200"/>
      <c r="I65" s="1200"/>
      <c r="J65" s="1200"/>
      <c r="K65" s="1200"/>
      <c r="L65" s="1200"/>
      <c r="M65" s="1200"/>
      <c r="N65" s="1200"/>
      <c r="O65" s="1200"/>
      <c r="P65" s="1200"/>
      <c r="Q65" s="1200"/>
      <c r="R65" s="1200"/>
      <c r="S65" s="1200"/>
      <c r="T65" s="1200"/>
      <c r="U65" s="1200"/>
      <c r="V65" s="1200"/>
      <c r="W65" s="1200"/>
      <c r="X65" s="1200"/>
      <c r="Y65" s="1200"/>
      <c r="Z65" s="1200"/>
      <c r="AA65" s="1200"/>
      <c r="AB65" s="1200"/>
      <c r="AC65" s="1200"/>
      <c r="AD65" s="1200"/>
      <c r="AE65" s="1200"/>
    </row>
    <row r="66" spans="1:31">
      <c r="A66" s="1194" t="s">
        <v>8714</v>
      </c>
      <c r="B66" s="1200">
        <v>300642336</v>
      </c>
      <c r="C66" s="1200">
        <v>155231208.69999999</v>
      </c>
      <c r="D66" s="1200">
        <v>455873544.69999999</v>
      </c>
      <c r="E66" s="1200">
        <v>13861319.01</v>
      </c>
      <c r="F66" s="1200">
        <v>12400429.689999999</v>
      </c>
      <c r="G66" s="1200">
        <v>442012225.69</v>
      </c>
      <c r="H66" s="1200"/>
      <c r="I66" s="1200"/>
      <c r="J66" s="1200"/>
      <c r="K66" s="1200"/>
      <c r="L66" s="1200"/>
      <c r="M66" s="1200"/>
      <c r="N66" s="1200"/>
      <c r="O66" s="1200"/>
      <c r="P66" s="1200"/>
      <c r="Q66" s="1200"/>
      <c r="R66" s="1200"/>
      <c r="S66" s="1200"/>
      <c r="T66" s="1200"/>
      <c r="U66" s="1200"/>
      <c r="V66" s="1200"/>
      <c r="W66" s="1200"/>
      <c r="X66" s="1200"/>
      <c r="Y66" s="1200"/>
      <c r="Z66" s="1200"/>
      <c r="AA66" s="1200"/>
      <c r="AB66" s="1200"/>
      <c r="AC66" s="1200"/>
      <c r="AD66" s="1200"/>
      <c r="AE66" s="1200"/>
    </row>
    <row r="67" spans="1:31">
      <c r="A67" s="1194" t="s">
        <v>8715</v>
      </c>
      <c r="B67" s="1200">
        <v>300642336</v>
      </c>
      <c r="C67" s="1200">
        <v>132145212.40000001</v>
      </c>
      <c r="D67" s="1200">
        <v>432787548.39999998</v>
      </c>
      <c r="E67" s="1200">
        <v>6775322.71</v>
      </c>
      <c r="F67" s="1200">
        <v>5314433.3899999997</v>
      </c>
      <c r="G67" s="1200">
        <v>426012225.69</v>
      </c>
      <c r="H67" s="1200"/>
      <c r="I67" s="1200"/>
      <c r="J67" s="1200"/>
      <c r="K67" s="1200"/>
      <c r="L67" s="1200"/>
      <c r="M67" s="1200"/>
      <c r="N67" s="1200"/>
      <c r="O67" s="1200"/>
      <c r="P67" s="1200"/>
      <c r="Q67" s="1200"/>
      <c r="R67" s="1200"/>
      <c r="S67" s="1200"/>
      <c r="T67" s="1200"/>
      <c r="U67" s="1200"/>
      <c r="V67" s="1200"/>
      <c r="W67" s="1200"/>
      <c r="X67" s="1200"/>
      <c r="Y67" s="1200"/>
      <c r="Z67" s="1200"/>
      <c r="AA67" s="1200"/>
      <c r="AB67" s="1200"/>
      <c r="AC67" s="1200"/>
      <c r="AD67" s="1200"/>
      <c r="AE67" s="1200"/>
    </row>
    <row r="68" spans="1:31">
      <c r="A68" s="1194" t="s">
        <v>8716</v>
      </c>
      <c r="B68" s="1200">
        <v>0</v>
      </c>
      <c r="C68" s="1200">
        <v>7085996.2999999998</v>
      </c>
      <c r="D68" s="1200">
        <v>7085996.2999999998</v>
      </c>
      <c r="E68" s="1200">
        <v>7085996.2999999998</v>
      </c>
      <c r="F68" s="1200">
        <v>7085996.2999999998</v>
      </c>
      <c r="G68" s="1200">
        <v>0</v>
      </c>
      <c r="H68" s="1200"/>
      <c r="I68" s="1200"/>
      <c r="J68" s="1200"/>
      <c r="K68" s="1200"/>
      <c r="L68" s="1200"/>
      <c r="M68" s="1200"/>
      <c r="N68" s="1200"/>
      <c r="O68" s="1200"/>
      <c r="P68" s="1200"/>
      <c r="Q68" s="1200"/>
      <c r="R68" s="1200"/>
      <c r="S68" s="1200"/>
      <c r="T68" s="1200"/>
      <c r="U68" s="1200"/>
      <c r="V68" s="1200"/>
      <c r="W68" s="1200"/>
      <c r="X68" s="1200"/>
      <c r="Y68" s="1200"/>
      <c r="Z68" s="1200"/>
      <c r="AA68" s="1200"/>
      <c r="AB68" s="1200"/>
      <c r="AC68" s="1200"/>
      <c r="AD68" s="1200"/>
      <c r="AE68" s="1200"/>
    </row>
    <row r="69" spans="1:31">
      <c r="A69" s="1194" t="s">
        <v>8717</v>
      </c>
      <c r="B69" s="1200">
        <v>0</v>
      </c>
      <c r="C69" s="1200">
        <v>16000000</v>
      </c>
      <c r="D69" s="1200">
        <v>16000000</v>
      </c>
      <c r="E69" s="1200">
        <v>0</v>
      </c>
      <c r="F69" s="1200">
        <v>0</v>
      </c>
      <c r="G69" s="1200">
        <v>16000000</v>
      </c>
      <c r="H69" s="1200"/>
      <c r="I69" s="1200"/>
      <c r="J69" s="1200"/>
      <c r="K69" s="1200"/>
      <c r="L69" s="1200"/>
      <c r="M69" s="1200"/>
      <c r="N69" s="1200"/>
      <c r="O69" s="1200"/>
      <c r="P69" s="1200"/>
      <c r="Q69" s="1200"/>
      <c r="R69" s="1200"/>
      <c r="S69" s="1200"/>
      <c r="T69" s="1200"/>
      <c r="U69" s="1200"/>
      <c r="V69" s="1200"/>
      <c r="W69" s="1200"/>
      <c r="X69" s="1200"/>
      <c r="Y69" s="1200"/>
      <c r="Z69" s="1200"/>
      <c r="AA69" s="1200"/>
      <c r="AB69" s="1200"/>
      <c r="AC69" s="1200"/>
      <c r="AD69" s="1200"/>
      <c r="AE69" s="1200"/>
    </row>
    <row r="70" spans="1:31">
      <c r="B70" s="1200"/>
      <c r="C70" s="1200"/>
      <c r="D70" s="1200"/>
      <c r="E70" s="1200"/>
      <c r="F70" s="1200"/>
      <c r="G70" s="1200"/>
      <c r="H70" s="1200"/>
      <c r="I70" s="1200"/>
      <c r="J70" s="1200"/>
      <c r="K70" s="1200"/>
      <c r="L70" s="1200"/>
      <c r="M70" s="1200"/>
      <c r="N70" s="1200"/>
      <c r="O70" s="1200"/>
      <c r="P70" s="1200"/>
      <c r="Q70" s="1200"/>
      <c r="R70" s="1200"/>
      <c r="S70" s="1200"/>
      <c r="T70" s="1200"/>
      <c r="U70" s="1200"/>
      <c r="V70" s="1200"/>
      <c r="W70" s="1200"/>
      <c r="X70" s="1200"/>
      <c r="Y70" s="1200"/>
      <c r="Z70" s="1200"/>
      <c r="AA70" s="1200"/>
      <c r="AB70" s="1200"/>
      <c r="AC70" s="1200"/>
      <c r="AD70" s="1200"/>
      <c r="AE70" s="1200"/>
    </row>
    <row r="71" spans="1:31">
      <c r="A71" s="1194" t="s">
        <v>8718</v>
      </c>
      <c r="B71" s="1200">
        <v>0</v>
      </c>
      <c r="C71" s="1200">
        <v>0</v>
      </c>
      <c r="D71" s="1200">
        <v>0</v>
      </c>
      <c r="E71" s="1200">
        <v>0</v>
      </c>
      <c r="F71" s="1200">
        <v>0</v>
      </c>
      <c r="G71" s="1200">
        <v>0</v>
      </c>
      <c r="H71" s="1200"/>
      <c r="I71" s="1200"/>
      <c r="J71" s="1200"/>
      <c r="K71" s="1200"/>
      <c r="L71" s="1200"/>
      <c r="M71" s="1200"/>
      <c r="N71" s="1200"/>
      <c r="O71" s="1200"/>
      <c r="P71" s="1200"/>
      <c r="Q71" s="1200"/>
      <c r="R71" s="1200"/>
      <c r="S71" s="1200"/>
      <c r="T71" s="1200"/>
      <c r="U71" s="1200"/>
      <c r="V71" s="1200"/>
      <c r="W71" s="1200"/>
      <c r="X71" s="1200"/>
      <c r="Y71" s="1200"/>
      <c r="Z71" s="1200"/>
      <c r="AA71" s="1200"/>
      <c r="AB71" s="1200"/>
      <c r="AC71" s="1200"/>
      <c r="AD71" s="1200"/>
      <c r="AE71" s="1200"/>
    </row>
    <row r="72" spans="1:31">
      <c r="A72" s="1194" t="s">
        <v>8719</v>
      </c>
      <c r="B72" s="1200">
        <v>0</v>
      </c>
      <c r="C72" s="1200">
        <v>0</v>
      </c>
      <c r="D72" s="1200">
        <v>0</v>
      </c>
      <c r="E72" s="1200">
        <v>0</v>
      </c>
      <c r="F72" s="1200">
        <v>0</v>
      </c>
      <c r="G72" s="1200">
        <v>0</v>
      </c>
      <c r="H72" s="1200"/>
      <c r="I72" s="1200"/>
      <c r="J72" s="1200"/>
      <c r="K72" s="1200"/>
      <c r="L72" s="1200"/>
      <c r="M72" s="1200"/>
      <c r="N72" s="1200"/>
      <c r="O72" s="1200"/>
      <c r="P72" s="1200"/>
      <c r="Q72" s="1200"/>
      <c r="R72" s="1200"/>
      <c r="S72" s="1200"/>
      <c r="T72" s="1200"/>
      <c r="U72" s="1200"/>
      <c r="V72" s="1200"/>
      <c r="W72" s="1200"/>
      <c r="X72" s="1200"/>
      <c r="Y72" s="1200"/>
      <c r="Z72" s="1200"/>
      <c r="AA72" s="1200"/>
      <c r="AB72" s="1200"/>
      <c r="AC72" s="1200"/>
      <c r="AD72" s="1200"/>
      <c r="AE72" s="1200"/>
    </row>
    <row r="73" spans="1:31">
      <c r="A73" s="1194" t="s">
        <v>8720</v>
      </c>
      <c r="B73" s="1200">
        <v>0</v>
      </c>
      <c r="C73" s="1200">
        <v>0</v>
      </c>
      <c r="D73" s="1200">
        <v>0</v>
      </c>
      <c r="E73" s="1200">
        <v>0</v>
      </c>
      <c r="F73" s="1200">
        <v>0</v>
      </c>
      <c r="G73" s="1200">
        <v>0</v>
      </c>
      <c r="H73" s="1200"/>
      <c r="I73" s="1200"/>
      <c r="J73" s="1200"/>
      <c r="K73" s="1200"/>
      <c r="L73" s="1200"/>
      <c r="M73" s="1200"/>
      <c r="N73" s="1200"/>
      <c r="O73" s="1200"/>
      <c r="P73" s="1200"/>
      <c r="Q73" s="1200"/>
      <c r="R73" s="1200"/>
      <c r="S73" s="1200"/>
      <c r="T73" s="1200"/>
      <c r="U73" s="1200"/>
      <c r="V73" s="1200"/>
      <c r="W73" s="1200"/>
      <c r="X73" s="1200"/>
      <c r="Y73" s="1200"/>
      <c r="Z73" s="1200"/>
      <c r="AA73" s="1200"/>
      <c r="AB73" s="1200"/>
      <c r="AC73" s="1200"/>
      <c r="AD73" s="1200"/>
      <c r="AE73" s="1200"/>
    </row>
    <row r="74" spans="1:31">
      <c r="A74" s="1194" t="s">
        <v>8721</v>
      </c>
      <c r="B74" s="1200">
        <v>0</v>
      </c>
      <c r="C74" s="1200">
        <v>0</v>
      </c>
      <c r="D74" s="1200">
        <v>0</v>
      </c>
      <c r="E74" s="1200">
        <v>0</v>
      </c>
      <c r="F74" s="1200">
        <v>0</v>
      </c>
      <c r="G74" s="1200">
        <v>0</v>
      </c>
      <c r="H74" s="1200"/>
      <c r="I74" s="1200"/>
      <c r="J74" s="1200"/>
      <c r="K74" s="1200"/>
      <c r="L74" s="1200"/>
      <c r="M74" s="1200"/>
      <c r="N74" s="1200"/>
      <c r="O74" s="1200"/>
      <c r="P74" s="1200"/>
      <c r="Q74" s="1200"/>
      <c r="R74" s="1200"/>
      <c r="S74" s="1200"/>
      <c r="T74" s="1200"/>
      <c r="U74" s="1200"/>
      <c r="V74" s="1200"/>
      <c r="W74" s="1200"/>
      <c r="X74" s="1200"/>
      <c r="Y74" s="1200"/>
      <c r="Z74" s="1200"/>
      <c r="AA74" s="1200"/>
      <c r="AB74" s="1200"/>
      <c r="AC74" s="1200"/>
      <c r="AD74" s="1200"/>
      <c r="AE74" s="1200"/>
    </row>
    <row r="75" spans="1:31">
      <c r="A75" s="1194" t="s">
        <v>8722</v>
      </c>
      <c r="B75" s="1200">
        <v>0</v>
      </c>
      <c r="C75" s="1200">
        <v>0</v>
      </c>
      <c r="D75" s="1200">
        <v>0</v>
      </c>
      <c r="E75" s="1200">
        <v>0</v>
      </c>
      <c r="F75" s="1200">
        <v>0</v>
      </c>
      <c r="G75" s="1200">
        <v>0</v>
      </c>
      <c r="H75" s="1200"/>
      <c r="I75" s="1200"/>
      <c r="J75" s="1200"/>
      <c r="K75" s="1200"/>
      <c r="L75" s="1200"/>
      <c r="M75" s="1200"/>
      <c r="N75" s="1200"/>
      <c r="O75" s="1200"/>
      <c r="P75" s="1200"/>
      <c r="Q75" s="1200"/>
      <c r="R75" s="1200"/>
      <c r="S75" s="1200"/>
      <c r="T75" s="1200"/>
      <c r="U75" s="1200"/>
      <c r="V75" s="1200"/>
      <c r="W75" s="1200"/>
      <c r="X75" s="1200"/>
      <c r="Y75" s="1200"/>
      <c r="Z75" s="1200"/>
      <c r="AA75" s="1200"/>
      <c r="AB75" s="1200"/>
      <c r="AC75" s="1200"/>
      <c r="AD75" s="1200"/>
      <c r="AE75" s="1200"/>
    </row>
    <row r="76" spans="1:31">
      <c r="A76" s="1194" t="s">
        <v>8723</v>
      </c>
      <c r="B76" s="1200">
        <v>0</v>
      </c>
      <c r="C76" s="1200">
        <v>0</v>
      </c>
      <c r="D76" s="1200">
        <v>0</v>
      </c>
      <c r="E76" s="1200">
        <v>0</v>
      </c>
      <c r="F76" s="1200">
        <v>0</v>
      </c>
      <c r="G76" s="1200">
        <v>0</v>
      </c>
      <c r="H76" s="1200"/>
      <c r="I76" s="1200"/>
      <c r="J76" s="1200"/>
      <c r="K76" s="1200"/>
      <c r="L76" s="1200"/>
      <c r="M76" s="1200"/>
      <c r="N76" s="1200"/>
      <c r="O76" s="1200"/>
      <c r="P76" s="1200"/>
      <c r="Q76" s="1200"/>
      <c r="R76" s="1200"/>
      <c r="S76" s="1200"/>
      <c r="T76" s="1200"/>
      <c r="U76" s="1200"/>
      <c r="V76" s="1200"/>
      <c r="W76" s="1200"/>
      <c r="X76" s="1200"/>
      <c r="Y76" s="1200"/>
      <c r="Z76" s="1200"/>
      <c r="AA76" s="1200"/>
      <c r="AB76" s="1200"/>
      <c r="AC76" s="1200"/>
      <c r="AD76" s="1200"/>
      <c r="AE76" s="1200"/>
    </row>
    <row r="77" spans="1:31">
      <c r="A77" s="1194" t="s">
        <v>8724</v>
      </c>
      <c r="B77" s="1200">
        <v>0</v>
      </c>
      <c r="C77" s="1200">
        <v>0</v>
      </c>
      <c r="D77" s="1200">
        <v>0</v>
      </c>
      <c r="E77" s="1200">
        <v>0</v>
      </c>
      <c r="F77" s="1200">
        <v>0</v>
      </c>
      <c r="G77" s="1200">
        <v>0</v>
      </c>
      <c r="H77" s="1200"/>
      <c r="I77" s="1200"/>
      <c r="J77" s="1200"/>
      <c r="K77" s="1200"/>
      <c r="L77" s="1200"/>
      <c r="M77" s="1200"/>
      <c r="N77" s="1200"/>
      <c r="O77" s="1200"/>
      <c r="P77" s="1200"/>
      <c r="Q77" s="1200"/>
      <c r="R77" s="1200"/>
      <c r="S77" s="1200"/>
      <c r="T77" s="1200"/>
      <c r="U77" s="1200"/>
      <c r="V77" s="1200"/>
      <c r="W77" s="1200"/>
      <c r="X77" s="1200"/>
      <c r="Y77" s="1200"/>
      <c r="Z77" s="1200"/>
      <c r="AA77" s="1200"/>
      <c r="AB77" s="1200"/>
      <c r="AC77" s="1200"/>
      <c r="AD77" s="1200"/>
      <c r="AE77" s="1200"/>
    </row>
    <row r="78" spans="1:31">
      <c r="A78" s="1194" t="s">
        <v>8725</v>
      </c>
      <c r="B78" s="1200">
        <v>0</v>
      </c>
      <c r="C78" s="1200">
        <v>0</v>
      </c>
      <c r="D78" s="1200">
        <v>0</v>
      </c>
      <c r="E78" s="1200">
        <v>0</v>
      </c>
      <c r="F78" s="1200">
        <v>0</v>
      </c>
      <c r="G78" s="1200">
        <v>0</v>
      </c>
      <c r="H78" s="1200"/>
      <c r="I78" s="1200"/>
      <c r="J78" s="1200"/>
      <c r="K78" s="1200"/>
      <c r="L78" s="1200"/>
      <c r="M78" s="1200"/>
      <c r="N78" s="1200"/>
      <c r="O78" s="1200"/>
      <c r="P78" s="1200"/>
      <c r="Q78" s="1200"/>
      <c r="R78" s="1200"/>
      <c r="S78" s="1200"/>
      <c r="T78" s="1200"/>
      <c r="U78" s="1200"/>
      <c r="V78" s="1200"/>
      <c r="W78" s="1200"/>
      <c r="X78" s="1200"/>
      <c r="Y78" s="1200"/>
      <c r="Z78" s="1200"/>
      <c r="AA78" s="1200"/>
      <c r="AB78" s="1200"/>
      <c r="AC78" s="1200"/>
      <c r="AD78" s="1200"/>
      <c r="AE78" s="1200"/>
    </row>
    <row r="79" spans="1:31">
      <c r="B79" s="1200"/>
      <c r="C79" s="1200"/>
      <c r="D79" s="1200"/>
      <c r="E79" s="1200"/>
      <c r="F79" s="1200"/>
      <c r="G79" s="1200"/>
      <c r="H79" s="1200"/>
      <c r="I79" s="1200"/>
      <c r="J79" s="1200"/>
      <c r="K79" s="1200"/>
      <c r="L79" s="1200"/>
      <c r="M79" s="1200"/>
      <c r="N79" s="1200"/>
      <c r="O79" s="1200"/>
      <c r="P79" s="1200"/>
      <c r="Q79" s="1200"/>
      <c r="R79" s="1200"/>
      <c r="S79" s="1200"/>
      <c r="T79" s="1200"/>
      <c r="U79" s="1200"/>
      <c r="V79" s="1200"/>
      <c r="W79" s="1200"/>
      <c r="X79" s="1200"/>
      <c r="Y79" s="1200"/>
      <c r="Z79" s="1200"/>
      <c r="AA79" s="1200"/>
      <c r="AB79" s="1200"/>
      <c r="AC79" s="1200"/>
      <c r="AD79" s="1200"/>
      <c r="AE79" s="1200"/>
    </row>
    <row r="80" spans="1:31">
      <c r="A80" s="1194" t="s">
        <v>8726</v>
      </c>
      <c r="B80" s="1200">
        <v>0</v>
      </c>
      <c r="C80" s="1200">
        <v>0</v>
      </c>
      <c r="D80" s="1200">
        <v>0</v>
      </c>
      <c r="E80" s="1200">
        <v>0</v>
      </c>
      <c r="F80" s="1200">
        <v>0</v>
      </c>
      <c r="G80" s="1200">
        <v>0</v>
      </c>
      <c r="H80" s="1200"/>
      <c r="I80" s="1200"/>
      <c r="J80" s="1200"/>
      <c r="K80" s="1200"/>
      <c r="L80" s="1200"/>
      <c r="M80" s="1200"/>
      <c r="N80" s="1200"/>
      <c r="O80" s="1200"/>
      <c r="P80" s="1200"/>
      <c r="Q80" s="1200"/>
      <c r="R80" s="1200"/>
      <c r="S80" s="1200"/>
      <c r="T80" s="1200"/>
      <c r="U80" s="1200"/>
      <c r="V80" s="1200"/>
      <c r="W80" s="1200"/>
      <c r="X80" s="1200"/>
      <c r="Y80" s="1200"/>
      <c r="Z80" s="1200"/>
      <c r="AA80" s="1200"/>
      <c r="AB80" s="1200"/>
      <c r="AC80" s="1200"/>
      <c r="AD80" s="1200"/>
      <c r="AE80" s="1200"/>
    </row>
    <row r="81" spans="1:31">
      <c r="A81" s="1194" t="s">
        <v>8727</v>
      </c>
      <c r="B81" s="1200">
        <v>0</v>
      </c>
      <c r="C81" s="1200">
        <v>0</v>
      </c>
      <c r="D81" s="1200">
        <v>0</v>
      </c>
      <c r="E81" s="1200">
        <v>0</v>
      </c>
      <c r="F81" s="1200">
        <v>0</v>
      </c>
      <c r="G81" s="1200">
        <v>0</v>
      </c>
      <c r="H81" s="1200"/>
      <c r="I81" s="1200"/>
      <c r="J81" s="1200"/>
      <c r="K81" s="1200"/>
      <c r="L81" s="1200"/>
      <c r="M81" s="1200"/>
      <c r="N81" s="1200"/>
      <c r="O81" s="1200"/>
      <c r="P81" s="1200"/>
      <c r="Q81" s="1200"/>
      <c r="R81" s="1200"/>
      <c r="S81" s="1200"/>
      <c r="T81" s="1200"/>
      <c r="U81" s="1200"/>
      <c r="V81" s="1200"/>
      <c r="W81" s="1200"/>
      <c r="X81" s="1200"/>
      <c r="Y81" s="1200"/>
      <c r="Z81" s="1200"/>
      <c r="AA81" s="1200"/>
      <c r="AB81" s="1200"/>
      <c r="AC81" s="1200"/>
      <c r="AD81" s="1200"/>
      <c r="AE81" s="1200"/>
    </row>
    <row r="82" spans="1:31">
      <c r="A82" s="1194" t="s">
        <v>8728</v>
      </c>
      <c r="B82" s="1200">
        <v>0</v>
      </c>
      <c r="C82" s="1200">
        <v>0</v>
      </c>
      <c r="D82" s="1200">
        <v>0</v>
      </c>
      <c r="E82" s="1200">
        <v>0</v>
      </c>
      <c r="F82" s="1200">
        <v>0</v>
      </c>
      <c r="G82" s="1200">
        <v>0</v>
      </c>
      <c r="H82" s="1200"/>
      <c r="I82" s="1200"/>
      <c r="J82" s="1200"/>
      <c r="K82" s="1200"/>
      <c r="L82" s="1200"/>
      <c r="M82" s="1200"/>
      <c r="N82" s="1200"/>
      <c r="O82" s="1200"/>
      <c r="P82" s="1200"/>
      <c r="Q82" s="1200"/>
      <c r="R82" s="1200"/>
      <c r="S82" s="1200"/>
      <c r="T82" s="1200"/>
      <c r="U82" s="1200"/>
      <c r="V82" s="1200"/>
      <c r="W82" s="1200"/>
      <c r="X82" s="1200"/>
      <c r="Y82" s="1200"/>
      <c r="Z82" s="1200"/>
      <c r="AA82" s="1200"/>
      <c r="AB82" s="1200"/>
      <c r="AC82" s="1200"/>
      <c r="AD82" s="1200"/>
      <c r="AE82" s="1200"/>
    </row>
    <row r="83" spans="1:31">
      <c r="A83" s="1194" t="s">
        <v>8729</v>
      </c>
      <c r="B83" s="1200">
        <v>0</v>
      </c>
      <c r="C83" s="1200">
        <v>0</v>
      </c>
      <c r="D83" s="1200">
        <v>0</v>
      </c>
      <c r="E83" s="1200">
        <v>0</v>
      </c>
      <c r="F83" s="1200">
        <v>0</v>
      </c>
      <c r="G83" s="1200">
        <v>0</v>
      </c>
      <c r="H83" s="1200"/>
      <c r="I83" s="1200"/>
      <c r="J83" s="1200"/>
      <c r="K83" s="1200"/>
      <c r="L83" s="1200"/>
      <c r="M83" s="1200"/>
      <c r="N83" s="1200"/>
      <c r="O83" s="1200"/>
      <c r="P83" s="1200"/>
      <c r="Q83" s="1200"/>
      <c r="R83" s="1200"/>
      <c r="S83" s="1200"/>
      <c r="T83" s="1200"/>
      <c r="U83" s="1200"/>
      <c r="V83" s="1200"/>
      <c r="W83" s="1200"/>
      <c r="X83" s="1200"/>
      <c r="Y83" s="1200"/>
      <c r="Z83" s="1200"/>
      <c r="AA83" s="1200"/>
      <c r="AB83" s="1200"/>
      <c r="AC83" s="1200"/>
      <c r="AD83" s="1200"/>
      <c r="AE83" s="1200"/>
    </row>
    <row r="84" spans="1:31">
      <c r="B84" s="1200"/>
      <c r="C84" s="1200"/>
      <c r="D84" s="1200"/>
      <c r="E84" s="1200"/>
      <c r="F84" s="1200"/>
      <c r="G84" s="1200"/>
      <c r="H84" s="1200"/>
      <c r="I84" s="1200"/>
      <c r="J84" s="1200"/>
      <c r="K84" s="1200"/>
      <c r="L84" s="1200"/>
      <c r="M84" s="1200"/>
      <c r="N84" s="1200"/>
      <c r="O84" s="1200"/>
      <c r="P84" s="1200"/>
      <c r="Q84" s="1200"/>
      <c r="R84" s="1200"/>
      <c r="S84" s="1200"/>
      <c r="T84" s="1200"/>
      <c r="U84" s="1200"/>
      <c r="V84" s="1200"/>
      <c r="W84" s="1200"/>
      <c r="X84" s="1200"/>
      <c r="Y84" s="1200"/>
      <c r="Z84" s="1200"/>
      <c r="AA84" s="1200"/>
      <c r="AB84" s="1200"/>
      <c r="AC84" s="1200"/>
      <c r="AD84" s="1200"/>
      <c r="AE84" s="1200"/>
    </row>
    <row r="85" spans="1:31">
      <c r="A85" s="1194" t="s">
        <v>8730</v>
      </c>
      <c r="B85" s="1200">
        <v>129050292.03</v>
      </c>
      <c r="C85" s="1200">
        <v>63047985.299999997</v>
      </c>
      <c r="D85" s="1200">
        <v>192098277.33000001</v>
      </c>
      <c r="E85" s="1200">
        <v>55537848.549999997</v>
      </c>
      <c r="F85" s="1200">
        <v>55537848.549999997</v>
      </c>
      <c r="G85" s="1200">
        <v>136560428.78</v>
      </c>
      <c r="H85" s="1200"/>
      <c r="I85" s="1200"/>
      <c r="J85" s="1200"/>
      <c r="K85" s="1200"/>
      <c r="L85" s="1200"/>
      <c r="M85" s="1200"/>
      <c r="N85" s="1200"/>
      <c r="O85" s="1200"/>
      <c r="P85" s="1200"/>
      <c r="Q85" s="1200"/>
      <c r="R85" s="1200"/>
      <c r="S85" s="1200"/>
      <c r="T85" s="1200"/>
      <c r="U85" s="1200"/>
      <c r="V85" s="1200"/>
      <c r="W85" s="1200"/>
      <c r="X85" s="1200"/>
      <c r="Y85" s="1200"/>
      <c r="Z85" s="1200"/>
      <c r="AA85" s="1200"/>
      <c r="AB85" s="1200"/>
      <c r="AC85" s="1200"/>
      <c r="AD85" s="1200"/>
      <c r="AE85" s="1200"/>
    </row>
    <row r="86" spans="1:31">
      <c r="A86" s="1194" t="s">
        <v>8731</v>
      </c>
      <c r="B86" s="1200">
        <v>103344773.34999999</v>
      </c>
      <c r="C86" s="1200">
        <v>21960078.789999999</v>
      </c>
      <c r="D86" s="1200">
        <v>125304852.14</v>
      </c>
      <c r="E86" s="1200">
        <v>45253195.479999997</v>
      </c>
      <c r="F86" s="1200">
        <v>45253195.479999997</v>
      </c>
      <c r="G86" s="1200">
        <v>80051656.659999996</v>
      </c>
      <c r="H86" s="1200"/>
      <c r="I86" s="1200"/>
      <c r="J86" s="1200"/>
      <c r="K86" s="1200"/>
      <c r="L86" s="1200"/>
      <c r="M86" s="1200"/>
      <c r="N86" s="1200"/>
      <c r="O86" s="1200"/>
      <c r="P86" s="1200"/>
      <c r="Q86" s="1200"/>
      <c r="R86" s="1200"/>
      <c r="S86" s="1200"/>
      <c r="T86" s="1200"/>
      <c r="U86" s="1200"/>
      <c r="V86" s="1200"/>
      <c r="W86" s="1200"/>
      <c r="X86" s="1200"/>
      <c r="Y86" s="1200"/>
      <c r="Z86" s="1200"/>
      <c r="AA86" s="1200"/>
      <c r="AB86" s="1200"/>
      <c r="AC86" s="1200"/>
      <c r="AD86" s="1200"/>
      <c r="AE86" s="1200"/>
    </row>
    <row r="87" spans="1:31">
      <c r="A87" s="1194" t="s">
        <v>8732</v>
      </c>
      <c r="B87" s="1200">
        <v>25705518.68</v>
      </c>
      <c r="C87" s="1200">
        <v>5087906.51</v>
      </c>
      <c r="D87" s="1200">
        <v>30793425.190000001</v>
      </c>
      <c r="E87" s="1200">
        <v>10284653.07</v>
      </c>
      <c r="F87" s="1200">
        <v>10284653.07</v>
      </c>
      <c r="G87" s="1200">
        <v>20508772.120000001</v>
      </c>
      <c r="H87" s="1200"/>
      <c r="I87" s="1200"/>
      <c r="J87" s="1200"/>
      <c r="K87" s="1200"/>
      <c r="L87" s="1200"/>
      <c r="M87" s="1200"/>
      <c r="N87" s="1200"/>
      <c r="O87" s="1200"/>
      <c r="P87" s="1200"/>
      <c r="Q87" s="1200"/>
      <c r="R87" s="1200"/>
      <c r="S87" s="1200"/>
      <c r="T87" s="1200"/>
      <c r="U87" s="1200"/>
      <c r="V87" s="1200"/>
      <c r="W87" s="1200"/>
      <c r="X87" s="1200"/>
      <c r="Y87" s="1200"/>
      <c r="Z87" s="1200"/>
      <c r="AA87" s="1200"/>
      <c r="AB87" s="1200"/>
      <c r="AC87" s="1200"/>
      <c r="AD87" s="1200"/>
      <c r="AE87" s="1200"/>
    </row>
    <row r="88" spans="1:31">
      <c r="A88" s="1194" t="s">
        <v>8733</v>
      </c>
      <c r="B88" s="1200">
        <v>0</v>
      </c>
      <c r="C88" s="1200">
        <v>0</v>
      </c>
      <c r="D88" s="1200">
        <v>0</v>
      </c>
      <c r="E88" s="1200">
        <v>0</v>
      </c>
      <c r="F88" s="1200">
        <v>0</v>
      </c>
      <c r="G88" s="1200">
        <v>0</v>
      </c>
      <c r="H88" s="1200"/>
      <c r="I88" s="1200"/>
      <c r="J88" s="1200"/>
      <c r="K88" s="1200"/>
      <c r="L88" s="1200"/>
      <c r="M88" s="1200"/>
      <c r="N88" s="1200"/>
      <c r="O88" s="1200"/>
      <c r="P88" s="1200"/>
      <c r="Q88" s="1200"/>
      <c r="R88" s="1200"/>
      <c r="S88" s="1200"/>
      <c r="T88" s="1200"/>
      <c r="U88" s="1200"/>
      <c r="V88" s="1200"/>
      <c r="W88" s="1200"/>
      <c r="X88" s="1200"/>
      <c r="Y88" s="1200"/>
      <c r="Z88" s="1200"/>
      <c r="AA88" s="1200"/>
      <c r="AB88" s="1200"/>
      <c r="AC88" s="1200"/>
      <c r="AD88" s="1200"/>
      <c r="AE88" s="1200"/>
    </row>
    <row r="89" spans="1:31">
      <c r="A89" s="1194" t="s">
        <v>8734</v>
      </c>
      <c r="B89" s="1200">
        <v>0</v>
      </c>
      <c r="C89" s="1200">
        <v>0</v>
      </c>
      <c r="D89" s="1200">
        <v>0</v>
      </c>
      <c r="E89" s="1200">
        <v>0</v>
      </c>
      <c r="F89" s="1200">
        <v>0</v>
      </c>
      <c r="G89" s="1200">
        <v>0</v>
      </c>
      <c r="H89" s="1200"/>
      <c r="I89" s="1200"/>
      <c r="J89" s="1200"/>
      <c r="K89" s="1200"/>
      <c r="L89" s="1200"/>
      <c r="M89" s="1200"/>
      <c r="N89" s="1200"/>
      <c r="O89" s="1200"/>
      <c r="P89" s="1200"/>
      <c r="Q89" s="1200"/>
      <c r="R89" s="1200"/>
      <c r="S89" s="1200"/>
      <c r="T89" s="1200"/>
      <c r="U89" s="1200"/>
      <c r="V89" s="1200"/>
      <c r="W89" s="1200"/>
      <c r="X89" s="1200"/>
      <c r="Y89" s="1200"/>
      <c r="Z89" s="1200"/>
      <c r="AA89" s="1200"/>
      <c r="AB89" s="1200"/>
      <c r="AC89" s="1200"/>
      <c r="AD89" s="1200"/>
      <c r="AE89" s="1200"/>
    </row>
    <row r="90" spans="1:31">
      <c r="A90" s="1194" t="s">
        <v>8735</v>
      </c>
      <c r="B90" s="1200">
        <v>0</v>
      </c>
      <c r="C90" s="1200">
        <v>0</v>
      </c>
      <c r="D90" s="1200">
        <v>0</v>
      </c>
      <c r="E90" s="1200">
        <v>0</v>
      </c>
      <c r="F90" s="1200">
        <v>0</v>
      </c>
      <c r="G90" s="1200">
        <v>0</v>
      </c>
      <c r="H90" s="1200"/>
      <c r="I90" s="1200"/>
      <c r="J90" s="1200"/>
      <c r="K90" s="1200"/>
      <c r="L90" s="1200"/>
      <c r="M90" s="1200"/>
      <c r="N90" s="1200"/>
      <c r="O90" s="1200"/>
      <c r="P90" s="1200"/>
      <c r="Q90" s="1200"/>
      <c r="R90" s="1200"/>
      <c r="S90" s="1200"/>
      <c r="T90" s="1200"/>
      <c r="U90" s="1200"/>
      <c r="V90" s="1200"/>
      <c r="W90" s="1200"/>
      <c r="X90" s="1200"/>
      <c r="Y90" s="1200"/>
      <c r="Z90" s="1200"/>
      <c r="AA90" s="1200"/>
      <c r="AB90" s="1200"/>
      <c r="AC90" s="1200"/>
      <c r="AD90" s="1200"/>
      <c r="AE90" s="1200"/>
    </row>
    <row r="91" spans="1:31">
      <c r="A91" s="1194" t="s">
        <v>8736</v>
      </c>
      <c r="B91" s="1200">
        <v>0</v>
      </c>
      <c r="C91" s="1200">
        <v>0</v>
      </c>
      <c r="D91" s="1200">
        <v>0</v>
      </c>
      <c r="E91" s="1200">
        <v>0</v>
      </c>
      <c r="F91" s="1200">
        <v>0</v>
      </c>
      <c r="G91" s="1200">
        <v>0</v>
      </c>
      <c r="H91" s="1200"/>
      <c r="I91" s="1200"/>
      <c r="J91" s="1200"/>
      <c r="K91" s="1200"/>
      <c r="L91" s="1200"/>
      <c r="M91" s="1200"/>
      <c r="N91" s="1200"/>
      <c r="O91" s="1200"/>
      <c r="P91" s="1200"/>
      <c r="Q91" s="1200"/>
      <c r="R91" s="1200"/>
      <c r="S91" s="1200"/>
      <c r="T91" s="1200"/>
      <c r="U91" s="1200"/>
      <c r="V91" s="1200"/>
      <c r="W91" s="1200"/>
      <c r="X91" s="1200"/>
      <c r="Y91" s="1200"/>
      <c r="Z91" s="1200"/>
      <c r="AA91" s="1200"/>
      <c r="AB91" s="1200"/>
      <c r="AC91" s="1200"/>
      <c r="AD91" s="1200"/>
      <c r="AE91" s="1200"/>
    </row>
    <row r="92" spans="1:31">
      <c r="A92" s="1194" t="s">
        <v>8737</v>
      </c>
      <c r="B92" s="1200">
        <v>0</v>
      </c>
      <c r="C92" s="1200">
        <v>36000000</v>
      </c>
      <c r="D92" s="1200">
        <v>36000000</v>
      </c>
      <c r="E92" s="1200">
        <v>0</v>
      </c>
      <c r="F92" s="1200">
        <v>0</v>
      </c>
      <c r="G92" s="1200">
        <v>36000000</v>
      </c>
      <c r="H92" s="1200"/>
      <c r="I92" s="1200"/>
      <c r="J92" s="1200"/>
      <c r="K92" s="1200"/>
      <c r="L92" s="1200"/>
      <c r="M92" s="1200"/>
      <c r="N92" s="1200"/>
      <c r="O92" s="1200"/>
      <c r="P92" s="1200"/>
      <c r="Q92" s="1200"/>
      <c r="R92" s="1200"/>
      <c r="S92" s="1200"/>
      <c r="T92" s="1200"/>
      <c r="U92" s="1200"/>
      <c r="V92" s="1200"/>
      <c r="W92" s="1200"/>
      <c r="X92" s="1200"/>
      <c r="Y92" s="1200"/>
      <c r="Z92" s="1200"/>
      <c r="AA92" s="1200"/>
      <c r="AB92" s="1200"/>
      <c r="AC92" s="1200"/>
      <c r="AD92" s="1200"/>
      <c r="AE92" s="1200"/>
    </row>
    <row r="93" spans="1:31">
      <c r="B93" s="1200"/>
      <c r="C93" s="1200"/>
      <c r="D93" s="1200"/>
      <c r="E93" s="1200"/>
      <c r="F93" s="1200"/>
      <c r="G93" s="1200"/>
      <c r="H93" s="1200"/>
      <c r="I93" s="1200"/>
      <c r="J93" s="1200"/>
      <c r="K93" s="1200"/>
      <c r="L93" s="1200"/>
      <c r="M93" s="1200"/>
      <c r="N93" s="1200"/>
      <c r="O93" s="1200"/>
      <c r="P93" s="1200"/>
      <c r="Q93" s="1200"/>
      <c r="R93" s="1200"/>
      <c r="S93" s="1200"/>
      <c r="T93" s="1200"/>
      <c r="U93" s="1200"/>
      <c r="V93" s="1200"/>
      <c r="W93" s="1200"/>
      <c r="X93" s="1200"/>
      <c r="Y93" s="1200"/>
      <c r="Z93" s="1200"/>
      <c r="AA93" s="1200"/>
      <c r="AB93" s="1200"/>
      <c r="AC93" s="1200"/>
      <c r="AD93" s="1200"/>
      <c r="AE93" s="1200"/>
    </row>
    <row r="94" spans="1:31">
      <c r="A94" s="1194" t="s">
        <v>8738</v>
      </c>
      <c r="B94" s="1200">
        <v>2874716819</v>
      </c>
      <c r="C94" s="1200">
        <v>454060246.91000003</v>
      </c>
      <c r="D94" s="1200">
        <v>3328777065.9099998</v>
      </c>
      <c r="E94" s="1200">
        <v>613771778.52999997</v>
      </c>
      <c r="F94" s="1200">
        <v>567076668.73000002</v>
      </c>
      <c r="G94" s="1200">
        <v>2715005287.3800001</v>
      </c>
      <c r="H94" s="1200"/>
      <c r="I94" s="1200"/>
      <c r="J94" s="1200"/>
      <c r="K94" s="1200"/>
      <c r="L94" s="1200"/>
      <c r="M94" s="1200"/>
      <c r="N94" s="1200"/>
      <c r="O94" s="1200"/>
      <c r="P94" s="1200"/>
      <c r="Q94" s="1200"/>
      <c r="R94" s="1200"/>
      <c r="S94" s="1200"/>
      <c r="T94" s="1200"/>
      <c r="U94" s="1200"/>
      <c r="V94" s="1200"/>
      <c r="W94" s="1200"/>
      <c r="X94" s="1200"/>
      <c r="Y94" s="1200"/>
      <c r="Z94" s="1200"/>
      <c r="AA94" s="1200"/>
      <c r="AB94" s="1200"/>
      <c r="AC94" s="1200"/>
      <c r="AD94" s="1200"/>
      <c r="AE94" s="1200"/>
    </row>
  </sheetData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E426E-AC08-4A0B-9617-245C26488CAF}">
  <sheetPr>
    <tabColor theme="5" tint="0.39997558519241921"/>
  </sheetPr>
  <dimension ref="A1:AE205"/>
  <sheetViews>
    <sheetView topLeftCell="A186" workbookViewId="0">
      <selection activeCell="D215" sqref="D215"/>
    </sheetView>
  </sheetViews>
  <sheetFormatPr baseColWidth="10" defaultRowHeight="12.75"/>
  <cols>
    <col min="1" max="1" width="30.7109375" style="1194" customWidth="1"/>
    <col min="2" max="31" width="20.7109375" style="1194" customWidth="1"/>
    <col min="32" max="256" width="9.140625" style="1194" customWidth="1"/>
    <col min="257" max="257" width="30.7109375" style="1194" customWidth="1"/>
    <col min="258" max="287" width="20.7109375" style="1194" customWidth="1"/>
    <col min="288" max="512" width="9.140625" style="1194" customWidth="1"/>
    <col min="513" max="513" width="30.7109375" style="1194" customWidth="1"/>
    <col min="514" max="543" width="20.7109375" style="1194" customWidth="1"/>
    <col min="544" max="768" width="9.140625" style="1194" customWidth="1"/>
    <col min="769" max="769" width="30.7109375" style="1194" customWidth="1"/>
    <col min="770" max="799" width="20.7109375" style="1194" customWidth="1"/>
    <col min="800" max="1024" width="9.140625" style="1194" customWidth="1"/>
    <col min="1025" max="1025" width="30.7109375" style="1194" customWidth="1"/>
    <col min="1026" max="1055" width="20.7109375" style="1194" customWidth="1"/>
    <col min="1056" max="1280" width="9.140625" style="1194" customWidth="1"/>
    <col min="1281" max="1281" width="30.7109375" style="1194" customWidth="1"/>
    <col min="1282" max="1311" width="20.7109375" style="1194" customWidth="1"/>
    <col min="1312" max="1536" width="9.140625" style="1194" customWidth="1"/>
    <col min="1537" max="1537" width="30.7109375" style="1194" customWidth="1"/>
    <col min="1538" max="1567" width="20.7109375" style="1194" customWidth="1"/>
    <col min="1568" max="1792" width="9.140625" style="1194" customWidth="1"/>
    <col min="1793" max="1793" width="30.7109375" style="1194" customWidth="1"/>
    <col min="1794" max="1823" width="20.7109375" style="1194" customWidth="1"/>
    <col min="1824" max="2048" width="9.140625" style="1194" customWidth="1"/>
    <col min="2049" max="2049" width="30.7109375" style="1194" customWidth="1"/>
    <col min="2050" max="2079" width="20.7109375" style="1194" customWidth="1"/>
    <col min="2080" max="2304" width="9.140625" style="1194" customWidth="1"/>
    <col min="2305" max="2305" width="30.7109375" style="1194" customWidth="1"/>
    <col min="2306" max="2335" width="20.7109375" style="1194" customWidth="1"/>
    <col min="2336" max="2560" width="9.140625" style="1194" customWidth="1"/>
    <col min="2561" max="2561" width="30.7109375" style="1194" customWidth="1"/>
    <col min="2562" max="2591" width="20.7109375" style="1194" customWidth="1"/>
    <col min="2592" max="2816" width="9.140625" style="1194" customWidth="1"/>
    <col min="2817" max="2817" width="30.7109375" style="1194" customWidth="1"/>
    <col min="2818" max="2847" width="20.7109375" style="1194" customWidth="1"/>
    <col min="2848" max="3072" width="9.140625" style="1194" customWidth="1"/>
    <col min="3073" max="3073" width="30.7109375" style="1194" customWidth="1"/>
    <col min="3074" max="3103" width="20.7109375" style="1194" customWidth="1"/>
    <col min="3104" max="3328" width="9.140625" style="1194" customWidth="1"/>
    <col min="3329" max="3329" width="30.7109375" style="1194" customWidth="1"/>
    <col min="3330" max="3359" width="20.7109375" style="1194" customWidth="1"/>
    <col min="3360" max="3584" width="9.140625" style="1194" customWidth="1"/>
    <col min="3585" max="3585" width="30.7109375" style="1194" customWidth="1"/>
    <col min="3586" max="3615" width="20.7109375" style="1194" customWidth="1"/>
    <col min="3616" max="3840" width="9.140625" style="1194" customWidth="1"/>
    <col min="3841" max="3841" width="30.7109375" style="1194" customWidth="1"/>
    <col min="3842" max="3871" width="20.7109375" style="1194" customWidth="1"/>
    <col min="3872" max="4096" width="9.140625" style="1194" customWidth="1"/>
    <col min="4097" max="4097" width="30.7109375" style="1194" customWidth="1"/>
    <col min="4098" max="4127" width="20.7109375" style="1194" customWidth="1"/>
    <col min="4128" max="4352" width="9.140625" style="1194" customWidth="1"/>
    <col min="4353" max="4353" width="30.7109375" style="1194" customWidth="1"/>
    <col min="4354" max="4383" width="20.7109375" style="1194" customWidth="1"/>
    <col min="4384" max="4608" width="9.140625" style="1194" customWidth="1"/>
    <col min="4609" max="4609" width="30.7109375" style="1194" customWidth="1"/>
    <col min="4610" max="4639" width="20.7109375" style="1194" customWidth="1"/>
    <col min="4640" max="4864" width="9.140625" style="1194" customWidth="1"/>
    <col min="4865" max="4865" width="30.7109375" style="1194" customWidth="1"/>
    <col min="4866" max="4895" width="20.7109375" style="1194" customWidth="1"/>
    <col min="4896" max="5120" width="9.140625" style="1194" customWidth="1"/>
    <col min="5121" max="5121" width="30.7109375" style="1194" customWidth="1"/>
    <col min="5122" max="5151" width="20.7109375" style="1194" customWidth="1"/>
    <col min="5152" max="5376" width="9.140625" style="1194" customWidth="1"/>
    <col min="5377" max="5377" width="30.7109375" style="1194" customWidth="1"/>
    <col min="5378" max="5407" width="20.7109375" style="1194" customWidth="1"/>
    <col min="5408" max="5632" width="9.140625" style="1194" customWidth="1"/>
    <col min="5633" max="5633" width="30.7109375" style="1194" customWidth="1"/>
    <col min="5634" max="5663" width="20.7109375" style="1194" customWidth="1"/>
    <col min="5664" max="5888" width="9.140625" style="1194" customWidth="1"/>
    <col min="5889" max="5889" width="30.7109375" style="1194" customWidth="1"/>
    <col min="5890" max="5919" width="20.7109375" style="1194" customWidth="1"/>
    <col min="5920" max="6144" width="9.140625" style="1194" customWidth="1"/>
    <col min="6145" max="6145" width="30.7109375" style="1194" customWidth="1"/>
    <col min="6146" max="6175" width="20.7109375" style="1194" customWidth="1"/>
    <col min="6176" max="6400" width="9.140625" style="1194" customWidth="1"/>
    <col min="6401" max="6401" width="30.7109375" style="1194" customWidth="1"/>
    <col min="6402" max="6431" width="20.7109375" style="1194" customWidth="1"/>
    <col min="6432" max="6656" width="9.140625" style="1194" customWidth="1"/>
    <col min="6657" max="6657" width="30.7109375" style="1194" customWidth="1"/>
    <col min="6658" max="6687" width="20.7109375" style="1194" customWidth="1"/>
    <col min="6688" max="6912" width="9.140625" style="1194" customWidth="1"/>
    <col min="6913" max="6913" width="30.7109375" style="1194" customWidth="1"/>
    <col min="6914" max="6943" width="20.7109375" style="1194" customWidth="1"/>
    <col min="6944" max="7168" width="9.140625" style="1194" customWidth="1"/>
    <col min="7169" max="7169" width="30.7109375" style="1194" customWidth="1"/>
    <col min="7170" max="7199" width="20.7109375" style="1194" customWidth="1"/>
    <col min="7200" max="7424" width="9.140625" style="1194" customWidth="1"/>
    <col min="7425" max="7425" width="30.7109375" style="1194" customWidth="1"/>
    <col min="7426" max="7455" width="20.7109375" style="1194" customWidth="1"/>
    <col min="7456" max="7680" width="9.140625" style="1194" customWidth="1"/>
    <col min="7681" max="7681" width="30.7109375" style="1194" customWidth="1"/>
    <col min="7682" max="7711" width="20.7109375" style="1194" customWidth="1"/>
    <col min="7712" max="7936" width="9.140625" style="1194" customWidth="1"/>
    <col min="7937" max="7937" width="30.7109375" style="1194" customWidth="1"/>
    <col min="7938" max="7967" width="20.7109375" style="1194" customWidth="1"/>
    <col min="7968" max="8192" width="9.140625" style="1194" customWidth="1"/>
    <col min="8193" max="8193" width="30.7109375" style="1194" customWidth="1"/>
    <col min="8194" max="8223" width="20.7109375" style="1194" customWidth="1"/>
    <col min="8224" max="8448" width="9.140625" style="1194" customWidth="1"/>
    <col min="8449" max="8449" width="30.7109375" style="1194" customWidth="1"/>
    <col min="8450" max="8479" width="20.7109375" style="1194" customWidth="1"/>
    <col min="8480" max="8704" width="9.140625" style="1194" customWidth="1"/>
    <col min="8705" max="8705" width="30.7109375" style="1194" customWidth="1"/>
    <col min="8706" max="8735" width="20.7109375" style="1194" customWidth="1"/>
    <col min="8736" max="8960" width="9.140625" style="1194" customWidth="1"/>
    <col min="8961" max="8961" width="30.7109375" style="1194" customWidth="1"/>
    <col min="8962" max="8991" width="20.7109375" style="1194" customWidth="1"/>
    <col min="8992" max="9216" width="9.140625" style="1194" customWidth="1"/>
    <col min="9217" max="9217" width="30.7109375" style="1194" customWidth="1"/>
    <col min="9218" max="9247" width="20.7109375" style="1194" customWidth="1"/>
    <col min="9248" max="9472" width="9.140625" style="1194" customWidth="1"/>
    <col min="9473" max="9473" width="30.7109375" style="1194" customWidth="1"/>
    <col min="9474" max="9503" width="20.7109375" style="1194" customWidth="1"/>
    <col min="9504" max="9728" width="9.140625" style="1194" customWidth="1"/>
    <col min="9729" max="9729" width="30.7109375" style="1194" customWidth="1"/>
    <col min="9730" max="9759" width="20.7109375" style="1194" customWidth="1"/>
    <col min="9760" max="9984" width="9.140625" style="1194" customWidth="1"/>
    <col min="9985" max="9985" width="30.7109375" style="1194" customWidth="1"/>
    <col min="9986" max="10015" width="20.7109375" style="1194" customWidth="1"/>
    <col min="10016" max="10240" width="9.140625" style="1194" customWidth="1"/>
    <col min="10241" max="10241" width="30.7109375" style="1194" customWidth="1"/>
    <col min="10242" max="10271" width="20.7109375" style="1194" customWidth="1"/>
    <col min="10272" max="10496" width="9.140625" style="1194" customWidth="1"/>
    <col min="10497" max="10497" width="30.7109375" style="1194" customWidth="1"/>
    <col min="10498" max="10527" width="20.7109375" style="1194" customWidth="1"/>
    <col min="10528" max="10752" width="9.140625" style="1194" customWidth="1"/>
    <col min="10753" max="10753" width="30.7109375" style="1194" customWidth="1"/>
    <col min="10754" max="10783" width="20.7109375" style="1194" customWidth="1"/>
    <col min="10784" max="11008" width="9.140625" style="1194" customWidth="1"/>
    <col min="11009" max="11009" width="30.7109375" style="1194" customWidth="1"/>
    <col min="11010" max="11039" width="20.7109375" style="1194" customWidth="1"/>
    <col min="11040" max="11264" width="9.140625" style="1194" customWidth="1"/>
    <col min="11265" max="11265" width="30.7109375" style="1194" customWidth="1"/>
    <col min="11266" max="11295" width="20.7109375" style="1194" customWidth="1"/>
    <col min="11296" max="11520" width="9.140625" style="1194" customWidth="1"/>
    <col min="11521" max="11521" width="30.7109375" style="1194" customWidth="1"/>
    <col min="11522" max="11551" width="20.7109375" style="1194" customWidth="1"/>
    <col min="11552" max="11776" width="9.140625" style="1194" customWidth="1"/>
    <col min="11777" max="11777" width="30.7109375" style="1194" customWidth="1"/>
    <col min="11778" max="11807" width="20.7109375" style="1194" customWidth="1"/>
    <col min="11808" max="12032" width="9.140625" style="1194" customWidth="1"/>
    <col min="12033" max="12033" width="30.7109375" style="1194" customWidth="1"/>
    <col min="12034" max="12063" width="20.7109375" style="1194" customWidth="1"/>
    <col min="12064" max="12288" width="9.140625" style="1194" customWidth="1"/>
    <col min="12289" max="12289" width="30.7109375" style="1194" customWidth="1"/>
    <col min="12290" max="12319" width="20.7109375" style="1194" customWidth="1"/>
    <col min="12320" max="12544" width="9.140625" style="1194" customWidth="1"/>
    <col min="12545" max="12545" width="30.7109375" style="1194" customWidth="1"/>
    <col min="12546" max="12575" width="20.7109375" style="1194" customWidth="1"/>
    <col min="12576" max="12800" width="9.140625" style="1194" customWidth="1"/>
    <col min="12801" max="12801" width="30.7109375" style="1194" customWidth="1"/>
    <col min="12802" max="12831" width="20.7109375" style="1194" customWidth="1"/>
    <col min="12832" max="13056" width="9.140625" style="1194" customWidth="1"/>
    <col min="13057" max="13057" width="30.7109375" style="1194" customWidth="1"/>
    <col min="13058" max="13087" width="20.7109375" style="1194" customWidth="1"/>
    <col min="13088" max="13312" width="9.140625" style="1194" customWidth="1"/>
    <col min="13313" max="13313" width="30.7109375" style="1194" customWidth="1"/>
    <col min="13314" max="13343" width="20.7109375" style="1194" customWidth="1"/>
    <col min="13344" max="13568" width="9.140625" style="1194" customWidth="1"/>
    <col min="13569" max="13569" width="30.7109375" style="1194" customWidth="1"/>
    <col min="13570" max="13599" width="20.7109375" style="1194" customWidth="1"/>
    <col min="13600" max="13824" width="9.140625" style="1194" customWidth="1"/>
    <col min="13825" max="13825" width="30.7109375" style="1194" customWidth="1"/>
    <col min="13826" max="13855" width="20.7109375" style="1194" customWidth="1"/>
    <col min="13856" max="14080" width="9.140625" style="1194" customWidth="1"/>
    <col min="14081" max="14081" width="30.7109375" style="1194" customWidth="1"/>
    <col min="14082" max="14111" width="20.7109375" style="1194" customWidth="1"/>
    <col min="14112" max="14336" width="9.140625" style="1194" customWidth="1"/>
    <col min="14337" max="14337" width="30.7109375" style="1194" customWidth="1"/>
    <col min="14338" max="14367" width="20.7109375" style="1194" customWidth="1"/>
    <col min="14368" max="14592" width="9.140625" style="1194" customWidth="1"/>
    <col min="14593" max="14593" width="30.7109375" style="1194" customWidth="1"/>
    <col min="14594" max="14623" width="20.7109375" style="1194" customWidth="1"/>
    <col min="14624" max="14848" width="9.140625" style="1194" customWidth="1"/>
    <col min="14849" max="14849" width="30.7109375" style="1194" customWidth="1"/>
    <col min="14850" max="14879" width="20.7109375" style="1194" customWidth="1"/>
    <col min="14880" max="15104" width="9.140625" style="1194" customWidth="1"/>
    <col min="15105" max="15105" width="30.7109375" style="1194" customWidth="1"/>
    <col min="15106" max="15135" width="20.7109375" style="1194" customWidth="1"/>
    <col min="15136" max="15360" width="9.140625" style="1194" customWidth="1"/>
    <col min="15361" max="15361" width="30.7109375" style="1194" customWidth="1"/>
    <col min="15362" max="15391" width="20.7109375" style="1194" customWidth="1"/>
    <col min="15392" max="15616" width="9.140625" style="1194" customWidth="1"/>
    <col min="15617" max="15617" width="30.7109375" style="1194" customWidth="1"/>
    <col min="15618" max="15647" width="20.7109375" style="1194" customWidth="1"/>
    <col min="15648" max="15872" width="9.140625" style="1194" customWidth="1"/>
    <col min="15873" max="15873" width="30.7109375" style="1194" customWidth="1"/>
    <col min="15874" max="15903" width="20.7109375" style="1194" customWidth="1"/>
    <col min="15904" max="16128" width="9.140625" style="1194" customWidth="1"/>
    <col min="16129" max="16129" width="30.7109375" style="1194" customWidth="1"/>
    <col min="16130" max="16159" width="20.7109375" style="1194" customWidth="1"/>
    <col min="16160" max="16384" width="9.140625" style="1194" customWidth="1"/>
  </cols>
  <sheetData>
    <row r="1" spans="1:31" ht="56.25" customHeight="1">
      <c r="C1" s="1195" t="s">
        <v>8568</v>
      </c>
      <c r="E1" s="1194" t="s">
        <v>8569</v>
      </c>
    </row>
    <row r="2" spans="1:31">
      <c r="C2" s="1196" t="s">
        <v>8570</v>
      </c>
      <c r="E2" s="1194" t="s">
        <v>8306</v>
      </c>
    </row>
    <row r="3" spans="1:31">
      <c r="C3" s="1196" t="s">
        <v>8307</v>
      </c>
    </row>
    <row r="6" spans="1:31">
      <c r="A6" s="1197" t="s">
        <v>8308</v>
      </c>
    </row>
    <row r="7" spans="1:31">
      <c r="A7" s="1194" t="s">
        <v>8571</v>
      </c>
    </row>
    <row r="9" spans="1:31">
      <c r="A9" s="1198"/>
      <c r="B9" s="1199" t="s">
        <v>8572</v>
      </c>
      <c r="C9" s="1199" t="s">
        <v>8573</v>
      </c>
      <c r="D9" s="1199" t="s">
        <v>3406</v>
      </c>
      <c r="E9" s="1199" t="s">
        <v>8574</v>
      </c>
      <c r="F9" s="1199" t="s">
        <v>8575</v>
      </c>
      <c r="G9" s="1199" t="s">
        <v>8576</v>
      </c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</row>
    <row r="10" spans="1:31">
      <c r="A10" s="1198"/>
      <c r="B10" s="1199"/>
      <c r="C10" s="1199" t="s">
        <v>8577</v>
      </c>
      <c r="D10" s="1199"/>
      <c r="E10" s="1199"/>
      <c r="F10" s="1199"/>
      <c r="G10" s="1199"/>
      <c r="H10" s="1199"/>
      <c r="I10" s="1199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  <c r="AC10" s="1199"/>
      <c r="AD10" s="1199"/>
      <c r="AE10" s="1199"/>
    </row>
    <row r="11" spans="1:31">
      <c r="A11" s="1198"/>
      <c r="B11" s="1199">
        <v>1</v>
      </c>
      <c r="C11" s="1199">
        <v>2</v>
      </c>
      <c r="D11" s="1199" t="s">
        <v>8578</v>
      </c>
      <c r="E11" s="1199">
        <v>4</v>
      </c>
      <c r="F11" s="1199">
        <v>5</v>
      </c>
      <c r="G11" s="1199" t="s">
        <v>8579</v>
      </c>
      <c r="H11" s="1199"/>
      <c r="I11" s="1199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  <c r="AC11" s="1199"/>
      <c r="AD11" s="1199"/>
      <c r="AE11" s="1199"/>
    </row>
    <row r="12" spans="1:31">
      <c r="A12" s="1194" t="s">
        <v>8580</v>
      </c>
      <c r="B12" s="1200">
        <v>2250953730</v>
      </c>
      <c r="C12" s="1200">
        <v>295609843.38999999</v>
      </c>
      <c r="D12" s="1200">
        <v>2546563573.3899999</v>
      </c>
      <c r="E12" s="1200">
        <v>471855581.29000002</v>
      </c>
      <c r="F12" s="1200">
        <v>445920413.56</v>
      </c>
      <c r="G12" s="1200">
        <v>2074707992.0999999</v>
      </c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1200"/>
      <c r="W12" s="1200"/>
      <c r="X12" s="1200"/>
      <c r="Y12" s="1200"/>
      <c r="Z12" s="1200"/>
      <c r="AA12" s="1200"/>
      <c r="AB12" s="1200"/>
      <c r="AC12" s="1200"/>
      <c r="AD12" s="1200"/>
      <c r="AE12" s="1200"/>
    </row>
    <row r="13" spans="1:31">
      <c r="B13" s="1200"/>
      <c r="C13" s="1200"/>
      <c r="D13" s="1200"/>
      <c r="E13" s="1200"/>
      <c r="F13" s="1200"/>
      <c r="G13" s="1200"/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1200"/>
      <c r="W13" s="1200"/>
      <c r="X13" s="1200"/>
      <c r="Y13" s="1200"/>
      <c r="Z13" s="1200"/>
      <c r="AA13" s="1200"/>
      <c r="AB13" s="1200"/>
      <c r="AC13" s="1200"/>
      <c r="AD13" s="1200"/>
      <c r="AE13" s="1200"/>
    </row>
    <row r="14" spans="1:31">
      <c r="A14" s="1194" t="s">
        <v>8581</v>
      </c>
      <c r="B14" s="1200">
        <v>976074044.90999997</v>
      </c>
      <c r="C14" s="1200">
        <v>-17307000</v>
      </c>
      <c r="D14" s="1200">
        <v>958767044.90999997</v>
      </c>
      <c r="E14" s="1200">
        <v>193542553.34</v>
      </c>
      <c r="F14" s="1200">
        <v>193503539.84</v>
      </c>
      <c r="G14" s="1200">
        <v>765224491.57000005</v>
      </c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0"/>
      <c r="Z14" s="1200"/>
      <c r="AA14" s="1200"/>
      <c r="AB14" s="1200"/>
      <c r="AC14" s="1200"/>
      <c r="AD14" s="1200"/>
      <c r="AE14" s="1200"/>
    </row>
    <row r="15" spans="1:31">
      <c r="B15" s="1200"/>
      <c r="C15" s="1200"/>
      <c r="D15" s="1200"/>
      <c r="E15" s="1200"/>
      <c r="F15" s="1200"/>
      <c r="G15" s="1200"/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200"/>
    </row>
    <row r="16" spans="1:31">
      <c r="A16" s="1194" t="s">
        <v>8582</v>
      </c>
      <c r="B16" s="1200">
        <v>451288759.62</v>
      </c>
      <c r="C16" s="1200">
        <v>-29484365.510000002</v>
      </c>
      <c r="D16" s="1200">
        <v>421804394.11000001</v>
      </c>
      <c r="E16" s="1200">
        <v>92474064.260000005</v>
      </c>
      <c r="F16" s="1200">
        <v>92474064.260000005</v>
      </c>
      <c r="G16" s="1200">
        <v>329330329.85000002</v>
      </c>
      <c r="H16" s="1200"/>
      <c r="I16" s="1200"/>
      <c r="J16" s="1200"/>
      <c r="K16" s="1200"/>
      <c r="L16" s="1200"/>
      <c r="M16" s="1200"/>
      <c r="N16" s="1200"/>
      <c r="O16" s="1200"/>
      <c r="P16" s="1200"/>
      <c r="Q16" s="1200"/>
      <c r="R16" s="1200"/>
      <c r="S16" s="1200"/>
      <c r="T16" s="1200"/>
      <c r="U16" s="1200"/>
      <c r="V16" s="1200"/>
      <c r="W16" s="1200"/>
      <c r="X16" s="1200"/>
      <c r="Y16" s="1200"/>
      <c r="Z16" s="1200"/>
      <c r="AA16" s="1200"/>
      <c r="AB16" s="1200"/>
      <c r="AC16" s="1200"/>
      <c r="AD16" s="1200"/>
      <c r="AE16" s="1200"/>
    </row>
    <row r="17" spans="1:31">
      <c r="A17" s="1194" t="s">
        <v>8583</v>
      </c>
      <c r="B17" s="1200">
        <v>57624159.340000004</v>
      </c>
      <c r="C17" s="1200">
        <v>4380819.43</v>
      </c>
      <c r="D17" s="1200">
        <v>62004978.770000003</v>
      </c>
      <c r="E17" s="1200">
        <v>17159999.579999998</v>
      </c>
      <c r="F17" s="1200">
        <v>17159999.579999998</v>
      </c>
      <c r="G17" s="1200">
        <v>44844979.189999998</v>
      </c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0"/>
      <c r="W17" s="1200"/>
      <c r="X17" s="1200"/>
      <c r="Y17" s="1200"/>
      <c r="Z17" s="1200"/>
      <c r="AA17" s="1200"/>
      <c r="AB17" s="1200"/>
      <c r="AC17" s="1200"/>
      <c r="AD17" s="1200"/>
      <c r="AE17" s="1200"/>
    </row>
    <row r="18" spans="1:31">
      <c r="A18" s="1194" t="s">
        <v>8584</v>
      </c>
      <c r="B18" s="1200">
        <v>234043284.22</v>
      </c>
      <c r="C18" s="1200">
        <v>1455194.56</v>
      </c>
      <c r="D18" s="1200">
        <v>235498478.78</v>
      </c>
      <c r="E18" s="1200">
        <v>36794544.090000004</v>
      </c>
      <c r="F18" s="1200">
        <v>36794544.090000004</v>
      </c>
      <c r="G18" s="1200">
        <v>198703934.69</v>
      </c>
      <c r="H18" s="1200"/>
      <c r="I18" s="1200"/>
      <c r="J18" s="1200"/>
      <c r="K18" s="1200"/>
      <c r="L18" s="1200"/>
      <c r="M18" s="1200"/>
      <c r="N18" s="1200"/>
      <c r="O18" s="1200"/>
      <c r="P18" s="1200"/>
      <c r="Q18" s="1200"/>
      <c r="R18" s="1200"/>
      <c r="S18" s="1200"/>
      <c r="T18" s="1200"/>
      <c r="U18" s="1200"/>
      <c r="V18" s="1200"/>
      <c r="W18" s="1200"/>
      <c r="X18" s="1200"/>
      <c r="Y18" s="1200"/>
      <c r="Z18" s="1200"/>
      <c r="AA18" s="1200"/>
      <c r="AB18" s="1200"/>
      <c r="AC18" s="1200"/>
      <c r="AD18" s="1200"/>
      <c r="AE18" s="1200"/>
    </row>
    <row r="19" spans="1:31">
      <c r="A19" s="1194" t="s">
        <v>8585</v>
      </c>
      <c r="B19" s="1200">
        <v>101533606.40000001</v>
      </c>
      <c r="C19" s="1200">
        <v>1691177.58</v>
      </c>
      <c r="D19" s="1200">
        <v>103224783.98</v>
      </c>
      <c r="E19" s="1200">
        <v>22161180.890000001</v>
      </c>
      <c r="F19" s="1200">
        <v>22161180.890000001</v>
      </c>
      <c r="G19" s="1200">
        <v>81063603.090000004</v>
      </c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1200"/>
      <c r="AB19" s="1200"/>
      <c r="AC19" s="1200"/>
      <c r="AD19" s="1200"/>
      <c r="AE19" s="1200"/>
    </row>
    <row r="20" spans="1:31">
      <c r="A20" s="1194" t="s">
        <v>8586</v>
      </c>
      <c r="B20" s="1200">
        <v>109332883.64</v>
      </c>
      <c r="C20" s="1200">
        <v>5228342.09</v>
      </c>
      <c r="D20" s="1200">
        <v>114561225.73</v>
      </c>
      <c r="E20" s="1200">
        <v>24952764.52</v>
      </c>
      <c r="F20" s="1200">
        <v>24913751.02</v>
      </c>
      <c r="G20" s="1200">
        <v>89608461.209999993</v>
      </c>
      <c r="H20" s="1200"/>
      <c r="I20" s="1200"/>
      <c r="J20" s="1200"/>
      <c r="K20" s="1200"/>
      <c r="L20" s="1200"/>
      <c r="M20" s="1200"/>
      <c r="N20" s="1200"/>
      <c r="O20" s="1200"/>
      <c r="P20" s="1200"/>
      <c r="Q20" s="1200"/>
      <c r="R20" s="1200"/>
      <c r="S20" s="1200"/>
      <c r="T20" s="1200"/>
      <c r="U20" s="1200"/>
      <c r="V20" s="1200"/>
      <c r="W20" s="1200"/>
      <c r="X20" s="1200"/>
      <c r="Y20" s="1200"/>
      <c r="Z20" s="1200"/>
      <c r="AA20" s="1200"/>
      <c r="AB20" s="1200"/>
      <c r="AC20" s="1200"/>
      <c r="AD20" s="1200"/>
      <c r="AE20" s="1200"/>
    </row>
    <row r="21" spans="1:31">
      <c r="A21" s="1194" t="s">
        <v>8587</v>
      </c>
      <c r="B21" s="1200">
        <v>22251351.690000001</v>
      </c>
      <c r="C21" s="1200">
        <v>-578168.15</v>
      </c>
      <c r="D21" s="1200">
        <v>21673183.539999999</v>
      </c>
      <c r="E21" s="1200">
        <v>0</v>
      </c>
      <c r="F21" s="1200">
        <v>0</v>
      </c>
      <c r="G21" s="1200">
        <v>21673183.539999999</v>
      </c>
      <c r="H21" s="1200"/>
      <c r="I21" s="1200"/>
      <c r="J21" s="1200"/>
      <c r="K21" s="1200"/>
      <c r="L21" s="1200"/>
      <c r="M21" s="1200"/>
      <c r="N21" s="1200"/>
      <c r="O21" s="1200"/>
      <c r="P21" s="1200"/>
      <c r="Q21" s="1200"/>
      <c r="R21" s="1200"/>
      <c r="S21" s="1200"/>
      <c r="T21" s="1200"/>
      <c r="U21" s="1200"/>
      <c r="V21" s="1200"/>
      <c r="W21" s="1200"/>
      <c r="X21" s="1200"/>
      <c r="Y21" s="1200"/>
      <c r="Z21" s="1200"/>
      <c r="AA21" s="1200"/>
      <c r="AB21" s="1200"/>
      <c r="AC21" s="1200"/>
      <c r="AD21" s="1200"/>
      <c r="AE21" s="1200"/>
    </row>
    <row r="22" spans="1:31">
      <c r="A22" s="1194" t="s">
        <v>8588</v>
      </c>
      <c r="B22" s="1200">
        <v>0</v>
      </c>
      <c r="C22" s="1200">
        <v>0</v>
      </c>
      <c r="D22" s="1200">
        <v>0</v>
      </c>
      <c r="E22" s="1200">
        <v>0</v>
      </c>
      <c r="F22" s="1200">
        <v>0</v>
      </c>
      <c r="G22" s="1200">
        <v>0</v>
      </c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200"/>
      <c r="AB22" s="1200"/>
      <c r="AC22" s="1200"/>
      <c r="AD22" s="1200"/>
      <c r="AE22" s="1200"/>
    </row>
    <row r="23" spans="1:31">
      <c r="B23" s="1200"/>
      <c r="C23" s="1200"/>
      <c r="D23" s="1200"/>
      <c r="E23" s="1200"/>
      <c r="F23" s="1200"/>
      <c r="G23" s="1200"/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0"/>
      <c r="Y23" s="1200"/>
      <c r="Z23" s="1200"/>
      <c r="AA23" s="1200"/>
      <c r="AB23" s="1200"/>
      <c r="AC23" s="1200"/>
      <c r="AD23" s="1200"/>
      <c r="AE23" s="1200"/>
    </row>
    <row r="24" spans="1:31">
      <c r="A24" s="1194" t="s">
        <v>8589</v>
      </c>
      <c r="B24" s="1200">
        <v>192176550.12</v>
      </c>
      <c r="C24" s="1200">
        <v>63349283.060000002</v>
      </c>
      <c r="D24" s="1200">
        <v>255525833.18000001</v>
      </c>
      <c r="E24" s="1200">
        <v>24432006.5</v>
      </c>
      <c r="F24" s="1200">
        <v>12132449.32</v>
      </c>
      <c r="G24" s="1200">
        <v>231093826.68000001</v>
      </c>
      <c r="H24" s="1200"/>
      <c r="I24" s="1200"/>
      <c r="J24" s="1200"/>
      <c r="K24" s="1200"/>
      <c r="L24" s="1200"/>
      <c r="M24" s="1200"/>
      <c r="N24" s="1200"/>
      <c r="O24" s="1200"/>
      <c r="P24" s="1200"/>
      <c r="Q24" s="1200"/>
      <c r="R24" s="1200"/>
      <c r="S24" s="1200"/>
      <c r="T24" s="1200"/>
      <c r="U24" s="1200"/>
      <c r="V24" s="1200"/>
      <c r="W24" s="1200"/>
      <c r="X24" s="1200"/>
      <c r="Y24" s="1200"/>
      <c r="Z24" s="1200"/>
      <c r="AA24" s="1200"/>
      <c r="AB24" s="1200"/>
      <c r="AC24" s="1200"/>
      <c r="AD24" s="1200"/>
      <c r="AE24" s="1200"/>
    </row>
    <row r="25" spans="1:31"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  <c r="V25" s="1200"/>
      <c r="W25" s="1200"/>
      <c r="X25" s="1200"/>
      <c r="Y25" s="1200"/>
      <c r="Z25" s="1200"/>
      <c r="AA25" s="1200"/>
      <c r="AB25" s="1200"/>
      <c r="AC25" s="1200"/>
      <c r="AD25" s="1200"/>
      <c r="AE25" s="1200"/>
    </row>
    <row r="26" spans="1:31">
      <c r="A26" s="1194" t="s">
        <v>8590</v>
      </c>
      <c r="B26" s="1200">
        <v>14738784.560000001</v>
      </c>
      <c r="C26" s="1200">
        <v>114984.51</v>
      </c>
      <c r="D26" s="1200">
        <v>14853769.07</v>
      </c>
      <c r="E26" s="1200">
        <v>1064397.97</v>
      </c>
      <c r="F26" s="1200">
        <v>119091.99</v>
      </c>
      <c r="G26" s="1200">
        <v>13789371.1</v>
      </c>
      <c r="H26" s="1200"/>
      <c r="I26" s="1200"/>
      <c r="J26" s="1200"/>
      <c r="K26" s="1200"/>
      <c r="L26" s="1200"/>
      <c r="M26" s="1200"/>
      <c r="N26" s="1200"/>
      <c r="O26" s="1200"/>
      <c r="P26" s="1200"/>
      <c r="Q26" s="1200"/>
      <c r="R26" s="1200"/>
      <c r="S26" s="1200"/>
      <c r="T26" s="1200"/>
      <c r="U26" s="1200"/>
      <c r="V26" s="1200"/>
      <c r="W26" s="1200"/>
      <c r="X26" s="1200"/>
      <c r="Y26" s="1200"/>
      <c r="Z26" s="1200"/>
      <c r="AA26" s="1200"/>
      <c r="AB26" s="1200"/>
      <c r="AC26" s="1200"/>
      <c r="AD26" s="1200"/>
      <c r="AE26" s="1200"/>
    </row>
    <row r="27" spans="1:31">
      <c r="A27" s="1194" t="s">
        <v>8591</v>
      </c>
      <c r="B27" s="1200">
        <v>10637400</v>
      </c>
      <c r="C27" s="1200">
        <v>400665.25</v>
      </c>
      <c r="D27" s="1200">
        <v>11038065.25</v>
      </c>
      <c r="E27" s="1200">
        <v>2082111.84</v>
      </c>
      <c r="F27" s="1200">
        <v>1395624.06</v>
      </c>
      <c r="G27" s="1200">
        <v>8955953.4100000001</v>
      </c>
      <c r="H27" s="1200"/>
      <c r="I27" s="1200"/>
      <c r="J27" s="1200"/>
      <c r="K27" s="1200"/>
      <c r="L27" s="1200"/>
      <c r="M27" s="1200"/>
      <c r="N27" s="1200"/>
      <c r="O27" s="1200"/>
      <c r="P27" s="1200"/>
      <c r="Q27" s="1200"/>
      <c r="R27" s="1200"/>
      <c r="S27" s="1200"/>
      <c r="T27" s="1200"/>
      <c r="U27" s="1200"/>
      <c r="V27" s="1200"/>
      <c r="W27" s="1200"/>
      <c r="X27" s="1200"/>
      <c r="Y27" s="1200"/>
      <c r="Z27" s="1200"/>
      <c r="AA27" s="1200"/>
      <c r="AB27" s="1200"/>
      <c r="AC27" s="1200"/>
      <c r="AD27" s="1200"/>
      <c r="AE27" s="1200"/>
    </row>
    <row r="28" spans="1:31">
      <c r="A28" s="1194" t="s">
        <v>8592</v>
      </c>
      <c r="B28" s="1200">
        <v>0</v>
      </c>
      <c r="C28" s="1200">
        <v>0</v>
      </c>
      <c r="D28" s="1200">
        <v>0</v>
      </c>
      <c r="E28" s="1200">
        <v>0</v>
      </c>
      <c r="F28" s="1200">
        <v>0</v>
      </c>
      <c r="G28" s="1200">
        <v>0</v>
      </c>
      <c r="H28" s="1200"/>
      <c r="I28" s="1200"/>
      <c r="J28" s="1200"/>
      <c r="K28" s="1200"/>
      <c r="L28" s="1200"/>
      <c r="M28" s="1200"/>
      <c r="N28" s="1200"/>
      <c r="O28" s="1200"/>
      <c r="P28" s="1200"/>
      <c r="Q28" s="1200"/>
      <c r="R28" s="1200"/>
      <c r="S28" s="1200"/>
      <c r="T28" s="1200"/>
      <c r="U28" s="1200"/>
      <c r="V28" s="1200"/>
      <c r="W28" s="1200"/>
      <c r="X28" s="1200"/>
      <c r="Y28" s="1200"/>
      <c r="Z28" s="1200"/>
      <c r="AA28" s="1200"/>
      <c r="AB28" s="1200"/>
      <c r="AC28" s="1200"/>
      <c r="AD28" s="1200"/>
      <c r="AE28" s="1200"/>
    </row>
    <row r="29" spans="1:31">
      <c r="A29" s="1194" t="s">
        <v>8593</v>
      </c>
      <c r="B29" s="1200">
        <v>45818993.310000002</v>
      </c>
      <c r="C29" s="1200">
        <v>48615332.829999998</v>
      </c>
      <c r="D29" s="1200">
        <v>94434326.140000001</v>
      </c>
      <c r="E29" s="1200">
        <v>5585477.5199999996</v>
      </c>
      <c r="F29" s="1200">
        <v>4046267.24</v>
      </c>
      <c r="G29" s="1200">
        <v>88848848.620000005</v>
      </c>
      <c r="H29" s="1200"/>
      <c r="I29" s="1200"/>
      <c r="J29" s="1200"/>
      <c r="K29" s="1200"/>
      <c r="L29" s="1200"/>
      <c r="M29" s="1200"/>
      <c r="N29" s="1200"/>
      <c r="O29" s="1200"/>
      <c r="P29" s="1200"/>
      <c r="Q29" s="1200"/>
      <c r="R29" s="1200"/>
      <c r="S29" s="1200"/>
      <c r="T29" s="1200"/>
      <c r="U29" s="1200"/>
      <c r="V29" s="1200"/>
      <c r="W29" s="1200"/>
      <c r="X29" s="1200"/>
      <c r="Y29" s="1200"/>
      <c r="Z29" s="1200"/>
      <c r="AA29" s="1200"/>
      <c r="AB29" s="1200"/>
      <c r="AC29" s="1200"/>
      <c r="AD29" s="1200"/>
      <c r="AE29" s="1200"/>
    </row>
    <row r="30" spans="1:31">
      <c r="A30" s="1194" t="s">
        <v>8594</v>
      </c>
      <c r="B30" s="1200">
        <v>12308580</v>
      </c>
      <c r="C30" s="1200">
        <v>12633386.42</v>
      </c>
      <c r="D30" s="1200">
        <v>24941966.420000002</v>
      </c>
      <c r="E30" s="1200">
        <v>902230.49</v>
      </c>
      <c r="F30" s="1200">
        <v>170127.8</v>
      </c>
      <c r="G30" s="1200">
        <v>24039735.93</v>
      </c>
      <c r="H30" s="1200"/>
      <c r="I30" s="1200"/>
      <c r="J30" s="1200"/>
      <c r="K30" s="1200"/>
      <c r="L30" s="1200"/>
      <c r="M30" s="1200"/>
      <c r="N30" s="1200"/>
      <c r="O30" s="1200"/>
      <c r="P30" s="1200"/>
      <c r="Q30" s="1200"/>
      <c r="R30" s="1200"/>
      <c r="S30" s="1200"/>
      <c r="T30" s="1200"/>
      <c r="U30" s="1200"/>
      <c r="V30" s="1200"/>
      <c r="W30" s="1200"/>
      <c r="X30" s="1200"/>
      <c r="Y30" s="1200"/>
      <c r="Z30" s="1200"/>
      <c r="AA30" s="1200"/>
      <c r="AB30" s="1200"/>
      <c r="AC30" s="1200"/>
      <c r="AD30" s="1200"/>
      <c r="AE30" s="1200"/>
    </row>
    <row r="31" spans="1:31">
      <c r="A31" s="1194" t="s">
        <v>8595</v>
      </c>
      <c r="B31" s="1200">
        <v>65726884.25</v>
      </c>
      <c r="C31" s="1200">
        <v>750881.02</v>
      </c>
      <c r="D31" s="1200">
        <v>66477765.270000003</v>
      </c>
      <c r="E31" s="1200">
        <v>13757901.92</v>
      </c>
      <c r="F31" s="1200">
        <v>6184018.7599999998</v>
      </c>
      <c r="G31" s="1200">
        <v>52719863.350000001</v>
      </c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  <c r="X31" s="1200"/>
      <c r="Y31" s="1200"/>
      <c r="Z31" s="1200"/>
      <c r="AA31" s="1200"/>
      <c r="AB31" s="1200"/>
      <c r="AC31" s="1200"/>
      <c r="AD31" s="1200"/>
      <c r="AE31" s="1200"/>
    </row>
    <row r="32" spans="1:31">
      <c r="A32" s="1194" t="s">
        <v>8596</v>
      </c>
      <c r="B32" s="1200">
        <v>33813111</v>
      </c>
      <c r="C32" s="1200">
        <v>-992123.8</v>
      </c>
      <c r="D32" s="1200">
        <v>32820987.199999999</v>
      </c>
      <c r="E32" s="1200">
        <v>309508.23</v>
      </c>
      <c r="F32" s="1200">
        <v>20932</v>
      </c>
      <c r="G32" s="1200">
        <v>32511478.969999999</v>
      </c>
      <c r="H32" s="1200"/>
      <c r="I32" s="1200"/>
      <c r="J32" s="1200"/>
      <c r="K32" s="1200"/>
      <c r="L32" s="1200"/>
      <c r="M32" s="1200"/>
      <c r="N32" s="1200"/>
      <c r="O32" s="1200"/>
      <c r="P32" s="1200"/>
      <c r="Q32" s="1200"/>
      <c r="R32" s="1200"/>
      <c r="S32" s="1200"/>
      <c r="T32" s="1200"/>
      <c r="U32" s="1200"/>
      <c r="V32" s="1200"/>
      <c r="W32" s="1200"/>
      <c r="X32" s="1200"/>
      <c r="Y32" s="1200"/>
      <c r="Z32" s="1200"/>
      <c r="AA32" s="1200"/>
      <c r="AB32" s="1200"/>
      <c r="AC32" s="1200"/>
      <c r="AD32" s="1200"/>
      <c r="AE32" s="1200"/>
    </row>
    <row r="33" spans="1:31">
      <c r="A33" s="1194" t="s">
        <v>8597</v>
      </c>
      <c r="B33" s="1200">
        <v>0</v>
      </c>
      <c r="C33" s="1200">
        <v>0</v>
      </c>
      <c r="D33" s="1200">
        <v>0</v>
      </c>
      <c r="E33" s="1200">
        <v>0</v>
      </c>
      <c r="F33" s="1200">
        <v>0</v>
      </c>
      <c r="G33" s="1200">
        <v>0</v>
      </c>
      <c r="H33" s="1200"/>
      <c r="I33" s="1200"/>
      <c r="J33" s="1200"/>
      <c r="K33" s="1200"/>
      <c r="L33" s="1200"/>
      <c r="M33" s="1200"/>
      <c r="N33" s="1200"/>
      <c r="O33" s="1200"/>
      <c r="P33" s="1200"/>
      <c r="Q33" s="1200"/>
      <c r="R33" s="1200"/>
      <c r="S33" s="1200"/>
      <c r="T33" s="1200"/>
      <c r="U33" s="1200"/>
      <c r="V33" s="1200"/>
      <c r="W33" s="1200"/>
      <c r="X33" s="1200"/>
      <c r="Y33" s="1200"/>
      <c r="Z33" s="1200"/>
      <c r="AA33" s="1200"/>
      <c r="AB33" s="1200"/>
      <c r="AC33" s="1200"/>
      <c r="AD33" s="1200"/>
      <c r="AE33" s="1200"/>
    </row>
    <row r="34" spans="1:31">
      <c r="A34" s="1194" t="s">
        <v>8598</v>
      </c>
      <c r="B34" s="1200">
        <v>9132797</v>
      </c>
      <c r="C34" s="1200">
        <v>1826156.83</v>
      </c>
      <c r="D34" s="1200">
        <v>10958953.83</v>
      </c>
      <c r="E34" s="1200">
        <v>730378.53</v>
      </c>
      <c r="F34" s="1200">
        <v>196387.47</v>
      </c>
      <c r="G34" s="1200">
        <v>10228575.300000001</v>
      </c>
      <c r="H34" s="1200"/>
      <c r="I34" s="1200"/>
      <c r="J34" s="1200"/>
      <c r="K34" s="1200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0"/>
      <c r="W34" s="1200"/>
      <c r="X34" s="1200"/>
      <c r="Y34" s="1200"/>
      <c r="Z34" s="1200"/>
      <c r="AA34" s="1200"/>
      <c r="AB34" s="1200"/>
      <c r="AC34" s="1200"/>
      <c r="AD34" s="1200"/>
      <c r="AE34" s="1200"/>
    </row>
    <row r="35" spans="1:31">
      <c r="B35" s="1200"/>
      <c r="C35" s="1200"/>
      <c r="D35" s="1200"/>
      <c r="E35" s="1200"/>
      <c r="F35" s="1200"/>
      <c r="G35" s="1200"/>
      <c r="H35" s="1200"/>
      <c r="I35" s="1200"/>
      <c r="J35" s="1200"/>
      <c r="K35" s="1200"/>
      <c r="L35" s="1200"/>
      <c r="M35" s="1200"/>
      <c r="N35" s="1200"/>
      <c r="O35" s="1200"/>
      <c r="P35" s="1200"/>
      <c r="Q35" s="1200"/>
      <c r="R35" s="1200"/>
      <c r="S35" s="1200"/>
      <c r="T35" s="1200"/>
      <c r="U35" s="1200"/>
      <c r="V35" s="1200"/>
      <c r="W35" s="1200"/>
      <c r="X35" s="1200"/>
      <c r="Y35" s="1200"/>
      <c r="Z35" s="1200"/>
      <c r="AA35" s="1200"/>
      <c r="AB35" s="1200"/>
      <c r="AC35" s="1200"/>
      <c r="AD35" s="1200"/>
      <c r="AE35" s="1200"/>
    </row>
    <row r="36" spans="1:31">
      <c r="A36" s="1194" t="s">
        <v>8599</v>
      </c>
      <c r="B36" s="1200">
        <v>442161087.17000002</v>
      </c>
      <c r="C36" s="1200">
        <v>16077149.300000001</v>
      </c>
      <c r="D36" s="1200">
        <v>458238236.47000003</v>
      </c>
      <c r="E36" s="1200">
        <v>67488674.719999999</v>
      </c>
      <c r="F36" s="1200">
        <v>58316600.170000002</v>
      </c>
      <c r="G36" s="1200">
        <v>390749561.75</v>
      </c>
      <c r="H36" s="1200"/>
      <c r="I36" s="1200"/>
      <c r="J36" s="1200"/>
      <c r="K36" s="1200"/>
      <c r="L36" s="1200"/>
      <c r="M36" s="1200"/>
      <c r="N36" s="1200"/>
      <c r="O36" s="1200"/>
      <c r="P36" s="1200"/>
      <c r="Q36" s="1200"/>
      <c r="R36" s="1200"/>
      <c r="S36" s="1200"/>
      <c r="T36" s="1200"/>
      <c r="U36" s="1200"/>
      <c r="V36" s="1200"/>
      <c r="W36" s="1200"/>
      <c r="X36" s="1200"/>
      <c r="Y36" s="1200"/>
      <c r="Z36" s="1200"/>
      <c r="AA36" s="1200"/>
      <c r="AB36" s="1200"/>
      <c r="AC36" s="1200"/>
      <c r="AD36" s="1200"/>
      <c r="AE36" s="1200"/>
    </row>
    <row r="37" spans="1:31">
      <c r="B37" s="1200"/>
      <c r="C37" s="1200"/>
      <c r="D37" s="1200"/>
      <c r="E37" s="1200"/>
      <c r="F37" s="1200"/>
      <c r="G37" s="1200"/>
      <c r="H37" s="1200"/>
      <c r="I37" s="1200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0"/>
      <c r="V37" s="1200"/>
      <c r="W37" s="1200"/>
      <c r="X37" s="1200"/>
      <c r="Y37" s="1200"/>
      <c r="Z37" s="1200"/>
      <c r="AA37" s="1200"/>
      <c r="AB37" s="1200"/>
      <c r="AC37" s="1200"/>
      <c r="AD37" s="1200"/>
      <c r="AE37" s="1200"/>
    </row>
    <row r="38" spans="1:31">
      <c r="A38" s="1194" t="s">
        <v>8600</v>
      </c>
      <c r="B38" s="1200">
        <v>98612470.930000007</v>
      </c>
      <c r="C38" s="1200">
        <v>1165751.3</v>
      </c>
      <c r="D38" s="1200">
        <v>99778222.230000004</v>
      </c>
      <c r="E38" s="1200">
        <v>26087156.300000001</v>
      </c>
      <c r="F38" s="1200">
        <v>25028723.82</v>
      </c>
      <c r="G38" s="1200">
        <v>73691065.930000007</v>
      </c>
      <c r="H38" s="1200"/>
      <c r="I38" s="1200"/>
      <c r="J38" s="1200"/>
      <c r="K38" s="1200"/>
      <c r="L38" s="1200"/>
      <c r="M38" s="1200"/>
      <c r="N38" s="1200"/>
      <c r="O38" s="1200"/>
      <c r="P38" s="1200"/>
      <c r="Q38" s="1200"/>
      <c r="R38" s="1200"/>
      <c r="S38" s="1200"/>
      <c r="T38" s="1200"/>
      <c r="U38" s="1200"/>
      <c r="V38" s="1200"/>
      <c r="W38" s="1200"/>
      <c r="X38" s="1200"/>
      <c r="Y38" s="1200"/>
      <c r="Z38" s="1200"/>
      <c r="AA38" s="1200"/>
      <c r="AB38" s="1200"/>
      <c r="AC38" s="1200"/>
      <c r="AD38" s="1200"/>
      <c r="AE38" s="1200"/>
    </row>
    <row r="39" spans="1:31">
      <c r="A39" s="1194" t="s">
        <v>8601</v>
      </c>
      <c r="B39" s="1200">
        <v>106636041.7</v>
      </c>
      <c r="C39" s="1200">
        <v>2778286.0800000001</v>
      </c>
      <c r="D39" s="1200">
        <v>109414327.78</v>
      </c>
      <c r="E39" s="1200">
        <v>4149560.83</v>
      </c>
      <c r="F39" s="1200">
        <v>2377857.81</v>
      </c>
      <c r="G39" s="1200">
        <v>105264766.95</v>
      </c>
      <c r="H39" s="1200"/>
      <c r="I39" s="1200"/>
      <c r="J39" s="1200"/>
      <c r="K39" s="1200"/>
      <c r="L39" s="1200"/>
      <c r="M39" s="1200"/>
      <c r="N39" s="1200"/>
      <c r="O39" s="1200"/>
      <c r="P39" s="1200"/>
      <c r="Q39" s="1200"/>
      <c r="R39" s="1200"/>
      <c r="S39" s="1200"/>
      <c r="T39" s="1200"/>
      <c r="U39" s="1200"/>
      <c r="V39" s="1200"/>
      <c r="W39" s="1200"/>
      <c r="X39" s="1200"/>
      <c r="Y39" s="1200"/>
      <c r="Z39" s="1200"/>
      <c r="AA39" s="1200"/>
      <c r="AB39" s="1200"/>
      <c r="AC39" s="1200"/>
      <c r="AD39" s="1200"/>
      <c r="AE39" s="1200"/>
    </row>
    <row r="40" spans="1:31">
      <c r="A40" s="1194" t="s">
        <v>8602</v>
      </c>
      <c r="B40" s="1200">
        <v>38791982.240000002</v>
      </c>
      <c r="C40" s="1200">
        <v>9051630.3399999999</v>
      </c>
      <c r="D40" s="1200">
        <v>47843612.579999998</v>
      </c>
      <c r="E40" s="1200">
        <v>9833972.4499999993</v>
      </c>
      <c r="F40" s="1200">
        <v>8331418.3899999997</v>
      </c>
      <c r="G40" s="1200">
        <v>38009640.130000003</v>
      </c>
      <c r="H40" s="1200"/>
      <c r="I40" s="1200"/>
      <c r="J40" s="1200"/>
      <c r="K40" s="1200"/>
      <c r="L40" s="1200"/>
      <c r="M40" s="1200"/>
      <c r="N40" s="1200"/>
      <c r="O40" s="1200"/>
      <c r="P40" s="1200"/>
      <c r="Q40" s="1200"/>
      <c r="R40" s="1200"/>
      <c r="S40" s="1200"/>
      <c r="T40" s="1200"/>
      <c r="U40" s="1200"/>
      <c r="V40" s="1200"/>
      <c r="W40" s="1200"/>
      <c r="X40" s="1200"/>
      <c r="Y40" s="1200"/>
      <c r="Z40" s="1200"/>
      <c r="AA40" s="1200"/>
      <c r="AB40" s="1200"/>
      <c r="AC40" s="1200"/>
      <c r="AD40" s="1200"/>
      <c r="AE40" s="1200"/>
    </row>
    <row r="41" spans="1:31">
      <c r="A41" s="1194" t="s">
        <v>8603</v>
      </c>
      <c r="B41" s="1200">
        <v>13711396.689999999</v>
      </c>
      <c r="C41" s="1200">
        <v>-2399241.65</v>
      </c>
      <c r="D41" s="1200">
        <v>11312155.039999999</v>
      </c>
      <c r="E41" s="1200">
        <v>5422735.5</v>
      </c>
      <c r="F41" s="1200">
        <v>4890229.3099999996</v>
      </c>
      <c r="G41" s="1200">
        <v>5889419.54</v>
      </c>
      <c r="H41" s="1200"/>
      <c r="I41" s="1200"/>
      <c r="J41" s="1200"/>
      <c r="K41" s="1200"/>
      <c r="L41" s="1200"/>
      <c r="M41" s="1200"/>
      <c r="N41" s="1200"/>
      <c r="O41" s="1200"/>
      <c r="P41" s="1200"/>
      <c r="Q41" s="1200"/>
      <c r="R41" s="1200"/>
      <c r="S41" s="1200"/>
      <c r="T41" s="1200"/>
      <c r="U41" s="1200"/>
      <c r="V41" s="1200"/>
      <c r="W41" s="1200"/>
      <c r="X41" s="1200"/>
      <c r="Y41" s="1200"/>
      <c r="Z41" s="1200"/>
      <c r="AA41" s="1200"/>
      <c r="AB41" s="1200"/>
      <c r="AC41" s="1200"/>
      <c r="AD41" s="1200"/>
      <c r="AE41" s="1200"/>
    </row>
    <row r="42" spans="1:31">
      <c r="A42" s="1194" t="s">
        <v>8604</v>
      </c>
      <c r="B42" s="1200">
        <v>105795864.09</v>
      </c>
      <c r="C42" s="1200">
        <v>-5238899.49</v>
      </c>
      <c r="D42" s="1200">
        <v>100556964.59999999</v>
      </c>
      <c r="E42" s="1200">
        <v>2733097.49</v>
      </c>
      <c r="F42" s="1200">
        <v>2075044.82</v>
      </c>
      <c r="G42" s="1200">
        <v>97823867.109999999</v>
      </c>
      <c r="H42" s="1200"/>
      <c r="I42" s="1200"/>
      <c r="J42" s="1200"/>
      <c r="K42" s="1200"/>
      <c r="L42" s="1200"/>
      <c r="M42" s="1200"/>
      <c r="N42" s="1200"/>
      <c r="O42" s="1200"/>
      <c r="P42" s="1200"/>
      <c r="Q42" s="1200"/>
      <c r="R42" s="1200"/>
      <c r="S42" s="1200"/>
      <c r="T42" s="1200"/>
      <c r="U42" s="1200"/>
      <c r="V42" s="1200"/>
      <c r="W42" s="1200"/>
      <c r="X42" s="1200"/>
      <c r="Y42" s="1200"/>
      <c r="Z42" s="1200"/>
      <c r="AA42" s="1200"/>
      <c r="AB42" s="1200"/>
      <c r="AC42" s="1200"/>
      <c r="AD42" s="1200"/>
      <c r="AE42" s="1200"/>
    </row>
    <row r="43" spans="1:31">
      <c r="A43" s="1194" t="s">
        <v>8605</v>
      </c>
      <c r="B43" s="1200">
        <v>28392040</v>
      </c>
      <c r="C43" s="1200">
        <v>-543440</v>
      </c>
      <c r="D43" s="1200">
        <v>27848600</v>
      </c>
      <c r="E43" s="1200">
        <v>3434403.47</v>
      </c>
      <c r="F43" s="1200">
        <v>2929803.47</v>
      </c>
      <c r="G43" s="1200">
        <v>24414196.530000001</v>
      </c>
      <c r="H43" s="1200"/>
      <c r="I43" s="1200"/>
      <c r="J43" s="1200"/>
      <c r="K43" s="1200"/>
      <c r="L43" s="1200"/>
      <c r="M43" s="1200"/>
      <c r="N43" s="1200"/>
      <c r="O43" s="1200"/>
      <c r="P43" s="1200"/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1200"/>
      <c r="AD43" s="1200"/>
      <c r="AE43" s="1200"/>
    </row>
    <row r="44" spans="1:31">
      <c r="A44" s="1194" t="s">
        <v>8606</v>
      </c>
      <c r="B44" s="1200">
        <v>2704960</v>
      </c>
      <c r="C44" s="1200">
        <v>830765.53</v>
      </c>
      <c r="D44" s="1200">
        <v>3535725.53</v>
      </c>
      <c r="E44" s="1200">
        <v>545567.75</v>
      </c>
      <c r="F44" s="1200">
        <v>519703.75</v>
      </c>
      <c r="G44" s="1200">
        <v>2990157.78</v>
      </c>
      <c r="H44" s="1200"/>
      <c r="I44" s="1200"/>
      <c r="J44" s="1200"/>
      <c r="K44" s="1200"/>
      <c r="L44" s="1200"/>
      <c r="M44" s="1200"/>
      <c r="N44" s="1200"/>
      <c r="O44" s="1200"/>
      <c r="P44" s="1200"/>
      <c r="Q44" s="1200"/>
      <c r="R44" s="1200"/>
      <c r="S44" s="1200"/>
      <c r="T44" s="1200"/>
      <c r="U44" s="1200"/>
      <c r="V44" s="1200"/>
      <c r="W44" s="1200"/>
      <c r="X44" s="1200"/>
      <c r="Y44" s="1200"/>
      <c r="Z44" s="1200"/>
      <c r="AA44" s="1200"/>
      <c r="AB44" s="1200"/>
      <c r="AC44" s="1200"/>
      <c r="AD44" s="1200"/>
      <c r="AE44" s="1200"/>
    </row>
    <row r="45" spans="1:31">
      <c r="A45" s="1194" t="s">
        <v>8607</v>
      </c>
      <c r="B45" s="1200">
        <v>22836754.059999999</v>
      </c>
      <c r="C45" s="1200">
        <v>11720769.609999999</v>
      </c>
      <c r="D45" s="1200">
        <v>34557523.670000002</v>
      </c>
      <c r="E45" s="1200">
        <v>10035013.08</v>
      </c>
      <c r="F45" s="1200">
        <v>7200033.8300000001</v>
      </c>
      <c r="G45" s="1200">
        <v>24522510.59</v>
      </c>
      <c r="H45" s="1200"/>
      <c r="I45" s="1200"/>
      <c r="J45" s="1200"/>
      <c r="K45" s="1200"/>
      <c r="L45" s="1200"/>
      <c r="M45" s="1200"/>
      <c r="N45" s="1200"/>
      <c r="O45" s="1200"/>
      <c r="P45" s="1200"/>
      <c r="Q45" s="1200"/>
      <c r="R45" s="1200"/>
      <c r="S45" s="1200"/>
      <c r="T45" s="1200"/>
      <c r="U45" s="1200"/>
      <c r="V45" s="1200"/>
      <c r="W45" s="1200"/>
      <c r="X45" s="1200"/>
      <c r="Y45" s="1200"/>
      <c r="Z45" s="1200"/>
      <c r="AA45" s="1200"/>
      <c r="AB45" s="1200"/>
      <c r="AC45" s="1200"/>
      <c r="AD45" s="1200"/>
      <c r="AE45" s="1200"/>
    </row>
    <row r="46" spans="1:31">
      <c r="A46" s="1194" t="s">
        <v>8608</v>
      </c>
      <c r="B46" s="1200">
        <v>24679577.460000001</v>
      </c>
      <c r="C46" s="1200">
        <v>-1288472.42</v>
      </c>
      <c r="D46" s="1200">
        <v>23391105.039999999</v>
      </c>
      <c r="E46" s="1200">
        <v>5247167.8499999996</v>
      </c>
      <c r="F46" s="1200">
        <v>4963784.97</v>
      </c>
      <c r="G46" s="1200">
        <v>18143937.190000001</v>
      </c>
      <c r="H46" s="1200"/>
      <c r="I46" s="1200"/>
      <c r="J46" s="1200"/>
      <c r="K46" s="1200"/>
      <c r="L46" s="1200"/>
      <c r="M46" s="1200"/>
      <c r="N46" s="1200"/>
      <c r="O46" s="1200"/>
      <c r="P46" s="1200"/>
      <c r="Q46" s="1200"/>
      <c r="R46" s="1200"/>
      <c r="S46" s="1200"/>
      <c r="T46" s="1200"/>
      <c r="U46" s="1200"/>
      <c r="V46" s="1200"/>
      <c r="W46" s="1200"/>
      <c r="X46" s="1200"/>
      <c r="Y46" s="1200"/>
      <c r="Z46" s="1200"/>
      <c r="AA46" s="1200"/>
      <c r="AB46" s="1200"/>
      <c r="AC46" s="1200"/>
      <c r="AD46" s="1200"/>
      <c r="AE46" s="1200"/>
    </row>
    <row r="47" spans="1:31">
      <c r="B47" s="1200"/>
      <c r="C47" s="1200"/>
      <c r="D47" s="1200"/>
      <c r="E47" s="1200"/>
      <c r="F47" s="1200"/>
      <c r="G47" s="1200"/>
      <c r="H47" s="1200"/>
      <c r="I47" s="1200"/>
      <c r="J47" s="1200"/>
      <c r="K47" s="1200"/>
      <c r="L47" s="1200"/>
      <c r="M47" s="1200"/>
      <c r="N47" s="1200"/>
      <c r="O47" s="1200"/>
      <c r="P47" s="1200"/>
      <c r="Q47" s="1200"/>
      <c r="R47" s="1200"/>
      <c r="S47" s="1200"/>
      <c r="T47" s="1200"/>
      <c r="U47" s="1200"/>
      <c r="V47" s="1200"/>
      <c r="W47" s="1200"/>
      <c r="X47" s="1200"/>
      <c r="Y47" s="1200"/>
      <c r="Z47" s="1200"/>
      <c r="AA47" s="1200"/>
      <c r="AB47" s="1200"/>
      <c r="AC47" s="1200"/>
      <c r="AD47" s="1200"/>
      <c r="AE47" s="1200"/>
    </row>
    <row r="48" spans="1:31">
      <c r="A48" s="1194" t="s">
        <v>8609</v>
      </c>
      <c r="B48" s="1200">
        <v>310623093.35000002</v>
      </c>
      <c r="C48" s="1200">
        <v>67897199</v>
      </c>
      <c r="D48" s="1200">
        <v>378520292.35000002</v>
      </c>
      <c r="E48" s="1200">
        <v>124275244.16</v>
      </c>
      <c r="F48" s="1200">
        <v>122081355.78</v>
      </c>
      <c r="G48" s="1200">
        <v>254245048.19</v>
      </c>
      <c r="H48" s="1200"/>
      <c r="I48" s="1200"/>
      <c r="J48" s="1200"/>
      <c r="K48" s="1200"/>
      <c r="L48" s="1200"/>
      <c r="M48" s="1200"/>
      <c r="N48" s="1200"/>
      <c r="O48" s="1200"/>
      <c r="P48" s="1200"/>
      <c r="Q48" s="1200"/>
      <c r="R48" s="1200"/>
      <c r="S48" s="1200"/>
      <c r="T48" s="1200"/>
      <c r="U48" s="1200"/>
      <c r="V48" s="1200"/>
      <c r="W48" s="1200"/>
      <c r="X48" s="1200"/>
      <c r="Y48" s="1200"/>
      <c r="Z48" s="1200"/>
      <c r="AA48" s="1200"/>
      <c r="AB48" s="1200"/>
      <c r="AC48" s="1200"/>
      <c r="AD48" s="1200"/>
      <c r="AE48" s="1200"/>
    </row>
    <row r="49" spans="1:31">
      <c r="A49" s="1194" t="s">
        <v>8610</v>
      </c>
      <c r="B49" s="1200"/>
      <c r="C49" s="1200"/>
      <c r="D49" s="1200"/>
      <c r="E49" s="1200"/>
      <c r="F49" s="1200"/>
      <c r="G49" s="1200"/>
      <c r="H49" s="1200"/>
      <c r="I49" s="1200"/>
      <c r="J49" s="1200"/>
      <c r="K49" s="1200"/>
      <c r="L49" s="1200"/>
      <c r="M49" s="1200"/>
      <c r="N49" s="1200"/>
      <c r="O49" s="1200"/>
      <c r="P49" s="1200"/>
      <c r="Q49" s="1200"/>
      <c r="R49" s="1200"/>
      <c r="S49" s="1200"/>
      <c r="T49" s="1200"/>
      <c r="U49" s="1200"/>
      <c r="V49" s="1200"/>
      <c r="W49" s="1200"/>
      <c r="X49" s="1200"/>
      <c r="Y49" s="1200"/>
      <c r="Z49" s="1200"/>
      <c r="AA49" s="1200"/>
      <c r="AB49" s="1200"/>
      <c r="AC49" s="1200"/>
      <c r="AD49" s="1200"/>
      <c r="AE49" s="1200"/>
    </row>
    <row r="50" spans="1:31">
      <c r="B50" s="1200"/>
      <c r="C50" s="1200"/>
      <c r="D50" s="1200"/>
      <c r="E50" s="1200"/>
      <c r="F50" s="1200"/>
      <c r="G50" s="1200"/>
      <c r="H50" s="1200"/>
      <c r="I50" s="1200"/>
      <c r="J50" s="1200"/>
      <c r="K50" s="1200"/>
      <c r="L50" s="1200"/>
      <c r="M50" s="1200"/>
      <c r="N50" s="1200"/>
      <c r="O50" s="1200"/>
      <c r="P50" s="1200"/>
      <c r="Q50" s="1200"/>
      <c r="R50" s="1200"/>
      <c r="S50" s="1200"/>
      <c r="T50" s="1200"/>
      <c r="U50" s="1200"/>
      <c r="V50" s="1200"/>
      <c r="W50" s="1200"/>
      <c r="X50" s="1200"/>
      <c r="Y50" s="1200"/>
      <c r="Z50" s="1200"/>
      <c r="AA50" s="1200"/>
      <c r="AB50" s="1200"/>
      <c r="AC50" s="1200"/>
      <c r="AD50" s="1200"/>
      <c r="AE50" s="1200"/>
    </row>
    <row r="51" spans="1:31">
      <c r="A51" s="1194" t="s">
        <v>8611</v>
      </c>
      <c r="B51" s="1200">
        <v>0</v>
      </c>
      <c r="C51" s="1200">
        <v>0</v>
      </c>
      <c r="D51" s="1200">
        <v>0</v>
      </c>
      <c r="E51" s="1200">
        <v>0</v>
      </c>
      <c r="F51" s="1200">
        <v>0</v>
      </c>
      <c r="G51" s="1200">
        <v>0</v>
      </c>
      <c r="H51" s="1200"/>
      <c r="I51" s="1200"/>
      <c r="J51" s="1200"/>
      <c r="K51" s="1200"/>
      <c r="L51" s="1200"/>
      <c r="M51" s="1200"/>
      <c r="N51" s="1200"/>
      <c r="O51" s="1200"/>
      <c r="P51" s="1200"/>
      <c r="Q51" s="1200"/>
      <c r="R51" s="1200"/>
      <c r="S51" s="1200"/>
      <c r="T51" s="1200"/>
      <c r="U51" s="1200"/>
      <c r="V51" s="1200"/>
      <c r="W51" s="1200"/>
      <c r="X51" s="1200"/>
      <c r="Y51" s="1200"/>
      <c r="Z51" s="1200"/>
      <c r="AA51" s="1200"/>
      <c r="AB51" s="1200"/>
      <c r="AC51" s="1200"/>
      <c r="AD51" s="1200"/>
      <c r="AE51" s="1200"/>
    </row>
    <row r="52" spans="1:31">
      <c r="A52" s="1194" t="s">
        <v>8612</v>
      </c>
      <c r="B52" s="1200">
        <v>132322201.38</v>
      </c>
      <c r="C52" s="1200">
        <v>35000000</v>
      </c>
      <c r="D52" s="1200">
        <v>167322201.38</v>
      </c>
      <c r="E52" s="1200">
        <v>28521952.359999999</v>
      </c>
      <c r="F52" s="1200">
        <v>28121952.359999999</v>
      </c>
      <c r="G52" s="1200">
        <v>138800249.02000001</v>
      </c>
      <c r="H52" s="1200"/>
      <c r="I52" s="1200"/>
      <c r="J52" s="1200"/>
      <c r="K52" s="1200"/>
      <c r="L52" s="1200"/>
      <c r="M52" s="1200"/>
      <c r="N52" s="1200"/>
      <c r="O52" s="1200"/>
      <c r="P52" s="1200"/>
      <c r="Q52" s="1200"/>
      <c r="R52" s="1200"/>
      <c r="S52" s="1200"/>
      <c r="T52" s="1200"/>
      <c r="U52" s="1200"/>
      <c r="V52" s="1200"/>
      <c r="W52" s="1200"/>
      <c r="X52" s="1200"/>
      <c r="Y52" s="1200"/>
      <c r="Z52" s="1200"/>
      <c r="AA52" s="1200"/>
      <c r="AB52" s="1200"/>
      <c r="AC52" s="1200"/>
      <c r="AD52" s="1200"/>
      <c r="AE52" s="1200"/>
    </row>
    <row r="53" spans="1:31">
      <c r="A53" s="1194" t="s">
        <v>8613</v>
      </c>
      <c r="B53" s="1200">
        <v>114148608.69</v>
      </c>
      <c r="C53" s="1200">
        <v>14554179</v>
      </c>
      <c r="D53" s="1200">
        <v>128702787.69</v>
      </c>
      <c r="E53" s="1200">
        <v>90731454.409999996</v>
      </c>
      <c r="F53" s="1200">
        <v>90731454.409999996</v>
      </c>
      <c r="G53" s="1200">
        <v>37971333.280000001</v>
      </c>
      <c r="H53" s="1200"/>
      <c r="I53" s="1200"/>
      <c r="J53" s="1200"/>
      <c r="K53" s="1200"/>
      <c r="L53" s="1200"/>
      <c r="M53" s="1200"/>
      <c r="N53" s="1200"/>
      <c r="O53" s="1200"/>
      <c r="P53" s="1200"/>
      <c r="Q53" s="1200"/>
      <c r="R53" s="1200"/>
      <c r="S53" s="1200"/>
      <c r="T53" s="1200"/>
      <c r="U53" s="1200"/>
      <c r="V53" s="1200"/>
      <c r="W53" s="1200"/>
      <c r="X53" s="1200"/>
      <c r="Y53" s="1200"/>
      <c r="Z53" s="1200"/>
      <c r="AA53" s="1200"/>
      <c r="AB53" s="1200"/>
      <c r="AC53" s="1200"/>
      <c r="AD53" s="1200"/>
      <c r="AE53" s="1200"/>
    </row>
    <row r="54" spans="1:31">
      <c r="A54" s="1194" t="s">
        <v>8614</v>
      </c>
      <c r="B54" s="1200">
        <v>63052283.280000001</v>
      </c>
      <c r="C54" s="1200">
        <v>18343020</v>
      </c>
      <c r="D54" s="1200">
        <v>81395303.280000001</v>
      </c>
      <c r="E54" s="1200">
        <v>4702093.67</v>
      </c>
      <c r="F54" s="1200">
        <v>2908205.29</v>
      </c>
      <c r="G54" s="1200">
        <v>76693209.609999999</v>
      </c>
      <c r="H54" s="1200"/>
      <c r="I54" s="1200"/>
      <c r="J54" s="1200"/>
      <c r="K54" s="1200"/>
      <c r="L54" s="1200"/>
      <c r="M54" s="1200"/>
      <c r="N54" s="1200"/>
      <c r="O54" s="1200"/>
      <c r="P54" s="1200"/>
      <c r="Q54" s="1200"/>
      <c r="R54" s="1200"/>
      <c r="S54" s="1200"/>
      <c r="T54" s="1200"/>
      <c r="U54" s="1200"/>
      <c r="V54" s="1200"/>
      <c r="W54" s="1200"/>
      <c r="X54" s="1200"/>
      <c r="Y54" s="1200"/>
      <c r="Z54" s="1200"/>
      <c r="AA54" s="1200"/>
      <c r="AB54" s="1200"/>
      <c r="AC54" s="1200"/>
      <c r="AD54" s="1200"/>
      <c r="AE54" s="1200"/>
    </row>
    <row r="55" spans="1:31">
      <c r="A55" s="1194" t="s">
        <v>8615</v>
      </c>
      <c r="B55" s="1200">
        <v>1100000</v>
      </c>
      <c r="C55" s="1200">
        <v>0</v>
      </c>
      <c r="D55" s="1200">
        <v>1100000</v>
      </c>
      <c r="E55" s="1200">
        <v>319743.71999999997</v>
      </c>
      <c r="F55" s="1200">
        <v>319743.71999999997</v>
      </c>
      <c r="G55" s="1200">
        <v>780256.28</v>
      </c>
      <c r="H55" s="1200"/>
      <c r="I55" s="1200"/>
      <c r="J55" s="1200"/>
      <c r="K55" s="1200"/>
      <c r="L55" s="1200"/>
      <c r="M55" s="1200"/>
      <c r="N55" s="1200"/>
      <c r="O55" s="1200"/>
      <c r="P55" s="1200"/>
      <c r="Q55" s="1200"/>
      <c r="R55" s="1200"/>
      <c r="S55" s="1200"/>
      <c r="T55" s="1200"/>
      <c r="U55" s="1200"/>
      <c r="V55" s="1200"/>
      <c r="W55" s="1200"/>
      <c r="X55" s="1200"/>
      <c r="Y55" s="1200"/>
      <c r="Z55" s="1200"/>
      <c r="AA55" s="1200"/>
      <c r="AB55" s="1200"/>
      <c r="AC55" s="1200"/>
      <c r="AD55" s="1200"/>
      <c r="AE55" s="1200"/>
    </row>
    <row r="56" spans="1:31">
      <c r="A56" s="1194" t="s">
        <v>8616</v>
      </c>
      <c r="B56" s="1200">
        <v>0</v>
      </c>
      <c r="C56" s="1200">
        <v>0</v>
      </c>
      <c r="D56" s="1200">
        <v>0</v>
      </c>
      <c r="E56" s="1200">
        <v>0</v>
      </c>
      <c r="F56" s="1200">
        <v>0</v>
      </c>
      <c r="G56" s="1200">
        <v>0</v>
      </c>
      <c r="H56" s="1200"/>
      <c r="I56" s="1200"/>
      <c r="J56" s="1200"/>
      <c r="K56" s="1200"/>
      <c r="L56" s="1200"/>
      <c r="M56" s="1200"/>
      <c r="N56" s="1200"/>
      <c r="O56" s="1200"/>
      <c r="P56" s="1200"/>
      <c r="Q56" s="1200"/>
      <c r="R56" s="1200"/>
      <c r="S56" s="1200"/>
      <c r="T56" s="1200"/>
      <c r="U56" s="1200"/>
      <c r="V56" s="1200"/>
      <c r="W56" s="1200"/>
      <c r="X56" s="1200"/>
      <c r="Y56" s="1200"/>
      <c r="Z56" s="1200"/>
      <c r="AA56" s="1200"/>
      <c r="AB56" s="1200"/>
      <c r="AC56" s="1200"/>
      <c r="AD56" s="1200"/>
      <c r="AE56" s="1200"/>
    </row>
    <row r="57" spans="1:31">
      <c r="A57" s="1194" t="s">
        <v>8617</v>
      </c>
      <c r="B57" s="1200">
        <v>0</v>
      </c>
      <c r="C57" s="1200">
        <v>0</v>
      </c>
      <c r="D57" s="1200">
        <v>0</v>
      </c>
      <c r="E57" s="1200">
        <v>0</v>
      </c>
      <c r="F57" s="1200">
        <v>0</v>
      </c>
      <c r="G57" s="1200">
        <v>0</v>
      </c>
      <c r="H57" s="1200"/>
      <c r="I57" s="1200"/>
      <c r="J57" s="1200"/>
      <c r="K57" s="1200"/>
      <c r="L57" s="1200"/>
      <c r="M57" s="1200"/>
      <c r="N57" s="1200"/>
      <c r="O57" s="1200"/>
      <c r="P57" s="1200"/>
      <c r="Q57" s="1200"/>
      <c r="R57" s="1200"/>
      <c r="S57" s="1200"/>
      <c r="T57" s="1200"/>
      <c r="U57" s="1200"/>
      <c r="V57" s="1200"/>
      <c r="W57" s="1200"/>
      <c r="X57" s="1200"/>
      <c r="Y57" s="1200"/>
      <c r="Z57" s="1200"/>
      <c r="AA57" s="1200"/>
      <c r="AB57" s="1200"/>
      <c r="AC57" s="1200"/>
      <c r="AD57" s="1200"/>
      <c r="AE57" s="1200"/>
    </row>
    <row r="58" spans="1:31">
      <c r="A58" s="1194" t="s">
        <v>8618</v>
      </c>
      <c r="B58" s="1200">
        <v>0</v>
      </c>
      <c r="C58" s="1200">
        <v>0</v>
      </c>
      <c r="D58" s="1200">
        <v>0</v>
      </c>
      <c r="E58" s="1200">
        <v>0</v>
      </c>
      <c r="F58" s="1200">
        <v>0</v>
      </c>
      <c r="G58" s="1200">
        <v>0</v>
      </c>
      <c r="H58" s="1200"/>
      <c r="I58" s="1200"/>
      <c r="J58" s="1200"/>
      <c r="K58" s="1200"/>
      <c r="L58" s="1200"/>
      <c r="M58" s="1200"/>
      <c r="N58" s="1200"/>
      <c r="O58" s="1200"/>
      <c r="P58" s="1200"/>
      <c r="Q58" s="1200"/>
      <c r="R58" s="1200"/>
      <c r="S58" s="1200"/>
      <c r="T58" s="1200"/>
      <c r="U58" s="1200"/>
      <c r="V58" s="1200"/>
      <c r="W58" s="1200"/>
      <c r="X58" s="1200"/>
      <c r="Y58" s="1200"/>
      <c r="Z58" s="1200"/>
      <c r="AA58" s="1200"/>
      <c r="AB58" s="1200"/>
      <c r="AC58" s="1200"/>
      <c r="AD58" s="1200"/>
      <c r="AE58" s="1200"/>
    </row>
    <row r="59" spans="1:31">
      <c r="A59" s="1194" t="s">
        <v>8619</v>
      </c>
      <c r="B59" s="1200">
        <v>0</v>
      </c>
      <c r="C59" s="1200">
        <v>0</v>
      </c>
      <c r="D59" s="1200">
        <v>0</v>
      </c>
      <c r="E59" s="1200">
        <v>0</v>
      </c>
      <c r="F59" s="1200">
        <v>0</v>
      </c>
      <c r="G59" s="1200">
        <v>0</v>
      </c>
      <c r="H59" s="1200"/>
      <c r="I59" s="1200"/>
      <c r="J59" s="1200"/>
      <c r="K59" s="1200"/>
      <c r="L59" s="1200"/>
      <c r="M59" s="1200"/>
      <c r="N59" s="1200"/>
      <c r="O59" s="1200"/>
      <c r="P59" s="1200"/>
      <c r="Q59" s="1200"/>
      <c r="R59" s="1200"/>
      <c r="S59" s="1200"/>
      <c r="T59" s="1200"/>
      <c r="U59" s="1200"/>
      <c r="V59" s="1200"/>
      <c r="W59" s="1200"/>
      <c r="X59" s="1200"/>
      <c r="Y59" s="1200"/>
      <c r="Z59" s="1200"/>
      <c r="AA59" s="1200"/>
      <c r="AB59" s="1200"/>
      <c r="AC59" s="1200"/>
      <c r="AD59" s="1200"/>
      <c r="AE59" s="1200"/>
    </row>
    <row r="60" spans="1:31">
      <c r="B60" s="1200"/>
      <c r="C60" s="1200"/>
      <c r="D60" s="1200"/>
      <c r="E60" s="1200"/>
      <c r="F60" s="1200"/>
      <c r="G60" s="1200"/>
      <c r="H60" s="1200"/>
      <c r="I60" s="1200"/>
      <c r="J60" s="1200"/>
      <c r="K60" s="1200"/>
      <c r="L60" s="1200"/>
      <c r="M60" s="1200"/>
      <c r="N60" s="1200"/>
      <c r="O60" s="1200"/>
      <c r="P60" s="1200"/>
      <c r="Q60" s="1200"/>
      <c r="R60" s="1200"/>
      <c r="S60" s="1200"/>
      <c r="T60" s="1200"/>
      <c r="U60" s="1200"/>
      <c r="V60" s="1200"/>
      <c r="W60" s="1200"/>
      <c r="X60" s="1200"/>
      <c r="Y60" s="1200"/>
      <c r="Z60" s="1200"/>
      <c r="AA60" s="1200"/>
      <c r="AB60" s="1200"/>
      <c r="AC60" s="1200"/>
      <c r="AD60" s="1200"/>
      <c r="AE60" s="1200"/>
    </row>
    <row r="61" spans="1:31">
      <c r="A61" s="1194" t="s">
        <v>8620</v>
      </c>
      <c r="B61" s="1200">
        <v>8419257.4199999999</v>
      </c>
      <c r="C61" s="1200">
        <v>3466237.6</v>
      </c>
      <c r="D61" s="1200">
        <v>11885495.02</v>
      </c>
      <c r="E61" s="1200">
        <v>832330.6</v>
      </c>
      <c r="F61" s="1200">
        <v>62585.8</v>
      </c>
      <c r="G61" s="1200">
        <v>11053164.42</v>
      </c>
      <c r="H61" s="1200"/>
      <c r="I61" s="1200"/>
      <c r="J61" s="1200"/>
      <c r="K61" s="1200"/>
      <c r="L61" s="1200"/>
      <c r="M61" s="1200"/>
      <c r="N61" s="1200"/>
      <c r="O61" s="1200"/>
      <c r="P61" s="1200"/>
      <c r="Q61" s="1200"/>
      <c r="R61" s="1200"/>
      <c r="S61" s="1200"/>
      <c r="T61" s="1200"/>
      <c r="U61" s="1200"/>
      <c r="V61" s="1200"/>
      <c r="W61" s="1200"/>
      <c r="X61" s="1200"/>
      <c r="Y61" s="1200"/>
      <c r="Z61" s="1200"/>
      <c r="AA61" s="1200"/>
      <c r="AB61" s="1200"/>
      <c r="AC61" s="1200"/>
      <c r="AD61" s="1200"/>
      <c r="AE61" s="1200"/>
    </row>
    <row r="62" spans="1:31">
      <c r="A62" s="1194" t="s">
        <v>8621</v>
      </c>
      <c r="B62" s="1200"/>
      <c r="C62" s="1200"/>
      <c r="D62" s="1200"/>
      <c r="E62" s="1200"/>
      <c r="F62" s="1200"/>
      <c r="G62" s="1200"/>
      <c r="H62" s="1200"/>
      <c r="I62" s="1200"/>
      <c r="J62" s="1200"/>
      <c r="K62" s="1200"/>
      <c r="L62" s="1200"/>
      <c r="M62" s="1200"/>
      <c r="N62" s="1200"/>
      <c r="O62" s="1200"/>
      <c r="P62" s="1200"/>
      <c r="Q62" s="1200"/>
      <c r="R62" s="1200"/>
      <c r="S62" s="1200"/>
      <c r="T62" s="1200"/>
      <c r="U62" s="1200"/>
      <c r="V62" s="1200"/>
      <c r="W62" s="1200"/>
      <c r="X62" s="1200"/>
      <c r="Y62" s="1200"/>
      <c r="Z62" s="1200"/>
      <c r="AA62" s="1200"/>
      <c r="AB62" s="1200"/>
      <c r="AC62" s="1200"/>
      <c r="AD62" s="1200"/>
      <c r="AE62" s="1200"/>
    </row>
    <row r="63" spans="1:31">
      <c r="B63" s="1200"/>
      <c r="C63" s="1200"/>
      <c r="D63" s="1200"/>
      <c r="E63" s="1200"/>
      <c r="F63" s="1200"/>
      <c r="G63" s="1200"/>
      <c r="H63" s="1200"/>
      <c r="I63" s="1200"/>
      <c r="J63" s="1200"/>
      <c r="K63" s="1200"/>
      <c r="L63" s="1200"/>
      <c r="M63" s="1200"/>
      <c r="N63" s="1200"/>
      <c r="O63" s="1200"/>
      <c r="P63" s="1200"/>
      <c r="Q63" s="1200"/>
      <c r="R63" s="1200"/>
      <c r="S63" s="1200"/>
      <c r="T63" s="1200"/>
      <c r="U63" s="1200"/>
      <c r="V63" s="1200"/>
      <c r="W63" s="1200"/>
      <c r="X63" s="1200"/>
      <c r="Y63" s="1200"/>
      <c r="Z63" s="1200"/>
      <c r="AA63" s="1200"/>
      <c r="AB63" s="1200"/>
      <c r="AC63" s="1200"/>
      <c r="AD63" s="1200"/>
      <c r="AE63" s="1200"/>
    </row>
    <row r="64" spans="1:31">
      <c r="A64" s="1194" t="s">
        <v>8622</v>
      </c>
      <c r="B64" s="1200">
        <v>0</v>
      </c>
      <c r="C64" s="1200">
        <v>1194857.2</v>
      </c>
      <c r="D64" s="1200">
        <v>1194857.2</v>
      </c>
      <c r="E64" s="1200">
        <v>715409.2</v>
      </c>
      <c r="F64" s="1200">
        <v>19665.8</v>
      </c>
      <c r="G64" s="1200">
        <v>479448</v>
      </c>
      <c r="H64" s="1200"/>
      <c r="I64" s="1200"/>
      <c r="J64" s="1200"/>
      <c r="K64" s="1200"/>
      <c r="L64" s="1200"/>
      <c r="M64" s="1200"/>
      <c r="N64" s="1200"/>
      <c r="O64" s="1200"/>
      <c r="P64" s="1200"/>
      <c r="Q64" s="1200"/>
      <c r="R64" s="1200"/>
      <c r="S64" s="1200"/>
      <c r="T64" s="1200"/>
      <c r="U64" s="1200"/>
      <c r="V64" s="1200"/>
      <c r="W64" s="1200"/>
      <c r="X64" s="1200"/>
      <c r="Y64" s="1200"/>
      <c r="Z64" s="1200"/>
      <c r="AA64" s="1200"/>
      <c r="AB64" s="1200"/>
      <c r="AC64" s="1200"/>
      <c r="AD64" s="1200"/>
      <c r="AE64" s="1200"/>
    </row>
    <row r="65" spans="1:31">
      <c r="A65" s="1194" t="s">
        <v>8623</v>
      </c>
      <c r="B65" s="1200">
        <v>0</v>
      </c>
      <c r="C65" s="1200">
        <v>64000</v>
      </c>
      <c r="D65" s="1200">
        <v>64000</v>
      </c>
      <c r="E65" s="1200">
        <v>60847</v>
      </c>
      <c r="F65" s="1200">
        <v>42920</v>
      </c>
      <c r="G65" s="1200">
        <v>3153</v>
      </c>
      <c r="H65" s="1200"/>
      <c r="I65" s="1200"/>
      <c r="J65" s="1200"/>
      <c r="K65" s="1200"/>
      <c r="L65" s="1200"/>
      <c r="M65" s="1200"/>
      <c r="N65" s="1200"/>
      <c r="O65" s="1200"/>
      <c r="P65" s="1200"/>
      <c r="Q65" s="1200"/>
      <c r="R65" s="1200"/>
      <c r="S65" s="1200"/>
      <c r="T65" s="1200"/>
      <c r="U65" s="1200"/>
      <c r="V65" s="1200"/>
      <c r="W65" s="1200"/>
      <c r="X65" s="1200"/>
      <c r="Y65" s="1200"/>
      <c r="Z65" s="1200"/>
      <c r="AA65" s="1200"/>
      <c r="AB65" s="1200"/>
      <c r="AC65" s="1200"/>
      <c r="AD65" s="1200"/>
      <c r="AE65" s="1200"/>
    </row>
    <row r="66" spans="1:31">
      <c r="A66" s="1194" t="s">
        <v>8624</v>
      </c>
      <c r="B66" s="1200">
        <v>0</v>
      </c>
      <c r="C66" s="1200">
        <v>4000000</v>
      </c>
      <c r="D66" s="1200">
        <v>4000000</v>
      </c>
      <c r="E66" s="1200">
        <v>0</v>
      </c>
      <c r="F66" s="1200">
        <v>0</v>
      </c>
      <c r="G66" s="1200">
        <v>4000000</v>
      </c>
      <c r="H66" s="1200"/>
      <c r="I66" s="1200"/>
      <c r="J66" s="1200"/>
      <c r="K66" s="1200"/>
      <c r="L66" s="1200"/>
      <c r="M66" s="1200"/>
      <c r="N66" s="1200"/>
      <c r="O66" s="1200"/>
      <c r="P66" s="1200"/>
      <c r="Q66" s="1200"/>
      <c r="R66" s="1200"/>
      <c r="S66" s="1200"/>
      <c r="T66" s="1200"/>
      <c r="U66" s="1200"/>
      <c r="V66" s="1200"/>
      <c r="W66" s="1200"/>
      <c r="X66" s="1200"/>
      <c r="Y66" s="1200"/>
      <c r="Z66" s="1200"/>
      <c r="AA66" s="1200"/>
      <c r="AB66" s="1200"/>
      <c r="AC66" s="1200"/>
      <c r="AD66" s="1200"/>
      <c r="AE66" s="1200"/>
    </row>
    <row r="67" spans="1:31">
      <c r="A67" s="1194" t="s">
        <v>8625</v>
      </c>
      <c r="B67" s="1200">
        <v>8419257.4199999999</v>
      </c>
      <c r="C67" s="1200">
        <v>-5978644</v>
      </c>
      <c r="D67" s="1200">
        <v>2440613.42</v>
      </c>
      <c r="E67" s="1200">
        <v>0</v>
      </c>
      <c r="F67" s="1200">
        <v>0</v>
      </c>
      <c r="G67" s="1200">
        <v>2440613.42</v>
      </c>
      <c r="H67" s="1200"/>
      <c r="I67" s="1200"/>
      <c r="J67" s="1200"/>
      <c r="K67" s="1200"/>
      <c r="L67" s="1200"/>
      <c r="M67" s="1200"/>
      <c r="N67" s="1200"/>
      <c r="O67" s="1200"/>
      <c r="P67" s="1200"/>
      <c r="Q67" s="1200"/>
      <c r="R67" s="1200"/>
      <c r="S67" s="1200"/>
      <c r="T67" s="1200"/>
      <c r="U67" s="1200"/>
      <c r="V67" s="1200"/>
      <c r="W67" s="1200"/>
      <c r="X67" s="1200"/>
      <c r="Y67" s="1200"/>
      <c r="Z67" s="1200"/>
      <c r="AA67" s="1200"/>
      <c r="AB67" s="1200"/>
      <c r="AC67" s="1200"/>
      <c r="AD67" s="1200"/>
      <c r="AE67" s="1200"/>
    </row>
    <row r="68" spans="1:31">
      <c r="A68" s="1194" t="s">
        <v>8626</v>
      </c>
      <c r="B68" s="1200">
        <v>0</v>
      </c>
      <c r="C68" s="1200">
        <v>0</v>
      </c>
      <c r="D68" s="1200">
        <v>0</v>
      </c>
      <c r="E68" s="1200">
        <v>0</v>
      </c>
      <c r="F68" s="1200">
        <v>0</v>
      </c>
      <c r="G68" s="1200">
        <v>0</v>
      </c>
      <c r="H68" s="1200"/>
      <c r="I68" s="1200"/>
      <c r="J68" s="1200"/>
      <c r="K68" s="1200"/>
      <c r="L68" s="1200"/>
      <c r="M68" s="1200"/>
      <c r="N68" s="1200"/>
      <c r="O68" s="1200"/>
      <c r="P68" s="1200"/>
      <c r="Q68" s="1200"/>
      <c r="R68" s="1200"/>
      <c r="S68" s="1200"/>
      <c r="T68" s="1200"/>
      <c r="U68" s="1200"/>
      <c r="V68" s="1200"/>
      <c r="W68" s="1200"/>
      <c r="X68" s="1200"/>
      <c r="Y68" s="1200"/>
      <c r="Z68" s="1200"/>
      <c r="AA68" s="1200"/>
      <c r="AB68" s="1200"/>
      <c r="AC68" s="1200"/>
      <c r="AD68" s="1200"/>
      <c r="AE68" s="1200"/>
    </row>
    <row r="69" spans="1:31">
      <c r="A69" s="1194" t="s">
        <v>8627</v>
      </c>
      <c r="B69" s="1200">
        <v>0</v>
      </c>
      <c r="C69" s="1200">
        <v>4186024.4</v>
      </c>
      <c r="D69" s="1200">
        <v>4186024.4</v>
      </c>
      <c r="E69" s="1200">
        <v>56074.400000000001</v>
      </c>
      <c r="F69" s="1200">
        <v>0</v>
      </c>
      <c r="G69" s="1200">
        <v>4129950</v>
      </c>
      <c r="H69" s="1200"/>
      <c r="I69" s="1200"/>
      <c r="J69" s="1200"/>
      <c r="K69" s="1200"/>
      <c r="L69" s="1200"/>
      <c r="M69" s="1200"/>
      <c r="N69" s="1200"/>
      <c r="O69" s="1200"/>
      <c r="P69" s="1200"/>
      <c r="Q69" s="1200"/>
      <c r="R69" s="1200"/>
      <c r="S69" s="1200"/>
      <c r="T69" s="1200"/>
      <c r="U69" s="1200"/>
      <c r="V69" s="1200"/>
      <c r="W69" s="1200"/>
      <c r="X69" s="1200"/>
      <c r="Y69" s="1200"/>
      <c r="Z69" s="1200"/>
      <c r="AA69" s="1200"/>
      <c r="AB69" s="1200"/>
      <c r="AC69" s="1200"/>
      <c r="AD69" s="1200"/>
      <c r="AE69" s="1200"/>
    </row>
    <row r="70" spans="1:31">
      <c r="A70" s="1194" t="s">
        <v>8628</v>
      </c>
      <c r="B70" s="1200">
        <v>0</v>
      </c>
      <c r="C70" s="1200">
        <v>0</v>
      </c>
      <c r="D70" s="1200">
        <v>0</v>
      </c>
      <c r="E70" s="1200">
        <v>0</v>
      </c>
      <c r="F70" s="1200">
        <v>0</v>
      </c>
      <c r="G70" s="1200">
        <v>0</v>
      </c>
      <c r="H70" s="1200"/>
      <c r="I70" s="1200"/>
      <c r="J70" s="1200"/>
      <c r="K70" s="1200"/>
      <c r="L70" s="1200"/>
      <c r="M70" s="1200"/>
      <c r="N70" s="1200"/>
      <c r="O70" s="1200"/>
      <c r="P70" s="1200"/>
      <c r="Q70" s="1200"/>
      <c r="R70" s="1200"/>
      <c r="S70" s="1200"/>
      <c r="T70" s="1200"/>
      <c r="U70" s="1200"/>
      <c r="V70" s="1200"/>
      <c r="W70" s="1200"/>
      <c r="X70" s="1200"/>
      <c r="Y70" s="1200"/>
      <c r="Z70" s="1200"/>
      <c r="AA70" s="1200"/>
      <c r="AB70" s="1200"/>
      <c r="AC70" s="1200"/>
      <c r="AD70" s="1200"/>
      <c r="AE70" s="1200"/>
    </row>
    <row r="71" spans="1:31">
      <c r="A71" s="1194" t="s">
        <v>8629</v>
      </c>
      <c r="B71" s="1200">
        <v>0</v>
      </c>
      <c r="C71" s="1200">
        <v>0</v>
      </c>
      <c r="D71" s="1200">
        <v>0</v>
      </c>
      <c r="E71" s="1200">
        <v>0</v>
      </c>
      <c r="F71" s="1200">
        <v>0</v>
      </c>
      <c r="G71" s="1200">
        <v>0</v>
      </c>
      <c r="H71" s="1200"/>
      <c r="I71" s="1200"/>
      <c r="J71" s="1200"/>
      <c r="K71" s="1200"/>
      <c r="L71" s="1200"/>
      <c r="M71" s="1200"/>
      <c r="N71" s="1200"/>
      <c r="O71" s="1200"/>
      <c r="P71" s="1200"/>
      <c r="Q71" s="1200"/>
      <c r="R71" s="1200"/>
      <c r="S71" s="1200"/>
      <c r="T71" s="1200"/>
      <c r="U71" s="1200"/>
      <c r="V71" s="1200"/>
      <c r="W71" s="1200"/>
      <c r="X71" s="1200"/>
      <c r="Y71" s="1200"/>
      <c r="Z71" s="1200"/>
      <c r="AA71" s="1200"/>
      <c r="AB71" s="1200"/>
      <c r="AC71" s="1200"/>
      <c r="AD71" s="1200"/>
      <c r="AE71" s="1200"/>
    </row>
    <row r="72" spans="1:31">
      <c r="A72" s="1194" t="s">
        <v>8630</v>
      </c>
      <c r="B72" s="1200">
        <v>0</v>
      </c>
      <c r="C72" s="1200">
        <v>0</v>
      </c>
      <c r="D72" s="1200">
        <v>0</v>
      </c>
      <c r="E72" s="1200">
        <v>0</v>
      </c>
      <c r="F72" s="1200">
        <v>0</v>
      </c>
      <c r="G72" s="1200">
        <v>0</v>
      </c>
      <c r="H72" s="1200"/>
      <c r="I72" s="1200"/>
      <c r="J72" s="1200"/>
      <c r="K72" s="1200"/>
      <c r="L72" s="1200"/>
      <c r="M72" s="1200"/>
      <c r="N72" s="1200"/>
      <c r="O72" s="1200"/>
      <c r="P72" s="1200"/>
      <c r="Q72" s="1200"/>
      <c r="R72" s="1200"/>
      <c r="S72" s="1200"/>
      <c r="T72" s="1200"/>
      <c r="U72" s="1200"/>
      <c r="V72" s="1200"/>
      <c r="W72" s="1200"/>
      <c r="X72" s="1200"/>
      <c r="Y72" s="1200"/>
      <c r="Z72" s="1200"/>
      <c r="AA72" s="1200"/>
      <c r="AB72" s="1200"/>
      <c r="AC72" s="1200"/>
      <c r="AD72" s="1200"/>
      <c r="AE72" s="1200"/>
    </row>
    <row r="73" spans="1:31">
      <c r="B73" s="1200"/>
      <c r="C73" s="1200"/>
      <c r="D73" s="1200"/>
      <c r="E73" s="1200"/>
      <c r="F73" s="1200"/>
      <c r="G73" s="1200"/>
      <c r="H73" s="1200"/>
      <c r="I73" s="1200"/>
      <c r="J73" s="1200"/>
      <c r="K73" s="1200"/>
      <c r="L73" s="1200"/>
      <c r="M73" s="1200"/>
      <c r="N73" s="1200"/>
      <c r="O73" s="1200"/>
      <c r="P73" s="1200"/>
      <c r="Q73" s="1200"/>
      <c r="R73" s="1200"/>
      <c r="S73" s="1200"/>
      <c r="T73" s="1200"/>
      <c r="U73" s="1200"/>
      <c r="V73" s="1200"/>
      <c r="W73" s="1200"/>
      <c r="X73" s="1200"/>
      <c r="Y73" s="1200"/>
      <c r="Z73" s="1200"/>
      <c r="AA73" s="1200"/>
      <c r="AB73" s="1200"/>
      <c r="AC73" s="1200"/>
      <c r="AD73" s="1200"/>
      <c r="AE73" s="1200"/>
    </row>
    <row r="74" spans="1:31">
      <c r="A74" s="1194" t="s">
        <v>8631</v>
      </c>
      <c r="B74" s="1200">
        <v>192449405</v>
      </c>
      <c r="C74" s="1200">
        <v>126126974.43000001</v>
      </c>
      <c r="D74" s="1200">
        <v>318576379.43000001</v>
      </c>
      <c r="E74" s="1200">
        <v>13861319.01</v>
      </c>
      <c r="F74" s="1200">
        <v>12400429.689999999</v>
      </c>
      <c r="G74" s="1200">
        <v>304715060.42000002</v>
      </c>
      <c r="H74" s="1200"/>
      <c r="I74" s="1200"/>
      <c r="J74" s="1200"/>
      <c r="K74" s="1200"/>
      <c r="L74" s="1200"/>
      <c r="M74" s="1200"/>
      <c r="N74" s="1200"/>
      <c r="O74" s="1200"/>
      <c r="P74" s="1200"/>
      <c r="Q74" s="1200"/>
      <c r="R74" s="1200"/>
      <c r="S74" s="1200"/>
      <c r="T74" s="1200"/>
      <c r="U74" s="1200"/>
      <c r="V74" s="1200"/>
      <c r="W74" s="1200"/>
      <c r="X74" s="1200"/>
      <c r="Y74" s="1200"/>
      <c r="Z74" s="1200"/>
      <c r="AA74" s="1200"/>
      <c r="AB74" s="1200"/>
      <c r="AC74" s="1200"/>
      <c r="AD74" s="1200"/>
      <c r="AE74" s="1200"/>
    </row>
    <row r="75" spans="1:31">
      <c r="B75" s="1200"/>
      <c r="C75" s="1200"/>
      <c r="D75" s="1200"/>
      <c r="E75" s="1200"/>
      <c r="F75" s="1200"/>
      <c r="G75" s="1200"/>
      <c r="H75" s="1200"/>
      <c r="I75" s="1200"/>
      <c r="J75" s="1200"/>
      <c r="K75" s="1200"/>
      <c r="L75" s="1200"/>
      <c r="M75" s="1200"/>
      <c r="N75" s="1200"/>
      <c r="O75" s="1200"/>
      <c r="P75" s="1200"/>
      <c r="Q75" s="1200"/>
      <c r="R75" s="1200"/>
      <c r="S75" s="1200"/>
      <c r="T75" s="1200"/>
      <c r="U75" s="1200"/>
      <c r="V75" s="1200"/>
      <c r="W75" s="1200"/>
      <c r="X75" s="1200"/>
      <c r="Y75" s="1200"/>
      <c r="Z75" s="1200"/>
      <c r="AA75" s="1200"/>
      <c r="AB75" s="1200"/>
      <c r="AC75" s="1200"/>
      <c r="AD75" s="1200"/>
      <c r="AE75" s="1200"/>
    </row>
    <row r="76" spans="1:31">
      <c r="A76" s="1194" t="s">
        <v>8632</v>
      </c>
      <c r="B76" s="1200">
        <v>192449405</v>
      </c>
      <c r="C76" s="1200">
        <v>103040978.13</v>
      </c>
      <c r="D76" s="1200">
        <v>295490383.13</v>
      </c>
      <c r="E76" s="1200">
        <v>6775322.71</v>
      </c>
      <c r="F76" s="1200">
        <v>5314433.3899999997</v>
      </c>
      <c r="G76" s="1200">
        <v>288715060.42000002</v>
      </c>
      <c r="H76" s="1200"/>
      <c r="I76" s="1200"/>
      <c r="J76" s="1200"/>
      <c r="K76" s="1200"/>
      <c r="L76" s="1200"/>
      <c r="M76" s="1200"/>
      <c r="N76" s="1200"/>
      <c r="O76" s="1200"/>
      <c r="P76" s="1200"/>
      <c r="Q76" s="1200"/>
      <c r="R76" s="1200"/>
      <c r="S76" s="1200"/>
      <c r="T76" s="1200"/>
      <c r="U76" s="1200"/>
      <c r="V76" s="1200"/>
      <c r="W76" s="1200"/>
      <c r="X76" s="1200"/>
      <c r="Y76" s="1200"/>
      <c r="Z76" s="1200"/>
      <c r="AA76" s="1200"/>
      <c r="AB76" s="1200"/>
      <c r="AC76" s="1200"/>
      <c r="AD76" s="1200"/>
      <c r="AE76" s="1200"/>
    </row>
    <row r="77" spans="1:31">
      <c r="A77" s="1194" t="s">
        <v>8633</v>
      </c>
      <c r="B77" s="1200">
        <v>0</v>
      </c>
      <c r="C77" s="1200">
        <v>7085996.2999999998</v>
      </c>
      <c r="D77" s="1200">
        <v>7085996.2999999998</v>
      </c>
      <c r="E77" s="1200">
        <v>7085996.2999999998</v>
      </c>
      <c r="F77" s="1200">
        <v>7085996.2999999998</v>
      </c>
      <c r="G77" s="1200">
        <v>0</v>
      </c>
      <c r="H77" s="1200"/>
      <c r="I77" s="1200"/>
      <c r="J77" s="1200"/>
      <c r="K77" s="1200"/>
      <c r="L77" s="1200"/>
      <c r="M77" s="1200"/>
      <c r="N77" s="1200"/>
      <c r="O77" s="1200"/>
      <c r="P77" s="1200"/>
      <c r="Q77" s="1200"/>
      <c r="R77" s="1200"/>
      <c r="S77" s="1200"/>
      <c r="T77" s="1200"/>
      <c r="U77" s="1200"/>
      <c r="V77" s="1200"/>
      <c r="W77" s="1200"/>
      <c r="X77" s="1200"/>
      <c r="Y77" s="1200"/>
      <c r="Z77" s="1200"/>
      <c r="AA77" s="1200"/>
      <c r="AB77" s="1200"/>
      <c r="AC77" s="1200"/>
      <c r="AD77" s="1200"/>
      <c r="AE77" s="1200"/>
    </row>
    <row r="78" spans="1:31">
      <c r="A78" s="1194" t="s">
        <v>8634</v>
      </c>
      <c r="B78" s="1200">
        <v>0</v>
      </c>
      <c r="C78" s="1200">
        <v>16000000</v>
      </c>
      <c r="D78" s="1200">
        <v>16000000</v>
      </c>
      <c r="E78" s="1200">
        <v>0</v>
      </c>
      <c r="F78" s="1200">
        <v>0</v>
      </c>
      <c r="G78" s="1200">
        <v>16000000</v>
      </c>
      <c r="H78" s="1200"/>
      <c r="I78" s="1200"/>
      <c r="J78" s="1200"/>
      <c r="K78" s="1200"/>
      <c r="L78" s="1200"/>
      <c r="M78" s="1200"/>
      <c r="N78" s="1200"/>
      <c r="O78" s="1200"/>
      <c r="P78" s="1200"/>
      <c r="Q78" s="1200"/>
      <c r="R78" s="1200"/>
      <c r="S78" s="1200"/>
      <c r="T78" s="1200"/>
      <c r="U78" s="1200"/>
      <c r="V78" s="1200"/>
      <c r="W78" s="1200"/>
      <c r="X78" s="1200"/>
      <c r="Y78" s="1200"/>
      <c r="Z78" s="1200"/>
      <c r="AA78" s="1200"/>
      <c r="AB78" s="1200"/>
      <c r="AC78" s="1200"/>
      <c r="AD78" s="1200"/>
      <c r="AE78" s="1200"/>
    </row>
    <row r="79" spans="1:31">
      <c r="B79" s="1200"/>
      <c r="C79" s="1200"/>
      <c r="D79" s="1200"/>
      <c r="E79" s="1200"/>
      <c r="F79" s="1200"/>
      <c r="G79" s="1200"/>
      <c r="H79" s="1200"/>
      <c r="I79" s="1200"/>
      <c r="J79" s="1200"/>
      <c r="K79" s="1200"/>
      <c r="L79" s="1200"/>
      <c r="M79" s="1200"/>
      <c r="N79" s="1200"/>
      <c r="O79" s="1200"/>
      <c r="P79" s="1200"/>
      <c r="Q79" s="1200"/>
      <c r="R79" s="1200"/>
      <c r="S79" s="1200"/>
      <c r="T79" s="1200"/>
      <c r="U79" s="1200"/>
      <c r="V79" s="1200"/>
      <c r="W79" s="1200"/>
      <c r="X79" s="1200"/>
      <c r="Y79" s="1200"/>
      <c r="Z79" s="1200"/>
      <c r="AA79" s="1200"/>
      <c r="AB79" s="1200"/>
      <c r="AC79" s="1200"/>
      <c r="AD79" s="1200"/>
      <c r="AE79" s="1200"/>
    </row>
    <row r="80" spans="1:31">
      <c r="A80" s="1194" t="s">
        <v>8635</v>
      </c>
      <c r="B80" s="1200">
        <v>0</v>
      </c>
      <c r="C80" s="1200">
        <v>0</v>
      </c>
      <c r="D80" s="1200">
        <v>0</v>
      </c>
      <c r="E80" s="1200">
        <v>0</v>
      </c>
      <c r="F80" s="1200">
        <v>0</v>
      </c>
      <c r="G80" s="1200">
        <v>0</v>
      </c>
      <c r="H80" s="1200"/>
      <c r="I80" s="1200"/>
      <c r="J80" s="1200"/>
      <c r="K80" s="1200"/>
      <c r="L80" s="1200"/>
      <c r="M80" s="1200"/>
      <c r="N80" s="1200"/>
      <c r="O80" s="1200"/>
      <c r="P80" s="1200"/>
      <c r="Q80" s="1200"/>
      <c r="R80" s="1200"/>
      <c r="S80" s="1200"/>
      <c r="T80" s="1200"/>
      <c r="U80" s="1200"/>
      <c r="V80" s="1200"/>
      <c r="W80" s="1200"/>
      <c r="X80" s="1200"/>
      <c r="Y80" s="1200"/>
      <c r="Z80" s="1200"/>
      <c r="AA80" s="1200"/>
      <c r="AB80" s="1200"/>
      <c r="AC80" s="1200"/>
      <c r="AD80" s="1200"/>
      <c r="AE80" s="1200"/>
    </row>
    <row r="81" spans="1:31">
      <c r="A81" s="1194" t="s">
        <v>8636</v>
      </c>
      <c r="B81" s="1200"/>
      <c r="C81" s="1200"/>
      <c r="D81" s="1200"/>
      <c r="E81" s="1200"/>
      <c r="F81" s="1200"/>
      <c r="G81" s="1200"/>
      <c r="H81" s="1200"/>
      <c r="I81" s="1200"/>
      <c r="J81" s="1200"/>
      <c r="K81" s="1200"/>
      <c r="L81" s="1200"/>
      <c r="M81" s="1200"/>
      <c r="N81" s="1200"/>
      <c r="O81" s="1200"/>
      <c r="P81" s="1200"/>
      <c r="Q81" s="1200"/>
      <c r="R81" s="1200"/>
      <c r="S81" s="1200"/>
      <c r="T81" s="1200"/>
      <c r="U81" s="1200"/>
      <c r="V81" s="1200"/>
      <c r="W81" s="1200"/>
      <c r="X81" s="1200"/>
      <c r="Y81" s="1200"/>
      <c r="Z81" s="1200"/>
      <c r="AA81" s="1200"/>
      <c r="AB81" s="1200"/>
      <c r="AC81" s="1200"/>
      <c r="AD81" s="1200"/>
      <c r="AE81" s="1200"/>
    </row>
    <row r="82" spans="1:31">
      <c r="B82" s="1200"/>
      <c r="C82" s="1200"/>
      <c r="D82" s="1200"/>
      <c r="E82" s="1200"/>
      <c r="F82" s="1200"/>
      <c r="G82" s="1200"/>
      <c r="H82" s="1200"/>
      <c r="I82" s="1200"/>
      <c r="J82" s="1200"/>
      <c r="K82" s="1200"/>
      <c r="L82" s="1200"/>
      <c r="M82" s="1200"/>
      <c r="N82" s="1200"/>
      <c r="O82" s="1200"/>
      <c r="P82" s="1200"/>
      <c r="Q82" s="1200"/>
      <c r="R82" s="1200"/>
      <c r="S82" s="1200"/>
      <c r="T82" s="1200"/>
      <c r="U82" s="1200"/>
      <c r="V82" s="1200"/>
      <c r="W82" s="1200"/>
      <c r="X82" s="1200"/>
      <c r="Y82" s="1200"/>
      <c r="Z82" s="1200"/>
      <c r="AA82" s="1200"/>
      <c r="AB82" s="1200"/>
      <c r="AC82" s="1200"/>
      <c r="AD82" s="1200"/>
      <c r="AE82" s="1200"/>
    </row>
    <row r="83" spans="1:31">
      <c r="A83" s="1194" t="s">
        <v>8637</v>
      </c>
      <c r="B83" s="1200">
        <v>0</v>
      </c>
      <c r="C83" s="1200">
        <v>0</v>
      </c>
      <c r="D83" s="1200">
        <v>0</v>
      </c>
      <c r="E83" s="1200">
        <v>0</v>
      </c>
      <c r="F83" s="1200">
        <v>0</v>
      </c>
      <c r="G83" s="1200">
        <v>0</v>
      </c>
      <c r="H83" s="1200"/>
      <c r="I83" s="1200"/>
      <c r="J83" s="1200"/>
      <c r="K83" s="1200"/>
      <c r="L83" s="1200"/>
      <c r="M83" s="1200"/>
      <c r="N83" s="1200"/>
      <c r="O83" s="1200"/>
      <c r="P83" s="1200"/>
      <c r="Q83" s="1200"/>
      <c r="R83" s="1200"/>
      <c r="S83" s="1200"/>
      <c r="T83" s="1200"/>
      <c r="U83" s="1200"/>
      <c r="V83" s="1200"/>
      <c r="W83" s="1200"/>
      <c r="X83" s="1200"/>
      <c r="Y83" s="1200"/>
      <c r="Z83" s="1200"/>
      <c r="AA83" s="1200"/>
      <c r="AB83" s="1200"/>
      <c r="AC83" s="1200"/>
      <c r="AD83" s="1200"/>
      <c r="AE83" s="1200"/>
    </row>
    <row r="84" spans="1:31">
      <c r="A84" s="1194" t="s">
        <v>8638</v>
      </c>
      <c r="B84" s="1200">
        <v>0</v>
      </c>
      <c r="C84" s="1200">
        <v>0</v>
      </c>
      <c r="D84" s="1200">
        <v>0</v>
      </c>
      <c r="E84" s="1200">
        <v>0</v>
      </c>
      <c r="F84" s="1200">
        <v>0</v>
      </c>
      <c r="G84" s="1200">
        <v>0</v>
      </c>
      <c r="H84" s="1200"/>
      <c r="I84" s="1200"/>
      <c r="J84" s="1200"/>
      <c r="K84" s="1200"/>
      <c r="L84" s="1200"/>
      <c r="M84" s="1200"/>
      <c r="N84" s="1200"/>
      <c r="O84" s="1200"/>
      <c r="P84" s="1200"/>
      <c r="Q84" s="1200"/>
      <c r="R84" s="1200"/>
      <c r="S84" s="1200"/>
      <c r="T84" s="1200"/>
      <c r="U84" s="1200"/>
      <c r="V84" s="1200"/>
      <c r="W84" s="1200"/>
      <c r="X84" s="1200"/>
      <c r="Y84" s="1200"/>
      <c r="Z84" s="1200"/>
      <c r="AA84" s="1200"/>
      <c r="AB84" s="1200"/>
      <c r="AC84" s="1200"/>
      <c r="AD84" s="1200"/>
      <c r="AE84" s="1200"/>
    </row>
    <row r="85" spans="1:31">
      <c r="A85" s="1194" t="s">
        <v>8639</v>
      </c>
      <c r="B85" s="1200">
        <v>0</v>
      </c>
      <c r="C85" s="1200">
        <v>0</v>
      </c>
      <c r="D85" s="1200">
        <v>0</v>
      </c>
      <c r="E85" s="1200">
        <v>0</v>
      </c>
      <c r="F85" s="1200">
        <v>0</v>
      </c>
      <c r="G85" s="1200">
        <v>0</v>
      </c>
      <c r="H85" s="1200"/>
      <c r="I85" s="1200"/>
      <c r="J85" s="1200"/>
      <c r="K85" s="1200"/>
      <c r="L85" s="1200"/>
      <c r="M85" s="1200"/>
      <c r="N85" s="1200"/>
      <c r="O85" s="1200"/>
      <c r="P85" s="1200"/>
      <c r="Q85" s="1200"/>
      <c r="R85" s="1200"/>
      <c r="S85" s="1200"/>
      <c r="T85" s="1200"/>
      <c r="U85" s="1200"/>
      <c r="V85" s="1200"/>
      <c r="W85" s="1200"/>
      <c r="X85" s="1200"/>
      <c r="Y85" s="1200"/>
      <c r="Z85" s="1200"/>
      <c r="AA85" s="1200"/>
      <c r="AB85" s="1200"/>
      <c r="AC85" s="1200"/>
      <c r="AD85" s="1200"/>
      <c r="AE85" s="1200"/>
    </row>
    <row r="86" spans="1:31">
      <c r="A86" s="1194" t="s">
        <v>8640</v>
      </c>
      <c r="B86" s="1200">
        <v>0</v>
      </c>
      <c r="C86" s="1200">
        <v>0</v>
      </c>
      <c r="D86" s="1200">
        <v>0</v>
      </c>
      <c r="E86" s="1200">
        <v>0</v>
      </c>
      <c r="F86" s="1200">
        <v>0</v>
      </c>
      <c r="G86" s="1200">
        <v>0</v>
      </c>
      <c r="H86" s="1200"/>
      <c r="I86" s="1200"/>
      <c r="J86" s="1200"/>
      <c r="K86" s="1200"/>
      <c r="L86" s="1200"/>
      <c r="M86" s="1200"/>
      <c r="N86" s="1200"/>
      <c r="O86" s="1200"/>
      <c r="P86" s="1200"/>
      <c r="Q86" s="1200"/>
      <c r="R86" s="1200"/>
      <c r="S86" s="1200"/>
      <c r="T86" s="1200"/>
      <c r="U86" s="1200"/>
      <c r="V86" s="1200"/>
      <c r="W86" s="1200"/>
      <c r="X86" s="1200"/>
      <c r="Y86" s="1200"/>
      <c r="Z86" s="1200"/>
      <c r="AA86" s="1200"/>
      <c r="AB86" s="1200"/>
      <c r="AC86" s="1200"/>
      <c r="AD86" s="1200"/>
      <c r="AE86" s="1200"/>
    </row>
    <row r="87" spans="1:31">
      <c r="A87" s="1194" t="s">
        <v>8641</v>
      </c>
      <c r="B87" s="1200">
        <v>0</v>
      </c>
      <c r="C87" s="1200">
        <v>0</v>
      </c>
      <c r="D87" s="1200">
        <v>0</v>
      </c>
      <c r="E87" s="1200">
        <v>0</v>
      </c>
      <c r="F87" s="1200">
        <v>0</v>
      </c>
      <c r="G87" s="1200">
        <v>0</v>
      </c>
      <c r="H87" s="1200"/>
      <c r="I87" s="1200"/>
      <c r="J87" s="1200"/>
      <c r="K87" s="1200"/>
      <c r="L87" s="1200"/>
      <c r="M87" s="1200"/>
      <c r="N87" s="1200"/>
      <c r="O87" s="1200"/>
      <c r="P87" s="1200"/>
      <c r="Q87" s="1200"/>
      <c r="R87" s="1200"/>
      <c r="S87" s="1200"/>
      <c r="T87" s="1200"/>
      <c r="U87" s="1200"/>
      <c r="V87" s="1200"/>
      <c r="W87" s="1200"/>
      <c r="X87" s="1200"/>
      <c r="Y87" s="1200"/>
      <c r="Z87" s="1200"/>
      <c r="AA87" s="1200"/>
      <c r="AB87" s="1200"/>
      <c r="AC87" s="1200"/>
      <c r="AD87" s="1200"/>
      <c r="AE87" s="1200"/>
    </row>
    <row r="88" spans="1:31">
      <c r="A88" s="1194" t="s">
        <v>8642</v>
      </c>
      <c r="B88" s="1200"/>
      <c r="C88" s="1200"/>
      <c r="D88" s="1200"/>
      <c r="E88" s="1200"/>
      <c r="F88" s="1200"/>
      <c r="G88" s="1200"/>
      <c r="H88" s="1200"/>
      <c r="I88" s="1200"/>
      <c r="J88" s="1200"/>
      <c r="K88" s="1200"/>
      <c r="L88" s="1200"/>
      <c r="M88" s="1200"/>
      <c r="N88" s="1200"/>
      <c r="O88" s="1200"/>
      <c r="P88" s="1200"/>
      <c r="Q88" s="1200"/>
      <c r="R88" s="1200"/>
      <c r="S88" s="1200"/>
      <c r="T88" s="1200"/>
      <c r="U88" s="1200"/>
      <c r="V88" s="1200"/>
      <c r="W88" s="1200"/>
      <c r="X88" s="1200"/>
      <c r="Y88" s="1200"/>
      <c r="Z88" s="1200"/>
      <c r="AA88" s="1200"/>
      <c r="AB88" s="1200"/>
      <c r="AC88" s="1200"/>
      <c r="AD88" s="1200"/>
      <c r="AE88" s="1200"/>
    </row>
    <row r="89" spans="1:31">
      <c r="A89" s="1194" t="s">
        <v>8643</v>
      </c>
      <c r="B89" s="1200">
        <v>0</v>
      </c>
      <c r="C89" s="1200">
        <v>0</v>
      </c>
      <c r="D89" s="1200">
        <v>0</v>
      </c>
      <c r="E89" s="1200">
        <v>0</v>
      </c>
      <c r="F89" s="1200">
        <v>0</v>
      </c>
      <c r="G89" s="1200">
        <v>0</v>
      </c>
      <c r="H89" s="1200"/>
      <c r="I89" s="1200"/>
      <c r="J89" s="1200"/>
      <c r="K89" s="1200"/>
      <c r="L89" s="1200"/>
      <c r="M89" s="1200"/>
      <c r="N89" s="1200"/>
      <c r="O89" s="1200"/>
      <c r="P89" s="1200"/>
      <c r="Q89" s="1200"/>
      <c r="R89" s="1200"/>
      <c r="S89" s="1200"/>
      <c r="T89" s="1200"/>
      <c r="U89" s="1200"/>
      <c r="V89" s="1200"/>
      <c r="W89" s="1200"/>
      <c r="X89" s="1200"/>
      <c r="Y89" s="1200"/>
      <c r="Z89" s="1200"/>
      <c r="AA89" s="1200"/>
      <c r="AB89" s="1200"/>
      <c r="AC89" s="1200"/>
      <c r="AD89" s="1200"/>
      <c r="AE89" s="1200"/>
    </row>
    <row r="90" spans="1:31">
      <c r="A90" s="1194" t="s">
        <v>8644</v>
      </c>
      <c r="B90" s="1200">
        <v>0</v>
      </c>
      <c r="C90" s="1200">
        <v>0</v>
      </c>
      <c r="D90" s="1200">
        <v>0</v>
      </c>
      <c r="E90" s="1200">
        <v>0</v>
      </c>
      <c r="F90" s="1200">
        <v>0</v>
      </c>
      <c r="G90" s="1200">
        <v>0</v>
      </c>
      <c r="H90" s="1200"/>
      <c r="I90" s="1200"/>
      <c r="J90" s="1200"/>
      <c r="K90" s="1200"/>
      <c r="L90" s="1200"/>
      <c r="M90" s="1200"/>
      <c r="N90" s="1200"/>
      <c r="O90" s="1200"/>
      <c r="P90" s="1200"/>
      <c r="Q90" s="1200"/>
      <c r="R90" s="1200"/>
      <c r="S90" s="1200"/>
      <c r="T90" s="1200"/>
      <c r="U90" s="1200"/>
      <c r="V90" s="1200"/>
      <c r="W90" s="1200"/>
      <c r="X90" s="1200"/>
      <c r="Y90" s="1200"/>
      <c r="Z90" s="1200"/>
      <c r="AA90" s="1200"/>
      <c r="AB90" s="1200"/>
      <c r="AC90" s="1200"/>
      <c r="AD90" s="1200"/>
      <c r="AE90" s="1200"/>
    </row>
    <row r="91" spans="1:31">
      <c r="B91" s="1200"/>
      <c r="C91" s="1200"/>
      <c r="D91" s="1200"/>
      <c r="E91" s="1200"/>
      <c r="F91" s="1200"/>
      <c r="G91" s="1200"/>
      <c r="H91" s="1200"/>
      <c r="I91" s="1200"/>
      <c r="J91" s="1200"/>
      <c r="K91" s="1200"/>
      <c r="L91" s="1200"/>
      <c r="M91" s="1200"/>
      <c r="N91" s="1200"/>
      <c r="O91" s="1200"/>
      <c r="P91" s="1200"/>
      <c r="Q91" s="1200"/>
      <c r="R91" s="1200"/>
      <c r="S91" s="1200"/>
      <c r="T91" s="1200"/>
      <c r="U91" s="1200"/>
      <c r="V91" s="1200"/>
      <c r="W91" s="1200"/>
      <c r="X91" s="1200"/>
      <c r="Y91" s="1200"/>
      <c r="Z91" s="1200"/>
      <c r="AA91" s="1200"/>
      <c r="AB91" s="1200"/>
      <c r="AC91" s="1200"/>
      <c r="AD91" s="1200"/>
      <c r="AE91" s="1200"/>
    </row>
    <row r="92" spans="1:31">
      <c r="A92" s="1194" t="s">
        <v>8645</v>
      </c>
      <c r="B92" s="1200">
        <v>0</v>
      </c>
      <c r="C92" s="1200">
        <v>0</v>
      </c>
      <c r="D92" s="1200">
        <v>0</v>
      </c>
      <c r="E92" s="1200">
        <v>0</v>
      </c>
      <c r="F92" s="1200">
        <v>0</v>
      </c>
      <c r="G92" s="1200">
        <v>0</v>
      </c>
      <c r="H92" s="1200"/>
      <c r="I92" s="1200"/>
      <c r="J92" s="1200"/>
      <c r="K92" s="1200"/>
      <c r="L92" s="1200"/>
      <c r="M92" s="1200"/>
      <c r="N92" s="1200"/>
      <c r="O92" s="1200"/>
      <c r="P92" s="1200"/>
      <c r="Q92" s="1200"/>
      <c r="R92" s="1200"/>
      <c r="S92" s="1200"/>
      <c r="T92" s="1200"/>
      <c r="U92" s="1200"/>
      <c r="V92" s="1200"/>
      <c r="W92" s="1200"/>
      <c r="X92" s="1200"/>
      <c r="Y92" s="1200"/>
      <c r="Z92" s="1200"/>
      <c r="AA92" s="1200"/>
      <c r="AB92" s="1200"/>
      <c r="AC92" s="1200"/>
      <c r="AD92" s="1200"/>
      <c r="AE92" s="1200"/>
    </row>
    <row r="93" spans="1:31">
      <c r="B93" s="1200"/>
      <c r="C93" s="1200"/>
      <c r="D93" s="1200"/>
      <c r="E93" s="1200"/>
      <c r="F93" s="1200"/>
      <c r="G93" s="1200"/>
      <c r="H93" s="1200"/>
      <c r="I93" s="1200"/>
      <c r="J93" s="1200"/>
      <c r="K93" s="1200"/>
      <c r="L93" s="1200"/>
      <c r="M93" s="1200"/>
      <c r="N93" s="1200"/>
      <c r="O93" s="1200"/>
      <c r="P93" s="1200"/>
      <c r="Q93" s="1200"/>
      <c r="R93" s="1200"/>
      <c r="S93" s="1200"/>
      <c r="T93" s="1200"/>
      <c r="U93" s="1200"/>
      <c r="V93" s="1200"/>
      <c r="W93" s="1200"/>
      <c r="X93" s="1200"/>
      <c r="Y93" s="1200"/>
      <c r="Z93" s="1200"/>
      <c r="AA93" s="1200"/>
      <c r="AB93" s="1200"/>
      <c r="AC93" s="1200"/>
      <c r="AD93" s="1200"/>
      <c r="AE93" s="1200"/>
    </row>
    <row r="94" spans="1:31">
      <c r="A94" s="1194" t="s">
        <v>8646</v>
      </c>
      <c r="B94" s="1200">
        <v>0</v>
      </c>
      <c r="C94" s="1200">
        <v>0</v>
      </c>
      <c r="D94" s="1200">
        <v>0</v>
      </c>
      <c r="E94" s="1200">
        <v>0</v>
      </c>
      <c r="F94" s="1200">
        <v>0</v>
      </c>
      <c r="G94" s="1200">
        <v>0</v>
      </c>
      <c r="H94" s="1200"/>
      <c r="I94" s="1200"/>
      <c r="J94" s="1200"/>
      <c r="K94" s="1200"/>
      <c r="L94" s="1200"/>
      <c r="M94" s="1200"/>
      <c r="N94" s="1200"/>
      <c r="O94" s="1200"/>
      <c r="P94" s="1200"/>
      <c r="Q94" s="1200"/>
      <c r="R94" s="1200"/>
      <c r="S94" s="1200"/>
      <c r="T94" s="1200"/>
      <c r="U94" s="1200"/>
      <c r="V94" s="1200"/>
      <c r="W94" s="1200"/>
      <c r="X94" s="1200"/>
      <c r="Y94" s="1200"/>
      <c r="Z94" s="1200"/>
      <c r="AA94" s="1200"/>
      <c r="AB94" s="1200"/>
      <c r="AC94" s="1200"/>
      <c r="AD94" s="1200"/>
      <c r="AE94" s="1200"/>
    </row>
    <row r="95" spans="1:31">
      <c r="A95" s="1194" t="s">
        <v>8647</v>
      </c>
      <c r="B95" s="1200">
        <v>0</v>
      </c>
      <c r="C95" s="1200">
        <v>0</v>
      </c>
      <c r="D95" s="1200">
        <v>0</v>
      </c>
      <c r="E95" s="1200">
        <v>0</v>
      </c>
      <c r="F95" s="1200">
        <v>0</v>
      </c>
      <c r="G95" s="1200">
        <v>0</v>
      </c>
      <c r="H95" s="1200"/>
      <c r="I95" s="1200"/>
      <c r="J95" s="1200"/>
      <c r="K95" s="1200"/>
      <c r="L95" s="1200"/>
      <c r="M95" s="1200"/>
      <c r="N95" s="1200"/>
      <c r="O95" s="1200"/>
      <c r="P95" s="1200"/>
      <c r="Q95" s="1200"/>
      <c r="R95" s="1200"/>
      <c r="S95" s="1200"/>
      <c r="T95" s="1200"/>
      <c r="U95" s="1200"/>
      <c r="V95" s="1200"/>
      <c r="W95" s="1200"/>
      <c r="X95" s="1200"/>
      <c r="Y95" s="1200"/>
      <c r="Z95" s="1200"/>
      <c r="AA95" s="1200"/>
      <c r="AB95" s="1200"/>
      <c r="AC95" s="1200"/>
      <c r="AD95" s="1200"/>
      <c r="AE95" s="1200"/>
    </row>
    <row r="96" spans="1:31">
      <c r="A96" s="1194" t="s">
        <v>8648</v>
      </c>
      <c r="B96" s="1200">
        <v>0</v>
      </c>
      <c r="C96" s="1200">
        <v>0</v>
      </c>
      <c r="D96" s="1200">
        <v>0</v>
      </c>
      <c r="E96" s="1200">
        <v>0</v>
      </c>
      <c r="F96" s="1200">
        <v>0</v>
      </c>
      <c r="G96" s="1200">
        <v>0</v>
      </c>
      <c r="H96" s="1200"/>
      <c r="I96" s="1200"/>
      <c r="J96" s="1200"/>
      <c r="K96" s="1200"/>
      <c r="L96" s="1200"/>
      <c r="M96" s="1200"/>
      <c r="N96" s="1200"/>
      <c r="O96" s="1200"/>
      <c r="P96" s="1200"/>
      <c r="Q96" s="1200"/>
      <c r="R96" s="1200"/>
      <c r="S96" s="1200"/>
      <c r="T96" s="1200"/>
      <c r="U96" s="1200"/>
      <c r="V96" s="1200"/>
      <c r="W96" s="1200"/>
      <c r="X96" s="1200"/>
      <c r="Y96" s="1200"/>
      <c r="Z96" s="1200"/>
      <c r="AA96" s="1200"/>
      <c r="AB96" s="1200"/>
      <c r="AC96" s="1200"/>
      <c r="AD96" s="1200"/>
      <c r="AE96" s="1200"/>
    </row>
    <row r="97" spans="1:31">
      <c r="B97" s="1200"/>
      <c r="C97" s="1200"/>
      <c r="D97" s="1200"/>
      <c r="E97" s="1200"/>
      <c r="F97" s="1200"/>
      <c r="G97" s="1200"/>
      <c r="H97" s="1200"/>
      <c r="I97" s="1200"/>
      <c r="J97" s="1200"/>
      <c r="K97" s="1200"/>
      <c r="L97" s="1200"/>
      <c r="M97" s="1200"/>
      <c r="N97" s="1200"/>
      <c r="O97" s="1200"/>
      <c r="P97" s="1200"/>
      <c r="Q97" s="1200"/>
      <c r="R97" s="1200"/>
      <c r="S97" s="1200"/>
      <c r="T97" s="1200"/>
      <c r="U97" s="1200"/>
      <c r="V97" s="1200"/>
      <c r="W97" s="1200"/>
      <c r="X97" s="1200"/>
      <c r="Y97" s="1200"/>
      <c r="Z97" s="1200"/>
      <c r="AA97" s="1200"/>
      <c r="AB97" s="1200"/>
      <c r="AC97" s="1200"/>
      <c r="AD97" s="1200"/>
      <c r="AE97" s="1200"/>
    </row>
    <row r="98" spans="1:31">
      <c r="A98" s="1194" t="s">
        <v>8649</v>
      </c>
      <c r="B98" s="1200">
        <v>129050292.03</v>
      </c>
      <c r="C98" s="1200">
        <v>36000000</v>
      </c>
      <c r="D98" s="1200">
        <v>165050292.03</v>
      </c>
      <c r="E98" s="1200">
        <v>47423452.960000001</v>
      </c>
      <c r="F98" s="1200">
        <v>47423452.960000001</v>
      </c>
      <c r="G98" s="1200">
        <v>117626839.06999999</v>
      </c>
      <c r="H98" s="1200"/>
      <c r="I98" s="1200"/>
      <c r="J98" s="1200"/>
      <c r="K98" s="1200"/>
      <c r="L98" s="1200"/>
      <c r="M98" s="1200"/>
      <c r="N98" s="1200"/>
      <c r="O98" s="1200"/>
      <c r="P98" s="1200"/>
      <c r="Q98" s="1200"/>
      <c r="R98" s="1200"/>
      <c r="S98" s="1200"/>
      <c r="T98" s="1200"/>
      <c r="U98" s="1200"/>
      <c r="V98" s="1200"/>
      <c r="W98" s="1200"/>
      <c r="X98" s="1200"/>
      <c r="Y98" s="1200"/>
      <c r="Z98" s="1200"/>
      <c r="AA98" s="1200"/>
      <c r="AB98" s="1200"/>
      <c r="AC98" s="1200"/>
      <c r="AD98" s="1200"/>
      <c r="AE98" s="1200"/>
    </row>
    <row r="99" spans="1:31">
      <c r="B99" s="1200"/>
      <c r="C99" s="1200"/>
      <c r="D99" s="1200"/>
      <c r="E99" s="1200"/>
      <c r="F99" s="1200"/>
      <c r="G99" s="1200"/>
      <c r="H99" s="1200"/>
      <c r="I99" s="1200"/>
      <c r="J99" s="1200"/>
      <c r="K99" s="1200"/>
      <c r="L99" s="1200"/>
      <c r="M99" s="1200"/>
      <c r="N99" s="1200"/>
      <c r="O99" s="1200"/>
      <c r="P99" s="1200"/>
      <c r="Q99" s="1200"/>
      <c r="R99" s="1200"/>
      <c r="S99" s="1200"/>
      <c r="T99" s="1200"/>
      <c r="U99" s="1200"/>
      <c r="V99" s="1200"/>
      <c r="W99" s="1200"/>
      <c r="X99" s="1200"/>
      <c r="Y99" s="1200"/>
      <c r="Z99" s="1200"/>
      <c r="AA99" s="1200"/>
      <c r="AB99" s="1200"/>
      <c r="AC99" s="1200"/>
      <c r="AD99" s="1200"/>
      <c r="AE99" s="1200"/>
    </row>
    <row r="100" spans="1:31">
      <c r="A100" s="1194" t="s">
        <v>8650</v>
      </c>
      <c r="B100" s="1200">
        <v>103344773.34999999</v>
      </c>
      <c r="C100" s="1200">
        <v>0</v>
      </c>
      <c r="D100" s="1200">
        <v>103344773.34999999</v>
      </c>
      <c r="E100" s="1200">
        <v>38630649.380000003</v>
      </c>
      <c r="F100" s="1200">
        <v>38630649.380000003</v>
      </c>
      <c r="G100" s="1200">
        <v>64714123.969999999</v>
      </c>
      <c r="H100" s="1200"/>
      <c r="I100" s="1200"/>
      <c r="J100" s="1200"/>
      <c r="K100" s="1200"/>
      <c r="L100" s="1200"/>
      <c r="M100" s="1200"/>
      <c r="N100" s="1200"/>
      <c r="O100" s="1200"/>
      <c r="P100" s="1200"/>
      <c r="Q100" s="1200"/>
      <c r="R100" s="1200"/>
      <c r="S100" s="1200"/>
      <c r="T100" s="1200"/>
      <c r="U100" s="1200"/>
      <c r="V100" s="1200"/>
      <c r="W100" s="1200"/>
      <c r="X100" s="1200"/>
      <c r="Y100" s="1200"/>
      <c r="Z100" s="1200"/>
      <c r="AA100" s="1200"/>
      <c r="AB100" s="1200"/>
      <c r="AC100" s="1200"/>
      <c r="AD100" s="1200"/>
      <c r="AE100" s="1200"/>
    </row>
    <row r="101" spans="1:31">
      <c r="A101" s="1194" t="s">
        <v>8651</v>
      </c>
      <c r="B101" s="1200">
        <v>25705518.68</v>
      </c>
      <c r="C101" s="1200">
        <v>0</v>
      </c>
      <c r="D101" s="1200">
        <v>25705518.68</v>
      </c>
      <c r="E101" s="1200">
        <v>8792803.5800000001</v>
      </c>
      <c r="F101" s="1200">
        <v>8792803.5800000001</v>
      </c>
      <c r="G101" s="1200">
        <v>16912715.100000001</v>
      </c>
      <c r="H101" s="1200"/>
      <c r="I101" s="1200"/>
      <c r="J101" s="1200"/>
      <c r="K101" s="1200"/>
      <c r="L101" s="1200"/>
      <c r="M101" s="1200"/>
      <c r="N101" s="1200"/>
      <c r="O101" s="1200"/>
      <c r="P101" s="1200"/>
      <c r="Q101" s="1200"/>
      <c r="R101" s="1200"/>
      <c r="S101" s="1200"/>
      <c r="T101" s="1200"/>
      <c r="U101" s="1200"/>
      <c r="V101" s="1200"/>
      <c r="W101" s="1200"/>
      <c r="X101" s="1200"/>
      <c r="Y101" s="1200"/>
      <c r="Z101" s="1200"/>
      <c r="AA101" s="1200"/>
      <c r="AB101" s="1200"/>
      <c r="AC101" s="1200"/>
      <c r="AD101" s="1200"/>
      <c r="AE101" s="1200"/>
    </row>
    <row r="102" spans="1:31">
      <c r="A102" s="1194" t="s">
        <v>8652</v>
      </c>
      <c r="B102" s="1200">
        <v>0</v>
      </c>
      <c r="C102" s="1200">
        <v>0</v>
      </c>
      <c r="D102" s="1200">
        <v>0</v>
      </c>
      <c r="E102" s="1200">
        <v>0</v>
      </c>
      <c r="F102" s="1200">
        <v>0</v>
      </c>
      <c r="G102" s="1200">
        <v>0</v>
      </c>
      <c r="H102" s="1200"/>
      <c r="I102" s="1200"/>
      <c r="J102" s="1200"/>
      <c r="K102" s="1200"/>
      <c r="L102" s="1200"/>
      <c r="M102" s="1200"/>
      <c r="N102" s="1200"/>
      <c r="O102" s="1200"/>
      <c r="P102" s="1200"/>
      <c r="Q102" s="1200"/>
      <c r="R102" s="1200"/>
      <c r="S102" s="1200"/>
      <c r="T102" s="1200"/>
      <c r="U102" s="1200"/>
      <c r="V102" s="1200"/>
      <c r="W102" s="1200"/>
      <c r="X102" s="1200"/>
      <c r="Y102" s="1200"/>
      <c r="Z102" s="1200"/>
      <c r="AA102" s="1200"/>
      <c r="AB102" s="1200"/>
      <c r="AC102" s="1200"/>
      <c r="AD102" s="1200"/>
      <c r="AE102" s="1200"/>
    </row>
    <row r="103" spans="1:31">
      <c r="A103" s="1194" t="s">
        <v>8653</v>
      </c>
      <c r="B103" s="1200">
        <v>0</v>
      </c>
      <c r="C103" s="1200">
        <v>0</v>
      </c>
      <c r="D103" s="1200">
        <v>0</v>
      </c>
      <c r="E103" s="1200">
        <v>0</v>
      </c>
      <c r="F103" s="1200">
        <v>0</v>
      </c>
      <c r="G103" s="1200">
        <v>0</v>
      </c>
      <c r="H103" s="1200"/>
      <c r="I103" s="1200"/>
      <c r="J103" s="1200"/>
      <c r="K103" s="1200"/>
      <c r="L103" s="1200"/>
      <c r="M103" s="1200"/>
      <c r="N103" s="1200"/>
      <c r="O103" s="1200"/>
      <c r="P103" s="1200"/>
      <c r="Q103" s="1200"/>
      <c r="R103" s="1200"/>
      <c r="S103" s="1200"/>
      <c r="T103" s="1200"/>
      <c r="U103" s="1200"/>
      <c r="V103" s="1200"/>
      <c r="W103" s="1200"/>
      <c r="X103" s="1200"/>
      <c r="Y103" s="1200"/>
      <c r="Z103" s="1200"/>
      <c r="AA103" s="1200"/>
      <c r="AB103" s="1200"/>
      <c r="AC103" s="1200"/>
      <c r="AD103" s="1200"/>
      <c r="AE103" s="1200"/>
    </row>
    <row r="104" spans="1:31">
      <c r="A104" s="1194" t="s">
        <v>8654</v>
      </c>
      <c r="B104" s="1200">
        <v>0</v>
      </c>
      <c r="C104" s="1200">
        <v>0</v>
      </c>
      <c r="D104" s="1200">
        <v>0</v>
      </c>
      <c r="E104" s="1200">
        <v>0</v>
      </c>
      <c r="F104" s="1200">
        <v>0</v>
      </c>
      <c r="G104" s="1200">
        <v>0</v>
      </c>
      <c r="H104" s="1200"/>
      <c r="I104" s="1200"/>
      <c r="J104" s="1200"/>
      <c r="K104" s="1200"/>
      <c r="L104" s="1200"/>
      <c r="M104" s="1200"/>
      <c r="N104" s="1200"/>
      <c r="O104" s="1200"/>
      <c r="P104" s="1200"/>
      <c r="Q104" s="1200"/>
      <c r="R104" s="1200"/>
      <c r="S104" s="1200"/>
      <c r="T104" s="1200"/>
      <c r="U104" s="1200"/>
      <c r="V104" s="1200"/>
      <c r="W104" s="1200"/>
      <c r="X104" s="1200"/>
      <c r="Y104" s="1200"/>
      <c r="Z104" s="1200"/>
      <c r="AA104" s="1200"/>
      <c r="AB104" s="1200"/>
      <c r="AC104" s="1200"/>
      <c r="AD104" s="1200"/>
      <c r="AE104" s="1200"/>
    </row>
    <row r="105" spans="1:31">
      <c r="A105" s="1194" t="s">
        <v>8655</v>
      </c>
      <c r="B105" s="1200">
        <v>0</v>
      </c>
      <c r="C105" s="1200">
        <v>0</v>
      </c>
      <c r="D105" s="1200">
        <v>0</v>
      </c>
      <c r="E105" s="1200">
        <v>0</v>
      </c>
      <c r="F105" s="1200">
        <v>0</v>
      </c>
      <c r="G105" s="1200">
        <v>0</v>
      </c>
      <c r="H105" s="1200"/>
      <c r="I105" s="1200"/>
      <c r="J105" s="1200"/>
      <c r="K105" s="1200"/>
      <c r="L105" s="1200"/>
      <c r="M105" s="1200"/>
      <c r="N105" s="1200"/>
      <c r="O105" s="1200"/>
      <c r="P105" s="1200"/>
      <c r="Q105" s="1200"/>
      <c r="R105" s="1200"/>
      <c r="S105" s="1200"/>
      <c r="T105" s="1200"/>
      <c r="U105" s="1200"/>
      <c r="V105" s="1200"/>
      <c r="W105" s="1200"/>
      <c r="X105" s="1200"/>
      <c r="Y105" s="1200"/>
      <c r="Z105" s="1200"/>
      <c r="AA105" s="1200"/>
      <c r="AB105" s="1200"/>
      <c r="AC105" s="1200"/>
      <c r="AD105" s="1200"/>
      <c r="AE105" s="1200"/>
    </row>
    <row r="106" spans="1:31">
      <c r="A106" s="1194" t="s">
        <v>8656</v>
      </c>
      <c r="B106" s="1200">
        <v>0</v>
      </c>
      <c r="C106" s="1200">
        <v>36000000</v>
      </c>
      <c r="D106" s="1200">
        <v>36000000</v>
      </c>
      <c r="E106" s="1200">
        <v>0</v>
      </c>
      <c r="F106" s="1200">
        <v>0</v>
      </c>
      <c r="G106" s="1200">
        <v>36000000</v>
      </c>
      <c r="H106" s="1200"/>
      <c r="I106" s="1200"/>
      <c r="J106" s="1200"/>
      <c r="K106" s="1200"/>
      <c r="L106" s="1200"/>
      <c r="M106" s="1200"/>
      <c r="N106" s="1200"/>
      <c r="O106" s="1200"/>
      <c r="P106" s="1200"/>
      <c r="Q106" s="1200"/>
      <c r="R106" s="1200"/>
      <c r="S106" s="1200"/>
      <c r="T106" s="1200"/>
      <c r="U106" s="1200"/>
      <c r="V106" s="1200"/>
      <c r="W106" s="1200"/>
      <c r="X106" s="1200"/>
      <c r="Y106" s="1200"/>
      <c r="Z106" s="1200"/>
      <c r="AA106" s="1200"/>
      <c r="AB106" s="1200"/>
      <c r="AC106" s="1200"/>
      <c r="AD106" s="1200"/>
      <c r="AE106" s="1200"/>
    </row>
    <row r="107" spans="1:31">
      <c r="B107" s="1200"/>
      <c r="C107" s="1200"/>
      <c r="D107" s="1200"/>
      <c r="E107" s="1200"/>
      <c r="F107" s="1200"/>
      <c r="G107" s="1200"/>
      <c r="H107" s="1200"/>
      <c r="I107" s="1200"/>
      <c r="J107" s="1200"/>
      <c r="K107" s="1200"/>
      <c r="L107" s="1200"/>
      <c r="M107" s="1200"/>
      <c r="N107" s="1200"/>
      <c r="O107" s="1200"/>
      <c r="P107" s="1200"/>
      <c r="Q107" s="1200"/>
      <c r="R107" s="1200"/>
      <c r="S107" s="1200"/>
      <c r="T107" s="1200"/>
      <c r="U107" s="1200"/>
      <c r="V107" s="1200"/>
      <c r="W107" s="1200"/>
      <c r="X107" s="1200"/>
      <c r="Y107" s="1200"/>
      <c r="Z107" s="1200"/>
      <c r="AA107" s="1200"/>
      <c r="AB107" s="1200"/>
      <c r="AC107" s="1200"/>
      <c r="AD107" s="1200"/>
      <c r="AE107" s="1200"/>
    </row>
    <row r="108" spans="1:31">
      <c r="A108" s="1194" t="s">
        <v>8657</v>
      </c>
      <c r="B108" s="1200">
        <v>623763089</v>
      </c>
      <c r="C108" s="1200">
        <v>158450403.52000001</v>
      </c>
      <c r="D108" s="1200">
        <v>782213492.51999998</v>
      </c>
      <c r="E108" s="1200">
        <v>141916197.24000001</v>
      </c>
      <c r="F108" s="1200">
        <v>121156255.17</v>
      </c>
      <c r="G108" s="1200">
        <v>640297295.27999997</v>
      </c>
      <c r="H108" s="1200"/>
      <c r="I108" s="1200"/>
      <c r="J108" s="1200"/>
      <c r="K108" s="1200"/>
      <c r="L108" s="1200"/>
      <c r="M108" s="1200"/>
      <c r="N108" s="1200"/>
      <c r="O108" s="1200"/>
      <c r="P108" s="1200"/>
      <c r="Q108" s="1200"/>
      <c r="R108" s="1200"/>
      <c r="S108" s="1200"/>
      <c r="T108" s="1200"/>
      <c r="U108" s="1200"/>
      <c r="V108" s="1200"/>
      <c r="W108" s="1200"/>
      <c r="X108" s="1200"/>
      <c r="Y108" s="1200"/>
      <c r="Z108" s="1200"/>
      <c r="AA108" s="1200"/>
      <c r="AB108" s="1200"/>
      <c r="AC108" s="1200"/>
      <c r="AD108" s="1200"/>
      <c r="AE108" s="1200"/>
    </row>
    <row r="109" spans="1:31">
      <c r="B109" s="1200"/>
      <c r="C109" s="1200"/>
      <c r="D109" s="1200"/>
      <c r="E109" s="1200"/>
      <c r="F109" s="1200"/>
      <c r="G109" s="1200"/>
      <c r="H109" s="1200"/>
      <c r="I109" s="1200"/>
      <c r="J109" s="1200"/>
      <c r="K109" s="1200"/>
      <c r="L109" s="1200"/>
      <c r="M109" s="1200"/>
      <c r="N109" s="1200"/>
      <c r="O109" s="1200"/>
      <c r="P109" s="1200"/>
      <c r="Q109" s="1200"/>
      <c r="R109" s="1200"/>
      <c r="S109" s="1200"/>
      <c r="T109" s="1200"/>
      <c r="U109" s="1200"/>
      <c r="V109" s="1200"/>
      <c r="W109" s="1200"/>
      <c r="X109" s="1200"/>
      <c r="Y109" s="1200"/>
      <c r="Z109" s="1200"/>
      <c r="AA109" s="1200"/>
      <c r="AB109" s="1200"/>
      <c r="AC109" s="1200"/>
      <c r="AD109" s="1200"/>
      <c r="AE109" s="1200"/>
    </row>
    <row r="110" spans="1:31">
      <c r="A110" s="1194" t="s">
        <v>8581</v>
      </c>
      <c r="B110" s="1200">
        <v>289012695.94999999</v>
      </c>
      <c r="C110" s="1200">
        <v>40300000</v>
      </c>
      <c r="D110" s="1200">
        <v>329312695.94999999</v>
      </c>
      <c r="E110" s="1200">
        <v>73396253.629999995</v>
      </c>
      <c r="F110" s="1200">
        <v>73387632.370000005</v>
      </c>
      <c r="G110" s="1200">
        <v>255916442.31999999</v>
      </c>
      <c r="H110" s="1200"/>
      <c r="I110" s="1200"/>
      <c r="J110" s="1200"/>
      <c r="K110" s="1200"/>
      <c r="L110" s="1200"/>
      <c r="M110" s="1200"/>
      <c r="N110" s="1200"/>
      <c r="O110" s="1200"/>
      <c r="P110" s="1200"/>
      <c r="Q110" s="1200"/>
      <c r="R110" s="1200"/>
      <c r="S110" s="1200"/>
      <c r="T110" s="1200"/>
      <c r="U110" s="1200"/>
      <c r="V110" s="1200"/>
      <c r="W110" s="1200"/>
      <c r="X110" s="1200"/>
      <c r="Y110" s="1200"/>
      <c r="Z110" s="1200"/>
      <c r="AA110" s="1200"/>
      <c r="AB110" s="1200"/>
      <c r="AC110" s="1200"/>
      <c r="AD110" s="1200"/>
      <c r="AE110" s="1200"/>
    </row>
    <row r="111" spans="1:31">
      <c r="B111" s="1200"/>
      <c r="C111" s="1200"/>
      <c r="D111" s="1200"/>
      <c r="E111" s="1200"/>
      <c r="F111" s="1200"/>
      <c r="G111" s="1200"/>
      <c r="H111" s="1200"/>
      <c r="I111" s="1200"/>
      <c r="J111" s="1200"/>
      <c r="K111" s="1200"/>
      <c r="L111" s="1200"/>
      <c r="M111" s="1200"/>
      <c r="N111" s="1200"/>
      <c r="O111" s="1200"/>
      <c r="P111" s="1200"/>
      <c r="Q111" s="1200"/>
      <c r="R111" s="1200"/>
      <c r="S111" s="1200"/>
      <c r="T111" s="1200"/>
      <c r="U111" s="1200"/>
      <c r="V111" s="1200"/>
      <c r="W111" s="1200"/>
      <c r="X111" s="1200"/>
      <c r="Y111" s="1200"/>
      <c r="Z111" s="1200"/>
      <c r="AA111" s="1200"/>
      <c r="AB111" s="1200"/>
      <c r="AC111" s="1200"/>
      <c r="AD111" s="1200"/>
      <c r="AE111" s="1200"/>
    </row>
    <row r="112" spans="1:31">
      <c r="A112" s="1194" t="s">
        <v>8658</v>
      </c>
      <c r="B112" s="1200">
        <v>148037842.06</v>
      </c>
      <c r="C112" s="1200">
        <v>24097088.899999999</v>
      </c>
      <c r="D112" s="1200">
        <v>172134930.96000001</v>
      </c>
      <c r="E112" s="1200">
        <v>43292957.109999999</v>
      </c>
      <c r="F112" s="1200">
        <v>43284335.850000001</v>
      </c>
      <c r="G112" s="1200">
        <v>128841973.84999999</v>
      </c>
      <c r="H112" s="1200"/>
      <c r="I112" s="1200"/>
      <c r="J112" s="1200"/>
      <c r="K112" s="1200"/>
      <c r="L112" s="1200"/>
      <c r="M112" s="1200"/>
      <c r="N112" s="1200"/>
      <c r="O112" s="1200"/>
      <c r="P112" s="1200"/>
      <c r="Q112" s="1200"/>
      <c r="R112" s="1200"/>
      <c r="S112" s="1200"/>
      <c r="T112" s="1200"/>
      <c r="U112" s="1200"/>
      <c r="V112" s="1200"/>
      <c r="W112" s="1200"/>
      <c r="X112" s="1200"/>
      <c r="Y112" s="1200"/>
      <c r="Z112" s="1200"/>
      <c r="AA112" s="1200"/>
      <c r="AB112" s="1200"/>
      <c r="AC112" s="1200"/>
      <c r="AD112" s="1200"/>
      <c r="AE112" s="1200"/>
    </row>
    <row r="113" spans="1:31">
      <c r="A113" s="1194" t="s">
        <v>8583</v>
      </c>
      <c r="B113" s="1200">
        <v>3798891.68</v>
      </c>
      <c r="C113" s="1200">
        <v>987839.33</v>
      </c>
      <c r="D113" s="1200">
        <v>4786731.01</v>
      </c>
      <c r="E113" s="1200">
        <v>1193880.3700000001</v>
      </c>
      <c r="F113" s="1200">
        <v>1193880.3700000001</v>
      </c>
      <c r="G113" s="1200">
        <v>3592850.64</v>
      </c>
      <c r="H113" s="1200"/>
      <c r="I113" s="1200"/>
      <c r="J113" s="1200"/>
      <c r="K113" s="1200"/>
      <c r="L113" s="1200"/>
      <c r="M113" s="1200"/>
      <c r="N113" s="1200"/>
      <c r="O113" s="1200"/>
      <c r="P113" s="1200"/>
      <c r="Q113" s="1200"/>
      <c r="R113" s="1200"/>
      <c r="S113" s="1200"/>
      <c r="T113" s="1200"/>
      <c r="U113" s="1200"/>
      <c r="V113" s="1200"/>
      <c r="W113" s="1200"/>
      <c r="X113" s="1200"/>
      <c r="Y113" s="1200"/>
      <c r="Z113" s="1200"/>
      <c r="AA113" s="1200"/>
      <c r="AB113" s="1200"/>
      <c r="AC113" s="1200"/>
      <c r="AD113" s="1200"/>
      <c r="AE113" s="1200"/>
    </row>
    <row r="114" spans="1:31">
      <c r="A114" s="1194" t="s">
        <v>8584</v>
      </c>
      <c r="B114" s="1200">
        <v>40890735.340000004</v>
      </c>
      <c r="C114" s="1200">
        <v>-74292.399999999994</v>
      </c>
      <c r="D114" s="1200">
        <v>40816442.939999998</v>
      </c>
      <c r="E114" s="1200">
        <v>6834612.3099999996</v>
      </c>
      <c r="F114" s="1200">
        <v>6834612.3099999996</v>
      </c>
      <c r="G114" s="1200">
        <v>33981830.630000003</v>
      </c>
      <c r="H114" s="1200"/>
      <c r="I114" s="1200"/>
      <c r="J114" s="1200"/>
      <c r="K114" s="1200"/>
      <c r="L114" s="1200"/>
      <c r="M114" s="1200"/>
      <c r="N114" s="1200"/>
      <c r="O114" s="1200"/>
      <c r="P114" s="1200"/>
      <c r="Q114" s="1200"/>
      <c r="R114" s="1200"/>
      <c r="S114" s="1200"/>
      <c r="T114" s="1200"/>
      <c r="U114" s="1200"/>
      <c r="V114" s="1200"/>
      <c r="W114" s="1200"/>
      <c r="X114" s="1200"/>
      <c r="Y114" s="1200"/>
      <c r="Z114" s="1200"/>
      <c r="AA114" s="1200"/>
      <c r="AB114" s="1200"/>
      <c r="AC114" s="1200"/>
      <c r="AD114" s="1200"/>
      <c r="AE114" s="1200"/>
    </row>
    <row r="115" spans="1:31">
      <c r="A115" s="1194" t="s">
        <v>8585</v>
      </c>
      <c r="B115" s="1200">
        <v>39241373.990000002</v>
      </c>
      <c r="C115" s="1200">
        <v>11946309.68</v>
      </c>
      <c r="D115" s="1200">
        <v>51187683.670000002</v>
      </c>
      <c r="E115" s="1200">
        <v>8741096.4499999993</v>
      </c>
      <c r="F115" s="1200">
        <v>8741096.4499999993</v>
      </c>
      <c r="G115" s="1200">
        <v>42446587.219999999</v>
      </c>
      <c r="H115" s="1200"/>
      <c r="I115" s="1200"/>
      <c r="J115" s="1200"/>
      <c r="K115" s="1200"/>
      <c r="L115" s="1200"/>
      <c r="M115" s="1200"/>
      <c r="N115" s="1200"/>
      <c r="O115" s="1200"/>
      <c r="P115" s="1200"/>
      <c r="Q115" s="1200"/>
      <c r="R115" s="1200"/>
      <c r="S115" s="1200"/>
      <c r="T115" s="1200"/>
      <c r="U115" s="1200"/>
      <c r="V115" s="1200"/>
      <c r="W115" s="1200"/>
      <c r="X115" s="1200"/>
      <c r="Y115" s="1200"/>
      <c r="Z115" s="1200"/>
      <c r="AA115" s="1200"/>
      <c r="AB115" s="1200"/>
      <c r="AC115" s="1200"/>
      <c r="AD115" s="1200"/>
      <c r="AE115" s="1200"/>
    </row>
    <row r="116" spans="1:31">
      <c r="A116" s="1194" t="s">
        <v>8586</v>
      </c>
      <c r="B116" s="1200">
        <v>57043852.880000003</v>
      </c>
      <c r="C116" s="1200">
        <v>3343054.49</v>
      </c>
      <c r="D116" s="1200">
        <v>60386907.369999997</v>
      </c>
      <c r="E116" s="1200">
        <v>13333707.390000001</v>
      </c>
      <c r="F116" s="1200">
        <v>13333707.390000001</v>
      </c>
      <c r="G116" s="1200">
        <v>47053199.979999997</v>
      </c>
      <c r="H116" s="1200"/>
      <c r="I116" s="1200"/>
      <c r="J116" s="1200"/>
      <c r="K116" s="1200"/>
      <c r="L116" s="1200"/>
      <c r="M116" s="1200"/>
      <c r="N116" s="1200"/>
      <c r="O116" s="1200"/>
      <c r="P116" s="1200"/>
      <c r="Q116" s="1200"/>
      <c r="R116" s="1200"/>
      <c r="S116" s="1200"/>
      <c r="T116" s="1200"/>
      <c r="U116" s="1200"/>
      <c r="V116" s="1200"/>
      <c r="W116" s="1200"/>
      <c r="X116" s="1200"/>
      <c r="Y116" s="1200"/>
      <c r="Z116" s="1200"/>
      <c r="AA116" s="1200"/>
      <c r="AB116" s="1200"/>
      <c r="AC116" s="1200"/>
      <c r="AD116" s="1200"/>
      <c r="AE116" s="1200"/>
    </row>
    <row r="117" spans="1:31">
      <c r="A117" s="1194" t="s">
        <v>8587</v>
      </c>
      <c r="B117" s="1200">
        <v>0</v>
      </c>
      <c r="C117" s="1200">
        <v>0</v>
      </c>
      <c r="D117" s="1200">
        <v>0</v>
      </c>
      <c r="E117" s="1200">
        <v>0</v>
      </c>
      <c r="F117" s="1200">
        <v>0</v>
      </c>
      <c r="G117" s="1200">
        <v>0</v>
      </c>
      <c r="H117" s="1200"/>
      <c r="I117" s="1200"/>
      <c r="J117" s="1200"/>
      <c r="K117" s="1200"/>
      <c r="L117" s="1200"/>
      <c r="M117" s="1200"/>
      <c r="N117" s="1200"/>
      <c r="O117" s="1200"/>
      <c r="P117" s="1200"/>
      <c r="Q117" s="1200"/>
      <c r="R117" s="1200"/>
      <c r="S117" s="1200"/>
      <c r="T117" s="1200"/>
      <c r="U117" s="1200"/>
      <c r="V117" s="1200"/>
      <c r="W117" s="1200"/>
      <c r="X117" s="1200"/>
      <c r="Y117" s="1200"/>
      <c r="Z117" s="1200"/>
      <c r="AA117" s="1200"/>
      <c r="AB117" s="1200"/>
      <c r="AC117" s="1200"/>
      <c r="AD117" s="1200"/>
      <c r="AE117" s="1200"/>
    </row>
    <row r="118" spans="1:31">
      <c r="A118" s="1194" t="s">
        <v>8588</v>
      </c>
      <c r="B118" s="1200">
        <v>0</v>
      </c>
      <c r="C118" s="1200">
        <v>0</v>
      </c>
      <c r="D118" s="1200">
        <v>0</v>
      </c>
      <c r="E118" s="1200">
        <v>0</v>
      </c>
      <c r="F118" s="1200">
        <v>0</v>
      </c>
      <c r="G118" s="1200">
        <v>0</v>
      </c>
      <c r="H118" s="1200"/>
      <c r="I118" s="1200"/>
      <c r="J118" s="1200"/>
      <c r="K118" s="1200"/>
      <c r="L118" s="1200"/>
      <c r="M118" s="1200"/>
      <c r="N118" s="1200"/>
      <c r="O118" s="1200"/>
      <c r="P118" s="1200"/>
      <c r="Q118" s="1200"/>
      <c r="R118" s="1200"/>
      <c r="S118" s="1200"/>
      <c r="T118" s="1200"/>
      <c r="U118" s="1200"/>
      <c r="V118" s="1200"/>
      <c r="W118" s="1200"/>
      <c r="X118" s="1200"/>
      <c r="Y118" s="1200"/>
      <c r="Z118" s="1200"/>
      <c r="AA118" s="1200"/>
      <c r="AB118" s="1200"/>
      <c r="AC118" s="1200"/>
      <c r="AD118" s="1200"/>
      <c r="AE118" s="1200"/>
    </row>
    <row r="119" spans="1:31">
      <c r="B119" s="1200"/>
      <c r="C119" s="1200"/>
      <c r="D119" s="1200"/>
      <c r="E119" s="1200"/>
      <c r="F119" s="1200"/>
      <c r="G119" s="1200"/>
      <c r="H119" s="1200"/>
      <c r="I119" s="1200"/>
      <c r="J119" s="1200"/>
      <c r="K119" s="1200"/>
      <c r="L119" s="1200"/>
      <c r="M119" s="1200"/>
      <c r="N119" s="1200"/>
      <c r="O119" s="1200"/>
      <c r="P119" s="1200"/>
      <c r="Q119" s="1200"/>
      <c r="R119" s="1200"/>
      <c r="S119" s="1200"/>
      <c r="T119" s="1200"/>
      <c r="U119" s="1200"/>
      <c r="V119" s="1200"/>
      <c r="W119" s="1200"/>
      <c r="X119" s="1200"/>
      <c r="Y119" s="1200"/>
      <c r="Z119" s="1200"/>
      <c r="AA119" s="1200"/>
      <c r="AB119" s="1200"/>
      <c r="AC119" s="1200"/>
      <c r="AD119" s="1200"/>
      <c r="AE119" s="1200"/>
    </row>
    <row r="120" spans="1:31">
      <c r="A120" s="1194" t="s">
        <v>8589</v>
      </c>
      <c r="B120" s="1200">
        <v>47376067.649999999</v>
      </c>
      <c r="C120" s="1200">
        <v>4273771.1100000003</v>
      </c>
      <c r="D120" s="1200">
        <v>51649838.759999998</v>
      </c>
      <c r="E120" s="1200">
        <v>9659217.0899999999</v>
      </c>
      <c r="F120" s="1200">
        <v>7914479.9500000002</v>
      </c>
      <c r="G120" s="1200">
        <v>41990621.670000002</v>
      </c>
      <c r="H120" s="1200"/>
      <c r="I120" s="1200"/>
      <c r="J120" s="1200"/>
      <c r="K120" s="1200"/>
      <c r="L120" s="1200"/>
      <c r="M120" s="1200"/>
      <c r="N120" s="1200"/>
      <c r="O120" s="1200"/>
      <c r="P120" s="1200"/>
      <c r="Q120" s="1200"/>
      <c r="R120" s="1200"/>
      <c r="S120" s="1200"/>
      <c r="T120" s="1200"/>
      <c r="U120" s="1200"/>
      <c r="V120" s="1200"/>
      <c r="W120" s="1200"/>
      <c r="X120" s="1200"/>
      <c r="Y120" s="1200"/>
      <c r="Z120" s="1200"/>
      <c r="AA120" s="1200"/>
      <c r="AB120" s="1200"/>
      <c r="AC120" s="1200"/>
      <c r="AD120" s="1200"/>
      <c r="AE120" s="1200"/>
    </row>
    <row r="121" spans="1:31">
      <c r="B121" s="1200"/>
      <c r="C121" s="1200"/>
      <c r="D121" s="1200"/>
      <c r="E121" s="1200"/>
      <c r="F121" s="1200"/>
      <c r="G121" s="1200"/>
      <c r="H121" s="1200"/>
      <c r="I121" s="1200"/>
      <c r="J121" s="1200"/>
      <c r="K121" s="1200"/>
      <c r="L121" s="1200"/>
      <c r="M121" s="1200"/>
      <c r="N121" s="1200"/>
      <c r="O121" s="1200"/>
      <c r="P121" s="1200"/>
      <c r="Q121" s="1200"/>
      <c r="R121" s="1200"/>
      <c r="S121" s="1200"/>
      <c r="T121" s="1200"/>
      <c r="U121" s="1200"/>
      <c r="V121" s="1200"/>
      <c r="W121" s="1200"/>
      <c r="X121" s="1200"/>
      <c r="Y121" s="1200"/>
      <c r="Z121" s="1200"/>
      <c r="AA121" s="1200"/>
      <c r="AB121" s="1200"/>
      <c r="AC121" s="1200"/>
      <c r="AD121" s="1200"/>
      <c r="AE121" s="1200"/>
    </row>
    <row r="122" spans="1:31">
      <c r="A122" s="1194" t="s">
        <v>8590</v>
      </c>
      <c r="B122" s="1200">
        <v>0</v>
      </c>
      <c r="C122" s="1200">
        <v>0</v>
      </c>
      <c r="D122" s="1200">
        <v>0</v>
      </c>
      <c r="E122" s="1200">
        <v>0</v>
      </c>
      <c r="F122" s="1200">
        <v>0</v>
      </c>
      <c r="G122" s="1200">
        <v>0</v>
      </c>
      <c r="H122" s="1200"/>
      <c r="I122" s="1200"/>
      <c r="J122" s="1200"/>
      <c r="K122" s="1200"/>
      <c r="L122" s="1200"/>
      <c r="M122" s="1200"/>
      <c r="N122" s="1200"/>
      <c r="O122" s="1200"/>
      <c r="P122" s="1200"/>
      <c r="Q122" s="1200"/>
      <c r="R122" s="1200"/>
      <c r="S122" s="1200"/>
      <c r="T122" s="1200"/>
      <c r="U122" s="1200"/>
      <c r="V122" s="1200"/>
      <c r="W122" s="1200"/>
      <c r="X122" s="1200"/>
      <c r="Y122" s="1200"/>
      <c r="Z122" s="1200"/>
      <c r="AA122" s="1200"/>
      <c r="AB122" s="1200"/>
      <c r="AC122" s="1200"/>
      <c r="AD122" s="1200"/>
      <c r="AE122" s="1200"/>
    </row>
    <row r="123" spans="1:31">
      <c r="A123" s="1194" t="s">
        <v>8591</v>
      </c>
      <c r="B123" s="1200">
        <v>0</v>
      </c>
      <c r="C123" s="1200">
        <v>0</v>
      </c>
      <c r="D123" s="1200">
        <v>0</v>
      </c>
      <c r="E123" s="1200">
        <v>0</v>
      </c>
      <c r="F123" s="1200">
        <v>0</v>
      </c>
      <c r="G123" s="1200">
        <v>0</v>
      </c>
      <c r="H123" s="1200"/>
      <c r="I123" s="1200"/>
      <c r="J123" s="1200"/>
      <c r="K123" s="1200"/>
      <c r="L123" s="1200"/>
      <c r="M123" s="1200"/>
      <c r="N123" s="1200"/>
      <c r="O123" s="1200"/>
      <c r="P123" s="1200"/>
      <c r="Q123" s="1200"/>
      <c r="R123" s="1200"/>
      <c r="S123" s="1200"/>
      <c r="T123" s="1200"/>
      <c r="U123" s="1200"/>
      <c r="V123" s="1200"/>
      <c r="W123" s="1200"/>
      <c r="X123" s="1200"/>
      <c r="Y123" s="1200"/>
      <c r="Z123" s="1200"/>
      <c r="AA123" s="1200"/>
      <c r="AB123" s="1200"/>
      <c r="AC123" s="1200"/>
      <c r="AD123" s="1200"/>
      <c r="AE123" s="1200"/>
    </row>
    <row r="124" spans="1:31">
      <c r="A124" s="1194" t="s">
        <v>8592</v>
      </c>
      <c r="B124" s="1200">
        <v>0</v>
      </c>
      <c r="C124" s="1200">
        <v>0</v>
      </c>
      <c r="D124" s="1200">
        <v>0</v>
      </c>
      <c r="E124" s="1200">
        <v>0</v>
      </c>
      <c r="F124" s="1200">
        <v>0</v>
      </c>
      <c r="G124" s="1200">
        <v>0</v>
      </c>
      <c r="H124" s="1200"/>
      <c r="I124" s="1200"/>
      <c r="J124" s="1200"/>
      <c r="K124" s="1200"/>
      <c r="L124" s="1200"/>
      <c r="M124" s="1200"/>
      <c r="N124" s="1200"/>
      <c r="O124" s="1200"/>
      <c r="P124" s="1200"/>
      <c r="Q124" s="1200"/>
      <c r="R124" s="1200"/>
      <c r="S124" s="1200"/>
      <c r="T124" s="1200"/>
      <c r="U124" s="1200"/>
      <c r="V124" s="1200"/>
      <c r="W124" s="1200"/>
      <c r="X124" s="1200"/>
      <c r="Y124" s="1200"/>
      <c r="Z124" s="1200"/>
      <c r="AA124" s="1200"/>
      <c r="AB124" s="1200"/>
      <c r="AC124" s="1200"/>
      <c r="AD124" s="1200"/>
      <c r="AE124" s="1200"/>
    </row>
    <row r="125" spans="1:31">
      <c r="A125" s="1194" t="s">
        <v>8593</v>
      </c>
      <c r="B125" s="1200">
        <v>0</v>
      </c>
      <c r="C125" s="1200">
        <v>0</v>
      </c>
      <c r="D125" s="1200">
        <v>0</v>
      </c>
      <c r="E125" s="1200">
        <v>0</v>
      </c>
      <c r="F125" s="1200">
        <v>0</v>
      </c>
      <c r="G125" s="1200">
        <v>0</v>
      </c>
      <c r="H125" s="1200"/>
      <c r="I125" s="1200"/>
      <c r="J125" s="1200"/>
      <c r="K125" s="1200"/>
      <c r="L125" s="1200"/>
      <c r="M125" s="1200"/>
      <c r="N125" s="1200"/>
      <c r="O125" s="1200"/>
      <c r="P125" s="1200"/>
      <c r="Q125" s="1200"/>
      <c r="R125" s="1200"/>
      <c r="S125" s="1200"/>
      <c r="T125" s="1200"/>
      <c r="U125" s="1200"/>
      <c r="V125" s="1200"/>
      <c r="W125" s="1200"/>
      <c r="X125" s="1200"/>
      <c r="Y125" s="1200"/>
      <c r="Z125" s="1200"/>
      <c r="AA125" s="1200"/>
      <c r="AB125" s="1200"/>
      <c r="AC125" s="1200"/>
      <c r="AD125" s="1200"/>
      <c r="AE125" s="1200"/>
    </row>
    <row r="126" spans="1:31">
      <c r="A126" s="1194" t="s">
        <v>8594</v>
      </c>
      <c r="B126" s="1200">
        <v>0</v>
      </c>
      <c r="C126" s="1200">
        <v>0</v>
      </c>
      <c r="D126" s="1200">
        <v>0</v>
      </c>
      <c r="E126" s="1200">
        <v>0</v>
      </c>
      <c r="F126" s="1200">
        <v>0</v>
      </c>
      <c r="G126" s="1200">
        <v>0</v>
      </c>
      <c r="H126" s="1200"/>
      <c r="I126" s="1200"/>
      <c r="J126" s="1200"/>
      <c r="K126" s="1200"/>
      <c r="L126" s="1200"/>
      <c r="M126" s="1200"/>
      <c r="N126" s="1200"/>
      <c r="O126" s="1200"/>
      <c r="P126" s="1200"/>
      <c r="Q126" s="1200"/>
      <c r="R126" s="1200"/>
      <c r="S126" s="1200"/>
      <c r="T126" s="1200"/>
      <c r="U126" s="1200"/>
      <c r="V126" s="1200"/>
      <c r="W126" s="1200"/>
      <c r="X126" s="1200"/>
      <c r="Y126" s="1200"/>
      <c r="Z126" s="1200"/>
      <c r="AA126" s="1200"/>
      <c r="AB126" s="1200"/>
      <c r="AC126" s="1200"/>
      <c r="AD126" s="1200"/>
      <c r="AE126" s="1200"/>
    </row>
    <row r="127" spans="1:31">
      <c r="A127" s="1194" t="s">
        <v>8595</v>
      </c>
      <c r="B127" s="1200">
        <v>40376067.649999999</v>
      </c>
      <c r="C127" s="1200">
        <v>590701.11</v>
      </c>
      <c r="D127" s="1200">
        <v>40966768.759999998</v>
      </c>
      <c r="E127" s="1200">
        <v>9378761.9299999997</v>
      </c>
      <c r="F127" s="1200">
        <v>7634024.79</v>
      </c>
      <c r="G127" s="1200">
        <v>31588006.829999998</v>
      </c>
      <c r="H127" s="1200"/>
      <c r="I127" s="1200"/>
      <c r="J127" s="1200"/>
      <c r="K127" s="1200"/>
      <c r="L127" s="1200"/>
      <c r="M127" s="1200"/>
      <c r="N127" s="1200"/>
      <c r="O127" s="1200"/>
      <c r="P127" s="1200"/>
      <c r="Q127" s="1200"/>
      <c r="R127" s="1200"/>
      <c r="S127" s="1200"/>
      <c r="T127" s="1200"/>
      <c r="U127" s="1200"/>
      <c r="V127" s="1200"/>
      <c r="W127" s="1200"/>
      <c r="X127" s="1200"/>
      <c r="Y127" s="1200"/>
      <c r="Z127" s="1200"/>
      <c r="AA127" s="1200"/>
      <c r="AB127" s="1200"/>
      <c r="AC127" s="1200"/>
      <c r="AD127" s="1200"/>
      <c r="AE127" s="1200"/>
    </row>
    <row r="128" spans="1:31">
      <c r="A128" s="1194" t="s">
        <v>8596</v>
      </c>
      <c r="B128" s="1200">
        <v>7000000</v>
      </c>
      <c r="C128" s="1200">
        <v>143000</v>
      </c>
      <c r="D128" s="1200">
        <v>7143000</v>
      </c>
      <c r="E128" s="1200">
        <v>142350.12</v>
      </c>
      <c r="F128" s="1200">
        <v>142350.12</v>
      </c>
      <c r="G128" s="1200">
        <v>7000649.8799999999</v>
      </c>
      <c r="H128" s="1200"/>
      <c r="I128" s="1200"/>
      <c r="J128" s="1200"/>
      <c r="K128" s="1200"/>
      <c r="L128" s="1200"/>
      <c r="M128" s="1200"/>
      <c r="N128" s="1200"/>
      <c r="O128" s="1200"/>
      <c r="P128" s="1200"/>
      <c r="Q128" s="1200"/>
      <c r="R128" s="1200"/>
      <c r="S128" s="1200"/>
      <c r="T128" s="1200"/>
      <c r="U128" s="1200"/>
      <c r="V128" s="1200"/>
      <c r="W128" s="1200"/>
      <c r="X128" s="1200"/>
      <c r="Y128" s="1200"/>
      <c r="Z128" s="1200"/>
      <c r="AA128" s="1200"/>
      <c r="AB128" s="1200"/>
      <c r="AC128" s="1200"/>
      <c r="AD128" s="1200"/>
      <c r="AE128" s="1200"/>
    </row>
    <row r="129" spans="1:31">
      <c r="A129" s="1194" t="s">
        <v>8597</v>
      </c>
      <c r="B129" s="1200">
        <v>0</v>
      </c>
      <c r="C129" s="1200">
        <v>3400000</v>
      </c>
      <c r="D129" s="1200">
        <v>3400000</v>
      </c>
      <c r="E129" s="1200">
        <v>0</v>
      </c>
      <c r="F129" s="1200">
        <v>0</v>
      </c>
      <c r="G129" s="1200">
        <v>3400000</v>
      </c>
      <c r="H129" s="1200"/>
      <c r="I129" s="1200"/>
      <c r="J129" s="1200"/>
      <c r="K129" s="1200"/>
      <c r="L129" s="1200"/>
      <c r="M129" s="1200"/>
      <c r="N129" s="1200"/>
      <c r="O129" s="1200"/>
      <c r="P129" s="1200"/>
      <c r="Q129" s="1200"/>
      <c r="R129" s="1200"/>
      <c r="S129" s="1200"/>
      <c r="T129" s="1200"/>
      <c r="U129" s="1200"/>
      <c r="V129" s="1200"/>
      <c r="W129" s="1200"/>
      <c r="X129" s="1200"/>
      <c r="Y129" s="1200"/>
      <c r="Z129" s="1200"/>
      <c r="AA129" s="1200"/>
      <c r="AB129" s="1200"/>
      <c r="AC129" s="1200"/>
      <c r="AD129" s="1200"/>
      <c r="AE129" s="1200"/>
    </row>
    <row r="130" spans="1:31">
      <c r="A130" s="1194" t="s">
        <v>8598</v>
      </c>
      <c r="B130" s="1200">
        <v>0</v>
      </c>
      <c r="C130" s="1200">
        <v>140070</v>
      </c>
      <c r="D130" s="1200">
        <v>140070</v>
      </c>
      <c r="E130" s="1200">
        <v>138105.04</v>
      </c>
      <c r="F130" s="1200">
        <v>138105.04</v>
      </c>
      <c r="G130" s="1200">
        <v>1964.96</v>
      </c>
      <c r="H130" s="1200"/>
      <c r="I130" s="1200"/>
      <c r="J130" s="1200"/>
      <c r="K130" s="1200"/>
      <c r="L130" s="1200"/>
      <c r="M130" s="1200"/>
      <c r="N130" s="1200"/>
      <c r="O130" s="1200"/>
      <c r="P130" s="1200"/>
      <c r="Q130" s="1200"/>
      <c r="R130" s="1200"/>
      <c r="S130" s="1200"/>
      <c r="T130" s="1200"/>
      <c r="U130" s="1200"/>
      <c r="V130" s="1200"/>
      <c r="W130" s="1200"/>
      <c r="X130" s="1200"/>
      <c r="Y130" s="1200"/>
      <c r="Z130" s="1200"/>
      <c r="AA130" s="1200"/>
      <c r="AB130" s="1200"/>
      <c r="AC130" s="1200"/>
      <c r="AD130" s="1200"/>
      <c r="AE130" s="1200"/>
    </row>
    <row r="131" spans="1:31">
      <c r="B131" s="1200"/>
      <c r="C131" s="1200"/>
      <c r="D131" s="1200"/>
      <c r="E131" s="1200"/>
      <c r="F131" s="1200"/>
      <c r="G131" s="1200"/>
      <c r="H131" s="1200"/>
      <c r="I131" s="1200"/>
      <c r="J131" s="1200"/>
      <c r="K131" s="1200"/>
      <c r="L131" s="1200"/>
      <c r="M131" s="1200"/>
      <c r="N131" s="1200"/>
      <c r="O131" s="1200"/>
      <c r="P131" s="1200"/>
      <c r="Q131" s="1200"/>
      <c r="R131" s="1200"/>
      <c r="S131" s="1200"/>
      <c r="T131" s="1200"/>
      <c r="U131" s="1200"/>
      <c r="V131" s="1200"/>
      <c r="W131" s="1200"/>
      <c r="X131" s="1200"/>
      <c r="Y131" s="1200"/>
      <c r="Z131" s="1200"/>
      <c r="AA131" s="1200"/>
      <c r="AB131" s="1200"/>
      <c r="AC131" s="1200"/>
      <c r="AD131" s="1200"/>
      <c r="AE131" s="1200"/>
    </row>
    <row r="132" spans="1:31">
      <c r="A132" s="1194" t="s">
        <v>8599</v>
      </c>
      <c r="B132" s="1200">
        <v>179181394.40000001</v>
      </c>
      <c r="C132" s="1200">
        <v>42992012.840000004</v>
      </c>
      <c r="D132" s="1200">
        <v>222173407.24000001</v>
      </c>
      <c r="E132" s="1200">
        <v>50053330.93</v>
      </c>
      <c r="F132" s="1200">
        <v>31046747.260000002</v>
      </c>
      <c r="G132" s="1200">
        <v>172120076.31</v>
      </c>
      <c r="H132" s="1200"/>
      <c r="I132" s="1200"/>
      <c r="J132" s="1200"/>
      <c r="K132" s="1200"/>
      <c r="L132" s="1200"/>
      <c r="M132" s="1200"/>
      <c r="N132" s="1200"/>
      <c r="O132" s="1200"/>
      <c r="P132" s="1200"/>
      <c r="Q132" s="1200"/>
      <c r="R132" s="1200"/>
      <c r="S132" s="1200"/>
      <c r="T132" s="1200"/>
      <c r="U132" s="1200"/>
      <c r="V132" s="1200"/>
      <c r="W132" s="1200"/>
      <c r="X132" s="1200"/>
      <c r="Y132" s="1200"/>
      <c r="Z132" s="1200"/>
      <c r="AA132" s="1200"/>
      <c r="AB132" s="1200"/>
      <c r="AC132" s="1200"/>
      <c r="AD132" s="1200"/>
      <c r="AE132" s="1200"/>
    </row>
    <row r="133" spans="1:31">
      <c r="B133" s="1200"/>
      <c r="C133" s="1200"/>
      <c r="D133" s="1200"/>
      <c r="E133" s="1200"/>
      <c r="F133" s="1200"/>
      <c r="G133" s="1200"/>
      <c r="H133" s="1200"/>
      <c r="I133" s="1200"/>
      <c r="J133" s="1200"/>
      <c r="K133" s="1200"/>
      <c r="L133" s="1200"/>
      <c r="M133" s="1200"/>
      <c r="N133" s="1200"/>
      <c r="O133" s="1200"/>
      <c r="P133" s="1200"/>
      <c r="Q133" s="1200"/>
      <c r="R133" s="1200"/>
      <c r="S133" s="1200"/>
      <c r="T133" s="1200"/>
      <c r="U133" s="1200"/>
      <c r="V133" s="1200"/>
      <c r="W133" s="1200"/>
      <c r="X133" s="1200"/>
      <c r="Y133" s="1200"/>
      <c r="Z133" s="1200"/>
      <c r="AA133" s="1200"/>
      <c r="AB133" s="1200"/>
      <c r="AC133" s="1200"/>
      <c r="AD133" s="1200"/>
      <c r="AE133" s="1200"/>
    </row>
    <row r="134" spans="1:31">
      <c r="A134" s="1194" t="s">
        <v>8600</v>
      </c>
      <c r="B134" s="1200">
        <v>0</v>
      </c>
      <c r="C134" s="1200">
        <v>0</v>
      </c>
      <c r="D134" s="1200">
        <v>0</v>
      </c>
      <c r="E134" s="1200">
        <v>0</v>
      </c>
      <c r="F134" s="1200">
        <v>0</v>
      </c>
      <c r="G134" s="1200">
        <v>0</v>
      </c>
      <c r="H134" s="1200"/>
      <c r="I134" s="1200"/>
      <c r="J134" s="1200"/>
      <c r="K134" s="1200"/>
      <c r="L134" s="1200"/>
      <c r="M134" s="1200"/>
      <c r="N134" s="1200"/>
      <c r="O134" s="1200"/>
      <c r="P134" s="1200"/>
      <c r="Q134" s="1200"/>
      <c r="R134" s="1200"/>
      <c r="S134" s="1200"/>
      <c r="T134" s="1200"/>
      <c r="U134" s="1200"/>
      <c r="V134" s="1200"/>
      <c r="W134" s="1200"/>
      <c r="X134" s="1200"/>
      <c r="Y134" s="1200"/>
      <c r="Z134" s="1200"/>
      <c r="AA134" s="1200"/>
      <c r="AB134" s="1200"/>
      <c r="AC134" s="1200"/>
      <c r="AD134" s="1200"/>
      <c r="AE134" s="1200"/>
    </row>
    <row r="135" spans="1:31">
      <c r="A135" s="1194" t="s">
        <v>8601</v>
      </c>
      <c r="B135" s="1200">
        <v>16786054.379999999</v>
      </c>
      <c r="C135" s="1200">
        <v>41901479</v>
      </c>
      <c r="D135" s="1200">
        <v>58687533.380000003</v>
      </c>
      <c r="E135" s="1200">
        <v>4602962.49</v>
      </c>
      <c r="F135" s="1200">
        <v>1082409.6100000001</v>
      </c>
      <c r="G135" s="1200">
        <v>54084570.890000001</v>
      </c>
      <c r="H135" s="1200"/>
      <c r="I135" s="1200"/>
      <c r="J135" s="1200"/>
      <c r="K135" s="1200"/>
      <c r="L135" s="1200"/>
      <c r="M135" s="1200"/>
      <c r="N135" s="1200"/>
      <c r="O135" s="1200"/>
      <c r="P135" s="1200"/>
      <c r="Q135" s="1200"/>
      <c r="R135" s="1200"/>
      <c r="S135" s="1200"/>
      <c r="T135" s="1200"/>
      <c r="U135" s="1200"/>
      <c r="V135" s="1200"/>
      <c r="W135" s="1200"/>
      <c r="X135" s="1200"/>
      <c r="Y135" s="1200"/>
      <c r="Z135" s="1200"/>
      <c r="AA135" s="1200"/>
      <c r="AB135" s="1200"/>
      <c r="AC135" s="1200"/>
      <c r="AD135" s="1200"/>
      <c r="AE135" s="1200"/>
    </row>
    <row r="136" spans="1:31">
      <c r="A136" s="1194" t="s">
        <v>8659</v>
      </c>
      <c r="B136" s="1200">
        <v>0</v>
      </c>
      <c r="C136" s="1200">
        <v>713039.84</v>
      </c>
      <c r="D136" s="1200">
        <v>713039.84</v>
      </c>
      <c r="E136" s="1200">
        <v>0</v>
      </c>
      <c r="F136" s="1200">
        <v>0</v>
      </c>
      <c r="G136" s="1200">
        <v>713039.84</v>
      </c>
      <c r="H136" s="1200"/>
      <c r="I136" s="1200"/>
      <c r="J136" s="1200"/>
      <c r="K136" s="1200"/>
      <c r="L136" s="1200"/>
      <c r="M136" s="1200"/>
      <c r="N136" s="1200"/>
      <c r="O136" s="1200"/>
      <c r="P136" s="1200"/>
      <c r="Q136" s="1200"/>
      <c r="R136" s="1200"/>
      <c r="S136" s="1200"/>
      <c r="T136" s="1200"/>
      <c r="U136" s="1200"/>
      <c r="V136" s="1200"/>
      <c r="W136" s="1200"/>
      <c r="X136" s="1200"/>
      <c r="Y136" s="1200"/>
      <c r="Z136" s="1200"/>
      <c r="AA136" s="1200"/>
      <c r="AB136" s="1200"/>
      <c r="AC136" s="1200"/>
      <c r="AD136" s="1200"/>
      <c r="AE136" s="1200"/>
    </row>
    <row r="137" spans="1:31">
      <c r="A137" s="1194" t="s">
        <v>8603</v>
      </c>
      <c r="B137" s="1200">
        <v>3247504.31</v>
      </c>
      <c r="C137" s="1200">
        <v>0</v>
      </c>
      <c r="D137" s="1200">
        <v>3247504.31</v>
      </c>
      <c r="E137" s="1200">
        <v>0</v>
      </c>
      <c r="F137" s="1200">
        <v>0</v>
      </c>
      <c r="G137" s="1200">
        <v>3247504.31</v>
      </c>
      <c r="H137" s="1200"/>
      <c r="I137" s="1200"/>
      <c r="J137" s="1200"/>
      <c r="K137" s="1200"/>
      <c r="L137" s="1200"/>
      <c r="M137" s="1200"/>
      <c r="N137" s="1200"/>
      <c r="O137" s="1200"/>
      <c r="P137" s="1200"/>
      <c r="Q137" s="1200"/>
      <c r="R137" s="1200"/>
      <c r="S137" s="1200"/>
      <c r="T137" s="1200"/>
      <c r="U137" s="1200"/>
      <c r="V137" s="1200"/>
      <c r="W137" s="1200"/>
      <c r="X137" s="1200"/>
      <c r="Y137" s="1200"/>
      <c r="Z137" s="1200"/>
      <c r="AA137" s="1200"/>
      <c r="AB137" s="1200"/>
      <c r="AC137" s="1200"/>
      <c r="AD137" s="1200"/>
      <c r="AE137" s="1200"/>
    </row>
    <row r="138" spans="1:31">
      <c r="A138" s="1194" t="s">
        <v>8604</v>
      </c>
      <c r="B138" s="1200">
        <v>159147835.71000001</v>
      </c>
      <c r="C138" s="1200">
        <v>377494</v>
      </c>
      <c r="D138" s="1200">
        <v>159525329.71000001</v>
      </c>
      <c r="E138" s="1200">
        <v>45450368.439999998</v>
      </c>
      <c r="F138" s="1200">
        <v>29964337.649999999</v>
      </c>
      <c r="G138" s="1200">
        <v>114074961.27</v>
      </c>
      <c r="H138" s="1200"/>
      <c r="I138" s="1200"/>
      <c r="J138" s="1200"/>
      <c r="K138" s="1200"/>
      <c r="L138" s="1200"/>
      <c r="M138" s="1200"/>
      <c r="N138" s="1200"/>
      <c r="O138" s="1200"/>
      <c r="P138" s="1200"/>
      <c r="Q138" s="1200"/>
      <c r="R138" s="1200"/>
      <c r="S138" s="1200"/>
      <c r="T138" s="1200"/>
      <c r="U138" s="1200"/>
      <c r="V138" s="1200"/>
      <c r="W138" s="1200"/>
      <c r="X138" s="1200"/>
      <c r="Y138" s="1200"/>
      <c r="Z138" s="1200"/>
      <c r="AA138" s="1200"/>
      <c r="AB138" s="1200"/>
      <c r="AC138" s="1200"/>
      <c r="AD138" s="1200"/>
      <c r="AE138" s="1200"/>
    </row>
    <row r="139" spans="1:31">
      <c r="A139" s="1194" t="s">
        <v>8605</v>
      </c>
      <c r="B139" s="1200">
        <v>0</v>
      </c>
      <c r="C139" s="1200">
        <v>0</v>
      </c>
      <c r="D139" s="1200">
        <v>0</v>
      </c>
      <c r="E139" s="1200">
        <v>0</v>
      </c>
      <c r="F139" s="1200">
        <v>0</v>
      </c>
      <c r="G139" s="1200">
        <v>0</v>
      </c>
      <c r="H139" s="1200"/>
      <c r="I139" s="1200"/>
      <c r="J139" s="1200"/>
      <c r="K139" s="1200"/>
      <c r="L139" s="1200"/>
      <c r="M139" s="1200"/>
      <c r="N139" s="1200"/>
      <c r="O139" s="1200"/>
      <c r="P139" s="1200"/>
      <c r="Q139" s="1200"/>
      <c r="R139" s="1200"/>
      <c r="S139" s="1200"/>
      <c r="T139" s="1200"/>
      <c r="U139" s="1200"/>
      <c r="V139" s="1200"/>
      <c r="W139" s="1200"/>
      <c r="X139" s="1200"/>
      <c r="Y139" s="1200"/>
      <c r="Z139" s="1200"/>
      <c r="AA139" s="1200"/>
      <c r="AB139" s="1200"/>
      <c r="AC139" s="1200"/>
      <c r="AD139" s="1200"/>
      <c r="AE139" s="1200"/>
    </row>
    <row r="140" spans="1:31">
      <c r="A140" s="1194" t="s">
        <v>8606</v>
      </c>
      <c r="B140" s="1200">
        <v>0</v>
      </c>
      <c r="C140" s="1200">
        <v>0</v>
      </c>
      <c r="D140" s="1200">
        <v>0</v>
      </c>
      <c r="E140" s="1200">
        <v>0</v>
      </c>
      <c r="F140" s="1200">
        <v>0</v>
      </c>
      <c r="G140" s="1200">
        <v>0</v>
      </c>
      <c r="H140" s="1200"/>
      <c r="I140" s="1200"/>
      <c r="J140" s="1200"/>
      <c r="K140" s="1200"/>
      <c r="L140" s="1200"/>
      <c r="M140" s="1200"/>
      <c r="N140" s="1200"/>
      <c r="O140" s="1200"/>
      <c r="P140" s="1200"/>
      <c r="Q140" s="1200"/>
      <c r="R140" s="1200"/>
      <c r="S140" s="1200"/>
      <c r="T140" s="1200"/>
      <c r="U140" s="1200"/>
      <c r="V140" s="1200"/>
      <c r="W140" s="1200"/>
      <c r="X140" s="1200"/>
      <c r="Y140" s="1200"/>
      <c r="Z140" s="1200"/>
      <c r="AA140" s="1200"/>
      <c r="AB140" s="1200"/>
      <c r="AC140" s="1200"/>
      <c r="AD140" s="1200"/>
      <c r="AE140" s="1200"/>
    </row>
    <row r="141" spans="1:31">
      <c r="A141" s="1194" t="s">
        <v>8607</v>
      </c>
      <c r="B141" s="1200">
        <v>0</v>
      </c>
      <c r="C141" s="1200">
        <v>0</v>
      </c>
      <c r="D141" s="1200">
        <v>0</v>
      </c>
      <c r="E141" s="1200">
        <v>0</v>
      </c>
      <c r="F141" s="1200">
        <v>0</v>
      </c>
      <c r="G141" s="1200">
        <v>0</v>
      </c>
      <c r="H141" s="1200"/>
      <c r="I141" s="1200"/>
      <c r="J141" s="1200"/>
      <c r="K141" s="1200"/>
      <c r="L141" s="1200"/>
      <c r="M141" s="1200"/>
      <c r="N141" s="1200"/>
      <c r="O141" s="1200"/>
      <c r="P141" s="1200"/>
      <c r="Q141" s="1200"/>
      <c r="R141" s="1200"/>
      <c r="S141" s="1200"/>
      <c r="T141" s="1200"/>
      <c r="U141" s="1200"/>
      <c r="V141" s="1200"/>
      <c r="W141" s="1200"/>
      <c r="X141" s="1200"/>
      <c r="Y141" s="1200"/>
      <c r="Z141" s="1200"/>
      <c r="AA141" s="1200"/>
      <c r="AB141" s="1200"/>
      <c r="AC141" s="1200"/>
      <c r="AD141" s="1200"/>
      <c r="AE141" s="1200"/>
    </row>
    <row r="142" spans="1:31">
      <c r="A142" s="1194" t="s">
        <v>8608</v>
      </c>
      <c r="B142" s="1200">
        <v>0</v>
      </c>
      <c r="C142" s="1200">
        <v>0</v>
      </c>
      <c r="D142" s="1200">
        <v>0</v>
      </c>
      <c r="E142" s="1200">
        <v>0</v>
      </c>
      <c r="F142" s="1200">
        <v>0</v>
      </c>
      <c r="G142" s="1200">
        <v>0</v>
      </c>
      <c r="H142" s="1200"/>
      <c r="I142" s="1200"/>
      <c r="J142" s="1200"/>
      <c r="K142" s="1200"/>
      <c r="L142" s="1200"/>
      <c r="M142" s="1200"/>
      <c r="N142" s="1200"/>
      <c r="O142" s="1200"/>
      <c r="P142" s="1200"/>
      <c r="Q142" s="1200"/>
      <c r="R142" s="1200"/>
      <c r="S142" s="1200"/>
      <c r="T142" s="1200"/>
      <c r="U142" s="1200"/>
      <c r="V142" s="1200"/>
      <c r="W142" s="1200"/>
      <c r="X142" s="1200"/>
      <c r="Y142" s="1200"/>
      <c r="Z142" s="1200"/>
      <c r="AA142" s="1200"/>
      <c r="AB142" s="1200"/>
      <c r="AC142" s="1200"/>
      <c r="AD142" s="1200"/>
      <c r="AE142" s="1200"/>
    </row>
    <row r="143" spans="1:31">
      <c r="B143" s="1200"/>
      <c r="C143" s="1200"/>
      <c r="D143" s="1200"/>
      <c r="E143" s="1200"/>
      <c r="F143" s="1200"/>
      <c r="G143" s="1200"/>
      <c r="H143" s="1200"/>
      <c r="I143" s="1200"/>
      <c r="J143" s="1200"/>
      <c r="K143" s="1200"/>
      <c r="L143" s="1200"/>
      <c r="M143" s="1200"/>
      <c r="N143" s="1200"/>
      <c r="O143" s="1200"/>
      <c r="P143" s="1200"/>
      <c r="Q143" s="1200"/>
      <c r="R143" s="1200"/>
      <c r="S143" s="1200"/>
      <c r="T143" s="1200"/>
      <c r="U143" s="1200"/>
      <c r="V143" s="1200"/>
      <c r="W143" s="1200"/>
      <c r="X143" s="1200"/>
      <c r="Y143" s="1200"/>
      <c r="Z143" s="1200"/>
      <c r="AA143" s="1200"/>
      <c r="AB143" s="1200"/>
      <c r="AC143" s="1200"/>
      <c r="AD143" s="1200"/>
      <c r="AE143" s="1200"/>
    </row>
    <row r="144" spans="1:31">
      <c r="A144" s="1194" t="s">
        <v>8609</v>
      </c>
      <c r="B144" s="1200">
        <v>0</v>
      </c>
      <c r="C144" s="1200">
        <v>1632400</v>
      </c>
      <c r="D144" s="1200">
        <v>1632400</v>
      </c>
      <c r="E144" s="1200">
        <v>693000</v>
      </c>
      <c r="F144" s="1200">
        <v>693000</v>
      </c>
      <c r="G144" s="1200">
        <v>939400</v>
      </c>
      <c r="H144" s="1200"/>
      <c r="I144" s="1200"/>
      <c r="J144" s="1200"/>
      <c r="K144" s="1200"/>
      <c r="L144" s="1200"/>
      <c r="M144" s="1200"/>
      <c r="N144" s="1200"/>
      <c r="O144" s="1200"/>
      <c r="P144" s="1200"/>
      <c r="Q144" s="1200"/>
      <c r="R144" s="1200"/>
      <c r="S144" s="1200"/>
      <c r="T144" s="1200"/>
      <c r="U144" s="1200"/>
      <c r="V144" s="1200"/>
      <c r="W144" s="1200"/>
      <c r="X144" s="1200"/>
      <c r="Y144" s="1200"/>
      <c r="Z144" s="1200"/>
      <c r="AA144" s="1200"/>
      <c r="AB144" s="1200"/>
      <c r="AC144" s="1200"/>
      <c r="AD144" s="1200"/>
      <c r="AE144" s="1200"/>
    </row>
    <row r="145" spans="1:31">
      <c r="A145" s="1194" t="s">
        <v>8610</v>
      </c>
      <c r="B145" s="1200"/>
      <c r="C145" s="1200"/>
      <c r="D145" s="1200"/>
      <c r="E145" s="1200"/>
      <c r="F145" s="1200"/>
      <c r="G145" s="1200"/>
      <c r="H145" s="1200"/>
      <c r="I145" s="1200"/>
      <c r="J145" s="1200"/>
      <c r="K145" s="1200"/>
      <c r="L145" s="1200"/>
      <c r="M145" s="1200"/>
      <c r="N145" s="1200"/>
      <c r="O145" s="1200"/>
      <c r="P145" s="1200"/>
      <c r="Q145" s="1200"/>
      <c r="R145" s="1200"/>
      <c r="S145" s="1200"/>
      <c r="T145" s="1200"/>
      <c r="U145" s="1200"/>
      <c r="V145" s="1200"/>
      <c r="W145" s="1200"/>
      <c r="X145" s="1200"/>
      <c r="Y145" s="1200"/>
      <c r="Z145" s="1200"/>
      <c r="AA145" s="1200"/>
      <c r="AB145" s="1200"/>
      <c r="AC145" s="1200"/>
      <c r="AD145" s="1200"/>
      <c r="AE145" s="1200"/>
    </row>
    <row r="146" spans="1:31">
      <c r="B146" s="1200"/>
      <c r="C146" s="1200"/>
      <c r="D146" s="1200"/>
      <c r="E146" s="1200"/>
      <c r="F146" s="1200"/>
      <c r="G146" s="1200"/>
      <c r="H146" s="1200"/>
      <c r="I146" s="1200"/>
      <c r="J146" s="1200"/>
      <c r="K146" s="1200"/>
      <c r="L146" s="1200"/>
      <c r="M146" s="1200"/>
      <c r="N146" s="1200"/>
      <c r="O146" s="1200"/>
      <c r="P146" s="1200"/>
      <c r="Q146" s="1200"/>
      <c r="R146" s="1200"/>
      <c r="S146" s="1200"/>
      <c r="T146" s="1200"/>
      <c r="U146" s="1200"/>
      <c r="V146" s="1200"/>
      <c r="W146" s="1200"/>
      <c r="X146" s="1200"/>
      <c r="Y146" s="1200"/>
      <c r="Z146" s="1200"/>
      <c r="AA146" s="1200"/>
      <c r="AB146" s="1200"/>
      <c r="AC146" s="1200"/>
      <c r="AD146" s="1200"/>
      <c r="AE146" s="1200"/>
    </row>
    <row r="147" spans="1:31">
      <c r="A147" s="1194" t="s">
        <v>8611</v>
      </c>
      <c r="B147" s="1200">
        <v>0</v>
      </c>
      <c r="C147" s="1200">
        <v>0</v>
      </c>
      <c r="D147" s="1200">
        <v>0</v>
      </c>
      <c r="E147" s="1200">
        <v>0</v>
      </c>
      <c r="F147" s="1200">
        <v>0</v>
      </c>
      <c r="G147" s="1200">
        <v>0</v>
      </c>
      <c r="H147" s="1200"/>
      <c r="I147" s="1200"/>
      <c r="J147" s="1200"/>
      <c r="K147" s="1200"/>
      <c r="L147" s="1200"/>
      <c r="M147" s="1200"/>
      <c r="N147" s="1200"/>
      <c r="O147" s="1200"/>
      <c r="P147" s="1200"/>
      <c r="Q147" s="1200"/>
      <c r="R147" s="1200"/>
      <c r="S147" s="1200"/>
      <c r="T147" s="1200"/>
      <c r="U147" s="1200"/>
      <c r="V147" s="1200"/>
      <c r="W147" s="1200"/>
      <c r="X147" s="1200"/>
      <c r="Y147" s="1200"/>
      <c r="Z147" s="1200"/>
      <c r="AA147" s="1200"/>
      <c r="AB147" s="1200"/>
      <c r="AC147" s="1200"/>
      <c r="AD147" s="1200"/>
      <c r="AE147" s="1200"/>
    </row>
    <row r="148" spans="1:31">
      <c r="A148" s="1194" t="s">
        <v>8612</v>
      </c>
      <c r="B148" s="1200">
        <v>0</v>
      </c>
      <c r="C148" s="1200">
        <v>0</v>
      </c>
      <c r="D148" s="1200">
        <v>0</v>
      </c>
      <c r="E148" s="1200">
        <v>0</v>
      </c>
      <c r="F148" s="1200">
        <v>0</v>
      </c>
      <c r="G148" s="1200">
        <v>0</v>
      </c>
      <c r="H148" s="1200"/>
      <c r="I148" s="1200"/>
      <c r="J148" s="1200"/>
      <c r="K148" s="1200"/>
      <c r="L148" s="1200"/>
      <c r="M148" s="1200"/>
      <c r="N148" s="1200"/>
      <c r="O148" s="1200"/>
      <c r="P148" s="1200"/>
      <c r="Q148" s="1200"/>
      <c r="R148" s="1200"/>
      <c r="S148" s="1200"/>
      <c r="T148" s="1200"/>
      <c r="U148" s="1200"/>
      <c r="V148" s="1200"/>
      <c r="W148" s="1200"/>
      <c r="X148" s="1200"/>
      <c r="Y148" s="1200"/>
      <c r="Z148" s="1200"/>
      <c r="AA148" s="1200"/>
      <c r="AB148" s="1200"/>
      <c r="AC148" s="1200"/>
      <c r="AD148" s="1200"/>
      <c r="AE148" s="1200"/>
    </row>
    <row r="149" spans="1:31">
      <c r="A149" s="1194" t="s">
        <v>8613</v>
      </c>
      <c r="B149" s="1200">
        <v>0</v>
      </c>
      <c r="C149" s="1200">
        <v>0</v>
      </c>
      <c r="D149" s="1200">
        <v>0</v>
      </c>
      <c r="E149" s="1200">
        <v>0</v>
      </c>
      <c r="F149" s="1200">
        <v>0</v>
      </c>
      <c r="G149" s="1200">
        <v>0</v>
      </c>
      <c r="H149" s="1200"/>
      <c r="I149" s="1200"/>
      <c r="J149" s="1200"/>
      <c r="K149" s="1200"/>
      <c r="L149" s="1200"/>
      <c r="M149" s="1200"/>
      <c r="N149" s="1200"/>
      <c r="O149" s="1200"/>
      <c r="P149" s="1200"/>
      <c r="Q149" s="1200"/>
      <c r="R149" s="1200"/>
      <c r="S149" s="1200"/>
      <c r="T149" s="1200"/>
      <c r="U149" s="1200"/>
      <c r="V149" s="1200"/>
      <c r="W149" s="1200"/>
      <c r="X149" s="1200"/>
      <c r="Y149" s="1200"/>
      <c r="Z149" s="1200"/>
      <c r="AA149" s="1200"/>
      <c r="AB149" s="1200"/>
      <c r="AC149" s="1200"/>
      <c r="AD149" s="1200"/>
      <c r="AE149" s="1200"/>
    </row>
    <row r="150" spans="1:31">
      <c r="A150" s="1194" t="s">
        <v>8614</v>
      </c>
      <c r="B150" s="1200">
        <v>0</v>
      </c>
      <c r="C150" s="1200">
        <v>1632400</v>
      </c>
      <c r="D150" s="1200">
        <v>1632400</v>
      </c>
      <c r="E150" s="1200">
        <v>693000</v>
      </c>
      <c r="F150" s="1200">
        <v>693000</v>
      </c>
      <c r="G150" s="1200">
        <v>939400</v>
      </c>
      <c r="H150" s="1200"/>
      <c r="I150" s="1200"/>
      <c r="J150" s="1200"/>
      <c r="K150" s="1200"/>
      <c r="L150" s="1200"/>
      <c r="M150" s="1200"/>
      <c r="N150" s="1200"/>
      <c r="O150" s="1200"/>
      <c r="P150" s="1200"/>
      <c r="Q150" s="1200"/>
      <c r="R150" s="1200"/>
      <c r="S150" s="1200"/>
      <c r="T150" s="1200"/>
      <c r="U150" s="1200"/>
      <c r="V150" s="1200"/>
      <c r="W150" s="1200"/>
      <c r="X150" s="1200"/>
      <c r="Y150" s="1200"/>
      <c r="Z150" s="1200"/>
      <c r="AA150" s="1200"/>
      <c r="AB150" s="1200"/>
      <c r="AC150" s="1200"/>
      <c r="AD150" s="1200"/>
      <c r="AE150" s="1200"/>
    </row>
    <row r="151" spans="1:31">
      <c r="A151" s="1194" t="s">
        <v>8615</v>
      </c>
      <c r="B151" s="1200">
        <v>0</v>
      </c>
      <c r="C151" s="1200">
        <v>0</v>
      </c>
      <c r="D151" s="1200">
        <v>0</v>
      </c>
      <c r="E151" s="1200">
        <v>0</v>
      </c>
      <c r="F151" s="1200">
        <v>0</v>
      </c>
      <c r="G151" s="1200">
        <v>0</v>
      </c>
      <c r="H151" s="1200"/>
      <c r="I151" s="1200"/>
      <c r="J151" s="1200"/>
      <c r="K151" s="1200"/>
      <c r="L151" s="1200"/>
      <c r="M151" s="1200"/>
      <c r="N151" s="1200"/>
      <c r="O151" s="1200"/>
      <c r="P151" s="1200"/>
      <c r="Q151" s="1200"/>
      <c r="R151" s="1200"/>
      <c r="S151" s="1200"/>
      <c r="T151" s="1200"/>
      <c r="U151" s="1200"/>
      <c r="V151" s="1200"/>
      <c r="W151" s="1200"/>
      <c r="X151" s="1200"/>
      <c r="Y151" s="1200"/>
      <c r="Z151" s="1200"/>
      <c r="AA151" s="1200"/>
      <c r="AB151" s="1200"/>
      <c r="AC151" s="1200"/>
      <c r="AD151" s="1200"/>
      <c r="AE151" s="1200"/>
    </row>
    <row r="152" spans="1:31">
      <c r="A152" s="1194" t="s">
        <v>8616</v>
      </c>
      <c r="B152" s="1200">
        <v>0</v>
      </c>
      <c r="C152" s="1200">
        <v>0</v>
      </c>
      <c r="D152" s="1200">
        <v>0</v>
      </c>
      <c r="E152" s="1200">
        <v>0</v>
      </c>
      <c r="F152" s="1200">
        <v>0</v>
      </c>
      <c r="G152" s="1200">
        <v>0</v>
      </c>
      <c r="H152" s="1200"/>
      <c r="I152" s="1200"/>
      <c r="J152" s="1200"/>
      <c r="K152" s="1200"/>
      <c r="L152" s="1200"/>
      <c r="M152" s="1200"/>
      <c r="N152" s="1200"/>
      <c r="O152" s="1200"/>
      <c r="P152" s="1200"/>
      <c r="Q152" s="1200"/>
      <c r="R152" s="1200"/>
      <c r="S152" s="1200"/>
      <c r="T152" s="1200"/>
      <c r="U152" s="1200"/>
      <c r="V152" s="1200"/>
      <c r="W152" s="1200"/>
      <c r="X152" s="1200"/>
      <c r="Y152" s="1200"/>
      <c r="Z152" s="1200"/>
      <c r="AA152" s="1200"/>
      <c r="AB152" s="1200"/>
      <c r="AC152" s="1200"/>
      <c r="AD152" s="1200"/>
      <c r="AE152" s="1200"/>
    </row>
    <row r="153" spans="1:31">
      <c r="A153" s="1194" t="s">
        <v>8617</v>
      </c>
      <c r="B153" s="1200">
        <v>0</v>
      </c>
      <c r="C153" s="1200">
        <v>0</v>
      </c>
      <c r="D153" s="1200">
        <v>0</v>
      </c>
      <c r="E153" s="1200">
        <v>0</v>
      </c>
      <c r="F153" s="1200">
        <v>0</v>
      </c>
      <c r="G153" s="1200">
        <v>0</v>
      </c>
      <c r="H153" s="1200"/>
      <c r="I153" s="1200"/>
      <c r="J153" s="1200"/>
      <c r="K153" s="1200"/>
      <c r="L153" s="1200"/>
      <c r="M153" s="1200"/>
      <c r="N153" s="1200"/>
      <c r="O153" s="1200"/>
      <c r="P153" s="1200"/>
      <c r="Q153" s="1200"/>
      <c r="R153" s="1200"/>
      <c r="S153" s="1200"/>
      <c r="T153" s="1200"/>
      <c r="U153" s="1200"/>
      <c r="V153" s="1200"/>
      <c r="W153" s="1200"/>
      <c r="X153" s="1200"/>
      <c r="Y153" s="1200"/>
      <c r="Z153" s="1200"/>
      <c r="AA153" s="1200"/>
      <c r="AB153" s="1200"/>
      <c r="AC153" s="1200"/>
      <c r="AD153" s="1200"/>
      <c r="AE153" s="1200"/>
    </row>
    <row r="154" spans="1:31">
      <c r="A154" s="1194" t="s">
        <v>8618</v>
      </c>
      <c r="B154" s="1200">
        <v>0</v>
      </c>
      <c r="C154" s="1200">
        <v>0</v>
      </c>
      <c r="D154" s="1200">
        <v>0</v>
      </c>
      <c r="E154" s="1200">
        <v>0</v>
      </c>
      <c r="F154" s="1200">
        <v>0</v>
      </c>
      <c r="G154" s="1200">
        <v>0</v>
      </c>
      <c r="H154" s="1200"/>
      <c r="I154" s="1200"/>
      <c r="J154" s="1200"/>
      <c r="K154" s="1200"/>
      <c r="L154" s="1200"/>
      <c r="M154" s="1200"/>
      <c r="N154" s="1200"/>
      <c r="O154" s="1200"/>
      <c r="P154" s="1200"/>
      <c r="Q154" s="1200"/>
      <c r="R154" s="1200"/>
      <c r="S154" s="1200"/>
      <c r="T154" s="1200"/>
      <c r="U154" s="1200"/>
      <c r="V154" s="1200"/>
      <c r="W154" s="1200"/>
      <c r="X154" s="1200"/>
      <c r="Y154" s="1200"/>
      <c r="Z154" s="1200"/>
      <c r="AA154" s="1200"/>
      <c r="AB154" s="1200"/>
      <c r="AC154" s="1200"/>
      <c r="AD154" s="1200"/>
      <c r="AE154" s="1200"/>
    </row>
    <row r="155" spans="1:31">
      <c r="A155" s="1194" t="s">
        <v>8619</v>
      </c>
      <c r="B155" s="1200">
        <v>0</v>
      </c>
      <c r="C155" s="1200">
        <v>0</v>
      </c>
      <c r="D155" s="1200">
        <v>0</v>
      </c>
      <c r="E155" s="1200">
        <v>0</v>
      </c>
      <c r="F155" s="1200">
        <v>0</v>
      </c>
      <c r="G155" s="1200">
        <v>0</v>
      </c>
      <c r="H155" s="1200"/>
      <c r="I155" s="1200"/>
      <c r="J155" s="1200"/>
      <c r="K155" s="1200"/>
      <c r="L155" s="1200"/>
      <c r="M155" s="1200"/>
      <c r="N155" s="1200"/>
      <c r="O155" s="1200"/>
      <c r="P155" s="1200"/>
      <c r="Q155" s="1200"/>
      <c r="R155" s="1200"/>
      <c r="S155" s="1200"/>
      <c r="T155" s="1200"/>
      <c r="U155" s="1200"/>
      <c r="V155" s="1200"/>
      <c r="W155" s="1200"/>
      <c r="X155" s="1200"/>
      <c r="Y155" s="1200"/>
      <c r="Z155" s="1200"/>
      <c r="AA155" s="1200"/>
      <c r="AB155" s="1200"/>
      <c r="AC155" s="1200"/>
      <c r="AD155" s="1200"/>
      <c r="AE155" s="1200"/>
    </row>
    <row r="156" spans="1:31">
      <c r="B156" s="1200"/>
      <c r="C156" s="1200"/>
      <c r="D156" s="1200"/>
      <c r="E156" s="1200"/>
      <c r="F156" s="1200"/>
      <c r="G156" s="1200"/>
      <c r="H156" s="1200"/>
      <c r="I156" s="1200"/>
      <c r="J156" s="1200"/>
      <c r="K156" s="1200"/>
      <c r="L156" s="1200"/>
      <c r="M156" s="1200"/>
      <c r="N156" s="1200"/>
      <c r="O156" s="1200"/>
      <c r="P156" s="1200"/>
      <c r="Q156" s="1200"/>
      <c r="R156" s="1200"/>
      <c r="S156" s="1200"/>
      <c r="T156" s="1200"/>
      <c r="U156" s="1200"/>
      <c r="V156" s="1200"/>
      <c r="W156" s="1200"/>
      <c r="X156" s="1200"/>
      <c r="Y156" s="1200"/>
      <c r="Z156" s="1200"/>
      <c r="AA156" s="1200"/>
      <c r="AB156" s="1200"/>
      <c r="AC156" s="1200"/>
      <c r="AD156" s="1200"/>
      <c r="AE156" s="1200"/>
    </row>
    <row r="157" spans="1:31">
      <c r="A157" s="1194" t="s">
        <v>8620</v>
      </c>
      <c r="B157" s="1200">
        <v>0</v>
      </c>
      <c r="C157" s="1200">
        <v>13100000</v>
      </c>
      <c r="D157" s="1200">
        <v>13100000</v>
      </c>
      <c r="E157" s="1200">
        <v>0</v>
      </c>
      <c r="F157" s="1200">
        <v>0</v>
      </c>
      <c r="G157" s="1200">
        <v>13100000</v>
      </c>
      <c r="H157" s="1200"/>
      <c r="I157" s="1200"/>
      <c r="J157" s="1200"/>
      <c r="K157" s="1200"/>
      <c r="L157" s="1200"/>
      <c r="M157" s="1200"/>
      <c r="N157" s="1200"/>
      <c r="O157" s="1200"/>
      <c r="P157" s="1200"/>
      <c r="Q157" s="1200"/>
      <c r="R157" s="1200"/>
      <c r="S157" s="1200"/>
      <c r="T157" s="1200"/>
      <c r="U157" s="1200"/>
      <c r="V157" s="1200"/>
      <c r="W157" s="1200"/>
      <c r="X157" s="1200"/>
      <c r="Y157" s="1200"/>
      <c r="Z157" s="1200"/>
      <c r="AA157" s="1200"/>
      <c r="AB157" s="1200"/>
      <c r="AC157" s="1200"/>
      <c r="AD157" s="1200"/>
      <c r="AE157" s="1200"/>
    </row>
    <row r="158" spans="1:31">
      <c r="A158" s="1194" t="s">
        <v>8621</v>
      </c>
      <c r="B158" s="1200"/>
      <c r="C158" s="1200"/>
      <c r="D158" s="1200"/>
      <c r="E158" s="1200"/>
      <c r="F158" s="1200"/>
      <c r="G158" s="1200"/>
      <c r="H158" s="1200"/>
      <c r="I158" s="1200"/>
      <c r="J158" s="1200"/>
      <c r="K158" s="1200"/>
      <c r="L158" s="1200"/>
      <c r="M158" s="1200"/>
      <c r="N158" s="1200"/>
      <c r="O158" s="1200"/>
      <c r="P158" s="1200"/>
      <c r="Q158" s="1200"/>
      <c r="R158" s="1200"/>
      <c r="S158" s="1200"/>
      <c r="T158" s="1200"/>
      <c r="U158" s="1200"/>
      <c r="V158" s="1200"/>
      <c r="W158" s="1200"/>
      <c r="X158" s="1200"/>
      <c r="Y158" s="1200"/>
      <c r="Z158" s="1200"/>
      <c r="AA158" s="1200"/>
      <c r="AB158" s="1200"/>
      <c r="AC158" s="1200"/>
      <c r="AD158" s="1200"/>
      <c r="AE158" s="1200"/>
    </row>
    <row r="159" spans="1:31">
      <c r="B159" s="1200"/>
      <c r="C159" s="1200"/>
      <c r="D159" s="1200"/>
      <c r="E159" s="1200"/>
      <c r="F159" s="1200"/>
      <c r="G159" s="1200"/>
      <c r="H159" s="1200"/>
      <c r="I159" s="1200"/>
      <c r="J159" s="1200"/>
      <c r="K159" s="1200"/>
      <c r="L159" s="1200"/>
      <c r="M159" s="1200"/>
      <c r="N159" s="1200"/>
      <c r="O159" s="1200"/>
      <c r="P159" s="1200"/>
      <c r="Q159" s="1200"/>
      <c r="R159" s="1200"/>
      <c r="S159" s="1200"/>
      <c r="T159" s="1200"/>
      <c r="U159" s="1200"/>
      <c r="V159" s="1200"/>
      <c r="W159" s="1200"/>
      <c r="X159" s="1200"/>
      <c r="Y159" s="1200"/>
      <c r="Z159" s="1200"/>
      <c r="AA159" s="1200"/>
      <c r="AB159" s="1200"/>
      <c r="AC159" s="1200"/>
      <c r="AD159" s="1200"/>
      <c r="AE159" s="1200"/>
    </row>
    <row r="160" spans="1:31">
      <c r="A160" s="1194" t="s">
        <v>8622</v>
      </c>
      <c r="B160" s="1200">
        <v>0</v>
      </c>
      <c r="C160" s="1200">
        <v>0</v>
      </c>
      <c r="D160" s="1200">
        <v>0</v>
      </c>
      <c r="E160" s="1200">
        <v>0</v>
      </c>
      <c r="F160" s="1200">
        <v>0</v>
      </c>
      <c r="G160" s="1200">
        <v>0</v>
      </c>
      <c r="H160" s="1200"/>
      <c r="I160" s="1200"/>
      <c r="J160" s="1200"/>
      <c r="K160" s="1200"/>
      <c r="L160" s="1200"/>
      <c r="M160" s="1200"/>
      <c r="N160" s="1200"/>
      <c r="O160" s="1200"/>
      <c r="P160" s="1200"/>
      <c r="Q160" s="1200"/>
      <c r="R160" s="1200"/>
      <c r="S160" s="1200"/>
      <c r="T160" s="1200"/>
      <c r="U160" s="1200"/>
      <c r="V160" s="1200"/>
      <c r="W160" s="1200"/>
      <c r="X160" s="1200"/>
      <c r="Y160" s="1200"/>
      <c r="Z160" s="1200"/>
      <c r="AA160" s="1200"/>
      <c r="AB160" s="1200"/>
      <c r="AC160" s="1200"/>
      <c r="AD160" s="1200"/>
      <c r="AE160" s="1200"/>
    </row>
    <row r="161" spans="1:31">
      <c r="A161" s="1194" t="s">
        <v>8623</v>
      </c>
      <c r="B161" s="1200">
        <v>0</v>
      </c>
      <c r="C161" s="1200">
        <v>3000000</v>
      </c>
      <c r="D161" s="1200">
        <v>3000000</v>
      </c>
      <c r="E161" s="1200">
        <v>0</v>
      </c>
      <c r="F161" s="1200">
        <v>0</v>
      </c>
      <c r="G161" s="1200">
        <v>3000000</v>
      </c>
      <c r="H161" s="1200"/>
      <c r="I161" s="1200"/>
      <c r="J161" s="1200"/>
      <c r="K161" s="1200"/>
      <c r="L161" s="1200"/>
      <c r="M161" s="1200"/>
      <c r="N161" s="1200"/>
      <c r="O161" s="1200"/>
      <c r="P161" s="1200"/>
      <c r="Q161" s="1200"/>
      <c r="R161" s="1200"/>
      <c r="S161" s="1200"/>
      <c r="T161" s="1200"/>
      <c r="U161" s="1200"/>
      <c r="V161" s="1200"/>
      <c r="W161" s="1200"/>
      <c r="X161" s="1200"/>
      <c r="Y161" s="1200"/>
      <c r="Z161" s="1200"/>
      <c r="AA161" s="1200"/>
      <c r="AB161" s="1200"/>
      <c r="AC161" s="1200"/>
      <c r="AD161" s="1200"/>
      <c r="AE161" s="1200"/>
    </row>
    <row r="162" spans="1:31">
      <c r="A162" s="1194" t="s">
        <v>8624</v>
      </c>
      <c r="B162" s="1200">
        <v>0</v>
      </c>
      <c r="C162" s="1200">
        <v>0</v>
      </c>
      <c r="D162" s="1200">
        <v>0</v>
      </c>
      <c r="E162" s="1200">
        <v>0</v>
      </c>
      <c r="F162" s="1200">
        <v>0</v>
      </c>
      <c r="G162" s="1200">
        <v>0</v>
      </c>
      <c r="H162" s="1200"/>
      <c r="I162" s="1200"/>
      <c r="J162" s="1200"/>
      <c r="K162" s="1200"/>
      <c r="L162" s="1200"/>
      <c r="M162" s="1200"/>
      <c r="N162" s="1200"/>
      <c r="O162" s="1200"/>
      <c r="P162" s="1200"/>
      <c r="Q162" s="1200"/>
      <c r="R162" s="1200"/>
      <c r="S162" s="1200"/>
      <c r="T162" s="1200"/>
      <c r="U162" s="1200"/>
      <c r="V162" s="1200"/>
      <c r="W162" s="1200"/>
      <c r="X162" s="1200"/>
      <c r="Y162" s="1200"/>
      <c r="Z162" s="1200"/>
      <c r="AA162" s="1200"/>
      <c r="AB162" s="1200"/>
      <c r="AC162" s="1200"/>
      <c r="AD162" s="1200"/>
      <c r="AE162" s="1200"/>
    </row>
    <row r="163" spans="1:31">
      <c r="A163" s="1194" t="s">
        <v>8625</v>
      </c>
      <c r="B163" s="1200">
        <v>0</v>
      </c>
      <c r="C163" s="1200">
        <v>0</v>
      </c>
      <c r="D163" s="1200">
        <v>0</v>
      </c>
      <c r="E163" s="1200">
        <v>0</v>
      </c>
      <c r="F163" s="1200">
        <v>0</v>
      </c>
      <c r="G163" s="1200">
        <v>0</v>
      </c>
      <c r="H163" s="1200"/>
      <c r="I163" s="1200"/>
      <c r="J163" s="1200"/>
      <c r="K163" s="1200"/>
      <c r="L163" s="1200"/>
      <c r="M163" s="1200"/>
      <c r="N163" s="1200"/>
      <c r="O163" s="1200"/>
      <c r="P163" s="1200"/>
      <c r="Q163" s="1200"/>
      <c r="R163" s="1200"/>
      <c r="S163" s="1200"/>
      <c r="T163" s="1200"/>
      <c r="U163" s="1200"/>
      <c r="V163" s="1200"/>
      <c r="W163" s="1200"/>
      <c r="X163" s="1200"/>
      <c r="Y163" s="1200"/>
      <c r="Z163" s="1200"/>
      <c r="AA163" s="1200"/>
      <c r="AB163" s="1200"/>
      <c r="AC163" s="1200"/>
      <c r="AD163" s="1200"/>
      <c r="AE163" s="1200"/>
    </row>
    <row r="164" spans="1:31">
      <c r="A164" s="1194" t="s">
        <v>8626</v>
      </c>
      <c r="B164" s="1200">
        <v>0</v>
      </c>
      <c r="C164" s="1200">
        <v>2550000</v>
      </c>
      <c r="D164" s="1200">
        <v>2550000</v>
      </c>
      <c r="E164" s="1200">
        <v>0</v>
      </c>
      <c r="F164" s="1200">
        <v>0</v>
      </c>
      <c r="G164" s="1200">
        <v>2550000</v>
      </c>
      <c r="H164" s="1200"/>
      <c r="I164" s="1200"/>
      <c r="J164" s="1200"/>
      <c r="K164" s="1200"/>
      <c r="L164" s="1200"/>
      <c r="M164" s="1200"/>
      <c r="N164" s="1200"/>
      <c r="O164" s="1200"/>
      <c r="P164" s="1200"/>
      <c r="Q164" s="1200"/>
      <c r="R164" s="1200"/>
      <c r="S164" s="1200"/>
      <c r="T164" s="1200"/>
      <c r="U164" s="1200"/>
      <c r="V164" s="1200"/>
      <c r="W164" s="1200"/>
      <c r="X164" s="1200"/>
      <c r="Y164" s="1200"/>
      <c r="Z164" s="1200"/>
      <c r="AA164" s="1200"/>
      <c r="AB164" s="1200"/>
      <c r="AC164" s="1200"/>
      <c r="AD164" s="1200"/>
      <c r="AE164" s="1200"/>
    </row>
    <row r="165" spans="1:31">
      <c r="A165" s="1194" t="s">
        <v>8627</v>
      </c>
      <c r="B165" s="1200">
        <v>0</v>
      </c>
      <c r="C165" s="1200">
        <v>2550000</v>
      </c>
      <c r="D165" s="1200">
        <v>2550000</v>
      </c>
      <c r="E165" s="1200">
        <v>0</v>
      </c>
      <c r="F165" s="1200">
        <v>0</v>
      </c>
      <c r="G165" s="1200">
        <v>2550000</v>
      </c>
      <c r="H165" s="1200"/>
      <c r="I165" s="1200"/>
      <c r="J165" s="1200"/>
      <c r="K165" s="1200"/>
      <c r="L165" s="1200"/>
      <c r="M165" s="1200"/>
      <c r="N165" s="1200"/>
      <c r="O165" s="1200"/>
      <c r="P165" s="1200"/>
      <c r="Q165" s="1200"/>
      <c r="R165" s="1200"/>
      <c r="S165" s="1200"/>
      <c r="T165" s="1200"/>
      <c r="U165" s="1200"/>
      <c r="V165" s="1200"/>
      <c r="W165" s="1200"/>
      <c r="X165" s="1200"/>
      <c r="Y165" s="1200"/>
      <c r="Z165" s="1200"/>
      <c r="AA165" s="1200"/>
      <c r="AB165" s="1200"/>
      <c r="AC165" s="1200"/>
      <c r="AD165" s="1200"/>
      <c r="AE165" s="1200"/>
    </row>
    <row r="166" spans="1:31">
      <c r="A166" s="1194" t="s">
        <v>8628</v>
      </c>
      <c r="B166" s="1200">
        <v>0</v>
      </c>
      <c r="C166" s="1200">
        <v>0</v>
      </c>
      <c r="D166" s="1200">
        <v>0</v>
      </c>
      <c r="E166" s="1200">
        <v>0</v>
      </c>
      <c r="F166" s="1200">
        <v>0</v>
      </c>
      <c r="G166" s="1200">
        <v>0</v>
      </c>
      <c r="H166" s="1200"/>
      <c r="I166" s="1200"/>
      <c r="J166" s="1200"/>
      <c r="K166" s="1200"/>
      <c r="L166" s="1200"/>
      <c r="M166" s="1200"/>
      <c r="N166" s="1200"/>
      <c r="O166" s="1200"/>
      <c r="P166" s="1200"/>
      <c r="Q166" s="1200"/>
      <c r="R166" s="1200"/>
      <c r="S166" s="1200"/>
      <c r="T166" s="1200"/>
      <c r="U166" s="1200"/>
      <c r="V166" s="1200"/>
      <c r="W166" s="1200"/>
      <c r="X166" s="1200"/>
      <c r="Y166" s="1200"/>
      <c r="Z166" s="1200"/>
      <c r="AA166" s="1200"/>
      <c r="AB166" s="1200"/>
      <c r="AC166" s="1200"/>
      <c r="AD166" s="1200"/>
      <c r="AE166" s="1200"/>
    </row>
    <row r="167" spans="1:31">
      <c r="A167" s="1194" t="s">
        <v>8629</v>
      </c>
      <c r="B167" s="1200">
        <v>0</v>
      </c>
      <c r="C167" s="1200">
        <v>0</v>
      </c>
      <c r="D167" s="1200">
        <v>0</v>
      </c>
      <c r="E167" s="1200">
        <v>0</v>
      </c>
      <c r="F167" s="1200">
        <v>0</v>
      </c>
      <c r="G167" s="1200">
        <v>0</v>
      </c>
      <c r="H167" s="1200"/>
      <c r="I167" s="1200"/>
      <c r="J167" s="1200"/>
      <c r="K167" s="1200"/>
      <c r="L167" s="1200"/>
      <c r="M167" s="1200"/>
      <c r="N167" s="1200"/>
      <c r="O167" s="1200"/>
      <c r="P167" s="1200"/>
      <c r="Q167" s="1200"/>
      <c r="R167" s="1200"/>
      <c r="S167" s="1200"/>
      <c r="T167" s="1200"/>
      <c r="U167" s="1200"/>
      <c r="V167" s="1200"/>
      <c r="W167" s="1200"/>
      <c r="X167" s="1200"/>
      <c r="Y167" s="1200"/>
      <c r="Z167" s="1200"/>
      <c r="AA167" s="1200"/>
      <c r="AB167" s="1200"/>
      <c r="AC167" s="1200"/>
      <c r="AD167" s="1200"/>
      <c r="AE167" s="1200"/>
    </row>
    <row r="168" spans="1:31">
      <c r="A168" s="1194" t="s">
        <v>8630</v>
      </c>
      <c r="B168" s="1200">
        <v>0</v>
      </c>
      <c r="C168" s="1200">
        <v>5000000</v>
      </c>
      <c r="D168" s="1200">
        <v>5000000</v>
      </c>
      <c r="E168" s="1200">
        <v>0</v>
      </c>
      <c r="F168" s="1200">
        <v>0</v>
      </c>
      <c r="G168" s="1200">
        <v>5000000</v>
      </c>
      <c r="H168" s="1200"/>
      <c r="I168" s="1200"/>
      <c r="J168" s="1200"/>
      <c r="K168" s="1200"/>
      <c r="L168" s="1200"/>
      <c r="M168" s="1200"/>
      <c r="N168" s="1200"/>
      <c r="O168" s="1200"/>
      <c r="P168" s="1200"/>
      <c r="Q168" s="1200"/>
      <c r="R168" s="1200"/>
      <c r="S168" s="1200"/>
      <c r="T168" s="1200"/>
      <c r="U168" s="1200"/>
      <c r="V168" s="1200"/>
      <c r="W168" s="1200"/>
      <c r="X168" s="1200"/>
      <c r="Y168" s="1200"/>
      <c r="Z168" s="1200"/>
      <c r="AA168" s="1200"/>
      <c r="AB168" s="1200"/>
      <c r="AC168" s="1200"/>
      <c r="AD168" s="1200"/>
      <c r="AE168" s="1200"/>
    </row>
    <row r="169" spans="1:31">
      <c r="B169" s="1200"/>
      <c r="C169" s="1200"/>
      <c r="D169" s="1200"/>
      <c r="E169" s="1200"/>
      <c r="F169" s="1200"/>
      <c r="G169" s="1200"/>
      <c r="H169" s="1200"/>
      <c r="I169" s="1200"/>
      <c r="J169" s="1200"/>
      <c r="K169" s="1200"/>
      <c r="L169" s="1200"/>
      <c r="M169" s="1200"/>
      <c r="N169" s="1200"/>
      <c r="O169" s="1200"/>
      <c r="P169" s="1200"/>
      <c r="Q169" s="1200"/>
      <c r="R169" s="1200"/>
      <c r="S169" s="1200"/>
      <c r="T169" s="1200"/>
      <c r="U169" s="1200"/>
      <c r="V169" s="1200"/>
      <c r="W169" s="1200"/>
      <c r="X169" s="1200"/>
      <c r="Y169" s="1200"/>
      <c r="Z169" s="1200"/>
      <c r="AA169" s="1200"/>
      <c r="AB169" s="1200"/>
      <c r="AC169" s="1200"/>
      <c r="AD169" s="1200"/>
      <c r="AE169" s="1200"/>
    </row>
    <row r="170" spans="1:31">
      <c r="A170" s="1194" t="s">
        <v>8631</v>
      </c>
      <c r="B170" s="1200">
        <v>108192931</v>
      </c>
      <c r="C170" s="1200">
        <v>29104234.27</v>
      </c>
      <c r="D170" s="1200">
        <v>137297165.27000001</v>
      </c>
      <c r="E170" s="1200">
        <v>0</v>
      </c>
      <c r="F170" s="1200">
        <v>0</v>
      </c>
      <c r="G170" s="1200">
        <v>137297165.27000001</v>
      </c>
      <c r="H170" s="1200"/>
      <c r="I170" s="1200"/>
      <c r="J170" s="1200"/>
      <c r="K170" s="1200"/>
      <c r="L170" s="1200"/>
      <c r="M170" s="1200"/>
      <c r="N170" s="1200"/>
      <c r="O170" s="1200"/>
      <c r="P170" s="1200"/>
      <c r="Q170" s="1200"/>
      <c r="R170" s="1200"/>
      <c r="S170" s="1200"/>
      <c r="T170" s="1200"/>
      <c r="U170" s="1200"/>
      <c r="V170" s="1200"/>
      <c r="W170" s="1200"/>
      <c r="X170" s="1200"/>
      <c r="Y170" s="1200"/>
      <c r="Z170" s="1200"/>
      <c r="AA170" s="1200"/>
      <c r="AB170" s="1200"/>
      <c r="AC170" s="1200"/>
      <c r="AD170" s="1200"/>
      <c r="AE170" s="1200"/>
    </row>
    <row r="171" spans="1:31">
      <c r="B171" s="1200"/>
      <c r="C171" s="1200"/>
      <c r="D171" s="1200"/>
      <c r="E171" s="1200"/>
      <c r="F171" s="1200"/>
      <c r="G171" s="1200"/>
      <c r="H171" s="1200"/>
      <c r="I171" s="1200"/>
      <c r="J171" s="1200"/>
      <c r="K171" s="1200"/>
      <c r="L171" s="1200"/>
      <c r="M171" s="1200"/>
      <c r="N171" s="1200"/>
      <c r="O171" s="1200"/>
      <c r="P171" s="1200"/>
      <c r="Q171" s="1200"/>
      <c r="R171" s="1200"/>
      <c r="S171" s="1200"/>
      <c r="T171" s="1200"/>
      <c r="U171" s="1200"/>
      <c r="V171" s="1200"/>
      <c r="W171" s="1200"/>
      <c r="X171" s="1200"/>
      <c r="Y171" s="1200"/>
      <c r="Z171" s="1200"/>
      <c r="AA171" s="1200"/>
      <c r="AB171" s="1200"/>
      <c r="AC171" s="1200"/>
      <c r="AD171" s="1200"/>
      <c r="AE171" s="1200"/>
    </row>
    <row r="172" spans="1:31">
      <c r="A172" s="1194" t="s">
        <v>8660</v>
      </c>
      <c r="B172" s="1200">
        <v>108192931</v>
      </c>
      <c r="C172" s="1200">
        <v>29104234.27</v>
      </c>
      <c r="D172" s="1200">
        <v>137297165.27000001</v>
      </c>
      <c r="E172" s="1200">
        <v>0</v>
      </c>
      <c r="F172" s="1200">
        <v>0</v>
      </c>
      <c r="G172" s="1200">
        <v>137297165.27000001</v>
      </c>
      <c r="H172" s="1200"/>
      <c r="I172" s="1200"/>
      <c r="J172" s="1200"/>
      <c r="K172" s="1200"/>
      <c r="L172" s="1200"/>
      <c r="M172" s="1200"/>
      <c r="N172" s="1200"/>
      <c r="O172" s="1200"/>
      <c r="P172" s="1200"/>
      <c r="Q172" s="1200"/>
      <c r="R172" s="1200"/>
      <c r="S172" s="1200"/>
      <c r="T172" s="1200"/>
      <c r="U172" s="1200"/>
      <c r="V172" s="1200"/>
      <c r="W172" s="1200"/>
      <c r="X172" s="1200"/>
      <c r="Y172" s="1200"/>
      <c r="Z172" s="1200"/>
      <c r="AA172" s="1200"/>
      <c r="AB172" s="1200"/>
      <c r="AC172" s="1200"/>
      <c r="AD172" s="1200"/>
      <c r="AE172" s="1200"/>
    </row>
    <row r="173" spans="1:31">
      <c r="A173" s="1194" t="s">
        <v>8633</v>
      </c>
      <c r="B173" s="1200">
        <v>0</v>
      </c>
      <c r="C173" s="1200">
        <v>0</v>
      </c>
      <c r="D173" s="1200">
        <v>0</v>
      </c>
      <c r="E173" s="1200">
        <v>0</v>
      </c>
      <c r="F173" s="1200">
        <v>0</v>
      </c>
      <c r="G173" s="1200">
        <v>0</v>
      </c>
      <c r="H173" s="1200"/>
      <c r="I173" s="1200"/>
      <c r="J173" s="1200"/>
      <c r="K173" s="1200"/>
      <c r="L173" s="1200"/>
      <c r="M173" s="1200"/>
      <c r="N173" s="1200"/>
      <c r="O173" s="1200"/>
      <c r="P173" s="1200"/>
      <c r="Q173" s="1200"/>
      <c r="R173" s="1200"/>
      <c r="S173" s="1200"/>
      <c r="T173" s="1200"/>
      <c r="U173" s="1200"/>
      <c r="V173" s="1200"/>
      <c r="W173" s="1200"/>
      <c r="X173" s="1200"/>
      <c r="Y173" s="1200"/>
      <c r="Z173" s="1200"/>
      <c r="AA173" s="1200"/>
      <c r="AB173" s="1200"/>
      <c r="AC173" s="1200"/>
      <c r="AD173" s="1200"/>
      <c r="AE173" s="1200"/>
    </row>
    <row r="174" spans="1:31">
      <c r="A174" s="1194" t="s">
        <v>8634</v>
      </c>
      <c r="B174" s="1200">
        <v>0</v>
      </c>
      <c r="C174" s="1200">
        <v>0</v>
      </c>
      <c r="D174" s="1200">
        <v>0</v>
      </c>
      <c r="E174" s="1200">
        <v>0</v>
      </c>
      <c r="F174" s="1200">
        <v>0</v>
      </c>
      <c r="G174" s="1200">
        <v>0</v>
      </c>
      <c r="H174" s="1200"/>
      <c r="I174" s="1200"/>
      <c r="J174" s="1200"/>
      <c r="K174" s="1200"/>
      <c r="L174" s="1200"/>
      <c r="M174" s="1200"/>
      <c r="N174" s="1200"/>
      <c r="O174" s="1200"/>
      <c r="P174" s="1200"/>
      <c r="Q174" s="1200"/>
      <c r="R174" s="1200"/>
      <c r="S174" s="1200"/>
      <c r="T174" s="1200"/>
      <c r="U174" s="1200"/>
      <c r="V174" s="1200"/>
      <c r="W174" s="1200"/>
      <c r="X174" s="1200"/>
      <c r="Y174" s="1200"/>
      <c r="Z174" s="1200"/>
      <c r="AA174" s="1200"/>
      <c r="AB174" s="1200"/>
      <c r="AC174" s="1200"/>
      <c r="AD174" s="1200"/>
      <c r="AE174" s="1200"/>
    </row>
    <row r="175" spans="1:31">
      <c r="B175" s="1200"/>
      <c r="C175" s="1200"/>
      <c r="D175" s="1200"/>
      <c r="E175" s="1200"/>
      <c r="F175" s="1200"/>
      <c r="G175" s="1200"/>
      <c r="H175" s="1200"/>
      <c r="I175" s="1200"/>
      <c r="J175" s="1200"/>
      <c r="K175" s="1200"/>
      <c r="L175" s="1200"/>
      <c r="M175" s="1200"/>
      <c r="N175" s="1200"/>
      <c r="O175" s="1200"/>
      <c r="P175" s="1200"/>
      <c r="Q175" s="1200"/>
      <c r="R175" s="1200"/>
      <c r="S175" s="1200"/>
      <c r="T175" s="1200"/>
      <c r="U175" s="1200"/>
      <c r="V175" s="1200"/>
      <c r="W175" s="1200"/>
      <c r="X175" s="1200"/>
      <c r="Y175" s="1200"/>
      <c r="Z175" s="1200"/>
      <c r="AA175" s="1200"/>
      <c r="AB175" s="1200"/>
      <c r="AC175" s="1200"/>
      <c r="AD175" s="1200"/>
      <c r="AE175" s="1200"/>
    </row>
    <row r="176" spans="1:31">
      <c r="A176" s="1194" t="s">
        <v>8635</v>
      </c>
      <c r="B176" s="1200">
        <v>0</v>
      </c>
      <c r="C176" s="1200">
        <v>0</v>
      </c>
      <c r="D176" s="1200">
        <v>0</v>
      </c>
      <c r="E176" s="1200">
        <v>0</v>
      </c>
      <c r="F176" s="1200">
        <v>0</v>
      </c>
      <c r="G176" s="1200">
        <v>0</v>
      </c>
      <c r="H176" s="1200"/>
      <c r="I176" s="1200"/>
      <c r="J176" s="1200"/>
      <c r="K176" s="1200"/>
      <c r="L176" s="1200"/>
      <c r="M176" s="1200"/>
      <c r="N176" s="1200"/>
      <c r="O176" s="1200"/>
      <c r="P176" s="1200"/>
      <c r="Q176" s="1200"/>
      <c r="R176" s="1200"/>
      <c r="S176" s="1200"/>
      <c r="T176" s="1200"/>
      <c r="U176" s="1200"/>
      <c r="V176" s="1200"/>
      <c r="W176" s="1200"/>
      <c r="X176" s="1200"/>
      <c r="Y176" s="1200"/>
      <c r="Z176" s="1200"/>
      <c r="AA176" s="1200"/>
      <c r="AB176" s="1200"/>
      <c r="AC176" s="1200"/>
      <c r="AD176" s="1200"/>
      <c r="AE176" s="1200"/>
    </row>
    <row r="177" spans="1:31">
      <c r="A177" s="1194" t="s">
        <v>8636</v>
      </c>
      <c r="B177" s="1200"/>
      <c r="C177" s="1200"/>
      <c r="D177" s="1200"/>
      <c r="E177" s="1200"/>
      <c r="F177" s="1200"/>
      <c r="G177" s="1200"/>
      <c r="H177" s="1200"/>
      <c r="I177" s="1200"/>
      <c r="J177" s="1200"/>
      <c r="K177" s="1200"/>
      <c r="L177" s="1200"/>
      <c r="M177" s="1200"/>
      <c r="N177" s="1200"/>
      <c r="O177" s="1200"/>
      <c r="P177" s="1200"/>
      <c r="Q177" s="1200"/>
      <c r="R177" s="1200"/>
      <c r="S177" s="1200"/>
      <c r="T177" s="1200"/>
      <c r="U177" s="1200"/>
      <c r="V177" s="1200"/>
      <c r="W177" s="1200"/>
      <c r="X177" s="1200"/>
      <c r="Y177" s="1200"/>
      <c r="Z177" s="1200"/>
      <c r="AA177" s="1200"/>
      <c r="AB177" s="1200"/>
      <c r="AC177" s="1200"/>
      <c r="AD177" s="1200"/>
      <c r="AE177" s="1200"/>
    </row>
    <row r="178" spans="1:31">
      <c r="B178" s="1200"/>
      <c r="C178" s="1200"/>
      <c r="D178" s="1200"/>
      <c r="E178" s="1200"/>
      <c r="F178" s="1200"/>
      <c r="G178" s="1200"/>
      <c r="H178" s="1200"/>
      <c r="I178" s="1200"/>
      <c r="J178" s="1200"/>
      <c r="K178" s="1200"/>
      <c r="L178" s="1200"/>
      <c r="M178" s="1200"/>
      <c r="N178" s="1200"/>
      <c r="O178" s="1200"/>
      <c r="P178" s="1200"/>
      <c r="Q178" s="1200"/>
      <c r="R178" s="1200"/>
      <c r="S178" s="1200"/>
      <c r="T178" s="1200"/>
      <c r="U178" s="1200"/>
      <c r="V178" s="1200"/>
      <c r="W178" s="1200"/>
      <c r="X178" s="1200"/>
      <c r="Y178" s="1200"/>
      <c r="Z178" s="1200"/>
      <c r="AA178" s="1200"/>
      <c r="AB178" s="1200"/>
      <c r="AC178" s="1200"/>
      <c r="AD178" s="1200"/>
      <c r="AE178" s="1200"/>
    </row>
    <row r="179" spans="1:31">
      <c r="A179" s="1194" t="s">
        <v>8637</v>
      </c>
      <c r="B179" s="1200">
        <v>0</v>
      </c>
      <c r="C179" s="1200">
        <v>0</v>
      </c>
      <c r="D179" s="1200">
        <v>0</v>
      </c>
      <c r="E179" s="1200">
        <v>0</v>
      </c>
      <c r="F179" s="1200">
        <v>0</v>
      </c>
      <c r="G179" s="1200">
        <v>0</v>
      </c>
      <c r="H179" s="1200"/>
      <c r="I179" s="1200"/>
      <c r="J179" s="1200"/>
      <c r="K179" s="1200"/>
      <c r="L179" s="1200"/>
      <c r="M179" s="1200"/>
      <c r="N179" s="1200"/>
      <c r="O179" s="1200"/>
      <c r="P179" s="1200"/>
      <c r="Q179" s="1200"/>
      <c r="R179" s="1200"/>
      <c r="S179" s="1200"/>
      <c r="T179" s="1200"/>
      <c r="U179" s="1200"/>
      <c r="V179" s="1200"/>
      <c r="W179" s="1200"/>
      <c r="X179" s="1200"/>
      <c r="Y179" s="1200"/>
      <c r="Z179" s="1200"/>
      <c r="AA179" s="1200"/>
      <c r="AB179" s="1200"/>
      <c r="AC179" s="1200"/>
      <c r="AD179" s="1200"/>
      <c r="AE179" s="1200"/>
    </row>
    <row r="180" spans="1:31">
      <c r="A180" s="1194" t="s">
        <v>8638</v>
      </c>
      <c r="B180" s="1200">
        <v>0</v>
      </c>
      <c r="C180" s="1200">
        <v>0</v>
      </c>
      <c r="D180" s="1200">
        <v>0</v>
      </c>
      <c r="E180" s="1200">
        <v>0</v>
      </c>
      <c r="F180" s="1200">
        <v>0</v>
      </c>
      <c r="G180" s="1200">
        <v>0</v>
      </c>
      <c r="H180" s="1200"/>
      <c r="I180" s="1200"/>
      <c r="J180" s="1200"/>
      <c r="K180" s="1200"/>
      <c r="L180" s="1200"/>
      <c r="M180" s="1200"/>
      <c r="N180" s="1200"/>
      <c r="O180" s="1200"/>
      <c r="P180" s="1200"/>
      <c r="Q180" s="1200"/>
      <c r="R180" s="1200"/>
      <c r="S180" s="1200"/>
      <c r="T180" s="1200"/>
      <c r="U180" s="1200"/>
      <c r="V180" s="1200"/>
      <c r="W180" s="1200"/>
      <c r="X180" s="1200"/>
      <c r="Y180" s="1200"/>
      <c r="Z180" s="1200"/>
      <c r="AA180" s="1200"/>
      <c r="AB180" s="1200"/>
      <c r="AC180" s="1200"/>
      <c r="AD180" s="1200"/>
      <c r="AE180" s="1200"/>
    </row>
    <row r="181" spans="1:31">
      <c r="A181" s="1194" t="s">
        <v>8639</v>
      </c>
      <c r="B181" s="1200">
        <v>0</v>
      </c>
      <c r="C181" s="1200">
        <v>0</v>
      </c>
      <c r="D181" s="1200">
        <v>0</v>
      </c>
      <c r="E181" s="1200">
        <v>0</v>
      </c>
      <c r="F181" s="1200">
        <v>0</v>
      </c>
      <c r="G181" s="1200">
        <v>0</v>
      </c>
      <c r="H181" s="1200"/>
      <c r="I181" s="1200"/>
      <c r="J181" s="1200"/>
      <c r="K181" s="1200"/>
      <c r="L181" s="1200"/>
      <c r="M181" s="1200"/>
      <c r="N181" s="1200"/>
      <c r="O181" s="1200"/>
      <c r="P181" s="1200"/>
      <c r="Q181" s="1200"/>
      <c r="R181" s="1200"/>
      <c r="S181" s="1200"/>
      <c r="T181" s="1200"/>
      <c r="U181" s="1200"/>
      <c r="V181" s="1200"/>
      <c r="W181" s="1200"/>
      <c r="X181" s="1200"/>
      <c r="Y181" s="1200"/>
      <c r="Z181" s="1200"/>
      <c r="AA181" s="1200"/>
      <c r="AB181" s="1200"/>
      <c r="AC181" s="1200"/>
      <c r="AD181" s="1200"/>
      <c r="AE181" s="1200"/>
    </row>
    <row r="182" spans="1:31">
      <c r="A182" s="1194" t="s">
        <v>8640</v>
      </c>
      <c r="B182" s="1200">
        <v>0</v>
      </c>
      <c r="C182" s="1200">
        <v>0</v>
      </c>
      <c r="D182" s="1200">
        <v>0</v>
      </c>
      <c r="E182" s="1200">
        <v>0</v>
      </c>
      <c r="F182" s="1200">
        <v>0</v>
      </c>
      <c r="G182" s="1200">
        <v>0</v>
      </c>
      <c r="H182" s="1200"/>
      <c r="I182" s="1200"/>
      <c r="J182" s="1200"/>
      <c r="K182" s="1200"/>
      <c r="L182" s="1200"/>
      <c r="M182" s="1200"/>
      <c r="N182" s="1200"/>
      <c r="O182" s="1200"/>
      <c r="P182" s="1200"/>
      <c r="Q182" s="1200"/>
      <c r="R182" s="1200"/>
      <c r="S182" s="1200"/>
      <c r="T182" s="1200"/>
      <c r="U182" s="1200"/>
      <c r="V182" s="1200"/>
      <c r="W182" s="1200"/>
      <c r="X182" s="1200"/>
      <c r="Y182" s="1200"/>
      <c r="Z182" s="1200"/>
      <c r="AA182" s="1200"/>
      <c r="AB182" s="1200"/>
      <c r="AC182" s="1200"/>
      <c r="AD182" s="1200"/>
      <c r="AE182" s="1200"/>
    </row>
    <row r="183" spans="1:31">
      <c r="A183" s="1194" t="s">
        <v>8641</v>
      </c>
      <c r="B183" s="1200">
        <v>0</v>
      </c>
      <c r="C183" s="1200">
        <v>0</v>
      </c>
      <c r="D183" s="1200">
        <v>0</v>
      </c>
      <c r="E183" s="1200">
        <v>0</v>
      </c>
      <c r="F183" s="1200">
        <v>0</v>
      </c>
      <c r="G183" s="1200">
        <v>0</v>
      </c>
      <c r="H183" s="1200"/>
      <c r="I183" s="1200"/>
      <c r="J183" s="1200"/>
      <c r="K183" s="1200"/>
      <c r="L183" s="1200"/>
      <c r="M183" s="1200"/>
      <c r="N183" s="1200"/>
      <c r="O183" s="1200"/>
      <c r="P183" s="1200"/>
      <c r="Q183" s="1200"/>
      <c r="R183" s="1200"/>
      <c r="S183" s="1200"/>
      <c r="T183" s="1200"/>
      <c r="U183" s="1200"/>
      <c r="V183" s="1200"/>
      <c r="W183" s="1200"/>
      <c r="X183" s="1200"/>
      <c r="Y183" s="1200"/>
      <c r="Z183" s="1200"/>
      <c r="AA183" s="1200"/>
      <c r="AB183" s="1200"/>
      <c r="AC183" s="1200"/>
      <c r="AD183" s="1200"/>
      <c r="AE183" s="1200"/>
    </row>
    <row r="184" spans="1:31">
      <c r="A184" s="1194" t="s">
        <v>8642</v>
      </c>
      <c r="B184" s="1200"/>
      <c r="C184" s="1200"/>
      <c r="D184" s="1200"/>
      <c r="E184" s="1200"/>
      <c r="F184" s="1200"/>
      <c r="G184" s="1200"/>
      <c r="H184" s="1200"/>
      <c r="I184" s="1200"/>
      <c r="J184" s="1200"/>
      <c r="K184" s="1200"/>
      <c r="L184" s="1200"/>
      <c r="M184" s="1200"/>
      <c r="N184" s="1200"/>
      <c r="O184" s="1200"/>
      <c r="P184" s="1200"/>
      <c r="Q184" s="1200"/>
      <c r="R184" s="1200"/>
      <c r="S184" s="1200"/>
      <c r="T184" s="1200"/>
      <c r="U184" s="1200"/>
      <c r="V184" s="1200"/>
      <c r="W184" s="1200"/>
      <c r="X184" s="1200"/>
      <c r="Y184" s="1200"/>
      <c r="Z184" s="1200"/>
      <c r="AA184" s="1200"/>
      <c r="AB184" s="1200"/>
      <c r="AC184" s="1200"/>
      <c r="AD184" s="1200"/>
      <c r="AE184" s="1200"/>
    </row>
    <row r="185" spans="1:31">
      <c r="A185" s="1194" t="s">
        <v>8643</v>
      </c>
      <c r="B185" s="1200">
        <v>0</v>
      </c>
      <c r="C185" s="1200">
        <v>0</v>
      </c>
      <c r="D185" s="1200">
        <v>0</v>
      </c>
      <c r="E185" s="1200">
        <v>0</v>
      </c>
      <c r="F185" s="1200">
        <v>0</v>
      </c>
      <c r="G185" s="1200">
        <v>0</v>
      </c>
      <c r="H185" s="1200"/>
      <c r="I185" s="1200"/>
      <c r="J185" s="1200"/>
      <c r="K185" s="1200"/>
      <c r="L185" s="1200"/>
      <c r="M185" s="1200"/>
      <c r="N185" s="1200"/>
      <c r="O185" s="1200"/>
      <c r="P185" s="1200"/>
      <c r="Q185" s="1200"/>
      <c r="R185" s="1200"/>
      <c r="S185" s="1200"/>
      <c r="T185" s="1200"/>
      <c r="U185" s="1200"/>
      <c r="V185" s="1200"/>
      <c r="W185" s="1200"/>
      <c r="X185" s="1200"/>
      <c r="Y185" s="1200"/>
      <c r="Z185" s="1200"/>
      <c r="AA185" s="1200"/>
      <c r="AB185" s="1200"/>
      <c r="AC185" s="1200"/>
      <c r="AD185" s="1200"/>
      <c r="AE185" s="1200"/>
    </row>
    <row r="186" spans="1:31">
      <c r="A186" s="1194" t="s">
        <v>8644</v>
      </c>
      <c r="B186" s="1200">
        <v>0</v>
      </c>
      <c r="C186" s="1200">
        <v>0</v>
      </c>
      <c r="D186" s="1200">
        <v>0</v>
      </c>
      <c r="E186" s="1200">
        <v>0</v>
      </c>
      <c r="F186" s="1200">
        <v>0</v>
      </c>
      <c r="G186" s="1200">
        <v>0</v>
      </c>
      <c r="H186" s="1200"/>
      <c r="I186" s="1200"/>
      <c r="J186" s="1200"/>
      <c r="K186" s="1200"/>
      <c r="L186" s="1200"/>
      <c r="M186" s="1200"/>
      <c r="N186" s="1200"/>
      <c r="O186" s="1200"/>
      <c r="P186" s="1200"/>
      <c r="Q186" s="1200"/>
      <c r="R186" s="1200"/>
      <c r="S186" s="1200"/>
      <c r="T186" s="1200"/>
      <c r="U186" s="1200"/>
      <c r="V186" s="1200"/>
      <c r="W186" s="1200"/>
      <c r="X186" s="1200"/>
      <c r="Y186" s="1200"/>
      <c r="Z186" s="1200"/>
      <c r="AA186" s="1200"/>
      <c r="AB186" s="1200"/>
      <c r="AC186" s="1200"/>
      <c r="AD186" s="1200"/>
      <c r="AE186" s="1200"/>
    </row>
    <row r="187" spans="1:31">
      <c r="B187" s="1200"/>
      <c r="C187" s="1200"/>
      <c r="D187" s="1200"/>
      <c r="E187" s="1200"/>
      <c r="F187" s="1200"/>
      <c r="G187" s="1200"/>
      <c r="H187" s="1200"/>
      <c r="I187" s="1200"/>
      <c r="J187" s="1200"/>
      <c r="K187" s="1200"/>
      <c r="L187" s="1200"/>
      <c r="M187" s="1200"/>
      <c r="N187" s="1200"/>
      <c r="O187" s="1200"/>
      <c r="P187" s="1200"/>
      <c r="Q187" s="1200"/>
      <c r="R187" s="1200"/>
      <c r="S187" s="1200"/>
      <c r="T187" s="1200"/>
      <c r="U187" s="1200"/>
      <c r="V187" s="1200"/>
      <c r="W187" s="1200"/>
      <c r="X187" s="1200"/>
      <c r="Y187" s="1200"/>
      <c r="Z187" s="1200"/>
      <c r="AA187" s="1200"/>
      <c r="AB187" s="1200"/>
      <c r="AC187" s="1200"/>
      <c r="AD187" s="1200"/>
      <c r="AE187" s="1200"/>
    </row>
    <row r="188" spans="1:31">
      <c r="A188" s="1194" t="s">
        <v>8645</v>
      </c>
      <c r="B188" s="1200">
        <v>0</v>
      </c>
      <c r="C188" s="1200">
        <v>0</v>
      </c>
      <c r="D188" s="1200">
        <v>0</v>
      </c>
      <c r="E188" s="1200">
        <v>0</v>
      </c>
      <c r="F188" s="1200">
        <v>0</v>
      </c>
      <c r="G188" s="1200">
        <v>0</v>
      </c>
      <c r="H188" s="1200"/>
      <c r="I188" s="1200"/>
      <c r="J188" s="1200"/>
      <c r="K188" s="1200"/>
      <c r="L188" s="1200"/>
      <c r="M188" s="1200"/>
      <c r="N188" s="1200"/>
      <c r="O188" s="1200"/>
      <c r="P188" s="1200"/>
      <c r="Q188" s="1200"/>
      <c r="R188" s="1200"/>
      <c r="S188" s="1200"/>
      <c r="T188" s="1200"/>
      <c r="U188" s="1200"/>
      <c r="V188" s="1200"/>
      <c r="W188" s="1200"/>
      <c r="X188" s="1200"/>
      <c r="Y188" s="1200"/>
      <c r="Z188" s="1200"/>
      <c r="AA188" s="1200"/>
      <c r="AB188" s="1200"/>
      <c r="AC188" s="1200"/>
      <c r="AD188" s="1200"/>
      <c r="AE188" s="1200"/>
    </row>
    <row r="189" spans="1:31">
      <c r="B189" s="1200"/>
      <c r="C189" s="1200"/>
      <c r="D189" s="1200"/>
      <c r="E189" s="1200"/>
      <c r="F189" s="1200"/>
      <c r="G189" s="1200"/>
      <c r="H189" s="1200"/>
      <c r="I189" s="1200"/>
      <c r="J189" s="1200"/>
      <c r="K189" s="1200"/>
      <c r="L189" s="1200"/>
      <c r="M189" s="1200"/>
      <c r="N189" s="1200"/>
      <c r="O189" s="1200"/>
      <c r="P189" s="1200"/>
      <c r="Q189" s="1200"/>
      <c r="R189" s="1200"/>
      <c r="S189" s="1200"/>
      <c r="T189" s="1200"/>
      <c r="U189" s="1200"/>
      <c r="V189" s="1200"/>
      <c r="W189" s="1200"/>
      <c r="X189" s="1200"/>
      <c r="Y189" s="1200"/>
      <c r="Z189" s="1200"/>
      <c r="AA189" s="1200"/>
      <c r="AB189" s="1200"/>
      <c r="AC189" s="1200"/>
      <c r="AD189" s="1200"/>
      <c r="AE189" s="1200"/>
    </row>
    <row r="190" spans="1:31">
      <c r="A190" s="1194" t="s">
        <v>8646</v>
      </c>
      <c r="B190" s="1200">
        <v>0</v>
      </c>
      <c r="C190" s="1200">
        <v>0</v>
      </c>
      <c r="D190" s="1200">
        <v>0</v>
      </c>
      <c r="E190" s="1200">
        <v>0</v>
      </c>
      <c r="F190" s="1200">
        <v>0</v>
      </c>
      <c r="G190" s="1200">
        <v>0</v>
      </c>
      <c r="H190" s="1200"/>
      <c r="I190" s="1200"/>
      <c r="J190" s="1200"/>
      <c r="K190" s="1200"/>
      <c r="L190" s="1200"/>
      <c r="M190" s="1200"/>
      <c r="N190" s="1200"/>
      <c r="O190" s="1200"/>
      <c r="P190" s="1200"/>
      <c r="Q190" s="1200"/>
      <c r="R190" s="1200"/>
      <c r="S190" s="1200"/>
      <c r="T190" s="1200"/>
      <c r="U190" s="1200"/>
      <c r="V190" s="1200"/>
      <c r="W190" s="1200"/>
      <c r="X190" s="1200"/>
      <c r="Y190" s="1200"/>
      <c r="Z190" s="1200"/>
      <c r="AA190" s="1200"/>
      <c r="AB190" s="1200"/>
      <c r="AC190" s="1200"/>
      <c r="AD190" s="1200"/>
      <c r="AE190" s="1200"/>
    </row>
    <row r="191" spans="1:31">
      <c r="A191" s="1194" t="s">
        <v>8647</v>
      </c>
      <c r="B191" s="1200">
        <v>0</v>
      </c>
      <c r="C191" s="1200">
        <v>0</v>
      </c>
      <c r="D191" s="1200">
        <v>0</v>
      </c>
      <c r="E191" s="1200">
        <v>0</v>
      </c>
      <c r="F191" s="1200">
        <v>0</v>
      </c>
      <c r="G191" s="1200">
        <v>0</v>
      </c>
      <c r="H191" s="1200"/>
      <c r="I191" s="1200"/>
      <c r="J191" s="1200"/>
      <c r="K191" s="1200"/>
      <c r="L191" s="1200"/>
      <c r="M191" s="1200"/>
      <c r="N191" s="1200"/>
      <c r="O191" s="1200"/>
      <c r="P191" s="1200"/>
      <c r="Q191" s="1200"/>
      <c r="R191" s="1200"/>
      <c r="S191" s="1200"/>
      <c r="T191" s="1200"/>
      <c r="U191" s="1200"/>
      <c r="V191" s="1200"/>
      <c r="W191" s="1200"/>
      <c r="X191" s="1200"/>
      <c r="Y191" s="1200"/>
      <c r="Z191" s="1200"/>
      <c r="AA191" s="1200"/>
      <c r="AB191" s="1200"/>
      <c r="AC191" s="1200"/>
      <c r="AD191" s="1200"/>
      <c r="AE191" s="1200"/>
    </row>
    <row r="192" spans="1:31">
      <c r="A192" s="1194" t="s">
        <v>8648</v>
      </c>
      <c r="B192" s="1200">
        <v>0</v>
      </c>
      <c r="C192" s="1200">
        <v>0</v>
      </c>
      <c r="D192" s="1200">
        <v>0</v>
      </c>
      <c r="E192" s="1200">
        <v>0</v>
      </c>
      <c r="F192" s="1200">
        <v>0</v>
      </c>
      <c r="G192" s="1200">
        <v>0</v>
      </c>
      <c r="H192" s="1200"/>
      <c r="I192" s="1200"/>
      <c r="J192" s="1200"/>
      <c r="K192" s="1200"/>
      <c r="L192" s="1200"/>
      <c r="M192" s="1200"/>
      <c r="N192" s="1200"/>
      <c r="O192" s="1200"/>
      <c r="P192" s="1200"/>
      <c r="Q192" s="1200"/>
      <c r="R192" s="1200"/>
      <c r="S192" s="1200"/>
      <c r="T192" s="1200"/>
      <c r="U192" s="1200"/>
      <c r="V192" s="1200"/>
      <c r="W192" s="1200"/>
      <c r="X192" s="1200"/>
      <c r="Y192" s="1200"/>
      <c r="Z192" s="1200"/>
      <c r="AA192" s="1200"/>
      <c r="AB192" s="1200"/>
      <c r="AC192" s="1200"/>
      <c r="AD192" s="1200"/>
      <c r="AE192" s="1200"/>
    </row>
    <row r="193" spans="1:31">
      <c r="B193" s="1200"/>
      <c r="C193" s="1200"/>
      <c r="D193" s="1200"/>
      <c r="E193" s="1200"/>
      <c r="F193" s="1200"/>
      <c r="G193" s="1200"/>
      <c r="H193" s="1200"/>
      <c r="I193" s="1200"/>
      <c r="J193" s="1200"/>
      <c r="K193" s="1200"/>
      <c r="L193" s="1200"/>
      <c r="M193" s="1200"/>
      <c r="N193" s="1200"/>
      <c r="O193" s="1200"/>
      <c r="P193" s="1200"/>
      <c r="Q193" s="1200"/>
      <c r="R193" s="1200"/>
      <c r="S193" s="1200"/>
      <c r="T193" s="1200"/>
      <c r="U193" s="1200"/>
      <c r="V193" s="1200"/>
      <c r="W193" s="1200"/>
      <c r="X193" s="1200"/>
      <c r="Y193" s="1200"/>
      <c r="Z193" s="1200"/>
      <c r="AA193" s="1200"/>
      <c r="AB193" s="1200"/>
      <c r="AC193" s="1200"/>
      <c r="AD193" s="1200"/>
      <c r="AE193" s="1200"/>
    </row>
    <row r="194" spans="1:31">
      <c r="A194" s="1194" t="s">
        <v>8649</v>
      </c>
      <c r="B194" s="1200">
        <v>0</v>
      </c>
      <c r="C194" s="1200">
        <v>27047985.300000001</v>
      </c>
      <c r="D194" s="1200">
        <v>27047985.300000001</v>
      </c>
      <c r="E194" s="1200">
        <v>8114395.5899999999</v>
      </c>
      <c r="F194" s="1200">
        <v>8114395.5899999999</v>
      </c>
      <c r="G194" s="1200">
        <v>18933589.710000001</v>
      </c>
      <c r="H194" s="1200"/>
      <c r="I194" s="1200"/>
      <c r="J194" s="1200"/>
      <c r="K194" s="1200"/>
      <c r="L194" s="1200"/>
      <c r="M194" s="1200"/>
      <c r="N194" s="1200"/>
      <c r="O194" s="1200"/>
      <c r="P194" s="1200"/>
      <c r="Q194" s="1200"/>
      <c r="R194" s="1200"/>
      <c r="S194" s="1200"/>
      <c r="T194" s="1200"/>
      <c r="U194" s="1200"/>
      <c r="V194" s="1200"/>
      <c r="W194" s="1200"/>
      <c r="X194" s="1200"/>
      <c r="Y194" s="1200"/>
      <c r="Z194" s="1200"/>
      <c r="AA194" s="1200"/>
      <c r="AB194" s="1200"/>
      <c r="AC194" s="1200"/>
      <c r="AD194" s="1200"/>
      <c r="AE194" s="1200"/>
    </row>
    <row r="195" spans="1:31">
      <c r="B195" s="1200"/>
      <c r="C195" s="1200"/>
      <c r="D195" s="1200"/>
      <c r="E195" s="1200"/>
      <c r="F195" s="1200"/>
      <c r="G195" s="1200"/>
      <c r="H195" s="1200"/>
      <c r="I195" s="1200"/>
      <c r="J195" s="1200"/>
      <c r="K195" s="1200"/>
      <c r="L195" s="1200"/>
      <c r="M195" s="1200"/>
      <c r="N195" s="1200"/>
      <c r="O195" s="1200"/>
      <c r="P195" s="1200"/>
      <c r="Q195" s="1200"/>
      <c r="R195" s="1200"/>
      <c r="S195" s="1200"/>
      <c r="T195" s="1200"/>
      <c r="U195" s="1200"/>
      <c r="V195" s="1200"/>
      <c r="W195" s="1200"/>
      <c r="X195" s="1200"/>
      <c r="Y195" s="1200"/>
      <c r="Z195" s="1200"/>
      <c r="AA195" s="1200"/>
      <c r="AB195" s="1200"/>
      <c r="AC195" s="1200"/>
      <c r="AD195" s="1200"/>
      <c r="AE195" s="1200"/>
    </row>
    <row r="196" spans="1:31">
      <c r="A196" s="1194" t="s">
        <v>8661</v>
      </c>
      <c r="B196" s="1200">
        <v>0</v>
      </c>
      <c r="C196" s="1200">
        <v>21960078.789999999</v>
      </c>
      <c r="D196" s="1200">
        <v>21960078.789999999</v>
      </c>
      <c r="E196" s="1200">
        <v>6622546.0999999996</v>
      </c>
      <c r="F196" s="1200">
        <v>6622546.0999999996</v>
      </c>
      <c r="G196" s="1200">
        <v>15337532.689999999</v>
      </c>
      <c r="H196" s="1200"/>
      <c r="I196" s="1200"/>
      <c r="J196" s="1200"/>
      <c r="K196" s="1200"/>
      <c r="L196" s="1200"/>
      <c r="M196" s="1200"/>
      <c r="N196" s="1200"/>
      <c r="O196" s="1200"/>
      <c r="P196" s="1200"/>
      <c r="Q196" s="1200"/>
      <c r="R196" s="1200"/>
      <c r="S196" s="1200"/>
      <c r="T196" s="1200"/>
      <c r="U196" s="1200"/>
      <c r="V196" s="1200"/>
      <c r="W196" s="1200"/>
      <c r="X196" s="1200"/>
      <c r="Y196" s="1200"/>
      <c r="Z196" s="1200"/>
      <c r="AA196" s="1200"/>
      <c r="AB196" s="1200"/>
      <c r="AC196" s="1200"/>
      <c r="AD196" s="1200"/>
      <c r="AE196" s="1200"/>
    </row>
    <row r="197" spans="1:31">
      <c r="A197" s="1194" t="s">
        <v>8651</v>
      </c>
      <c r="B197" s="1200">
        <v>0</v>
      </c>
      <c r="C197" s="1200">
        <v>5087906.51</v>
      </c>
      <c r="D197" s="1200">
        <v>5087906.51</v>
      </c>
      <c r="E197" s="1200">
        <v>1491849.49</v>
      </c>
      <c r="F197" s="1200">
        <v>1491849.49</v>
      </c>
      <c r="G197" s="1200">
        <v>3596057.02</v>
      </c>
      <c r="H197" s="1200"/>
      <c r="I197" s="1200"/>
      <c r="J197" s="1200"/>
      <c r="K197" s="1200"/>
      <c r="L197" s="1200"/>
      <c r="M197" s="1200"/>
      <c r="N197" s="1200"/>
      <c r="O197" s="1200"/>
      <c r="P197" s="1200"/>
      <c r="Q197" s="1200"/>
      <c r="R197" s="1200"/>
      <c r="S197" s="1200"/>
      <c r="T197" s="1200"/>
      <c r="U197" s="1200"/>
      <c r="V197" s="1200"/>
      <c r="W197" s="1200"/>
      <c r="X197" s="1200"/>
      <c r="Y197" s="1200"/>
      <c r="Z197" s="1200"/>
      <c r="AA197" s="1200"/>
      <c r="AB197" s="1200"/>
      <c r="AC197" s="1200"/>
      <c r="AD197" s="1200"/>
      <c r="AE197" s="1200"/>
    </row>
    <row r="198" spans="1:31">
      <c r="A198" s="1194" t="s">
        <v>8652</v>
      </c>
      <c r="B198" s="1200">
        <v>0</v>
      </c>
      <c r="C198" s="1200">
        <v>0</v>
      </c>
      <c r="D198" s="1200">
        <v>0</v>
      </c>
      <c r="E198" s="1200">
        <v>0</v>
      </c>
      <c r="F198" s="1200">
        <v>0</v>
      </c>
      <c r="G198" s="1200">
        <v>0</v>
      </c>
      <c r="H198" s="1200"/>
      <c r="I198" s="1200"/>
      <c r="J198" s="1200"/>
      <c r="K198" s="1200"/>
      <c r="L198" s="1200"/>
      <c r="M198" s="1200"/>
      <c r="N198" s="1200"/>
      <c r="O198" s="1200"/>
      <c r="P198" s="1200"/>
      <c r="Q198" s="1200"/>
      <c r="R198" s="1200"/>
      <c r="S198" s="1200"/>
      <c r="T198" s="1200"/>
      <c r="U198" s="1200"/>
      <c r="V198" s="1200"/>
      <c r="W198" s="1200"/>
      <c r="X198" s="1200"/>
      <c r="Y198" s="1200"/>
      <c r="Z198" s="1200"/>
      <c r="AA198" s="1200"/>
      <c r="AB198" s="1200"/>
      <c r="AC198" s="1200"/>
      <c r="AD198" s="1200"/>
      <c r="AE198" s="1200"/>
    </row>
    <row r="199" spans="1:31">
      <c r="A199" s="1194" t="s">
        <v>8653</v>
      </c>
      <c r="B199" s="1200">
        <v>0</v>
      </c>
      <c r="C199" s="1200">
        <v>0</v>
      </c>
      <c r="D199" s="1200">
        <v>0</v>
      </c>
      <c r="E199" s="1200">
        <v>0</v>
      </c>
      <c r="F199" s="1200">
        <v>0</v>
      </c>
      <c r="G199" s="1200">
        <v>0</v>
      </c>
      <c r="H199" s="1200"/>
      <c r="I199" s="1200"/>
      <c r="J199" s="1200"/>
      <c r="K199" s="1200"/>
      <c r="L199" s="1200"/>
      <c r="M199" s="1200"/>
      <c r="N199" s="1200"/>
      <c r="O199" s="1200"/>
      <c r="P199" s="1200"/>
      <c r="Q199" s="1200"/>
      <c r="R199" s="1200"/>
      <c r="S199" s="1200"/>
      <c r="T199" s="1200"/>
      <c r="U199" s="1200"/>
      <c r="V199" s="1200"/>
      <c r="W199" s="1200"/>
      <c r="X199" s="1200"/>
      <c r="Y199" s="1200"/>
      <c r="Z199" s="1200"/>
      <c r="AA199" s="1200"/>
      <c r="AB199" s="1200"/>
      <c r="AC199" s="1200"/>
      <c r="AD199" s="1200"/>
      <c r="AE199" s="1200"/>
    </row>
    <row r="200" spans="1:31">
      <c r="A200" s="1194" t="s">
        <v>8654</v>
      </c>
      <c r="B200" s="1200">
        <v>0</v>
      </c>
      <c r="C200" s="1200">
        <v>0</v>
      </c>
      <c r="D200" s="1200">
        <v>0</v>
      </c>
      <c r="E200" s="1200">
        <v>0</v>
      </c>
      <c r="F200" s="1200">
        <v>0</v>
      </c>
      <c r="G200" s="1200">
        <v>0</v>
      </c>
      <c r="H200" s="1200"/>
      <c r="I200" s="1200"/>
      <c r="J200" s="1200"/>
      <c r="K200" s="1200"/>
      <c r="L200" s="1200"/>
      <c r="M200" s="1200"/>
      <c r="N200" s="1200"/>
      <c r="O200" s="1200"/>
      <c r="P200" s="1200"/>
      <c r="Q200" s="1200"/>
      <c r="R200" s="1200"/>
      <c r="S200" s="1200"/>
      <c r="T200" s="1200"/>
      <c r="U200" s="1200"/>
      <c r="V200" s="1200"/>
      <c r="W200" s="1200"/>
      <c r="X200" s="1200"/>
      <c r="Y200" s="1200"/>
      <c r="Z200" s="1200"/>
      <c r="AA200" s="1200"/>
      <c r="AB200" s="1200"/>
      <c r="AC200" s="1200"/>
      <c r="AD200" s="1200"/>
      <c r="AE200" s="1200"/>
    </row>
    <row r="201" spans="1:31">
      <c r="A201" s="1194" t="s">
        <v>8655</v>
      </c>
      <c r="B201" s="1200">
        <v>0</v>
      </c>
      <c r="C201" s="1200">
        <v>0</v>
      </c>
      <c r="D201" s="1200">
        <v>0</v>
      </c>
      <c r="E201" s="1200">
        <v>0</v>
      </c>
      <c r="F201" s="1200">
        <v>0</v>
      </c>
      <c r="G201" s="1200">
        <v>0</v>
      </c>
      <c r="H201" s="1200"/>
      <c r="I201" s="1200"/>
      <c r="J201" s="1200"/>
      <c r="K201" s="1200"/>
      <c r="L201" s="1200"/>
      <c r="M201" s="1200"/>
      <c r="N201" s="1200"/>
      <c r="O201" s="1200"/>
      <c r="P201" s="1200"/>
      <c r="Q201" s="1200"/>
      <c r="R201" s="1200"/>
      <c r="S201" s="1200"/>
      <c r="T201" s="1200"/>
      <c r="U201" s="1200"/>
      <c r="V201" s="1200"/>
      <c r="W201" s="1200"/>
      <c r="X201" s="1200"/>
      <c r="Y201" s="1200"/>
      <c r="Z201" s="1200"/>
      <c r="AA201" s="1200"/>
      <c r="AB201" s="1200"/>
      <c r="AC201" s="1200"/>
      <c r="AD201" s="1200"/>
      <c r="AE201" s="1200"/>
    </row>
    <row r="202" spans="1:31">
      <c r="A202" s="1194" t="s">
        <v>8662</v>
      </c>
      <c r="B202" s="1200">
        <v>0</v>
      </c>
      <c r="C202" s="1200">
        <v>0</v>
      </c>
      <c r="D202" s="1200">
        <v>0</v>
      </c>
      <c r="E202" s="1200">
        <v>0</v>
      </c>
      <c r="F202" s="1200">
        <v>0</v>
      </c>
      <c r="G202" s="1200">
        <v>0</v>
      </c>
      <c r="H202" s="1200"/>
      <c r="I202" s="1200"/>
      <c r="J202" s="1200"/>
      <c r="K202" s="1200"/>
      <c r="L202" s="1200"/>
      <c r="M202" s="1200"/>
      <c r="N202" s="1200"/>
      <c r="O202" s="1200"/>
      <c r="P202" s="1200"/>
      <c r="Q202" s="1200"/>
      <c r="R202" s="1200"/>
      <c r="S202" s="1200"/>
      <c r="T202" s="1200"/>
      <c r="U202" s="1200"/>
      <c r="V202" s="1200"/>
      <c r="W202" s="1200"/>
      <c r="X202" s="1200"/>
      <c r="Y202" s="1200"/>
      <c r="Z202" s="1200"/>
      <c r="AA202" s="1200"/>
      <c r="AB202" s="1200"/>
      <c r="AC202" s="1200"/>
      <c r="AD202" s="1200"/>
      <c r="AE202" s="1200"/>
    </row>
    <row r="203" spans="1:31">
      <c r="B203" s="1200"/>
      <c r="C203" s="1200"/>
      <c r="D203" s="1200"/>
      <c r="E203" s="1200"/>
      <c r="F203" s="1200"/>
      <c r="G203" s="1200"/>
      <c r="H203" s="1200"/>
      <c r="I203" s="1200"/>
      <c r="J203" s="1200"/>
      <c r="K203" s="1200"/>
      <c r="L203" s="1200"/>
      <c r="M203" s="1200"/>
      <c r="N203" s="1200"/>
      <c r="O203" s="1200"/>
      <c r="P203" s="1200"/>
      <c r="Q203" s="1200"/>
      <c r="R203" s="1200"/>
      <c r="S203" s="1200"/>
      <c r="T203" s="1200"/>
      <c r="U203" s="1200"/>
      <c r="V203" s="1200"/>
      <c r="W203" s="1200"/>
      <c r="X203" s="1200"/>
      <c r="Y203" s="1200"/>
      <c r="Z203" s="1200"/>
      <c r="AA203" s="1200"/>
      <c r="AB203" s="1200"/>
      <c r="AC203" s="1200"/>
      <c r="AD203" s="1200"/>
      <c r="AE203" s="1200"/>
    </row>
    <row r="204" spans="1:31">
      <c r="A204" s="1194" t="s">
        <v>8663</v>
      </c>
      <c r="B204" s="1200">
        <v>2874716819</v>
      </c>
      <c r="C204" s="1200">
        <v>454060246.91000003</v>
      </c>
      <c r="D204" s="1200">
        <v>3328777065.9099998</v>
      </c>
      <c r="E204" s="1200">
        <v>613771778.52999997</v>
      </c>
      <c r="F204" s="1200">
        <v>567076668.73000002</v>
      </c>
      <c r="G204" s="1200">
        <v>2715005287.3800001</v>
      </c>
      <c r="H204" s="1200"/>
      <c r="I204" s="1200"/>
      <c r="J204" s="1200"/>
      <c r="K204" s="1200"/>
      <c r="L204" s="1200"/>
      <c r="M204" s="1200"/>
      <c r="N204" s="1200"/>
      <c r="O204" s="1200"/>
      <c r="P204" s="1200"/>
      <c r="Q204" s="1200"/>
      <c r="R204" s="1200"/>
      <c r="S204" s="1200"/>
      <c r="T204" s="1200"/>
      <c r="U204" s="1200"/>
      <c r="V204" s="1200"/>
      <c r="W204" s="1200"/>
      <c r="X204" s="1200"/>
      <c r="Y204" s="1200"/>
      <c r="Z204" s="1200"/>
      <c r="AA204" s="1200"/>
      <c r="AB204" s="1200"/>
      <c r="AC204" s="1200"/>
      <c r="AD204" s="1200"/>
      <c r="AE204" s="1200"/>
    </row>
    <row r="205" spans="1:31">
      <c r="B205" s="1200"/>
      <c r="C205" s="1200"/>
      <c r="D205" s="1200"/>
      <c r="E205" s="1200"/>
      <c r="F205" s="1200"/>
      <c r="G205" s="1200"/>
      <c r="H205" s="1200"/>
      <c r="I205" s="1200"/>
      <c r="J205" s="1200"/>
      <c r="K205" s="1200"/>
      <c r="L205" s="1200"/>
      <c r="M205" s="1200"/>
      <c r="N205" s="1200"/>
      <c r="O205" s="1200"/>
      <c r="P205" s="1200"/>
      <c r="Q205" s="1200"/>
      <c r="R205" s="1200"/>
      <c r="S205" s="1200"/>
      <c r="T205" s="1200"/>
      <c r="U205" s="1200"/>
      <c r="V205" s="1200"/>
      <c r="W205" s="1200"/>
      <c r="X205" s="1200"/>
      <c r="Y205" s="1200"/>
      <c r="Z205" s="1200"/>
      <c r="AA205" s="1200"/>
      <c r="AB205" s="1200"/>
      <c r="AC205" s="1200"/>
      <c r="AD205" s="1200"/>
      <c r="AE205" s="1200"/>
    </row>
  </sheetData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  <pageSetUpPr fitToPage="1"/>
  </sheetPr>
  <dimension ref="A1:J84"/>
  <sheetViews>
    <sheetView topLeftCell="A62" workbookViewId="0">
      <selection activeCell="E90" sqref="E90"/>
    </sheetView>
  </sheetViews>
  <sheetFormatPr baseColWidth="10" defaultRowHeight="15"/>
  <cols>
    <col min="1" max="1" width="4.5703125" customWidth="1"/>
    <col min="2" max="2" width="90.5703125" customWidth="1"/>
    <col min="3" max="3" width="18.140625" customWidth="1"/>
    <col min="4" max="4" width="18" customWidth="1"/>
    <col min="5" max="5" width="17.7109375" customWidth="1"/>
    <col min="6" max="6" width="14.42578125" bestFit="1" customWidth="1"/>
    <col min="7" max="7" width="14.7109375" bestFit="1" customWidth="1"/>
    <col min="8" max="8" width="15.85546875" bestFit="1" customWidth="1"/>
    <col min="9" max="9" width="18" customWidth="1"/>
    <col min="10" max="10" width="14.42578125" bestFit="1" customWidth="1"/>
  </cols>
  <sheetData>
    <row r="1" spans="1:9" ht="36.75" thickBot="1">
      <c r="A1" s="133" t="s">
        <v>904</v>
      </c>
      <c r="B1" s="133" t="s">
        <v>905</v>
      </c>
    </row>
    <row r="2" spans="1:9" s="145" customFormat="1" ht="12.75">
      <c r="A2" s="1280" t="s">
        <v>56</v>
      </c>
      <c r="B2" s="1281"/>
      <c r="C2" s="1281"/>
      <c r="D2" s="1281"/>
      <c r="E2" s="1282"/>
    </row>
    <row r="3" spans="1:9" s="145" customFormat="1" ht="12.75">
      <c r="A3" s="1547" t="s">
        <v>905</v>
      </c>
      <c r="B3" s="1548"/>
      <c r="C3" s="1548"/>
      <c r="D3" s="1548"/>
      <c r="E3" s="1549"/>
    </row>
    <row r="4" spans="1:9" s="145" customFormat="1" ht="12.75">
      <c r="A4" s="1547" t="s">
        <v>8961</v>
      </c>
      <c r="B4" s="1548"/>
      <c r="C4" s="1548"/>
      <c r="D4" s="1548"/>
      <c r="E4" s="1549"/>
    </row>
    <row r="5" spans="1:9" s="145" customFormat="1" ht="13.5" thickBot="1">
      <c r="A5" s="1550" t="s">
        <v>732</v>
      </c>
      <c r="B5" s="1551"/>
      <c r="C5" s="1551"/>
      <c r="D5" s="1551"/>
      <c r="E5" s="1552"/>
    </row>
    <row r="6" spans="1:9" s="145" customFormat="1" ht="13.5" thickBot="1">
      <c r="A6" s="154"/>
    </row>
    <row r="7" spans="1:9" s="145" customFormat="1" ht="15.75" customHeight="1">
      <c r="A7" s="1555" t="s">
        <v>733</v>
      </c>
      <c r="B7" s="1556"/>
      <c r="C7" s="618" t="s">
        <v>906</v>
      </c>
      <c r="D7" s="1563" t="s">
        <v>196</v>
      </c>
      <c r="E7" s="618" t="s">
        <v>908</v>
      </c>
    </row>
    <row r="8" spans="1:9" s="145" customFormat="1" ht="15.75" customHeight="1" thickBot="1">
      <c r="A8" s="1557"/>
      <c r="B8" s="1558"/>
      <c r="C8" s="619" t="s">
        <v>907</v>
      </c>
      <c r="D8" s="1564"/>
      <c r="E8" s="619" t="s">
        <v>909</v>
      </c>
    </row>
    <row r="9" spans="1:9" s="145" customFormat="1" ht="12.75">
      <c r="A9" s="155"/>
      <c r="B9" s="156"/>
      <c r="C9" s="622"/>
      <c r="D9" s="622"/>
      <c r="E9" s="622"/>
    </row>
    <row r="10" spans="1:9" s="145" customFormat="1" ht="12.75">
      <c r="A10" s="155"/>
      <c r="B10" s="157" t="s">
        <v>910</v>
      </c>
      <c r="C10" s="623">
        <f>SUM(C11:C13)</f>
        <v>2874716819</v>
      </c>
      <c r="D10" s="623">
        <f t="shared" ref="D10:E10" si="0">SUM(D11:D13)</f>
        <v>1043793836.4599999</v>
      </c>
      <c r="E10" s="623">
        <f t="shared" si="0"/>
        <v>1035352372.4899999</v>
      </c>
      <c r="H10" s="334"/>
    </row>
    <row r="11" spans="1:9" s="145" customFormat="1" ht="12.75">
      <c r="A11" s="155"/>
      <c r="B11" s="158" t="s">
        <v>911</v>
      </c>
      <c r="C11" s="624">
        <f>'LDF F5 Analitico de Ingresos'!D42</f>
        <v>2020953726</v>
      </c>
      <c r="D11" s="625">
        <f>'LDF F5 Analitico de Ingresos'!G42</f>
        <v>812519787.94999993</v>
      </c>
      <c r="E11" s="625">
        <f>'LDF F5 Analitico de Ingresos'!H42</f>
        <v>804078323.9799999</v>
      </c>
      <c r="F11" s="334">
        <f>D11-E11</f>
        <v>8441463.9700000286</v>
      </c>
      <c r="H11" s="334">
        <f>'LDF F5 Analitico de Ingresos'!G72</f>
        <v>1106516836.4499998</v>
      </c>
      <c r="I11" s="334">
        <f>'LDF F5 Analitico de Ingresos'!H72</f>
        <v>1098075372.4799998</v>
      </c>
    </row>
    <row r="12" spans="1:9" s="145" customFormat="1" ht="12.75">
      <c r="A12" s="155"/>
      <c r="B12" s="158" t="s">
        <v>912</v>
      </c>
      <c r="C12" s="624">
        <f>'LDF F5 Analitico de Ingresos'!D67</f>
        <v>623763093</v>
      </c>
      <c r="D12" s="625">
        <f>'LDF F5 Analitico de Ingresos'!G67</f>
        <v>231274048.50999999</v>
      </c>
      <c r="E12" s="625">
        <f>'LDF F5 Analitico de Ingresos'!H67</f>
        <v>231274048.50999999</v>
      </c>
    </row>
    <row r="13" spans="1:9" s="145" customFormat="1" ht="12.75">
      <c r="A13" s="155"/>
      <c r="B13" s="158" t="s">
        <v>913</v>
      </c>
      <c r="C13" s="624">
        <f>'LDF F5 Analitico de Ingresos'!D70</f>
        <v>230000000</v>
      </c>
      <c r="D13" s="625">
        <v>0</v>
      </c>
      <c r="E13" s="625">
        <f>D13</f>
        <v>0</v>
      </c>
    </row>
    <row r="14" spans="1:9" s="145" customFormat="1" ht="12.75">
      <c r="A14" s="155"/>
      <c r="B14" s="156"/>
      <c r="C14" s="622"/>
      <c r="D14" s="622"/>
      <c r="E14" s="622"/>
    </row>
    <row r="15" spans="1:9" s="145" customFormat="1" ht="14.25">
      <c r="A15" s="159"/>
      <c r="B15" s="157" t="s">
        <v>1067</v>
      </c>
      <c r="C15" s="623">
        <f>SUM(C16:C17)</f>
        <v>2771372045.6500006</v>
      </c>
      <c r="D15" s="623">
        <f t="shared" ref="D15:E15" si="1">SUM(D16:D17)</f>
        <v>575141129.1500001</v>
      </c>
      <c r="E15" s="623">
        <f t="shared" si="1"/>
        <v>528446019.35000002</v>
      </c>
      <c r="H15" s="325">
        <f>'[2]LDF F6a) EG'!F177</f>
        <v>613771778.52999997</v>
      </c>
      <c r="I15" s="325">
        <f>'[2]LDF F6a) EG'!G177</f>
        <v>567076668.73000002</v>
      </c>
    </row>
    <row r="16" spans="1:9" s="145" customFormat="1" ht="12.75">
      <c r="A16" s="155"/>
      <c r="B16" s="158" t="s">
        <v>914</v>
      </c>
      <c r="C16" s="626">
        <f>'[2]LDF F6a) EG'!C9-'P COG'!D81</f>
        <v>2147608956.6500006</v>
      </c>
      <c r="D16" s="626">
        <f>'[2]LDF F6a) EG'!F9-H16</f>
        <v>433224931.91000003</v>
      </c>
      <c r="E16" s="626">
        <f>'[2]LDF F6a) EG'!G9-I16</f>
        <v>407289764.18000001</v>
      </c>
      <c r="G16" s="145" t="s">
        <v>1267</v>
      </c>
      <c r="H16" s="325">
        <f>'[2]LDF F6a) EG'!F85</f>
        <v>38630649.380000003</v>
      </c>
      <c r="I16" s="325">
        <f>'[2]LDF F6a) EG'!G85</f>
        <v>38630649.380000003</v>
      </c>
    </row>
    <row r="17" spans="1:10" s="145" customFormat="1" ht="12.75">
      <c r="A17" s="155"/>
      <c r="B17" s="158" t="s">
        <v>915</v>
      </c>
      <c r="C17" s="626">
        <f>'[2]LDF F6a) EG'!C93</f>
        <v>623763089</v>
      </c>
      <c r="D17" s="626">
        <f>'[2]LDF F6a) EG'!F93</f>
        <v>141916197.24000001</v>
      </c>
      <c r="E17" s="626">
        <f>'[2]LDF F6a) EG'!G93</f>
        <v>121156255.17000002</v>
      </c>
      <c r="H17" s="325">
        <f>H15-H16</f>
        <v>575141129.14999998</v>
      </c>
      <c r="I17" s="325">
        <f>I15-I16</f>
        <v>528446019.35000002</v>
      </c>
    </row>
    <row r="18" spans="1:10" s="145" customFormat="1" ht="12.75">
      <c r="A18" s="155"/>
      <c r="B18" s="156"/>
      <c r="C18" s="627"/>
      <c r="D18" s="627"/>
      <c r="E18" s="627"/>
    </row>
    <row r="19" spans="1:10" s="145" customFormat="1" ht="12.75">
      <c r="A19" s="155"/>
      <c r="B19" s="157" t="s">
        <v>916</v>
      </c>
      <c r="C19" s="244"/>
      <c r="D19" s="628">
        <f>SUM(D20:D21)</f>
        <v>19120841.699999999</v>
      </c>
      <c r="E19" s="628">
        <f t="shared" ref="E19" si="2">SUM(E20:E21)</f>
        <v>33788318.450000003</v>
      </c>
    </row>
    <row r="20" spans="1:10" s="145" customFormat="1" ht="12.75">
      <c r="A20" s="155"/>
      <c r="B20" s="158" t="s">
        <v>917</v>
      </c>
      <c r="C20" s="244"/>
      <c r="D20" s="628">
        <v>19120841.699999999</v>
      </c>
      <c r="E20" s="628">
        <f>D20</f>
        <v>19120841.699999999</v>
      </c>
      <c r="F20" s="334"/>
      <c r="H20" s="145" t="s">
        <v>2799</v>
      </c>
      <c r="I20" s="661">
        <v>802464.29</v>
      </c>
    </row>
    <row r="21" spans="1:10" s="145" customFormat="1" ht="12.75">
      <c r="A21" s="155"/>
      <c r="B21" s="158" t="s">
        <v>918</v>
      </c>
      <c r="C21" s="244"/>
      <c r="D21" s="721"/>
      <c r="E21" s="721">
        <v>14667476.75</v>
      </c>
      <c r="G21" s="325"/>
      <c r="H21" s="325" t="s">
        <v>2800</v>
      </c>
      <c r="I21" s="661">
        <v>255135</v>
      </c>
    </row>
    <row r="22" spans="1:10" s="145" customFormat="1" ht="12.75">
      <c r="A22" s="155"/>
      <c r="B22" s="156"/>
      <c r="C22" s="627"/>
      <c r="D22" s="627"/>
      <c r="E22" s="627"/>
      <c r="F22" s="334"/>
      <c r="G22" s="325"/>
      <c r="H22" s="325" t="s">
        <v>2801</v>
      </c>
      <c r="I22" s="661">
        <v>15623395.15</v>
      </c>
    </row>
    <row r="23" spans="1:10" s="145" customFormat="1" ht="12.75">
      <c r="A23" s="155"/>
      <c r="B23" s="157" t="s">
        <v>919</v>
      </c>
      <c r="C23" s="624">
        <f>C10-C15+C19</f>
        <v>103344773.34999943</v>
      </c>
      <c r="D23" s="625">
        <f t="shared" ref="D23:E23" si="3">D10-D15+D19</f>
        <v>487773549.00999981</v>
      </c>
      <c r="E23" s="625">
        <f t="shared" si="3"/>
        <v>540694671.58999991</v>
      </c>
      <c r="I23" s="334"/>
    </row>
    <row r="24" spans="1:10" s="145" customFormat="1" ht="12.75">
      <c r="A24" s="155"/>
      <c r="B24" s="157" t="s">
        <v>920</v>
      </c>
      <c r="C24" s="624">
        <f>C23-C13</f>
        <v>-126655226.65000057</v>
      </c>
      <c r="D24" s="625">
        <f t="shared" ref="D24:E24" si="4">D23-D13</f>
        <v>487773549.00999981</v>
      </c>
      <c r="E24" s="625">
        <f t="shared" si="4"/>
        <v>540694671.58999991</v>
      </c>
      <c r="H24" s="742"/>
      <c r="I24" s="743">
        <f>SUM(I20:I23)</f>
        <v>16680994.440000001</v>
      </c>
    </row>
    <row r="25" spans="1:10" s="145" customFormat="1" ht="25.5">
      <c r="A25" s="155"/>
      <c r="B25" s="157" t="s">
        <v>921</v>
      </c>
      <c r="C25" s="624">
        <f>C24-C19</f>
        <v>-126655226.65000057</v>
      </c>
      <c r="D25" s="717">
        <f>D24-D19</f>
        <v>468652707.30999982</v>
      </c>
      <c r="E25" s="717">
        <f t="shared" ref="E25" si="5">E24-E19</f>
        <v>506906353.13999993</v>
      </c>
    </row>
    <row r="26" spans="1:10" s="145" customFormat="1" ht="13.5" thickBot="1">
      <c r="A26" s="160"/>
      <c r="B26" s="161"/>
      <c r="C26" s="629"/>
      <c r="D26" s="629"/>
      <c r="E26" s="629"/>
    </row>
    <row r="27" spans="1:10" s="145" customFormat="1" ht="13.5" thickBot="1">
      <c r="A27" s="154"/>
    </row>
    <row r="28" spans="1:10" s="145" customFormat="1" ht="13.5" thickBot="1">
      <c r="A28" s="1565" t="s">
        <v>116</v>
      </c>
      <c r="B28" s="1566"/>
      <c r="C28" s="162" t="s">
        <v>215</v>
      </c>
      <c r="D28" s="162" t="s">
        <v>196</v>
      </c>
      <c r="E28" s="162" t="s">
        <v>217</v>
      </c>
    </row>
    <row r="29" spans="1:10" s="145" customFormat="1" ht="12.75">
      <c r="A29" s="155"/>
      <c r="B29" s="156"/>
      <c r="C29" s="156"/>
      <c r="D29" s="156"/>
      <c r="E29" s="156"/>
    </row>
    <row r="30" spans="1:10" s="145" customFormat="1" ht="12.75">
      <c r="A30" s="159"/>
      <c r="B30" s="157" t="s">
        <v>922</v>
      </c>
      <c r="C30" s="233">
        <f>SUM(C31:C32)</f>
        <v>25705518.68</v>
      </c>
      <c r="D30" s="233">
        <f t="shared" ref="D30:E30" si="6">SUM(D31:D32)</f>
        <v>8792803.5800000001</v>
      </c>
      <c r="E30" s="233">
        <f t="shared" si="6"/>
        <v>8792803.5800000001</v>
      </c>
    </row>
    <row r="31" spans="1:10" s="145" customFormat="1" ht="12.75">
      <c r="A31" s="155"/>
      <c r="B31" s="163" t="s">
        <v>923</v>
      </c>
      <c r="C31" s="234">
        <f>'[2]LDF F6a) EG'!C86+'[2]LDF F6a) EG'!C87+'[2]LDF F6a) EG'!C88+'[2]LDF F6a) EG'!C89+'[2]LDF F6a) EG'!C90+'[2]LDF F6a) EG'!C91</f>
        <v>25705518.68</v>
      </c>
      <c r="D31" s="234">
        <f>'[2]LDF F6a) EG'!F86+'[2]LDF F6a) EG'!F87</f>
        <v>8792803.5800000001</v>
      </c>
      <c r="E31" s="234">
        <f>'[2]LDF F6a) EG'!G86+'[2]LDF F6a) EG'!G87</f>
        <v>8792803.5800000001</v>
      </c>
      <c r="I31" s="661"/>
    </row>
    <row r="32" spans="1:10" s="145" customFormat="1" ht="12.75">
      <c r="A32" s="155"/>
      <c r="B32" s="163" t="s">
        <v>924</v>
      </c>
      <c r="C32" s="187">
        <v>0</v>
      </c>
      <c r="D32" s="718">
        <v>0</v>
      </c>
      <c r="E32" s="718">
        <v>0</v>
      </c>
      <c r="I32" s="661"/>
      <c r="J32" s="661"/>
    </row>
    <row r="33" spans="1:9" s="145" customFormat="1" ht="12.75">
      <c r="A33" s="155"/>
      <c r="B33" s="156"/>
      <c r="C33" s="719">
        <f t="shared" ref="C33:E33" si="7">C25+C30</f>
        <v>-100949707.97000057</v>
      </c>
      <c r="D33" s="719">
        <f t="shared" si="7"/>
        <v>477445510.88999981</v>
      </c>
      <c r="E33" s="719">
        <f t="shared" si="7"/>
        <v>515699156.71999991</v>
      </c>
      <c r="I33" s="334"/>
    </row>
    <row r="34" spans="1:9" s="145" customFormat="1" ht="12.75">
      <c r="A34" s="159"/>
      <c r="B34" s="157" t="s">
        <v>925</v>
      </c>
      <c r="C34" s="235"/>
      <c r="D34" s="235"/>
      <c r="E34" s="235"/>
      <c r="H34" s="334"/>
    </row>
    <row r="35" spans="1:9" s="145" customFormat="1" ht="13.5" thickBot="1">
      <c r="A35" s="160"/>
      <c r="B35" s="161"/>
      <c r="C35" s="236"/>
      <c r="D35" s="236"/>
      <c r="E35" s="236"/>
      <c r="H35" s="334"/>
    </row>
    <row r="36" spans="1:9" s="145" customFormat="1" ht="13.5" thickBot="1">
      <c r="A36" s="154"/>
    </row>
    <row r="37" spans="1:9" s="145" customFormat="1" ht="12.75">
      <c r="A37" s="1555" t="s">
        <v>116</v>
      </c>
      <c r="B37" s="1556"/>
      <c r="C37" s="1559" t="s">
        <v>926</v>
      </c>
      <c r="D37" s="1559" t="s">
        <v>196</v>
      </c>
      <c r="E37" s="164" t="s">
        <v>908</v>
      </c>
    </row>
    <row r="38" spans="1:9" s="145" customFormat="1" ht="13.5" thickBot="1">
      <c r="A38" s="1557"/>
      <c r="B38" s="1558"/>
      <c r="C38" s="1560"/>
      <c r="D38" s="1560"/>
      <c r="E38" s="165" t="s">
        <v>217</v>
      </c>
    </row>
    <row r="39" spans="1:9" s="145" customFormat="1" ht="12.75">
      <c r="A39" s="166"/>
      <c r="B39" s="167"/>
      <c r="C39" s="167"/>
      <c r="D39" s="167"/>
      <c r="E39" s="167"/>
    </row>
    <row r="40" spans="1:9" s="145" customFormat="1" ht="12.75">
      <c r="A40" s="168"/>
      <c r="B40" s="157" t="s">
        <v>927</v>
      </c>
      <c r="C40" s="237">
        <f>C41</f>
        <v>80000000</v>
      </c>
      <c r="D40" s="237">
        <f t="shared" ref="D40:E40" si="8">D41</f>
        <v>0</v>
      </c>
      <c r="E40" s="237">
        <f t="shared" si="8"/>
        <v>0</v>
      </c>
    </row>
    <row r="41" spans="1:9" s="145" customFormat="1" ht="12.75">
      <c r="A41" s="166"/>
      <c r="B41" s="284" t="s">
        <v>928</v>
      </c>
      <c r="C41" s="238">
        <v>80000000</v>
      </c>
      <c r="D41" s="238">
        <v>0</v>
      </c>
      <c r="E41" s="238">
        <v>0</v>
      </c>
    </row>
    <row r="42" spans="1:9" s="145" customFormat="1" ht="12.75">
      <c r="A42" s="166"/>
      <c r="B42" s="284" t="s">
        <v>929</v>
      </c>
      <c r="C42" s="187">
        <v>0</v>
      </c>
      <c r="D42" s="187">
        <v>0</v>
      </c>
      <c r="E42" s="187">
        <v>0</v>
      </c>
    </row>
    <row r="43" spans="1:9" s="145" customFormat="1" ht="12.75">
      <c r="A43" s="168"/>
      <c r="B43" s="157" t="s">
        <v>930</v>
      </c>
      <c r="C43" s="237">
        <f>SUM(C44:C45)</f>
        <v>103344773.34999999</v>
      </c>
      <c r="D43" s="237">
        <f t="shared" ref="D43:E43" si="9">SUM(D44:D45)</f>
        <v>45253195.479999997</v>
      </c>
      <c r="E43" s="237">
        <f t="shared" si="9"/>
        <v>45253195.479999997</v>
      </c>
    </row>
    <row r="44" spans="1:9" s="145" customFormat="1" ht="12.75">
      <c r="A44" s="166"/>
      <c r="B44" s="284" t="s">
        <v>931</v>
      </c>
      <c r="C44" s="280">
        <f>'[2]LDF F6a) EG'!C85</f>
        <v>103344773.34999999</v>
      </c>
      <c r="D44" s="280">
        <f>'P COG'!G81</f>
        <v>45253195.479999997</v>
      </c>
      <c r="E44" s="280">
        <f>'P COG'!H81</f>
        <v>45253195.479999997</v>
      </c>
    </row>
    <row r="45" spans="1:9" s="145" customFormat="1" ht="12.75">
      <c r="A45" s="166"/>
      <c r="B45" s="284" t="s">
        <v>932</v>
      </c>
      <c r="C45" s="187">
        <f>'[2]LDF F6a) EG'!C169</f>
        <v>0</v>
      </c>
      <c r="D45" s="187">
        <v>0</v>
      </c>
      <c r="E45" s="187">
        <v>0</v>
      </c>
    </row>
    <row r="46" spans="1:9" s="145" customFormat="1" ht="12.75">
      <c r="A46" s="166"/>
      <c r="B46" s="167"/>
      <c r="C46" s="281"/>
      <c r="D46" s="238"/>
      <c r="E46" s="238"/>
    </row>
    <row r="47" spans="1:9" s="145" customFormat="1" ht="12.75">
      <c r="A47" s="1543"/>
      <c r="B47" s="1545" t="s">
        <v>933</v>
      </c>
      <c r="C47" s="282">
        <f>C40-C43</f>
        <v>-23344773.349999994</v>
      </c>
      <c r="D47" s="239">
        <f t="shared" ref="D47:E47" si="10">D40-D43</f>
        <v>-45253195.479999997</v>
      </c>
      <c r="E47" s="239">
        <f t="shared" si="10"/>
        <v>-45253195.479999997</v>
      </c>
    </row>
    <row r="48" spans="1:9" s="145" customFormat="1" ht="13.5" thickBot="1">
      <c r="A48" s="1544"/>
      <c r="B48" s="1546"/>
      <c r="C48" s="283"/>
      <c r="D48" s="231"/>
      <c r="E48" s="231"/>
    </row>
    <row r="49" spans="1:5" s="145" customFormat="1" ht="13.5" thickBot="1">
      <c r="A49" s="154"/>
    </row>
    <row r="50" spans="1:5" s="145" customFormat="1" ht="12.75">
      <c r="A50" s="1555" t="s">
        <v>116</v>
      </c>
      <c r="B50" s="1556"/>
      <c r="C50" s="164" t="s">
        <v>906</v>
      </c>
      <c r="D50" s="1559" t="s">
        <v>196</v>
      </c>
      <c r="E50" s="164" t="s">
        <v>908</v>
      </c>
    </row>
    <row r="51" spans="1:5" s="145" customFormat="1" ht="13.5" thickBot="1">
      <c r="A51" s="1557"/>
      <c r="B51" s="1558"/>
      <c r="C51" s="165" t="s">
        <v>215</v>
      </c>
      <c r="D51" s="1560"/>
      <c r="E51" s="165" t="s">
        <v>217</v>
      </c>
    </row>
    <row r="52" spans="1:5" s="145" customFormat="1" ht="12.75">
      <c r="A52" s="1553"/>
      <c r="B52" s="1554"/>
      <c r="C52" s="167"/>
      <c r="D52" s="167"/>
      <c r="E52" s="167"/>
    </row>
    <row r="53" spans="1:5" s="145" customFormat="1" ht="12.75">
      <c r="A53" s="155"/>
      <c r="B53" s="156" t="s">
        <v>934</v>
      </c>
      <c r="C53" s="240">
        <f>C11</f>
        <v>2020953726</v>
      </c>
      <c r="D53" s="240">
        <f t="shared" ref="D53:E53" si="11">D11</f>
        <v>812519787.94999993</v>
      </c>
      <c r="E53" s="240">
        <f t="shared" si="11"/>
        <v>804078323.9799999</v>
      </c>
    </row>
    <row r="54" spans="1:5" s="145" customFormat="1" ht="12.75">
      <c r="A54" s="155"/>
      <c r="B54" s="156" t="s">
        <v>935</v>
      </c>
      <c r="C54" s="243">
        <f>C55-C56</f>
        <v>-23344773.349999994</v>
      </c>
      <c r="D54" s="243">
        <f t="shared" ref="D54:E54" si="12">D55-D56</f>
        <v>-45253195.479999997</v>
      </c>
      <c r="E54" s="243">
        <f t="shared" si="12"/>
        <v>-45253195.479999997</v>
      </c>
    </row>
    <row r="55" spans="1:5" s="145" customFormat="1" ht="12.75">
      <c r="A55" s="155"/>
      <c r="B55" s="284" t="s">
        <v>928</v>
      </c>
      <c r="C55" s="241">
        <f>C41</f>
        <v>80000000</v>
      </c>
      <c r="D55" s="241">
        <f t="shared" ref="D55:E55" si="13">D41</f>
        <v>0</v>
      </c>
      <c r="E55" s="241">
        <f t="shared" si="13"/>
        <v>0</v>
      </c>
    </row>
    <row r="56" spans="1:5" s="145" customFormat="1" ht="12.75">
      <c r="A56" s="155"/>
      <c r="B56" s="284" t="s">
        <v>931</v>
      </c>
      <c r="C56" s="241">
        <f>C44</f>
        <v>103344773.34999999</v>
      </c>
      <c r="D56" s="241">
        <f t="shared" ref="D56:E56" si="14">D44</f>
        <v>45253195.479999997</v>
      </c>
      <c r="E56" s="241">
        <f t="shared" si="14"/>
        <v>45253195.479999997</v>
      </c>
    </row>
    <row r="57" spans="1:5" s="145" customFormat="1" ht="12.75">
      <c r="A57" s="155"/>
      <c r="B57" s="156"/>
      <c r="C57" s="167"/>
      <c r="D57" s="167"/>
      <c r="E57" s="167"/>
    </row>
    <row r="58" spans="1:5" s="145" customFormat="1" ht="12.75">
      <c r="A58" s="166"/>
      <c r="B58" s="167" t="s">
        <v>914</v>
      </c>
      <c r="C58" s="241">
        <f>C16</f>
        <v>2147608956.6500006</v>
      </c>
      <c r="D58" s="241">
        <f t="shared" ref="D58:E58" si="15">D16</f>
        <v>433224931.91000003</v>
      </c>
      <c r="E58" s="241">
        <f t="shared" si="15"/>
        <v>407289764.18000001</v>
      </c>
    </row>
    <row r="59" spans="1:5" s="145" customFormat="1" ht="12.75">
      <c r="A59" s="166"/>
      <c r="B59" s="167"/>
      <c r="C59" s="167"/>
      <c r="D59" s="167"/>
      <c r="E59" s="167"/>
    </row>
    <row r="60" spans="1:5" s="145" customFormat="1" ht="12.75">
      <c r="A60" s="166"/>
      <c r="B60" s="167" t="s">
        <v>917</v>
      </c>
      <c r="C60" s="244">
        <v>0</v>
      </c>
      <c r="D60" s="187">
        <f>D20</f>
        <v>19120841.699999999</v>
      </c>
      <c r="E60" s="187">
        <f>E20</f>
        <v>19120841.699999999</v>
      </c>
    </row>
    <row r="61" spans="1:5" s="145" customFormat="1" ht="12.75">
      <c r="A61" s="166"/>
      <c r="B61" s="167"/>
      <c r="C61" s="167"/>
      <c r="D61" s="187"/>
      <c r="E61" s="187"/>
    </row>
    <row r="62" spans="1:5" s="145" customFormat="1" ht="12.75">
      <c r="A62" s="168"/>
      <c r="B62" s="169" t="s">
        <v>936</v>
      </c>
      <c r="C62" s="242">
        <f>C53+C54-C58+C60</f>
        <v>-150000004.00000048</v>
      </c>
      <c r="D62" s="242">
        <f t="shared" ref="D62:E62" si="16">D53+D54-D58+D60</f>
        <v>353162502.25999987</v>
      </c>
      <c r="E62" s="242">
        <f t="shared" si="16"/>
        <v>370656206.01999986</v>
      </c>
    </row>
    <row r="63" spans="1:5" s="145" customFormat="1" ht="12.75">
      <c r="A63" s="168"/>
      <c r="B63" s="169" t="s">
        <v>937</v>
      </c>
      <c r="C63" s="242">
        <f>C62-C54</f>
        <v>-126655230.65000048</v>
      </c>
      <c r="D63" s="242">
        <f t="shared" ref="D63:E63" si="17">D62-D54</f>
        <v>398415697.73999989</v>
      </c>
      <c r="E63" s="720">
        <f t="shared" si="17"/>
        <v>415909401.49999988</v>
      </c>
    </row>
    <row r="64" spans="1:5" s="145" customFormat="1" ht="13.5" thickBot="1">
      <c r="A64" s="172"/>
      <c r="B64" s="173"/>
      <c r="C64" s="173"/>
      <c r="D64" s="367"/>
      <c r="E64" s="173"/>
    </row>
    <row r="65" spans="1:5" s="145" customFormat="1" ht="13.5" thickBot="1">
      <c r="A65" s="154"/>
    </row>
    <row r="66" spans="1:5" s="145" customFormat="1" ht="12.75">
      <c r="A66" s="1555" t="s">
        <v>116</v>
      </c>
      <c r="B66" s="1556"/>
      <c r="C66" s="1559" t="s">
        <v>926</v>
      </c>
      <c r="D66" s="1559" t="s">
        <v>196</v>
      </c>
      <c r="E66" s="164" t="s">
        <v>908</v>
      </c>
    </row>
    <row r="67" spans="1:5" s="145" customFormat="1" ht="13.5" thickBot="1">
      <c r="A67" s="1557"/>
      <c r="B67" s="1558"/>
      <c r="C67" s="1560"/>
      <c r="D67" s="1560"/>
      <c r="E67" s="165" t="s">
        <v>217</v>
      </c>
    </row>
    <row r="68" spans="1:5" s="145" customFormat="1" ht="12.75">
      <c r="A68" s="1561"/>
      <c r="B68" s="1562"/>
      <c r="C68" s="167"/>
      <c r="D68" s="167"/>
      <c r="E68" s="167"/>
    </row>
    <row r="69" spans="1:5" s="145" customFormat="1" ht="12.75">
      <c r="A69" s="166"/>
      <c r="B69" s="167" t="s">
        <v>912</v>
      </c>
      <c r="C69" s="240">
        <f>C12</f>
        <v>623763093</v>
      </c>
      <c r="D69" s="240">
        <f t="shared" ref="D69:E69" si="18">D12</f>
        <v>231274048.50999999</v>
      </c>
      <c r="E69" s="240">
        <f t="shared" si="18"/>
        <v>231274048.50999999</v>
      </c>
    </row>
    <row r="70" spans="1:5" s="145" customFormat="1" ht="25.5">
      <c r="A70" s="166"/>
      <c r="B70" s="156" t="s">
        <v>938</v>
      </c>
      <c r="C70" s="361">
        <f>C71+C72</f>
        <v>0</v>
      </c>
      <c r="D70" s="361">
        <f t="shared" ref="D70:E70" si="19">D71+D72</f>
        <v>0</v>
      </c>
      <c r="E70" s="361">
        <f t="shared" si="19"/>
        <v>0</v>
      </c>
    </row>
    <row r="71" spans="1:5" s="145" customFormat="1" ht="12.75">
      <c r="A71" s="166"/>
      <c r="B71" s="163" t="s">
        <v>929</v>
      </c>
      <c r="C71" s="240">
        <f>C42</f>
        <v>0</v>
      </c>
      <c r="D71" s="240">
        <f t="shared" ref="D71:E71" si="20">D42</f>
        <v>0</v>
      </c>
      <c r="E71" s="240">
        <f t="shared" si="20"/>
        <v>0</v>
      </c>
    </row>
    <row r="72" spans="1:5" s="145" customFormat="1" ht="12.75">
      <c r="A72" s="166"/>
      <c r="B72" s="170" t="s">
        <v>932</v>
      </c>
      <c r="C72" s="240">
        <f>C45</f>
        <v>0</v>
      </c>
      <c r="D72" s="240">
        <f t="shared" ref="D72:E72" si="21">D45</f>
        <v>0</v>
      </c>
      <c r="E72" s="240">
        <f t="shared" si="21"/>
        <v>0</v>
      </c>
    </row>
    <row r="73" spans="1:5" s="145" customFormat="1" ht="12.75">
      <c r="A73" s="166"/>
      <c r="B73" s="167"/>
      <c r="C73" s="167"/>
      <c r="D73" s="167"/>
      <c r="E73" s="167"/>
    </row>
    <row r="74" spans="1:5" s="145" customFormat="1" ht="12.75">
      <c r="A74" s="166"/>
      <c r="B74" s="167" t="s">
        <v>939</v>
      </c>
      <c r="C74" s="241">
        <f>C17</f>
        <v>623763089</v>
      </c>
      <c r="D74" s="241">
        <f t="shared" ref="D74:E74" si="22">D17</f>
        <v>141916197.24000001</v>
      </c>
      <c r="E74" s="241">
        <f t="shared" si="22"/>
        <v>121156255.17000002</v>
      </c>
    </row>
    <row r="75" spans="1:5" s="145" customFormat="1" ht="12.75">
      <c r="A75" s="166"/>
      <c r="B75" s="167"/>
      <c r="C75" s="167"/>
      <c r="D75" s="187"/>
      <c r="E75" s="167"/>
    </row>
    <row r="76" spans="1:5" s="145" customFormat="1" ht="12.75">
      <c r="A76" s="166"/>
      <c r="B76" s="156" t="s">
        <v>918</v>
      </c>
      <c r="C76" s="171"/>
      <c r="D76" s="721">
        <f>D20</f>
        <v>19120841.699999999</v>
      </c>
      <c r="E76" s="721">
        <v>14667476.75</v>
      </c>
    </row>
    <row r="77" spans="1:5" s="145" customFormat="1" ht="12.75">
      <c r="A77" s="166"/>
      <c r="B77" s="167"/>
      <c r="C77" s="167"/>
      <c r="D77" s="167"/>
      <c r="E77" s="167"/>
    </row>
    <row r="78" spans="1:5" s="145" customFormat="1" ht="12.75">
      <c r="A78" s="168"/>
      <c r="B78" s="169" t="s">
        <v>940</v>
      </c>
      <c r="C78" s="361">
        <f>C69+C70-C74+C76</f>
        <v>4</v>
      </c>
      <c r="D78" s="242">
        <f t="shared" ref="D78:E78" si="23">D69+D70-D74+D76</f>
        <v>108478692.96999998</v>
      </c>
      <c r="E78" s="242">
        <f t="shared" si="23"/>
        <v>124785270.08999997</v>
      </c>
    </row>
    <row r="79" spans="1:5" s="145" customFormat="1" ht="12.75">
      <c r="A79" s="1543"/>
      <c r="B79" s="1545" t="s">
        <v>941</v>
      </c>
      <c r="C79" s="362">
        <f>C78-C70</f>
        <v>4</v>
      </c>
      <c r="D79" s="239">
        <f t="shared" ref="D79:E79" si="24">D78-D70</f>
        <v>108478692.96999998</v>
      </c>
      <c r="E79" s="239">
        <f t="shared" si="24"/>
        <v>124785270.08999997</v>
      </c>
    </row>
    <row r="80" spans="1:5" s="145" customFormat="1" ht="13.5" thickBot="1">
      <c r="A80" s="1544"/>
      <c r="B80" s="1546"/>
      <c r="C80" s="231"/>
      <c r="D80" s="231"/>
      <c r="E80" s="231"/>
    </row>
    <row r="81" spans="4:4" s="145" customFormat="1" ht="12.75"/>
    <row r="82" spans="4:4" s="145" customFormat="1" ht="12.75"/>
    <row r="83" spans="4:4" s="145" customFormat="1" ht="12.75">
      <c r="D83" s="334"/>
    </row>
    <row r="84" spans="4:4" s="145" customFormat="1" ht="12.75"/>
  </sheetData>
  <mergeCells count="21">
    <mergeCell ref="A37:B38"/>
    <mergeCell ref="C37:C38"/>
    <mergeCell ref="D37:D38"/>
    <mergeCell ref="A47:A48"/>
    <mergeCell ref="B47:B48"/>
    <mergeCell ref="A79:A80"/>
    <mergeCell ref="B79:B80"/>
    <mergeCell ref="A2:E2"/>
    <mergeCell ref="A3:E3"/>
    <mergeCell ref="A4:E4"/>
    <mergeCell ref="A5:E5"/>
    <mergeCell ref="A52:B52"/>
    <mergeCell ref="A66:B67"/>
    <mergeCell ref="C66:C67"/>
    <mergeCell ref="D66:D67"/>
    <mergeCell ref="A68:B68"/>
    <mergeCell ref="A50:B51"/>
    <mergeCell ref="D50:D51"/>
    <mergeCell ref="A7:B8"/>
    <mergeCell ref="D7:D8"/>
    <mergeCell ref="A28:B28"/>
  </mergeCells>
  <pageMargins left="0.70866141732283472" right="0.70866141732283472" top="0.74803149606299213" bottom="0.74803149606299213" header="0.31496062992125984" footer="0.31496062992125984"/>
  <pageSetup scale="6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997E5-5A1C-4A98-B650-E368183C20BB}">
  <dimension ref="A1:AE87"/>
  <sheetViews>
    <sheetView topLeftCell="A64" workbookViewId="0">
      <selection activeCell="A94" sqref="A94"/>
    </sheetView>
  </sheetViews>
  <sheetFormatPr baseColWidth="10" defaultRowHeight="12.75"/>
  <cols>
    <col min="1" max="1" width="30.7109375" style="1194" customWidth="1"/>
    <col min="2" max="31" width="20.7109375" style="1194" customWidth="1"/>
    <col min="32" max="256" width="9.140625" style="1194" customWidth="1"/>
    <col min="257" max="257" width="30.7109375" style="1194" customWidth="1"/>
    <col min="258" max="287" width="20.7109375" style="1194" customWidth="1"/>
    <col min="288" max="512" width="9.140625" style="1194" customWidth="1"/>
    <col min="513" max="513" width="30.7109375" style="1194" customWidth="1"/>
    <col min="514" max="543" width="20.7109375" style="1194" customWidth="1"/>
    <col min="544" max="768" width="9.140625" style="1194" customWidth="1"/>
    <col min="769" max="769" width="30.7109375" style="1194" customWidth="1"/>
    <col min="770" max="799" width="20.7109375" style="1194" customWidth="1"/>
    <col min="800" max="1024" width="9.140625" style="1194" customWidth="1"/>
    <col min="1025" max="1025" width="30.7109375" style="1194" customWidth="1"/>
    <col min="1026" max="1055" width="20.7109375" style="1194" customWidth="1"/>
    <col min="1056" max="1280" width="9.140625" style="1194" customWidth="1"/>
    <col min="1281" max="1281" width="30.7109375" style="1194" customWidth="1"/>
    <col min="1282" max="1311" width="20.7109375" style="1194" customWidth="1"/>
    <col min="1312" max="1536" width="9.140625" style="1194" customWidth="1"/>
    <col min="1537" max="1537" width="30.7109375" style="1194" customWidth="1"/>
    <col min="1538" max="1567" width="20.7109375" style="1194" customWidth="1"/>
    <col min="1568" max="1792" width="9.140625" style="1194" customWidth="1"/>
    <col min="1793" max="1793" width="30.7109375" style="1194" customWidth="1"/>
    <col min="1794" max="1823" width="20.7109375" style="1194" customWidth="1"/>
    <col min="1824" max="2048" width="9.140625" style="1194" customWidth="1"/>
    <col min="2049" max="2049" width="30.7109375" style="1194" customWidth="1"/>
    <col min="2050" max="2079" width="20.7109375" style="1194" customWidth="1"/>
    <col min="2080" max="2304" width="9.140625" style="1194" customWidth="1"/>
    <col min="2305" max="2305" width="30.7109375" style="1194" customWidth="1"/>
    <col min="2306" max="2335" width="20.7109375" style="1194" customWidth="1"/>
    <col min="2336" max="2560" width="9.140625" style="1194" customWidth="1"/>
    <col min="2561" max="2561" width="30.7109375" style="1194" customWidth="1"/>
    <col min="2562" max="2591" width="20.7109375" style="1194" customWidth="1"/>
    <col min="2592" max="2816" width="9.140625" style="1194" customWidth="1"/>
    <col min="2817" max="2817" width="30.7109375" style="1194" customWidth="1"/>
    <col min="2818" max="2847" width="20.7109375" style="1194" customWidth="1"/>
    <col min="2848" max="3072" width="9.140625" style="1194" customWidth="1"/>
    <col min="3073" max="3073" width="30.7109375" style="1194" customWidth="1"/>
    <col min="3074" max="3103" width="20.7109375" style="1194" customWidth="1"/>
    <col min="3104" max="3328" width="9.140625" style="1194" customWidth="1"/>
    <col min="3329" max="3329" width="30.7109375" style="1194" customWidth="1"/>
    <col min="3330" max="3359" width="20.7109375" style="1194" customWidth="1"/>
    <col min="3360" max="3584" width="9.140625" style="1194" customWidth="1"/>
    <col min="3585" max="3585" width="30.7109375" style="1194" customWidth="1"/>
    <col min="3586" max="3615" width="20.7109375" style="1194" customWidth="1"/>
    <col min="3616" max="3840" width="9.140625" style="1194" customWidth="1"/>
    <col min="3841" max="3841" width="30.7109375" style="1194" customWidth="1"/>
    <col min="3842" max="3871" width="20.7109375" style="1194" customWidth="1"/>
    <col min="3872" max="4096" width="9.140625" style="1194" customWidth="1"/>
    <col min="4097" max="4097" width="30.7109375" style="1194" customWidth="1"/>
    <col min="4098" max="4127" width="20.7109375" style="1194" customWidth="1"/>
    <col min="4128" max="4352" width="9.140625" style="1194" customWidth="1"/>
    <col min="4353" max="4353" width="30.7109375" style="1194" customWidth="1"/>
    <col min="4354" max="4383" width="20.7109375" style="1194" customWidth="1"/>
    <col min="4384" max="4608" width="9.140625" style="1194" customWidth="1"/>
    <col min="4609" max="4609" width="30.7109375" style="1194" customWidth="1"/>
    <col min="4610" max="4639" width="20.7109375" style="1194" customWidth="1"/>
    <col min="4640" max="4864" width="9.140625" style="1194" customWidth="1"/>
    <col min="4865" max="4865" width="30.7109375" style="1194" customWidth="1"/>
    <col min="4866" max="4895" width="20.7109375" style="1194" customWidth="1"/>
    <col min="4896" max="5120" width="9.140625" style="1194" customWidth="1"/>
    <col min="5121" max="5121" width="30.7109375" style="1194" customWidth="1"/>
    <col min="5122" max="5151" width="20.7109375" style="1194" customWidth="1"/>
    <col min="5152" max="5376" width="9.140625" style="1194" customWidth="1"/>
    <col min="5377" max="5377" width="30.7109375" style="1194" customWidth="1"/>
    <col min="5378" max="5407" width="20.7109375" style="1194" customWidth="1"/>
    <col min="5408" max="5632" width="9.140625" style="1194" customWidth="1"/>
    <col min="5633" max="5633" width="30.7109375" style="1194" customWidth="1"/>
    <col min="5634" max="5663" width="20.7109375" style="1194" customWidth="1"/>
    <col min="5664" max="5888" width="9.140625" style="1194" customWidth="1"/>
    <col min="5889" max="5889" width="30.7109375" style="1194" customWidth="1"/>
    <col min="5890" max="5919" width="20.7109375" style="1194" customWidth="1"/>
    <col min="5920" max="6144" width="9.140625" style="1194" customWidth="1"/>
    <col min="6145" max="6145" width="30.7109375" style="1194" customWidth="1"/>
    <col min="6146" max="6175" width="20.7109375" style="1194" customWidth="1"/>
    <col min="6176" max="6400" width="9.140625" style="1194" customWidth="1"/>
    <col min="6401" max="6401" width="30.7109375" style="1194" customWidth="1"/>
    <col min="6402" max="6431" width="20.7109375" style="1194" customWidth="1"/>
    <col min="6432" max="6656" width="9.140625" style="1194" customWidth="1"/>
    <col min="6657" max="6657" width="30.7109375" style="1194" customWidth="1"/>
    <col min="6658" max="6687" width="20.7109375" style="1194" customWidth="1"/>
    <col min="6688" max="6912" width="9.140625" style="1194" customWidth="1"/>
    <col min="6913" max="6913" width="30.7109375" style="1194" customWidth="1"/>
    <col min="6914" max="6943" width="20.7109375" style="1194" customWidth="1"/>
    <col min="6944" max="7168" width="9.140625" style="1194" customWidth="1"/>
    <col min="7169" max="7169" width="30.7109375" style="1194" customWidth="1"/>
    <col min="7170" max="7199" width="20.7109375" style="1194" customWidth="1"/>
    <col min="7200" max="7424" width="9.140625" style="1194" customWidth="1"/>
    <col min="7425" max="7425" width="30.7109375" style="1194" customWidth="1"/>
    <col min="7426" max="7455" width="20.7109375" style="1194" customWidth="1"/>
    <col min="7456" max="7680" width="9.140625" style="1194" customWidth="1"/>
    <col min="7681" max="7681" width="30.7109375" style="1194" customWidth="1"/>
    <col min="7682" max="7711" width="20.7109375" style="1194" customWidth="1"/>
    <col min="7712" max="7936" width="9.140625" style="1194" customWidth="1"/>
    <col min="7937" max="7937" width="30.7109375" style="1194" customWidth="1"/>
    <col min="7938" max="7967" width="20.7109375" style="1194" customWidth="1"/>
    <col min="7968" max="8192" width="9.140625" style="1194" customWidth="1"/>
    <col min="8193" max="8193" width="30.7109375" style="1194" customWidth="1"/>
    <col min="8194" max="8223" width="20.7109375" style="1194" customWidth="1"/>
    <col min="8224" max="8448" width="9.140625" style="1194" customWidth="1"/>
    <col min="8449" max="8449" width="30.7109375" style="1194" customWidth="1"/>
    <col min="8450" max="8479" width="20.7109375" style="1194" customWidth="1"/>
    <col min="8480" max="8704" width="9.140625" style="1194" customWidth="1"/>
    <col min="8705" max="8705" width="30.7109375" style="1194" customWidth="1"/>
    <col min="8706" max="8735" width="20.7109375" style="1194" customWidth="1"/>
    <col min="8736" max="8960" width="9.140625" style="1194" customWidth="1"/>
    <col min="8961" max="8961" width="30.7109375" style="1194" customWidth="1"/>
    <col min="8962" max="8991" width="20.7109375" style="1194" customWidth="1"/>
    <col min="8992" max="9216" width="9.140625" style="1194" customWidth="1"/>
    <col min="9217" max="9217" width="30.7109375" style="1194" customWidth="1"/>
    <col min="9218" max="9247" width="20.7109375" style="1194" customWidth="1"/>
    <col min="9248" max="9472" width="9.140625" style="1194" customWidth="1"/>
    <col min="9473" max="9473" width="30.7109375" style="1194" customWidth="1"/>
    <col min="9474" max="9503" width="20.7109375" style="1194" customWidth="1"/>
    <col min="9504" max="9728" width="9.140625" style="1194" customWidth="1"/>
    <col min="9729" max="9729" width="30.7109375" style="1194" customWidth="1"/>
    <col min="9730" max="9759" width="20.7109375" style="1194" customWidth="1"/>
    <col min="9760" max="9984" width="9.140625" style="1194" customWidth="1"/>
    <col min="9985" max="9985" width="30.7109375" style="1194" customWidth="1"/>
    <col min="9986" max="10015" width="20.7109375" style="1194" customWidth="1"/>
    <col min="10016" max="10240" width="9.140625" style="1194" customWidth="1"/>
    <col min="10241" max="10241" width="30.7109375" style="1194" customWidth="1"/>
    <col min="10242" max="10271" width="20.7109375" style="1194" customWidth="1"/>
    <col min="10272" max="10496" width="9.140625" style="1194" customWidth="1"/>
    <col min="10497" max="10497" width="30.7109375" style="1194" customWidth="1"/>
    <col min="10498" max="10527" width="20.7109375" style="1194" customWidth="1"/>
    <col min="10528" max="10752" width="9.140625" style="1194" customWidth="1"/>
    <col min="10753" max="10753" width="30.7109375" style="1194" customWidth="1"/>
    <col min="10754" max="10783" width="20.7109375" style="1194" customWidth="1"/>
    <col min="10784" max="11008" width="9.140625" style="1194" customWidth="1"/>
    <col min="11009" max="11009" width="30.7109375" style="1194" customWidth="1"/>
    <col min="11010" max="11039" width="20.7109375" style="1194" customWidth="1"/>
    <col min="11040" max="11264" width="9.140625" style="1194" customWidth="1"/>
    <col min="11265" max="11265" width="30.7109375" style="1194" customWidth="1"/>
    <col min="11266" max="11295" width="20.7109375" style="1194" customWidth="1"/>
    <col min="11296" max="11520" width="9.140625" style="1194" customWidth="1"/>
    <col min="11521" max="11521" width="30.7109375" style="1194" customWidth="1"/>
    <col min="11522" max="11551" width="20.7109375" style="1194" customWidth="1"/>
    <col min="11552" max="11776" width="9.140625" style="1194" customWidth="1"/>
    <col min="11777" max="11777" width="30.7109375" style="1194" customWidth="1"/>
    <col min="11778" max="11807" width="20.7109375" style="1194" customWidth="1"/>
    <col min="11808" max="12032" width="9.140625" style="1194" customWidth="1"/>
    <col min="12033" max="12033" width="30.7109375" style="1194" customWidth="1"/>
    <col min="12034" max="12063" width="20.7109375" style="1194" customWidth="1"/>
    <col min="12064" max="12288" width="9.140625" style="1194" customWidth="1"/>
    <col min="12289" max="12289" width="30.7109375" style="1194" customWidth="1"/>
    <col min="12290" max="12319" width="20.7109375" style="1194" customWidth="1"/>
    <col min="12320" max="12544" width="9.140625" style="1194" customWidth="1"/>
    <col min="12545" max="12545" width="30.7109375" style="1194" customWidth="1"/>
    <col min="12546" max="12575" width="20.7109375" style="1194" customWidth="1"/>
    <col min="12576" max="12800" width="9.140625" style="1194" customWidth="1"/>
    <col min="12801" max="12801" width="30.7109375" style="1194" customWidth="1"/>
    <col min="12802" max="12831" width="20.7109375" style="1194" customWidth="1"/>
    <col min="12832" max="13056" width="9.140625" style="1194" customWidth="1"/>
    <col min="13057" max="13057" width="30.7109375" style="1194" customWidth="1"/>
    <col min="13058" max="13087" width="20.7109375" style="1194" customWidth="1"/>
    <col min="13088" max="13312" width="9.140625" style="1194" customWidth="1"/>
    <col min="13313" max="13313" width="30.7109375" style="1194" customWidth="1"/>
    <col min="13314" max="13343" width="20.7109375" style="1194" customWidth="1"/>
    <col min="13344" max="13568" width="9.140625" style="1194" customWidth="1"/>
    <col min="13569" max="13569" width="30.7109375" style="1194" customWidth="1"/>
    <col min="13570" max="13599" width="20.7109375" style="1194" customWidth="1"/>
    <col min="13600" max="13824" width="9.140625" style="1194" customWidth="1"/>
    <col min="13825" max="13825" width="30.7109375" style="1194" customWidth="1"/>
    <col min="13826" max="13855" width="20.7109375" style="1194" customWidth="1"/>
    <col min="13856" max="14080" width="9.140625" style="1194" customWidth="1"/>
    <col min="14081" max="14081" width="30.7109375" style="1194" customWidth="1"/>
    <col min="14082" max="14111" width="20.7109375" style="1194" customWidth="1"/>
    <col min="14112" max="14336" width="9.140625" style="1194" customWidth="1"/>
    <col min="14337" max="14337" width="30.7109375" style="1194" customWidth="1"/>
    <col min="14338" max="14367" width="20.7109375" style="1194" customWidth="1"/>
    <col min="14368" max="14592" width="9.140625" style="1194" customWidth="1"/>
    <col min="14593" max="14593" width="30.7109375" style="1194" customWidth="1"/>
    <col min="14594" max="14623" width="20.7109375" style="1194" customWidth="1"/>
    <col min="14624" max="14848" width="9.140625" style="1194" customWidth="1"/>
    <col min="14849" max="14849" width="30.7109375" style="1194" customWidth="1"/>
    <col min="14850" max="14879" width="20.7109375" style="1194" customWidth="1"/>
    <col min="14880" max="15104" width="9.140625" style="1194" customWidth="1"/>
    <col min="15105" max="15105" width="30.7109375" style="1194" customWidth="1"/>
    <col min="15106" max="15135" width="20.7109375" style="1194" customWidth="1"/>
    <col min="15136" max="15360" width="9.140625" style="1194" customWidth="1"/>
    <col min="15361" max="15361" width="30.7109375" style="1194" customWidth="1"/>
    <col min="15362" max="15391" width="20.7109375" style="1194" customWidth="1"/>
    <col min="15392" max="15616" width="9.140625" style="1194" customWidth="1"/>
    <col min="15617" max="15617" width="30.7109375" style="1194" customWidth="1"/>
    <col min="15618" max="15647" width="20.7109375" style="1194" customWidth="1"/>
    <col min="15648" max="15872" width="9.140625" style="1194" customWidth="1"/>
    <col min="15873" max="15873" width="30.7109375" style="1194" customWidth="1"/>
    <col min="15874" max="15903" width="20.7109375" style="1194" customWidth="1"/>
    <col min="15904" max="16128" width="9.140625" style="1194" customWidth="1"/>
    <col min="16129" max="16129" width="30.7109375" style="1194" customWidth="1"/>
    <col min="16130" max="16159" width="20.7109375" style="1194" customWidth="1"/>
    <col min="16160" max="16384" width="9.140625" style="1194" customWidth="1"/>
  </cols>
  <sheetData>
    <row r="1" spans="1:31" ht="56.25" customHeight="1">
      <c r="C1" s="1195" t="s">
        <v>8304</v>
      </c>
      <c r="E1" s="1194" t="s">
        <v>8305</v>
      </c>
    </row>
    <row r="2" spans="1:31">
      <c r="C2" s="1196" t="s">
        <v>2796</v>
      </c>
      <c r="E2" s="1194" t="s">
        <v>8306</v>
      </c>
    </row>
    <row r="3" spans="1:31">
      <c r="C3" s="1196" t="s">
        <v>8307</v>
      </c>
    </row>
    <row r="6" spans="1:31">
      <c r="A6" s="1197" t="s">
        <v>8308</v>
      </c>
    </row>
    <row r="7" spans="1:31">
      <c r="A7" s="1194" t="s">
        <v>8309</v>
      </c>
    </row>
    <row r="9" spans="1:31">
      <c r="A9" s="1198"/>
      <c r="B9" s="1199"/>
      <c r="C9" s="1199"/>
      <c r="D9" s="1199"/>
      <c r="E9" s="1199"/>
      <c r="F9" s="1199"/>
      <c r="G9" s="1199"/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</row>
    <row r="10" spans="1:31">
      <c r="A10" s="1198"/>
      <c r="B10" s="1199">
        <v>2023</v>
      </c>
      <c r="C10" s="1199">
        <v>2022</v>
      </c>
      <c r="D10" s="1199"/>
      <c r="E10" s="1199"/>
      <c r="F10" s="1199"/>
      <c r="G10" s="1199"/>
      <c r="H10" s="1199"/>
      <c r="I10" s="1199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  <c r="AC10" s="1199"/>
      <c r="AD10" s="1199"/>
      <c r="AE10" s="1199"/>
    </row>
    <row r="11" spans="1:31">
      <c r="A11" s="1198"/>
      <c r="B11" s="1199"/>
      <c r="C11" s="1199"/>
      <c r="D11" s="1199"/>
      <c r="E11" s="1199"/>
      <c r="F11" s="1199"/>
      <c r="G11" s="1199"/>
      <c r="H11" s="1199"/>
      <c r="I11" s="1199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  <c r="AC11" s="1199"/>
      <c r="AD11" s="1199"/>
      <c r="AE11" s="1199"/>
    </row>
    <row r="12" spans="1:31">
      <c r="A12" s="1194" t="s">
        <v>8310</v>
      </c>
      <c r="B12" s="1200"/>
      <c r="C12" s="1200"/>
      <c r="D12" s="1200"/>
      <c r="E12" s="1200"/>
      <c r="F12" s="1200"/>
      <c r="G12" s="1200"/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1200"/>
      <c r="W12" s="1200"/>
      <c r="X12" s="1200"/>
      <c r="Y12" s="1200"/>
      <c r="Z12" s="1200"/>
      <c r="AA12" s="1200"/>
      <c r="AB12" s="1200"/>
      <c r="AC12" s="1200"/>
      <c r="AD12" s="1200"/>
      <c r="AE12" s="1200"/>
    </row>
    <row r="13" spans="1:31">
      <c r="B13" s="1200"/>
      <c r="C13" s="1200"/>
      <c r="D13" s="1200"/>
      <c r="E13" s="1200"/>
      <c r="F13" s="1200"/>
      <c r="G13" s="1200"/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1200"/>
      <c r="W13" s="1200"/>
      <c r="X13" s="1200"/>
      <c r="Y13" s="1200"/>
      <c r="Z13" s="1200"/>
      <c r="AA13" s="1200"/>
      <c r="AB13" s="1200"/>
      <c r="AC13" s="1200"/>
      <c r="AD13" s="1200"/>
      <c r="AE13" s="1200"/>
    </row>
    <row r="14" spans="1:31">
      <c r="A14" s="1194" t="s">
        <v>8311</v>
      </c>
      <c r="B14" s="1200">
        <v>474518857.27999997</v>
      </c>
      <c r="C14" s="1200">
        <v>0</v>
      </c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0"/>
      <c r="Z14" s="1200"/>
      <c r="AA14" s="1200"/>
      <c r="AB14" s="1200"/>
      <c r="AC14" s="1200"/>
      <c r="AD14" s="1200"/>
      <c r="AE14" s="1200"/>
    </row>
    <row r="15" spans="1:31">
      <c r="A15" s="1194" t="s">
        <v>8312</v>
      </c>
      <c r="B15" s="1200">
        <v>353706708.20999998</v>
      </c>
      <c r="C15" s="1200">
        <v>0</v>
      </c>
      <c r="D15" s="1200"/>
      <c r="E15" s="1200"/>
      <c r="F15" s="1200"/>
      <c r="G15" s="1200"/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200"/>
    </row>
    <row r="16" spans="1:31">
      <c r="A16" s="1194" t="s">
        <v>8313</v>
      </c>
      <c r="B16" s="1200">
        <v>0</v>
      </c>
      <c r="C16" s="1200">
        <v>0</v>
      </c>
      <c r="D16" s="1200"/>
      <c r="E16" s="1200"/>
      <c r="F16" s="1200"/>
      <c r="G16" s="1200"/>
      <c r="H16" s="1200"/>
      <c r="I16" s="1200"/>
      <c r="J16" s="1200"/>
      <c r="K16" s="1200"/>
      <c r="L16" s="1200"/>
      <c r="M16" s="1200"/>
      <c r="N16" s="1200"/>
      <c r="O16" s="1200"/>
      <c r="P16" s="1200"/>
      <c r="Q16" s="1200"/>
      <c r="R16" s="1200"/>
      <c r="S16" s="1200"/>
      <c r="T16" s="1200"/>
      <c r="U16" s="1200"/>
      <c r="V16" s="1200"/>
      <c r="W16" s="1200"/>
      <c r="X16" s="1200"/>
      <c r="Y16" s="1200"/>
      <c r="Z16" s="1200"/>
      <c r="AA16" s="1200"/>
      <c r="AB16" s="1200"/>
      <c r="AC16" s="1200"/>
      <c r="AD16" s="1200"/>
      <c r="AE16" s="1200"/>
    </row>
    <row r="17" spans="1:31">
      <c r="A17" s="1194" t="s">
        <v>8314</v>
      </c>
      <c r="B17" s="1200">
        <v>0</v>
      </c>
      <c r="C17" s="1200">
        <v>0</v>
      </c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0"/>
      <c r="W17" s="1200"/>
      <c r="X17" s="1200"/>
      <c r="Y17" s="1200"/>
      <c r="Z17" s="1200"/>
      <c r="AA17" s="1200"/>
      <c r="AB17" s="1200"/>
      <c r="AC17" s="1200"/>
      <c r="AD17" s="1200"/>
      <c r="AE17" s="1200"/>
    </row>
    <row r="18" spans="1:31">
      <c r="A18" s="1194" t="s">
        <v>8315</v>
      </c>
      <c r="B18" s="1200">
        <v>84746599.849999994</v>
      </c>
      <c r="C18" s="1200">
        <v>0</v>
      </c>
      <c r="D18" s="1200"/>
      <c r="E18" s="1200"/>
      <c r="F18" s="1200"/>
      <c r="G18" s="1200"/>
      <c r="H18" s="1200"/>
      <c r="I18" s="1200"/>
      <c r="J18" s="1200"/>
      <c r="K18" s="1200"/>
      <c r="L18" s="1200"/>
      <c r="M18" s="1200"/>
      <c r="N18" s="1200"/>
      <c r="O18" s="1200"/>
      <c r="P18" s="1200"/>
      <c r="Q18" s="1200"/>
      <c r="R18" s="1200"/>
      <c r="S18" s="1200"/>
      <c r="T18" s="1200"/>
      <c r="U18" s="1200"/>
      <c r="V18" s="1200"/>
      <c r="W18" s="1200"/>
      <c r="X18" s="1200"/>
      <c r="Y18" s="1200"/>
      <c r="Z18" s="1200"/>
      <c r="AA18" s="1200"/>
      <c r="AB18" s="1200"/>
      <c r="AC18" s="1200"/>
      <c r="AD18" s="1200"/>
      <c r="AE18" s="1200"/>
    </row>
    <row r="19" spans="1:31">
      <c r="A19" s="1194" t="s">
        <v>8316</v>
      </c>
      <c r="B19" s="1200">
        <v>9338774.0700000003</v>
      </c>
      <c r="C19" s="1200">
        <v>0</v>
      </c>
      <c r="D19" s="1200"/>
      <c r="E19" s="1200"/>
      <c r="F19" s="1200"/>
      <c r="G19" s="1200"/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1200"/>
      <c r="AB19" s="1200"/>
      <c r="AC19" s="1200"/>
      <c r="AD19" s="1200"/>
      <c r="AE19" s="1200"/>
    </row>
    <row r="20" spans="1:31">
      <c r="A20" s="1194" t="s">
        <v>8317</v>
      </c>
      <c r="B20" s="1200">
        <v>26726775.149999999</v>
      </c>
      <c r="C20" s="1200">
        <v>0</v>
      </c>
      <c r="D20" s="1200"/>
      <c r="E20" s="1200"/>
      <c r="F20" s="1200"/>
      <c r="G20" s="1200"/>
      <c r="H20" s="1200"/>
      <c r="I20" s="1200"/>
      <c r="J20" s="1200"/>
      <c r="K20" s="1200"/>
      <c r="L20" s="1200"/>
      <c r="M20" s="1200"/>
      <c r="N20" s="1200"/>
      <c r="O20" s="1200"/>
      <c r="P20" s="1200"/>
      <c r="Q20" s="1200"/>
      <c r="R20" s="1200"/>
      <c r="S20" s="1200"/>
      <c r="T20" s="1200"/>
      <c r="U20" s="1200"/>
      <c r="V20" s="1200"/>
      <c r="W20" s="1200"/>
      <c r="X20" s="1200"/>
      <c r="Y20" s="1200"/>
      <c r="Z20" s="1200"/>
      <c r="AA20" s="1200"/>
      <c r="AB20" s="1200"/>
      <c r="AC20" s="1200"/>
      <c r="AD20" s="1200"/>
      <c r="AE20" s="1200"/>
    </row>
    <row r="21" spans="1:31">
      <c r="A21" s="1194" t="s">
        <v>8318</v>
      </c>
      <c r="B21" s="1200">
        <v>0</v>
      </c>
      <c r="C21" s="1200">
        <v>0</v>
      </c>
      <c r="D21" s="1200"/>
      <c r="E21" s="1200"/>
      <c r="F21" s="1200"/>
      <c r="G21" s="1200"/>
      <c r="H21" s="1200"/>
      <c r="I21" s="1200"/>
      <c r="J21" s="1200"/>
      <c r="K21" s="1200"/>
      <c r="L21" s="1200"/>
      <c r="M21" s="1200"/>
      <c r="N21" s="1200"/>
      <c r="O21" s="1200"/>
      <c r="P21" s="1200"/>
      <c r="Q21" s="1200"/>
      <c r="R21" s="1200"/>
      <c r="S21" s="1200"/>
      <c r="T21" s="1200"/>
      <c r="U21" s="1200"/>
      <c r="V21" s="1200"/>
      <c r="W21" s="1200"/>
      <c r="X21" s="1200"/>
      <c r="Y21" s="1200"/>
      <c r="Z21" s="1200"/>
      <c r="AA21" s="1200"/>
      <c r="AB21" s="1200"/>
      <c r="AC21" s="1200"/>
      <c r="AD21" s="1200"/>
      <c r="AE21" s="1200"/>
    </row>
    <row r="22" spans="1:31">
      <c r="B22" s="1200"/>
      <c r="C22" s="1200"/>
      <c r="D22" s="1200"/>
      <c r="E22" s="1200"/>
      <c r="F22" s="1200"/>
      <c r="G22" s="1200"/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200"/>
      <c r="AB22" s="1200"/>
      <c r="AC22" s="1200"/>
      <c r="AD22" s="1200"/>
      <c r="AE22" s="1200"/>
    </row>
    <row r="23" spans="1:31">
      <c r="A23" s="1194" t="s">
        <v>8319</v>
      </c>
      <c r="B23" s="1200">
        <v>569274979.17999995</v>
      </c>
      <c r="C23" s="1200">
        <v>0</v>
      </c>
      <c r="D23" s="1200"/>
      <c r="E23" s="1200"/>
      <c r="F23" s="1200"/>
      <c r="G23" s="1200"/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0"/>
      <c r="Y23" s="1200"/>
      <c r="Z23" s="1200"/>
      <c r="AA23" s="1200"/>
      <c r="AB23" s="1200"/>
      <c r="AC23" s="1200"/>
      <c r="AD23" s="1200"/>
      <c r="AE23" s="1200"/>
    </row>
    <row r="24" spans="1:31">
      <c r="A24" s="1194" t="s">
        <v>8320</v>
      </c>
      <c r="B24" s="1200"/>
      <c r="C24" s="1200"/>
      <c r="D24" s="1200"/>
      <c r="E24" s="1200"/>
      <c r="F24" s="1200"/>
      <c r="G24" s="1200"/>
      <c r="H24" s="1200"/>
      <c r="I24" s="1200"/>
      <c r="J24" s="1200"/>
      <c r="K24" s="1200"/>
      <c r="L24" s="1200"/>
      <c r="M24" s="1200"/>
      <c r="N24" s="1200"/>
      <c r="O24" s="1200"/>
      <c r="P24" s="1200"/>
      <c r="Q24" s="1200"/>
      <c r="R24" s="1200"/>
      <c r="S24" s="1200"/>
      <c r="T24" s="1200"/>
      <c r="U24" s="1200"/>
      <c r="V24" s="1200"/>
      <c r="W24" s="1200"/>
      <c r="X24" s="1200"/>
      <c r="Y24" s="1200"/>
      <c r="Z24" s="1200"/>
      <c r="AA24" s="1200"/>
      <c r="AB24" s="1200"/>
      <c r="AC24" s="1200"/>
      <c r="AD24" s="1200"/>
      <c r="AE24" s="1200"/>
    </row>
    <row r="25" spans="1:31">
      <c r="A25" s="1194" t="s">
        <v>8321</v>
      </c>
      <c r="B25" s="1200">
        <v>569274979.17999995</v>
      </c>
      <c r="C25" s="1200">
        <v>0</v>
      </c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  <c r="V25" s="1200"/>
      <c r="W25" s="1200"/>
      <c r="X25" s="1200"/>
      <c r="Y25" s="1200"/>
      <c r="Z25" s="1200"/>
      <c r="AA25" s="1200"/>
      <c r="AB25" s="1200"/>
      <c r="AC25" s="1200"/>
      <c r="AD25" s="1200"/>
      <c r="AE25" s="1200"/>
    </row>
    <row r="26" spans="1:31">
      <c r="A26" s="1194" t="s">
        <v>8322</v>
      </c>
      <c r="B26" s="1200"/>
      <c r="C26" s="1200"/>
      <c r="D26" s="1200"/>
      <c r="E26" s="1200"/>
      <c r="F26" s="1200"/>
      <c r="G26" s="1200"/>
      <c r="H26" s="1200"/>
      <c r="I26" s="1200"/>
      <c r="J26" s="1200"/>
      <c r="K26" s="1200"/>
      <c r="L26" s="1200"/>
      <c r="M26" s="1200"/>
      <c r="N26" s="1200"/>
      <c r="O26" s="1200"/>
      <c r="P26" s="1200"/>
      <c r="Q26" s="1200"/>
      <c r="R26" s="1200"/>
      <c r="S26" s="1200"/>
      <c r="T26" s="1200"/>
      <c r="U26" s="1200"/>
      <c r="V26" s="1200"/>
      <c r="W26" s="1200"/>
      <c r="X26" s="1200"/>
      <c r="Y26" s="1200"/>
      <c r="Z26" s="1200"/>
      <c r="AA26" s="1200"/>
      <c r="AB26" s="1200"/>
      <c r="AC26" s="1200"/>
      <c r="AD26" s="1200"/>
      <c r="AE26" s="1200"/>
    </row>
    <row r="27" spans="1:31">
      <c r="A27" s="1194" t="s">
        <v>8323</v>
      </c>
      <c r="B27" s="1200">
        <v>0</v>
      </c>
      <c r="C27" s="1200">
        <v>0</v>
      </c>
      <c r="D27" s="1200"/>
      <c r="E27" s="1200"/>
      <c r="F27" s="1200"/>
      <c r="G27" s="1200"/>
      <c r="H27" s="1200"/>
      <c r="I27" s="1200"/>
      <c r="J27" s="1200"/>
      <c r="K27" s="1200"/>
      <c r="L27" s="1200"/>
      <c r="M27" s="1200"/>
      <c r="N27" s="1200"/>
      <c r="O27" s="1200"/>
      <c r="P27" s="1200"/>
      <c r="Q27" s="1200"/>
      <c r="R27" s="1200"/>
      <c r="S27" s="1200"/>
      <c r="T27" s="1200"/>
      <c r="U27" s="1200"/>
      <c r="V27" s="1200"/>
      <c r="W27" s="1200"/>
      <c r="X27" s="1200"/>
      <c r="Y27" s="1200"/>
      <c r="Z27" s="1200"/>
      <c r="AA27" s="1200"/>
      <c r="AB27" s="1200"/>
      <c r="AC27" s="1200"/>
      <c r="AD27" s="1200"/>
      <c r="AE27" s="1200"/>
    </row>
    <row r="28" spans="1:31">
      <c r="B28" s="1200"/>
      <c r="C28" s="1200"/>
      <c r="D28" s="1200"/>
      <c r="E28" s="1200"/>
      <c r="F28" s="1200"/>
      <c r="G28" s="1200"/>
      <c r="H28" s="1200"/>
      <c r="I28" s="1200"/>
      <c r="J28" s="1200"/>
      <c r="K28" s="1200"/>
      <c r="L28" s="1200"/>
      <c r="M28" s="1200"/>
      <c r="N28" s="1200"/>
      <c r="O28" s="1200"/>
      <c r="P28" s="1200"/>
      <c r="Q28" s="1200"/>
      <c r="R28" s="1200"/>
      <c r="S28" s="1200"/>
      <c r="T28" s="1200"/>
      <c r="U28" s="1200"/>
      <c r="V28" s="1200"/>
      <c r="W28" s="1200"/>
      <c r="X28" s="1200"/>
      <c r="Y28" s="1200"/>
      <c r="Z28" s="1200"/>
      <c r="AA28" s="1200"/>
      <c r="AB28" s="1200"/>
      <c r="AC28" s="1200"/>
      <c r="AD28" s="1200"/>
      <c r="AE28" s="1200"/>
    </row>
    <row r="29" spans="1:31">
      <c r="A29" s="1194" t="s">
        <v>8324</v>
      </c>
      <c r="B29" s="1200">
        <v>0</v>
      </c>
      <c r="C29" s="1200">
        <v>0</v>
      </c>
      <c r="D29" s="1200"/>
      <c r="E29" s="1200"/>
      <c r="F29" s="1200"/>
      <c r="G29" s="1200"/>
      <c r="H29" s="1200"/>
      <c r="I29" s="1200"/>
      <c r="J29" s="1200"/>
      <c r="K29" s="1200"/>
      <c r="L29" s="1200"/>
      <c r="M29" s="1200"/>
      <c r="N29" s="1200"/>
      <c r="O29" s="1200"/>
      <c r="P29" s="1200"/>
      <c r="Q29" s="1200"/>
      <c r="R29" s="1200"/>
      <c r="S29" s="1200"/>
      <c r="T29" s="1200"/>
      <c r="U29" s="1200"/>
      <c r="V29" s="1200"/>
      <c r="W29" s="1200"/>
      <c r="X29" s="1200"/>
      <c r="Y29" s="1200"/>
      <c r="Z29" s="1200"/>
      <c r="AA29" s="1200"/>
      <c r="AB29" s="1200"/>
      <c r="AC29" s="1200"/>
      <c r="AD29" s="1200"/>
      <c r="AE29" s="1200"/>
    </row>
    <row r="30" spans="1:31">
      <c r="B30" s="1200"/>
      <c r="C30" s="1200"/>
      <c r="D30" s="1200"/>
      <c r="E30" s="1200"/>
      <c r="F30" s="1200"/>
      <c r="G30" s="1200"/>
      <c r="H30" s="1200"/>
      <c r="I30" s="1200"/>
      <c r="J30" s="1200"/>
      <c r="K30" s="1200"/>
      <c r="L30" s="1200"/>
      <c r="M30" s="1200"/>
      <c r="N30" s="1200"/>
      <c r="O30" s="1200"/>
      <c r="P30" s="1200"/>
      <c r="Q30" s="1200"/>
      <c r="R30" s="1200"/>
      <c r="S30" s="1200"/>
      <c r="T30" s="1200"/>
      <c r="U30" s="1200"/>
      <c r="V30" s="1200"/>
      <c r="W30" s="1200"/>
      <c r="X30" s="1200"/>
      <c r="Y30" s="1200"/>
      <c r="Z30" s="1200"/>
      <c r="AA30" s="1200"/>
      <c r="AB30" s="1200"/>
      <c r="AC30" s="1200"/>
      <c r="AD30" s="1200"/>
      <c r="AE30" s="1200"/>
    </row>
    <row r="31" spans="1:31">
      <c r="A31" s="1194" t="s">
        <v>8325</v>
      </c>
      <c r="B31" s="1200">
        <v>0</v>
      </c>
      <c r="C31" s="1200">
        <v>0</v>
      </c>
      <c r="D31" s="1200"/>
      <c r="E31" s="1200"/>
      <c r="F31" s="1200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  <c r="X31" s="1200"/>
      <c r="Y31" s="1200"/>
      <c r="Z31" s="1200"/>
      <c r="AA31" s="1200"/>
      <c r="AB31" s="1200"/>
      <c r="AC31" s="1200"/>
      <c r="AD31" s="1200"/>
      <c r="AE31" s="1200"/>
    </row>
    <row r="32" spans="1:31">
      <c r="A32" s="1194" t="s">
        <v>8326</v>
      </c>
      <c r="B32" s="1200">
        <v>0</v>
      </c>
      <c r="C32" s="1200">
        <v>0</v>
      </c>
      <c r="D32" s="1200"/>
      <c r="E32" s="1200"/>
      <c r="F32" s="1200"/>
      <c r="G32" s="1200"/>
      <c r="H32" s="1200"/>
      <c r="I32" s="1200"/>
      <c r="J32" s="1200"/>
      <c r="K32" s="1200"/>
      <c r="L32" s="1200"/>
      <c r="M32" s="1200"/>
      <c r="N32" s="1200"/>
      <c r="O32" s="1200"/>
      <c r="P32" s="1200"/>
      <c r="Q32" s="1200"/>
      <c r="R32" s="1200"/>
      <c r="S32" s="1200"/>
      <c r="T32" s="1200"/>
      <c r="U32" s="1200"/>
      <c r="V32" s="1200"/>
      <c r="W32" s="1200"/>
      <c r="X32" s="1200"/>
      <c r="Y32" s="1200"/>
      <c r="Z32" s="1200"/>
      <c r="AA32" s="1200"/>
      <c r="AB32" s="1200"/>
      <c r="AC32" s="1200"/>
      <c r="AD32" s="1200"/>
      <c r="AE32" s="1200"/>
    </row>
    <row r="33" spans="1:31">
      <c r="A33" s="1194" t="s">
        <v>8327</v>
      </c>
      <c r="B33" s="1200">
        <v>0</v>
      </c>
      <c r="C33" s="1200">
        <v>0</v>
      </c>
      <c r="D33" s="1200"/>
      <c r="E33" s="1200"/>
      <c r="F33" s="1200"/>
      <c r="G33" s="1200"/>
      <c r="H33" s="1200"/>
      <c r="I33" s="1200"/>
      <c r="J33" s="1200"/>
      <c r="K33" s="1200"/>
      <c r="L33" s="1200"/>
      <c r="M33" s="1200"/>
      <c r="N33" s="1200"/>
      <c r="O33" s="1200"/>
      <c r="P33" s="1200"/>
      <c r="Q33" s="1200"/>
      <c r="R33" s="1200"/>
      <c r="S33" s="1200"/>
      <c r="T33" s="1200"/>
      <c r="U33" s="1200"/>
      <c r="V33" s="1200"/>
      <c r="W33" s="1200"/>
      <c r="X33" s="1200"/>
      <c r="Y33" s="1200"/>
      <c r="Z33" s="1200"/>
      <c r="AA33" s="1200"/>
      <c r="AB33" s="1200"/>
      <c r="AC33" s="1200"/>
      <c r="AD33" s="1200"/>
      <c r="AE33" s="1200"/>
    </row>
    <row r="34" spans="1:31">
      <c r="A34" s="1194" t="s">
        <v>8328</v>
      </c>
      <c r="B34" s="1200">
        <v>0</v>
      </c>
      <c r="C34" s="1200">
        <v>0</v>
      </c>
      <c r="D34" s="1200"/>
      <c r="E34" s="1200"/>
      <c r="F34" s="1200"/>
      <c r="G34" s="1200"/>
      <c r="H34" s="1200"/>
      <c r="I34" s="1200"/>
      <c r="J34" s="1200"/>
      <c r="K34" s="1200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0"/>
      <c r="W34" s="1200"/>
      <c r="X34" s="1200"/>
      <c r="Y34" s="1200"/>
      <c r="Z34" s="1200"/>
      <c r="AA34" s="1200"/>
      <c r="AB34" s="1200"/>
      <c r="AC34" s="1200"/>
      <c r="AD34" s="1200"/>
      <c r="AE34" s="1200"/>
    </row>
    <row r="35" spans="1:31">
      <c r="A35" s="1194" t="s">
        <v>8329</v>
      </c>
      <c r="B35" s="1200">
        <v>0</v>
      </c>
      <c r="C35" s="1200">
        <v>0</v>
      </c>
      <c r="D35" s="1200"/>
      <c r="E35" s="1200"/>
      <c r="F35" s="1200"/>
      <c r="G35" s="1200"/>
      <c r="H35" s="1200"/>
      <c r="I35" s="1200"/>
      <c r="J35" s="1200"/>
      <c r="K35" s="1200"/>
      <c r="L35" s="1200"/>
      <c r="M35" s="1200"/>
      <c r="N35" s="1200"/>
      <c r="O35" s="1200"/>
      <c r="P35" s="1200"/>
      <c r="Q35" s="1200"/>
      <c r="R35" s="1200"/>
      <c r="S35" s="1200"/>
      <c r="T35" s="1200"/>
      <c r="U35" s="1200"/>
      <c r="V35" s="1200"/>
      <c r="W35" s="1200"/>
      <c r="X35" s="1200"/>
      <c r="Y35" s="1200"/>
      <c r="Z35" s="1200"/>
      <c r="AA35" s="1200"/>
      <c r="AB35" s="1200"/>
      <c r="AC35" s="1200"/>
      <c r="AD35" s="1200"/>
      <c r="AE35" s="1200"/>
    </row>
    <row r="36" spans="1:31">
      <c r="B36" s="1200"/>
      <c r="C36" s="1200"/>
      <c r="D36" s="1200"/>
      <c r="E36" s="1200"/>
      <c r="F36" s="1200"/>
      <c r="G36" s="1200"/>
      <c r="H36" s="1200"/>
      <c r="I36" s="1200"/>
      <c r="J36" s="1200"/>
      <c r="K36" s="1200"/>
      <c r="L36" s="1200"/>
      <c r="M36" s="1200"/>
      <c r="N36" s="1200"/>
      <c r="O36" s="1200"/>
      <c r="P36" s="1200"/>
      <c r="Q36" s="1200"/>
      <c r="R36" s="1200"/>
      <c r="S36" s="1200"/>
      <c r="T36" s="1200"/>
      <c r="U36" s="1200"/>
      <c r="V36" s="1200"/>
      <c r="W36" s="1200"/>
      <c r="X36" s="1200"/>
      <c r="Y36" s="1200"/>
      <c r="Z36" s="1200"/>
      <c r="AA36" s="1200"/>
      <c r="AB36" s="1200"/>
      <c r="AC36" s="1200"/>
      <c r="AD36" s="1200"/>
      <c r="AE36" s="1200"/>
    </row>
    <row r="37" spans="1:31">
      <c r="A37" s="1194" t="s">
        <v>8330</v>
      </c>
      <c r="B37" s="1200">
        <v>1043793836.46</v>
      </c>
      <c r="C37" s="1200">
        <v>0</v>
      </c>
      <c r="D37" s="1200"/>
      <c r="E37" s="1200"/>
      <c r="F37" s="1200"/>
      <c r="G37" s="1200"/>
      <c r="H37" s="1200"/>
      <c r="I37" s="1200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0"/>
      <c r="V37" s="1200"/>
      <c r="W37" s="1200"/>
      <c r="X37" s="1200"/>
      <c r="Y37" s="1200"/>
      <c r="Z37" s="1200"/>
      <c r="AA37" s="1200"/>
      <c r="AB37" s="1200"/>
      <c r="AC37" s="1200"/>
      <c r="AD37" s="1200"/>
      <c r="AE37" s="1200"/>
    </row>
    <row r="38" spans="1:31">
      <c r="B38" s="1200"/>
      <c r="C38" s="1200"/>
      <c r="D38" s="1200"/>
      <c r="E38" s="1200"/>
      <c r="F38" s="1200"/>
      <c r="G38" s="1200"/>
      <c r="H38" s="1200"/>
      <c r="I38" s="1200"/>
      <c r="J38" s="1200"/>
      <c r="K38" s="1200"/>
      <c r="L38" s="1200"/>
      <c r="M38" s="1200"/>
      <c r="N38" s="1200"/>
      <c r="O38" s="1200"/>
      <c r="P38" s="1200"/>
      <c r="Q38" s="1200"/>
      <c r="R38" s="1200"/>
      <c r="S38" s="1200"/>
      <c r="T38" s="1200"/>
      <c r="U38" s="1200"/>
      <c r="V38" s="1200"/>
      <c r="W38" s="1200"/>
      <c r="X38" s="1200"/>
      <c r="Y38" s="1200"/>
      <c r="Z38" s="1200"/>
      <c r="AA38" s="1200"/>
      <c r="AB38" s="1200"/>
      <c r="AC38" s="1200"/>
      <c r="AD38" s="1200"/>
      <c r="AE38" s="1200"/>
    </row>
    <row r="39" spans="1:31">
      <c r="A39" s="1194" t="s">
        <v>8331</v>
      </c>
      <c r="B39" s="1200"/>
      <c r="C39" s="1200"/>
      <c r="D39" s="1200"/>
      <c r="E39" s="1200"/>
      <c r="F39" s="1200"/>
      <c r="G39" s="1200"/>
      <c r="H39" s="1200"/>
      <c r="I39" s="1200"/>
      <c r="J39" s="1200"/>
      <c r="K39" s="1200"/>
      <c r="L39" s="1200"/>
      <c r="M39" s="1200"/>
      <c r="N39" s="1200"/>
      <c r="O39" s="1200"/>
      <c r="P39" s="1200"/>
      <c r="Q39" s="1200"/>
      <c r="R39" s="1200"/>
      <c r="S39" s="1200"/>
      <c r="T39" s="1200"/>
      <c r="U39" s="1200"/>
      <c r="V39" s="1200"/>
      <c r="W39" s="1200"/>
      <c r="X39" s="1200"/>
      <c r="Y39" s="1200"/>
      <c r="Z39" s="1200"/>
      <c r="AA39" s="1200"/>
      <c r="AB39" s="1200"/>
      <c r="AC39" s="1200"/>
      <c r="AD39" s="1200"/>
      <c r="AE39" s="1200"/>
    </row>
    <row r="40" spans="1:31">
      <c r="B40" s="1200"/>
      <c r="C40" s="1200"/>
      <c r="D40" s="1200"/>
      <c r="E40" s="1200"/>
      <c r="F40" s="1200"/>
      <c r="G40" s="1200"/>
      <c r="H40" s="1200"/>
      <c r="I40" s="1200"/>
      <c r="J40" s="1200"/>
      <c r="K40" s="1200"/>
      <c r="L40" s="1200"/>
      <c r="M40" s="1200"/>
      <c r="N40" s="1200"/>
      <c r="O40" s="1200"/>
      <c r="P40" s="1200"/>
      <c r="Q40" s="1200"/>
      <c r="R40" s="1200"/>
      <c r="S40" s="1200"/>
      <c r="T40" s="1200"/>
      <c r="U40" s="1200"/>
      <c r="V40" s="1200"/>
      <c r="W40" s="1200"/>
      <c r="X40" s="1200"/>
      <c r="Y40" s="1200"/>
      <c r="Z40" s="1200"/>
      <c r="AA40" s="1200"/>
      <c r="AB40" s="1200"/>
      <c r="AC40" s="1200"/>
      <c r="AD40" s="1200"/>
      <c r="AE40" s="1200"/>
    </row>
    <row r="41" spans="1:31">
      <c r="A41" s="1194" t="s">
        <v>8332</v>
      </c>
      <c r="B41" s="1200">
        <v>418572036.20999998</v>
      </c>
      <c r="C41" s="1200">
        <v>0</v>
      </c>
      <c r="D41" s="1200"/>
      <c r="E41" s="1200"/>
      <c r="F41" s="1200"/>
      <c r="G41" s="1200"/>
      <c r="H41" s="1200"/>
      <c r="I41" s="1200"/>
      <c r="J41" s="1200"/>
      <c r="K41" s="1200"/>
      <c r="L41" s="1200"/>
      <c r="M41" s="1200"/>
      <c r="N41" s="1200"/>
      <c r="O41" s="1200"/>
      <c r="P41" s="1200"/>
      <c r="Q41" s="1200"/>
      <c r="R41" s="1200"/>
      <c r="S41" s="1200"/>
      <c r="T41" s="1200"/>
      <c r="U41" s="1200"/>
      <c r="V41" s="1200"/>
      <c r="W41" s="1200"/>
      <c r="X41" s="1200"/>
      <c r="Y41" s="1200"/>
      <c r="Z41" s="1200"/>
      <c r="AA41" s="1200"/>
      <c r="AB41" s="1200"/>
      <c r="AC41" s="1200"/>
      <c r="AD41" s="1200"/>
      <c r="AE41" s="1200"/>
    </row>
    <row r="42" spans="1:31">
      <c r="B42" s="1200"/>
      <c r="C42" s="1200"/>
      <c r="D42" s="1200"/>
      <c r="E42" s="1200"/>
      <c r="F42" s="1200"/>
      <c r="G42" s="1200"/>
      <c r="H42" s="1200"/>
      <c r="I42" s="1200"/>
      <c r="J42" s="1200"/>
      <c r="K42" s="1200"/>
      <c r="L42" s="1200"/>
      <c r="M42" s="1200"/>
      <c r="N42" s="1200"/>
      <c r="O42" s="1200"/>
      <c r="P42" s="1200"/>
      <c r="Q42" s="1200"/>
      <c r="R42" s="1200"/>
      <c r="S42" s="1200"/>
      <c r="T42" s="1200"/>
      <c r="U42" s="1200"/>
      <c r="V42" s="1200"/>
      <c r="W42" s="1200"/>
      <c r="X42" s="1200"/>
      <c r="Y42" s="1200"/>
      <c r="Z42" s="1200"/>
      <c r="AA42" s="1200"/>
      <c r="AB42" s="1200"/>
      <c r="AC42" s="1200"/>
      <c r="AD42" s="1200"/>
      <c r="AE42" s="1200"/>
    </row>
    <row r="43" spans="1:31">
      <c r="A43" s="1194" t="s">
        <v>8333</v>
      </c>
      <c r="B43" s="1200">
        <v>266938806.97</v>
      </c>
      <c r="C43" s="1200">
        <v>0</v>
      </c>
      <c r="D43" s="1200"/>
      <c r="E43" s="1200"/>
      <c r="F43" s="1200"/>
      <c r="G43" s="1200"/>
      <c r="H43" s="1200"/>
      <c r="I43" s="1200"/>
      <c r="J43" s="1200"/>
      <c r="K43" s="1200"/>
      <c r="L43" s="1200"/>
      <c r="M43" s="1200"/>
      <c r="N43" s="1200"/>
      <c r="O43" s="1200"/>
      <c r="P43" s="1200"/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1200"/>
      <c r="AD43" s="1200"/>
      <c r="AE43" s="1200"/>
    </row>
    <row r="44" spans="1:31">
      <c r="A44" s="1194" t="s">
        <v>8334</v>
      </c>
      <c r="B44" s="1200">
        <v>34091223.590000004</v>
      </c>
      <c r="C44" s="1200">
        <v>0</v>
      </c>
      <c r="D44" s="1200"/>
      <c r="E44" s="1200"/>
      <c r="F44" s="1200"/>
      <c r="G44" s="1200"/>
      <c r="H44" s="1200"/>
      <c r="I44" s="1200"/>
      <c r="J44" s="1200"/>
      <c r="K44" s="1200"/>
      <c r="L44" s="1200"/>
      <c r="M44" s="1200"/>
      <c r="N44" s="1200"/>
      <c r="O44" s="1200"/>
      <c r="P44" s="1200"/>
      <c r="Q44" s="1200"/>
      <c r="R44" s="1200"/>
      <c r="S44" s="1200"/>
      <c r="T44" s="1200"/>
      <c r="U44" s="1200"/>
      <c r="V44" s="1200"/>
      <c r="W44" s="1200"/>
      <c r="X44" s="1200"/>
      <c r="Y44" s="1200"/>
      <c r="Z44" s="1200"/>
      <c r="AA44" s="1200"/>
      <c r="AB44" s="1200"/>
      <c r="AC44" s="1200"/>
      <c r="AD44" s="1200"/>
      <c r="AE44" s="1200"/>
    </row>
    <row r="45" spans="1:31">
      <c r="A45" s="1194" t="s">
        <v>8335</v>
      </c>
      <c r="B45" s="1200">
        <v>117542005.65000001</v>
      </c>
      <c r="C45" s="1200">
        <v>0</v>
      </c>
      <c r="D45" s="1200"/>
      <c r="E45" s="1200"/>
      <c r="F45" s="1200"/>
      <c r="G45" s="1200"/>
      <c r="H45" s="1200"/>
      <c r="I45" s="1200"/>
      <c r="J45" s="1200"/>
      <c r="K45" s="1200"/>
      <c r="L45" s="1200"/>
      <c r="M45" s="1200"/>
      <c r="N45" s="1200"/>
      <c r="O45" s="1200"/>
      <c r="P45" s="1200"/>
      <c r="Q45" s="1200"/>
      <c r="R45" s="1200"/>
      <c r="S45" s="1200"/>
      <c r="T45" s="1200"/>
      <c r="U45" s="1200"/>
      <c r="V45" s="1200"/>
      <c r="W45" s="1200"/>
      <c r="X45" s="1200"/>
      <c r="Y45" s="1200"/>
      <c r="Z45" s="1200"/>
      <c r="AA45" s="1200"/>
      <c r="AB45" s="1200"/>
      <c r="AC45" s="1200"/>
      <c r="AD45" s="1200"/>
      <c r="AE45" s="1200"/>
    </row>
    <row r="46" spans="1:31">
      <c r="B46" s="1200"/>
      <c r="C46" s="1200"/>
      <c r="D46" s="1200"/>
      <c r="E46" s="1200"/>
      <c r="F46" s="1200"/>
      <c r="G46" s="1200"/>
      <c r="H46" s="1200"/>
      <c r="I46" s="1200"/>
      <c r="J46" s="1200"/>
      <c r="K46" s="1200"/>
      <c r="L46" s="1200"/>
      <c r="M46" s="1200"/>
      <c r="N46" s="1200"/>
      <c r="O46" s="1200"/>
      <c r="P46" s="1200"/>
      <c r="Q46" s="1200"/>
      <c r="R46" s="1200"/>
      <c r="S46" s="1200"/>
      <c r="T46" s="1200"/>
      <c r="U46" s="1200"/>
      <c r="V46" s="1200"/>
      <c r="W46" s="1200"/>
      <c r="X46" s="1200"/>
      <c r="Y46" s="1200"/>
      <c r="Z46" s="1200"/>
      <c r="AA46" s="1200"/>
      <c r="AB46" s="1200"/>
      <c r="AC46" s="1200"/>
      <c r="AD46" s="1200"/>
      <c r="AE46" s="1200"/>
    </row>
    <row r="47" spans="1:31">
      <c r="A47" s="1194" t="s">
        <v>8336</v>
      </c>
      <c r="B47" s="1200">
        <v>124968244.16</v>
      </c>
      <c r="C47" s="1200">
        <v>0</v>
      </c>
      <c r="D47" s="1200"/>
      <c r="E47" s="1200"/>
      <c r="F47" s="1200"/>
      <c r="G47" s="1200"/>
      <c r="H47" s="1200"/>
      <c r="I47" s="1200"/>
      <c r="J47" s="1200"/>
      <c r="K47" s="1200"/>
      <c r="L47" s="1200"/>
      <c r="M47" s="1200"/>
      <c r="N47" s="1200"/>
      <c r="O47" s="1200"/>
      <c r="P47" s="1200"/>
      <c r="Q47" s="1200"/>
      <c r="R47" s="1200"/>
      <c r="S47" s="1200"/>
      <c r="T47" s="1200"/>
      <c r="U47" s="1200"/>
      <c r="V47" s="1200"/>
      <c r="W47" s="1200"/>
      <c r="X47" s="1200"/>
      <c r="Y47" s="1200"/>
      <c r="Z47" s="1200"/>
      <c r="AA47" s="1200"/>
      <c r="AB47" s="1200"/>
      <c r="AC47" s="1200"/>
      <c r="AD47" s="1200"/>
      <c r="AE47" s="1200"/>
    </row>
    <row r="48" spans="1:31">
      <c r="B48" s="1200"/>
      <c r="C48" s="1200"/>
      <c r="D48" s="1200"/>
      <c r="E48" s="1200"/>
      <c r="F48" s="1200"/>
      <c r="G48" s="1200"/>
      <c r="H48" s="1200"/>
      <c r="I48" s="1200"/>
      <c r="J48" s="1200"/>
      <c r="K48" s="1200"/>
      <c r="L48" s="1200"/>
      <c r="M48" s="1200"/>
      <c r="N48" s="1200"/>
      <c r="O48" s="1200"/>
      <c r="P48" s="1200"/>
      <c r="Q48" s="1200"/>
      <c r="R48" s="1200"/>
      <c r="S48" s="1200"/>
      <c r="T48" s="1200"/>
      <c r="U48" s="1200"/>
      <c r="V48" s="1200"/>
      <c r="W48" s="1200"/>
      <c r="X48" s="1200"/>
      <c r="Y48" s="1200"/>
      <c r="Z48" s="1200"/>
      <c r="AA48" s="1200"/>
      <c r="AB48" s="1200"/>
      <c r="AC48" s="1200"/>
      <c r="AD48" s="1200"/>
      <c r="AE48" s="1200"/>
    </row>
    <row r="49" spans="1:31">
      <c r="A49" s="1194" t="s">
        <v>8337</v>
      </c>
      <c r="B49" s="1200">
        <v>0</v>
      </c>
      <c r="C49" s="1200">
        <v>0</v>
      </c>
      <c r="D49" s="1200"/>
      <c r="E49" s="1200"/>
      <c r="F49" s="1200"/>
      <c r="G49" s="1200"/>
      <c r="H49" s="1200"/>
      <c r="I49" s="1200"/>
      <c r="J49" s="1200"/>
      <c r="K49" s="1200"/>
      <c r="L49" s="1200"/>
      <c r="M49" s="1200"/>
      <c r="N49" s="1200"/>
      <c r="O49" s="1200"/>
      <c r="P49" s="1200"/>
      <c r="Q49" s="1200"/>
      <c r="R49" s="1200"/>
      <c r="S49" s="1200"/>
      <c r="T49" s="1200"/>
      <c r="U49" s="1200"/>
      <c r="V49" s="1200"/>
      <c r="W49" s="1200"/>
      <c r="X49" s="1200"/>
      <c r="Y49" s="1200"/>
      <c r="Z49" s="1200"/>
      <c r="AA49" s="1200"/>
      <c r="AB49" s="1200"/>
      <c r="AC49" s="1200"/>
      <c r="AD49" s="1200"/>
      <c r="AE49" s="1200"/>
    </row>
    <row r="50" spans="1:31">
      <c r="A50" s="1194" t="s">
        <v>8338</v>
      </c>
      <c r="B50" s="1200">
        <v>28521952.359999999</v>
      </c>
      <c r="C50" s="1200">
        <v>0</v>
      </c>
      <c r="D50" s="1200"/>
      <c r="E50" s="1200"/>
      <c r="F50" s="1200"/>
      <c r="G50" s="1200"/>
      <c r="H50" s="1200"/>
      <c r="I50" s="1200"/>
      <c r="J50" s="1200"/>
      <c r="K50" s="1200"/>
      <c r="L50" s="1200"/>
      <c r="M50" s="1200"/>
      <c r="N50" s="1200"/>
      <c r="O50" s="1200"/>
      <c r="P50" s="1200"/>
      <c r="Q50" s="1200"/>
      <c r="R50" s="1200"/>
      <c r="S50" s="1200"/>
      <c r="T50" s="1200"/>
      <c r="U50" s="1200"/>
      <c r="V50" s="1200"/>
      <c r="W50" s="1200"/>
      <c r="X50" s="1200"/>
      <c r="Y50" s="1200"/>
      <c r="Z50" s="1200"/>
      <c r="AA50" s="1200"/>
      <c r="AB50" s="1200"/>
      <c r="AC50" s="1200"/>
      <c r="AD50" s="1200"/>
      <c r="AE50" s="1200"/>
    </row>
    <row r="51" spans="1:31">
      <c r="A51" s="1194" t="s">
        <v>8339</v>
      </c>
      <c r="B51" s="1200">
        <v>90731454.409999996</v>
      </c>
      <c r="C51" s="1200">
        <v>0</v>
      </c>
      <c r="D51" s="1200"/>
      <c r="E51" s="1200"/>
      <c r="F51" s="1200"/>
      <c r="G51" s="1200"/>
      <c r="H51" s="1200"/>
      <c r="I51" s="1200"/>
      <c r="J51" s="1200"/>
      <c r="K51" s="1200"/>
      <c r="L51" s="1200"/>
      <c r="M51" s="1200"/>
      <c r="N51" s="1200"/>
      <c r="O51" s="1200"/>
      <c r="P51" s="1200"/>
      <c r="Q51" s="1200"/>
      <c r="R51" s="1200"/>
      <c r="S51" s="1200"/>
      <c r="T51" s="1200"/>
      <c r="U51" s="1200"/>
      <c r="V51" s="1200"/>
      <c r="W51" s="1200"/>
      <c r="X51" s="1200"/>
      <c r="Y51" s="1200"/>
      <c r="Z51" s="1200"/>
      <c r="AA51" s="1200"/>
      <c r="AB51" s="1200"/>
      <c r="AC51" s="1200"/>
      <c r="AD51" s="1200"/>
      <c r="AE51" s="1200"/>
    </row>
    <row r="52" spans="1:31">
      <c r="A52" s="1194" t="s">
        <v>8340</v>
      </c>
      <c r="B52" s="1200">
        <v>5395093.6699999999</v>
      </c>
      <c r="C52" s="1200">
        <v>0</v>
      </c>
      <c r="D52" s="1200"/>
      <c r="E52" s="1200"/>
      <c r="F52" s="1200"/>
      <c r="G52" s="1200"/>
      <c r="H52" s="1200"/>
      <c r="I52" s="1200"/>
      <c r="J52" s="1200"/>
      <c r="K52" s="1200"/>
      <c r="L52" s="1200"/>
      <c r="M52" s="1200"/>
      <c r="N52" s="1200"/>
      <c r="O52" s="1200"/>
      <c r="P52" s="1200"/>
      <c r="Q52" s="1200"/>
      <c r="R52" s="1200"/>
      <c r="S52" s="1200"/>
      <c r="T52" s="1200"/>
      <c r="U52" s="1200"/>
      <c r="V52" s="1200"/>
      <c r="W52" s="1200"/>
      <c r="X52" s="1200"/>
      <c r="Y52" s="1200"/>
      <c r="Z52" s="1200"/>
      <c r="AA52" s="1200"/>
      <c r="AB52" s="1200"/>
      <c r="AC52" s="1200"/>
      <c r="AD52" s="1200"/>
      <c r="AE52" s="1200"/>
    </row>
    <row r="53" spans="1:31">
      <c r="A53" s="1194" t="s">
        <v>8341</v>
      </c>
      <c r="B53" s="1200">
        <v>319743.71999999997</v>
      </c>
      <c r="C53" s="1200">
        <v>0</v>
      </c>
      <c r="D53" s="1200"/>
      <c r="E53" s="1200"/>
      <c r="F53" s="1200"/>
      <c r="G53" s="1200"/>
      <c r="H53" s="1200"/>
      <c r="I53" s="1200"/>
      <c r="J53" s="1200"/>
      <c r="K53" s="1200"/>
      <c r="L53" s="1200"/>
      <c r="M53" s="1200"/>
      <c r="N53" s="1200"/>
      <c r="O53" s="1200"/>
      <c r="P53" s="1200"/>
      <c r="Q53" s="1200"/>
      <c r="R53" s="1200"/>
      <c r="S53" s="1200"/>
      <c r="T53" s="1200"/>
      <c r="U53" s="1200"/>
      <c r="V53" s="1200"/>
      <c r="W53" s="1200"/>
      <c r="X53" s="1200"/>
      <c r="Y53" s="1200"/>
      <c r="Z53" s="1200"/>
      <c r="AA53" s="1200"/>
      <c r="AB53" s="1200"/>
      <c r="AC53" s="1200"/>
      <c r="AD53" s="1200"/>
      <c r="AE53" s="1200"/>
    </row>
    <row r="54" spans="1:31">
      <c r="A54" s="1194" t="s">
        <v>8342</v>
      </c>
      <c r="B54" s="1200">
        <v>0</v>
      </c>
      <c r="C54" s="1200">
        <v>0</v>
      </c>
      <c r="D54" s="1200"/>
      <c r="E54" s="1200"/>
      <c r="F54" s="1200"/>
      <c r="G54" s="1200"/>
      <c r="H54" s="1200"/>
      <c r="I54" s="1200"/>
      <c r="J54" s="1200"/>
      <c r="K54" s="1200"/>
      <c r="L54" s="1200"/>
      <c r="M54" s="1200"/>
      <c r="N54" s="1200"/>
      <c r="O54" s="1200"/>
      <c r="P54" s="1200"/>
      <c r="Q54" s="1200"/>
      <c r="R54" s="1200"/>
      <c r="S54" s="1200"/>
      <c r="T54" s="1200"/>
      <c r="U54" s="1200"/>
      <c r="V54" s="1200"/>
      <c r="W54" s="1200"/>
      <c r="X54" s="1200"/>
      <c r="Y54" s="1200"/>
      <c r="Z54" s="1200"/>
      <c r="AA54" s="1200"/>
      <c r="AB54" s="1200"/>
      <c r="AC54" s="1200"/>
      <c r="AD54" s="1200"/>
      <c r="AE54" s="1200"/>
    </row>
    <row r="55" spans="1:31">
      <c r="A55" s="1194" t="s">
        <v>8343</v>
      </c>
      <c r="B55" s="1200">
        <v>0</v>
      </c>
      <c r="C55" s="1200">
        <v>0</v>
      </c>
      <c r="D55" s="1200"/>
      <c r="E55" s="1200"/>
      <c r="F55" s="1200"/>
      <c r="G55" s="1200"/>
      <c r="H55" s="1200"/>
      <c r="I55" s="1200"/>
      <c r="J55" s="1200"/>
      <c r="K55" s="1200"/>
      <c r="L55" s="1200"/>
      <c r="M55" s="1200"/>
      <c r="N55" s="1200"/>
      <c r="O55" s="1200"/>
      <c r="P55" s="1200"/>
      <c r="Q55" s="1200"/>
      <c r="R55" s="1200"/>
      <c r="S55" s="1200"/>
      <c r="T55" s="1200"/>
      <c r="U55" s="1200"/>
      <c r="V55" s="1200"/>
      <c r="W55" s="1200"/>
      <c r="X55" s="1200"/>
      <c r="Y55" s="1200"/>
      <c r="Z55" s="1200"/>
      <c r="AA55" s="1200"/>
      <c r="AB55" s="1200"/>
      <c r="AC55" s="1200"/>
      <c r="AD55" s="1200"/>
      <c r="AE55" s="1200"/>
    </row>
    <row r="56" spans="1:31">
      <c r="A56" s="1194" t="s">
        <v>8344</v>
      </c>
      <c r="B56" s="1200">
        <v>0</v>
      </c>
      <c r="C56" s="1200">
        <v>0</v>
      </c>
      <c r="D56" s="1200"/>
      <c r="E56" s="1200"/>
      <c r="F56" s="1200"/>
      <c r="G56" s="1200"/>
      <c r="H56" s="1200"/>
      <c r="I56" s="1200"/>
      <c r="J56" s="1200"/>
      <c r="K56" s="1200"/>
      <c r="L56" s="1200"/>
      <c r="M56" s="1200"/>
      <c r="N56" s="1200"/>
      <c r="O56" s="1200"/>
      <c r="P56" s="1200"/>
      <c r="Q56" s="1200"/>
      <c r="R56" s="1200"/>
      <c r="S56" s="1200"/>
      <c r="T56" s="1200"/>
      <c r="U56" s="1200"/>
      <c r="V56" s="1200"/>
      <c r="W56" s="1200"/>
      <c r="X56" s="1200"/>
      <c r="Y56" s="1200"/>
      <c r="Z56" s="1200"/>
      <c r="AA56" s="1200"/>
      <c r="AB56" s="1200"/>
      <c r="AC56" s="1200"/>
      <c r="AD56" s="1200"/>
      <c r="AE56" s="1200"/>
    </row>
    <row r="57" spans="1:31">
      <c r="A57" s="1194" t="s">
        <v>8345</v>
      </c>
      <c r="B57" s="1200">
        <v>0</v>
      </c>
      <c r="C57" s="1200">
        <v>0</v>
      </c>
      <c r="D57" s="1200"/>
      <c r="E57" s="1200"/>
      <c r="F57" s="1200"/>
      <c r="G57" s="1200"/>
      <c r="H57" s="1200"/>
      <c r="I57" s="1200"/>
      <c r="J57" s="1200"/>
      <c r="K57" s="1200"/>
      <c r="L57" s="1200"/>
      <c r="M57" s="1200"/>
      <c r="N57" s="1200"/>
      <c r="O57" s="1200"/>
      <c r="P57" s="1200"/>
      <c r="Q57" s="1200"/>
      <c r="R57" s="1200"/>
      <c r="S57" s="1200"/>
      <c r="T57" s="1200"/>
      <c r="U57" s="1200"/>
      <c r="V57" s="1200"/>
      <c r="W57" s="1200"/>
      <c r="X57" s="1200"/>
      <c r="Y57" s="1200"/>
      <c r="Z57" s="1200"/>
      <c r="AA57" s="1200"/>
      <c r="AB57" s="1200"/>
      <c r="AC57" s="1200"/>
      <c r="AD57" s="1200"/>
      <c r="AE57" s="1200"/>
    </row>
    <row r="58" spans="1:31">
      <c r="B58" s="1200"/>
      <c r="C58" s="1200"/>
      <c r="D58" s="1200"/>
      <c r="E58" s="1200"/>
      <c r="F58" s="1200"/>
      <c r="G58" s="1200"/>
      <c r="H58" s="1200"/>
      <c r="I58" s="1200"/>
      <c r="J58" s="1200"/>
      <c r="K58" s="1200"/>
      <c r="L58" s="1200"/>
      <c r="M58" s="1200"/>
      <c r="N58" s="1200"/>
      <c r="O58" s="1200"/>
      <c r="P58" s="1200"/>
      <c r="Q58" s="1200"/>
      <c r="R58" s="1200"/>
      <c r="S58" s="1200"/>
      <c r="T58" s="1200"/>
      <c r="U58" s="1200"/>
      <c r="V58" s="1200"/>
      <c r="W58" s="1200"/>
      <c r="X58" s="1200"/>
      <c r="Y58" s="1200"/>
      <c r="Z58" s="1200"/>
      <c r="AA58" s="1200"/>
      <c r="AB58" s="1200"/>
      <c r="AC58" s="1200"/>
      <c r="AD58" s="1200"/>
      <c r="AE58" s="1200"/>
    </row>
    <row r="59" spans="1:31">
      <c r="A59" s="1194" t="s">
        <v>8346</v>
      </c>
      <c r="B59" s="1200">
        <v>0</v>
      </c>
      <c r="C59" s="1200">
        <v>0</v>
      </c>
      <c r="D59" s="1200"/>
      <c r="E59" s="1200"/>
      <c r="F59" s="1200"/>
      <c r="G59" s="1200"/>
      <c r="H59" s="1200"/>
      <c r="I59" s="1200"/>
      <c r="J59" s="1200"/>
      <c r="K59" s="1200"/>
      <c r="L59" s="1200"/>
      <c r="M59" s="1200"/>
      <c r="N59" s="1200"/>
      <c r="O59" s="1200"/>
      <c r="P59" s="1200"/>
      <c r="Q59" s="1200"/>
      <c r="R59" s="1200"/>
      <c r="S59" s="1200"/>
      <c r="T59" s="1200"/>
      <c r="U59" s="1200"/>
      <c r="V59" s="1200"/>
      <c r="W59" s="1200"/>
      <c r="X59" s="1200"/>
      <c r="Y59" s="1200"/>
      <c r="Z59" s="1200"/>
      <c r="AA59" s="1200"/>
      <c r="AB59" s="1200"/>
      <c r="AC59" s="1200"/>
      <c r="AD59" s="1200"/>
      <c r="AE59" s="1200"/>
    </row>
    <row r="60" spans="1:31">
      <c r="B60" s="1200"/>
      <c r="C60" s="1200"/>
      <c r="D60" s="1200"/>
      <c r="E60" s="1200"/>
      <c r="F60" s="1200"/>
      <c r="G60" s="1200"/>
      <c r="H60" s="1200"/>
      <c r="I60" s="1200"/>
      <c r="J60" s="1200"/>
      <c r="K60" s="1200"/>
      <c r="L60" s="1200"/>
      <c r="M60" s="1200"/>
      <c r="N60" s="1200"/>
      <c r="O60" s="1200"/>
      <c r="P60" s="1200"/>
      <c r="Q60" s="1200"/>
      <c r="R60" s="1200"/>
      <c r="S60" s="1200"/>
      <c r="T60" s="1200"/>
      <c r="U60" s="1200"/>
      <c r="V60" s="1200"/>
      <c r="W60" s="1200"/>
      <c r="X60" s="1200"/>
      <c r="Y60" s="1200"/>
      <c r="Z60" s="1200"/>
      <c r="AA60" s="1200"/>
      <c r="AB60" s="1200"/>
      <c r="AC60" s="1200"/>
      <c r="AD60" s="1200"/>
      <c r="AE60" s="1200"/>
    </row>
    <row r="61" spans="1:31">
      <c r="A61" s="1194" t="s">
        <v>8347</v>
      </c>
      <c r="B61" s="1200">
        <v>0</v>
      </c>
      <c r="C61" s="1200">
        <v>0</v>
      </c>
      <c r="D61" s="1200"/>
      <c r="E61" s="1200"/>
      <c r="F61" s="1200"/>
      <c r="G61" s="1200"/>
      <c r="H61" s="1200"/>
      <c r="I61" s="1200"/>
      <c r="J61" s="1200"/>
      <c r="K61" s="1200"/>
      <c r="L61" s="1200"/>
      <c r="M61" s="1200"/>
      <c r="N61" s="1200"/>
      <c r="O61" s="1200"/>
      <c r="P61" s="1200"/>
      <c r="Q61" s="1200"/>
      <c r="R61" s="1200"/>
      <c r="S61" s="1200"/>
      <c r="T61" s="1200"/>
      <c r="U61" s="1200"/>
      <c r="V61" s="1200"/>
      <c r="W61" s="1200"/>
      <c r="X61" s="1200"/>
      <c r="Y61" s="1200"/>
      <c r="Z61" s="1200"/>
      <c r="AA61" s="1200"/>
      <c r="AB61" s="1200"/>
      <c r="AC61" s="1200"/>
      <c r="AD61" s="1200"/>
      <c r="AE61" s="1200"/>
    </row>
    <row r="62" spans="1:31">
      <c r="A62" s="1194" t="s">
        <v>8322</v>
      </c>
      <c r="B62" s="1200">
        <v>0</v>
      </c>
      <c r="C62" s="1200">
        <v>0</v>
      </c>
      <c r="D62" s="1200"/>
      <c r="E62" s="1200"/>
      <c r="F62" s="1200"/>
      <c r="G62" s="1200"/>
      <c r="H62" s="1200"/>
      <c r="I62" s="1200"/>
      <c r="J62" s="1200"/>
      <c r="K62" s="1200"/>
      <c r="L62" s="1200"/>
      <c r="M62" s="1200"/>
      <c r="N62" s="1200"/>
      <c r="O62" s="1200"/>
      <c r="P62" s="1200"/>
      <c r="Q62" s="1200"/>
      <c r="R62" s="1200"/>
      <c r="S62" s="1200"/>
      <c r="T62" s="1200"/>
      <c r="U62" s="1200"/>
      <c r="V62" s="1200"/>
      <c r="W62" s="1200"/>
      <c r="X62" s="1200"/>
      <c r="Y62" s="1200"/>
      <c r="Z62" s="1200"/>
      <c r="AA62" s="1200"/>
      <c r="AB62" s="1200"/>
      <c r="AC62" s="1200"/>
      <c r="AD62" s="1200"/>
      <c r="AE62" s="1200"/>
    </row>
    <row r="63" spans="1:31">
      <c r="A63" s="1194" t="s">
        <v>8348</v>
      </c>
      <c r="B63" s="1200">
        <v>0</v>
      </c>
      <c r="C63" s="1200">
        <v>0</v>
      </c>
      <c r="D63" s="1200"/>
      <c r="E63" s="1200"/>
      <c r="F63" s="1200"/>
      <c r="G63" s="1200"/>
      <c r="H63" s="1200"/>
      <c r="I63" s="1200"/>
      <c r="J63" s="1200"/>
      <c r="K63" s="1200"/>
      <c r="L63" s="1200"/>
      <c r="M63" s="1200"/>
      <c r="N63" s="1200"/>
      <c r="O63" s="1200"/>
      <c r="P63" s="1200"/>
      <c r="Q63" s="1200"/>
      <c r="R63" s="1200"/>
      <c r="S63" s="1200"/>
      <c r="T63" s="1200"/>
      <c r="U63" s="1200"/>
      <c r="V63" s="1200"/>
      <c r="W63" s="1200"/>
      <c r="X63" s="1200"/>
      <c r="Y63" s="1200"/>
      <c r="Z63" s="1200"/>
      <c r="AA63" s="1200"/>
      <c r="AB63" s="1200"/>
      <c r="AC63" s="1200"/>
      <c r="AD63" s="1200"/>
      <c r="AE63" s="1200"/>
    </row>
    <row r="64" spans="1:31">
      <c r="B64" s="1200"/>
      <c r="C64" s="1200"/>
      <c r="D64" s="1200"/>
      <c r="E64" s="1200"/>
      <c r="F64" s="1200"/>
      <c r="G64" s="1200"/>
      <c r="H64" s="1200"/>
      <c r="I64" s="1200"/>
      <c r="J64" s="1200"/>
      <c r="K64" s="1200"/>
      <c r="L64" s="1200"/>
      <c r="M64" s="1200"/>
      <c r="N64" s="1200"/>
      <c r="O64" s="1200"/>
      <c r="P64" s="1200"/>
      <c r="Q64" s="1200"/>
      <c r="R64" s="1200"/>
      <c r="S64" s="1200"/>
      <c r="T64" s="1200"/>
      <c r="U64" s="1200"/>
      <c r="V64" s="1200"/>
      <c r="W64" s="1200"/>
      <c r="X64" s="1200"/>
      <c r="Y64" s="1200"/>
      <c r="Z64" s="1200"/>
      <c r="AA64" s="1200"/>
      <c r="AB64" s="1200"/>
      <c r="AC64" s="1200"/>
      <c r="AD64" s="1200"/>
      <c r="AE64" s="1200"/>
    </row>
    <row r="65" spans="1:31">
      <c r="A65" s="1194" t="s">
        <v>8349</v>
      </c>
      <c r="B65" s="1200">
        <v>10284653.07</v>
      </c>
      <c r="C65" s="1200">
        <v>0</v>
      </c>
      <c r="D65" s="1200"/>
      <c r="E65" s="1200"/>
      <c r="F65" s="1200"/>
      <c r="G65" s="1200"/>
      <c r="H65" s="1200"/>
      <c r="I65" s="1200"/>
      <c r="J65" s="1200"/>
      <c r="K65" s="1200"/>
      <c r="L65" s="1200"/>
      <c r="M65" s="1200"/>
      <c r="N65" s="1200"/>
      <c r="O65" s="1200"/>
      <c r="P65" s="1200"/>
      <c r="Q65" s="1200"/>
      <c r="R65" s="1200"/>
      <c r="S65" s="1200"/>
      <c r="T65" s="1200"/>
      <c r="U65" s="1200"/>
      <c r="V65" s="1200"/>
      <c r="W65" s="1200"/>
      <c r="X65" s="1200"/>
      <c r="Y65" s="1200"/>
      <c r="Z65" s="1200"/>
      <c r="AA65" s="1200"/>
      <c r="AB65" s="1200"/>
      <c r="AC65" s="1200"/>
      <c r="AD65" s="1200"/>
      <c r="AE65" s="1200"/>
    </row>
    <row r="66" spans="1:31">
      <c r="B66" s="1200"/>
      <c r="C66" s="1200"/>
      <c r="D66" s="1200"/>
      <c r="E66" s="1200"/>
      <c r="F66" s="1200"/>
      <c r="G66" s="1200"/>
      <c r="H66" s="1200"/>
      <c r="I66" s="1200"/>
      <c r="J66" s="1200"/>
      <c r="K66" s="1200"/>
      <c r="L66" s="1200"/>
      <c r="M66" s="1200"/>
      <c r="N66" s="1200"/>
      <c r="O66" s="1200"/>
      <c r="P66" s="1200"/>
      <c r="Q66" s="1200"/>
      <c r="R66" s="1200"/>
      <c r="S66" s="1200"/>
      <c r="T66" s="1200"/>
      <c r="U66" s="1200"/>
      <c r="V66" s="1200"/>
      <c r="W66" s="1200"/>
      <c r="X66" s="1200"/>
      <c r="Y66" s="1200"/>
      <c r="Z66" s="1200"/>
      <c r="AA66" s="1200"/>
      <c r="AB66" s="1200"/>
      <c r="AC66" s="1200"/>
      <c r="AD66" s="1200"/>
      <c r="AE66" s="1200"/>
    </row>
    <row r="67" spans="1:31">
      <c r="A67" s="1194" t="s">
        <v>8350</v>
      </c>
      <c r="B67" s="1200">
        <v>10284653.07</v>
      </c>
      <c r="C67" s="1200">
        <v>0</v>
      </c>
      <c r="D67" s="1200"/>
      <c r="E67" s="1200"/>
      <c r="F67" s="1200"/>
      <c r="G67" s="1200"/>
      <c r="H67" s="1200"/>
      <c r="I67" s="1200"/>
      <c r="J67" s="1200"/>
      <c r="K67" s="1200"/>
      <c r="L67" s="1200"/>
      <c r="M67" s="1200"/>
      <c r="N67" s="1200"/>
      <c r="O67" s="1200"/>
      <c r="P67" s="1200"/>
      <c r="Q67" s="1200"/>
      <c r="R67" s="1200"/>
      <c r="S67" s="1200"/>
      <c r="T67" s="1200"/>
      <c r="U67" s="1200"/>
      <c r="V67" s="1200"/>
      <c r="W67" s="1200"/>
      <c r="X67" s="1200"/>
      <c r="Y67" s="1200"/>
      <c r="Z67" s="1200"/>
      <c r="AA67" s="1200"/>
      <c r="AB67" s="1200"/>
      <c r="AC67" s="1200"/>
      <c r="AD67" s="1200"/>
      <c r="AE67" s="1200"/>
    </row>
    <row r="68" spans="1:31">
      <c r="A68" s="1194" t="s">
        <v>8351</v>
      </c>
      <c r="B68" s="1200">
        <v>0</v>
      </c>
      <c r="C68" s="1200">
        <v>0</v>
      </c>
      <c r="D68" s="1200"/>
      <c r="E68" s="1200"/>
      <c r="F68" s="1200"/>
      <c r="G68" s="1200"/>
      <c r="H68" s="1200"/>
      <c r="I68" s="1200"/>
      <c r="J68" s="1200"/>
      <c r="K68" s="1200"/>
      <c r="L68" s="1200"/>
      <c r="M68" s="1200"/>
      <c r="N68" s="1200"/>
      <c r="O68" s="1200"/>
      <c r="P68" s="1200"/>
      <c r="Q68" s="1200"/>
      <c r="R68" s="1200"/>
      <c r="S68" s="1200"/>
      <c r="T68" s="1200"/>
      <c r="U68" s="1200"/>
      <c r="V68" s="1200"/>
      <c r="W68" s="1200"/>
      <c r="X68" s="1200"/>
      <c r="Y68" s="1200"/>
      <c r="Z68" s="1200"/>
      <c r="AA68" s="1200"/>
      <c r="AB68" s="1200"/>
      <c r="AC68" s="1200"/>
      <c r="AD68" s="1200"/>
      <c r="AE68" s="1200"/>
    </row>
    <row r="69" spans="1:31">
      <c r="A69" s="1194" t="s">
        <v>8352</v>
      </c>
      <c r="B69" s="1200">
        <v>0</v>
      </c>
      <c r="C69" s="1200">
        <v>0</v>
      </c>
      <c r="D69" s="1200"/>
      <c r="E69" s="1200"/>
      <c r="F69" s="1200"/>
      <c r="G69" s="1200"/>
      <c r="H69" s="1200"/>
      <c r="I69" s="1200"/>
      <c r="J69" s="1200"/>
      <c r="K69" s="1200"/>
      <c r="L69" s="1200"/>
      <c r="M69" s="1200"/>
      <c r="N69" s="1200"/>
      <c r="O69" s="1200"/>
      <c r="P69" s="1200"/>
      <c r="Q69" s="1200"/>
      <c r="R69" s="1200"/>
      <c r="S69" s="1200"/>
      <c r="T69" s="1200"/>
      <c r="U69" s="1200"/>
      <c r="V69" s="1200"/>
      <c r="W69" s="1200"/>
      <c r="X69" s="1200"/>
      <c r="Y69" s="1200"/>
      <c r="Z69" s="1200"/>
      <c r="AA69" s="1200"/>
      <c r="AB69" s="1200"/>
      <c r="AC69" s="1200"/>
      <c r="AD69" s="1200"/>
      <c r="AE69" s="1200"/>
    </row>
    <row r="70" spans="1:31">
      <c r="A70" s="1194" t="s">
        <v>8353</v>
      </c>
      <c r="B70" s="1200">
        <v>0</v>
      </c>
      <c r="C70" s="1200">
        <v>0</v>
      </c>
      <c r="D70" s="1200"/>
      <c r="E70" s="1200"/>
      <c r="F70" s="1200"/>
      <c r="G70" s="1200"/>
      <c r="H70" s="1200"/>
      <c r="I70" s="1200"/>
      <c r="J70" s="1200"/>
      <c r="K70" s="1200"/>
      <c r="L70" s="1200"/>
      <c r="M70" s="1200"/>
      <c r="N70" s="1200"/>
      <c r="O70" s="1200"/>
      <c r="P70" s="1200"/>
      <c r="Q70" s="1200"/>
      <c r="R70" s="1200"/>
      <c r="S70" s="1200"/>
      <c r="T70" s="1200"/>
      <c r="U70" s="1200"/>
      <c r="V70" s="1200"/>
      <c r="W70" s="1200"/>
      <c r="X70" s="1200"/>
      <c r="Y70" s="1200"/>
      <c r="Z70" s="1200"/>
      <c r="AA70" s="1200"/>
      <c r="AB70" s="1200"/>
      <c r="AC70" s="1200"/>
      <c r="AD70" s="1200"/>
      <c r="AE70" s="1200"/>
    </row>
    <row r="71" spans="1:31">
      <c r="A71" s="1194" t="s">
        <v>8354</v>
      </c>
      <c r="B71" s="1200">
        <v>0</v>
      </c>
      <c r="C71" s="1200">
        <v>0</v>
      </c>
      <c r="D71" s="1200"/>
      <c r="E71" s="1200"/>
      <c r="F71" s="1200"/>
      <c r="G71" s="1200"/>
      <c r="H71" s="1200"/>
      <c r="I71" s="1200"/>
      <c r="J71" s="1200"/>
      <c r="K71" s="1200"/>
      <c r="L71" s="1200"/>
      <c r="M71" s="1200"/>
      <c r="N71" s="1200"/>
      <c r="O71" s="1200"/>
      <c r="P71" s="1200"/>
      <c r="Q71" s="1200"/>
      <c r="R71" s="1200"/>
      <c r="S71" s="1200"/>
      <c r="T71" s="1200"/>
      <c r="U71" s="1200"/>
      <c r="V71" s="1200"/>
      <c r="W71" s="1200"/>
      <c r="X71" s="1200"/>
      <c r="Y71" s="1200"/>
      <c r="Z71" s="1200"/>
      <c r="AA71" s="1200"/>
      <c r="AB71" s="1200"/>
      <c r="AC71" s="1200"/>
      <c r="AD71" s="1200"/>
      <c r="AE71" s="1200"/>
    </row>
    <row r="72" spans="1:31">
      <c r="B72" s="1200"/>
      <c r="C72" s="1200"/>
      <c r="D72" s="1200"/>
      <c r="E72" s="1200"/>
      <c r="F72" s="1200"/>
      <c r="G72" s="1200"/>
      <c r="H72" s="1200"/>
      <c r="I72" s="1200"/>
      <c r="J72" s="1200"/>
      <c r="K72" s="1200"/>
      <c r="L72" s="1200"/>
      <c r="M72" s="1200"/>
      <c r="N72" s="1200"/>
      <c r="O72" s="1200"/>
      <c r="P72" s="1200"/>
      <c r="Q72" s="1200"/>
      <c r="R72" s="1200"/>
      <c r="S72" s="1200"/>
      <c r="T72" s="1200"/>
      <c r="U72" s="1200"/>
      <c r="V72" s="1200"/>
      <c r="W72" s="1200"/>
      <c r="X72" s="1200"/>
      <c r="Y72" s="1200"/>
      <c r="Z72" s="1200"/>
      <c r="AA72" s="1200"/>
      <c r="AB72" s="1200"/>
      <c r="AC72" s="1200"/>
      <c r="AD72" s="1200"/>
      <c r="AE72" s="1200"/>
    </row>
    <row r="73" spans="1:31">
      <c r="A73" s="1194" t="s">
        <v>8355</v>
      </c>
      <c r="B73" s="1200">
        <v>11766224.539999999</v>
      </c>
      <c r="C73" s="1200">
        <v>0</v>
      </c>
      <c r="D73" s="1200"/>
      <c r="E73" s="1200"/>
      <c r="F73" s="1200"/>
      <c r="G73" s="1200"/>
      <c r="H73" s="1200"/>
      <c r="I73" s="1200"/>
      <c r="J73" s="1200"/>
      <c r="K73" s="1200"/>
      <c r="L73" s="1200"/>
      <c r="M73" s="1200"/>
      <c r="N73" s="1200"/>
      <c r="O73" s="1200"/>
      <c r="P73" s="1200"/>
      <c r="Q73" s="1200"/>
      <c r="R73" s="1200"/>
      <c r="S73" s="1200"/>
      <c r="T73" s="1200"/>
      <c r="U73" s="1200"/>
      <c r="V73" s="1200"/>
      <c r="W73" s="1200"/>
      <c r="X73" s="1200"/>
      <c r="Y73" s="1200"/>
      <c r="Z73" s="1200"/>
      <c r="AA73" s="1200"/>
      <c r="AB73" s="1200"/>
      <c r="AC73" s="1200"/>
      <c r="AD73" s="1200"/>
      <c r="AE73" s="1200"/>
    </row>
    <row r="74" spans="1:31">
      <c r="B74" s="1200"/>
      <c r="C74" s="1200"/>
      <c r="D74" s="1200"/>
      <c r="E74" s="1200"/>
      <c r="F74" s="1200"/>
      <c r="G74" s="1200"/>
      <c r="H74" s="1200"/>
      <c r="I74" s="1200"/>
      <c r="J74" s="1200"/>
      <c r="K74" s="1200"/>
      <c r="L74" s="1200"/>
      <c r="M74" s="1200"/>
      <c r="N74" s="1200"/>
      <c r="O74" s="1200"/>
      <c r="P74" s="1200"/>
      <c r="Q74" s="1200"/>
      <c r="R74" s="1200"/>
      <c r="S74" s="1200"/>
      <c r="T74" s="1200"/>
      <c r="U74" s="1200"/>
      <c r="V74" s="1200"/>
      <c r="W74" s="1200"/>
      <c r="X74" s="1200"/>
      <c r="Y74" s="1200"/>
      <c r="Z74" s="1200"/>
      <c r="AA74" s="1200"/>
      <c r="AB74" s="1200"/>
      <c r="AC74" s="1200"/>
      <c r="AD74" s="1200"/>
      <c r="AE74" s="1200"/>
    </row>
    <row r="75" spans="1:31">
      <c r="A75" s="1194" t="s">
        <v>8356</v>
      </c>
      <c r="B75" s="1200">
        <v>11766224.539999999</v>
      </c>
      <c r="C75" s="1200">
        <v>0</v>
      </c>
      <c r="D75" s="1200"/>
      <c r="E75" s="1200"/>
      <c r="F75" s="1200"/>
      <c r="G75" s="1200"/>
      <c r="H75" s="1200"/>
      <c r="I75" s="1200"/>
      <c r="J75" s="1200"/>
      <c r="K75" s="1200"/>
      <c r="L75" s="1200"/>
      <c r="M75" s="1200"/>
      <c r="N75" s="1200"/>
      <c r="O75" s="1200"/>
      <c r="P75" s="1200"/>
      <c r="Q75" s="1200"/>
      <c r="R75" s="1200"/>
      <c r="S75" s="1200"/>
      <c r="T75" s="1200"/>
      <c r="U75" s="1200"/>
      <c r="V75" s="1200"/>
      <c r="W75" s="1200"/>
      <c r="X75" s="1200"/>
      <c r="Y75" s="1200"/>
      <c r="Z75" s="1200"/>
      <c r="AA75" s="1200"/>
      <c r="AB75" s="1200"/>
      <c r="AC75" s="1200"/>
      <c r="AD75" s="1200"/>
      <c r="AE75" s="1200"/>
    </row>
    <row r="76" spans="1:31">
      <c r="A76" s="1194" t="s">
        <v>8357</v>
      </c>
      <c r="B76" s="1200">
        <v>0</v>
      </c>
      <c r="C76" s="1200">
        <v>0</v>
      </c>
      <c r="D76" s="1200"/>
      <c r="E76" s="1200"/>
      <c r="F76" s="1200"/>
      <c r="G76" s="1200"/>
      <c r="H76" s="1200"/>
      <c r="I76" s="1200"/>
      <c r="J76" s="1200"/>
      <c r="K76" s="1200"/>
      <c r="L76" s="1200"/>
      <c r="M76" s="1200"/>
      <c r="N76" s="1200"/>
      <c r="O76" s="1200"/>
      <c r="P76" s="1200"/>
      <c r="Q76" s="1200"/>
      <c r="R76" s="1200"/>
      <c r="S76" s="1200"/>
      <c r="T76" s="1200"/>
      <c r="U76" s="1200"/>
      <c r="V76" s="1200"/>
      <c r="W76" s="1200"/>
      <c r="X76" s="1200"/>
      <c r="Y76" s="1200"/>
      <c r="Z76" s="1200"/>
      <c r="AA76" s="1200"/>
      <c r="AB76" s="1200"/>
      <c r="AC76" s="1200"/>
      <c r="AD76" s="1200"/>
      <c r="AE76" s="1200"/>
    </row>
    <row r="77" spans="1:31">
      <c r="A77" s="1194" t="s">
        <v>8358</v>
      </c>
      <c r="B77" s="1200">
        <v>0</v>
      </c>
      <c r="C77" s="1200">
        <v>0</v>
      </c>
      <c r="D77" s="1200"/>
      <c r="E77" s="1200"/>
      <c r="F77" s="1200"/>
      <c r="G77" s="1200"/>
      <c r="H77" s="1200"/>
      <c r="I77" s="1200"/>
      <c r="J77" s="1200"/>
      <c r="K77" s="1200"/>
      <c r="L77" s="1200"/>
      <c r="M77" s="1200"/>
      <c r="N77" s="1200"/>
      <c r="O77" s="1200"/>
      <c r="P77" s="1200"/>
      <c r="Q77" s="1200"/>
      <c r="R77" s="1200"/>
      <c r="S77" s="1200"/>
      <c r="T77" s="1200"/>
      <c r="U77" s="1200"/>
      <c r="V77" s="1200"/>
      <c r="W77" s="1200"/>
      <c r="X77" s="1200"/>
      <c r="Y77" s="1200"/>
      <c r="Z77" s="1200"/>
      <c r="AA77" s="1200"/>
      <c r="AB77" s="1200"/>
      <c r="AC77" s="1200"/>
      <c r="AD77" s="1200"/>
      <c r="AE77" s="1200"/>
    </row>
    <row r="78" spans="1:31">
      <c r="A78" s="1194" t="s">
        <v>8359</v>
      </c>
      <c r="B78" s="1200">
        <v>0</v>
      </c>
      <c r="C78" s="1200">
        <v>0</v>
      </c>
      <c r="D78" s="1200"/>
      <c r="E78" s="1200"/>
      <c r="F78" s="1200"/>
      <c r="G78" s="1200"/>
      <c r="H78" s="1200"/>
      <c r="I78" s="1200"/>
      <c r="J78" s="1200"/>
      <c r="K78" s="1200"/>
      <c r="L78" s="1200"/>
      <c r="M78" s="1200"/>
      <c r="N78" s="1200"/>
      <c r="O78" s="1200"/>
      <c r="P78" s="1200"/>
      <c r="Q78" s="1200"/>
      <c r="R78" s="1200"/>
      <c r="S78" s="1200"/>
      <c r="T78" s="1200"/>
      <c r="U78" s="1200"/>
      <c r="V78" s="1200"/>
      <c r="W78" s="1200"/>
      <c r="X78" s="1200"/>
      <c r="Y78" s="1200"/>
      <c r="Z78" s="1200"/>
      <c r="AA78" s="1200"/>
      <c r="AB78" s="1200"/>
      <c r="AC78" s="1200"/>
      <c r="AD78" s="1200"/>
      <c r="AE78" s="1200"/>
    </row>
    <row r="79" spans="1:31">
      <c r="A79" s="1194" t="s">
        <v>8360</v>
      </c>
      <c r="B79" s="1200">
        <v>0</v>
      </c>
      <c r="C79" s="1200">
        <v>0</v>
      </c>
      <c r="D79" s="1200"/>
      <c r="E79" s="1200"/>
      <c r="F79" s="1200"/>
      <c r="G79" s="1200"/>
      <c r="H79" s="1200"/>
      <c r="I79" s="1200"/>
      <c r="J79" s="1200"/>
      <c r="K79" s="1200"/>
      <c r="L79" s="1200"/>
      <c r="M79" s="1200"/>
      <c r="N79" s="1200"/>
      <c r="O79" s="1200"/>
      <c r="P79" s="1200"/>
      <c r="Q79" s="1200"/>
      <c r="R79" s="1200"/>
      <c r="S79" s="1200"/>
      <c r="T79" s="1200"/>
      <c r="U79" s="1200"/>
      <c r="V79" s="1200"/>
      <c r="W79" s="1200"/>
      <c r="X79" s="1200"/>
      <c r="Y79" s="1200"/>
      <c r="Z79" s="1200"/>
      <c r="AA79" s="1200"/>
      <c r="AB79" s="1200"/>
      <c r="AC79" s="1200"/>
      <c r="AD79" s="1200"/>
      <c r="AE79" s="1200"/>
    </row>
    <row r="80" spans="1:31">
      <c r="A80" s="1194" t="s">
        <v>8361</v>
      </c>
      <c r="B80" s="1200">
        <v>0</v>
      </c>
      <c r="C80" s="1200">
        <v>0</v>
      </c>
      <c r="D80" s="1200"/>
      <c r="E80" s="1200"/>
      <c r="F80" s="1200"/>
      <c r="G80" s="1200"/>
      <c r="H80" s="1200"/>
      <c r="I80" s="1200"/>
      <c r="J80" s="1200"/>
      <c r="K80" s="1200"/>
      <c r="L80" s="1200"/>
      <c r="M80" s="1200"/>
      <c r="N80" s="1200"/>
      <c r="O80" s="1200"/>
      <c r="P80" s="1200"/>
      <c r="Q80" s="1200"/>
      <c r="R80" s="1200"/>
      <c r="S80" s="1200"/>
      <c r="T80" s="1200"/>
      <c r="U80" s="1200"/>
      <c r="V80" s="1200"/>
      <c r="W80" s="1200"/>
      <c r="X80" s="1200"/>
      <c r="Y80" s="1200"/>
      <c r="Z80" s="1200"/>
      <c r="AA80" s="1200"/>
      <c r="AB80" s="1200"/>
      <c r="AC80" s="1200"/>
      <c r="AD80" s="1200"/>
      <c r="AE80" s="1200"/>
    </row>
    <row r="81" spans="1:31">
      <c r="B81" s="1200"/>
      <c r="C81" s="1200"/>
      <c r="D81" s="1200"/>
      <c r="E81" s="1200"/>
      <c r="F81" s="1200"/>
      <c r="G81" s="1200"/>
      <c r="H81" s="1200"/>
      <c r="I81" s="1200"/>
      <c r="J81" s="1200"/>
      <c r="K81" s="1200"/>
      <c r="L81" s="1200"/>
      <c r="M81" s="1200"/>
      <c r="N81" s="1200"/>
      <c r="O81" s="1200"/>
      <c r="P81" s="1200"/>
      <c r="Q81" s="1200"/>
      <c r="R81" s="1200"/>
      <c r="S81" s="1200"/>
      <c r="T81" s="1200"/>
      <c r="U81" s="1200"/>
      <c r="V81" s="1200"/>
      <c r="W81" s="1200"/>
      <c r="X81" s="1200"/>
      <c r="Y81" s="1200"/>
      <c r="Z81" s="1200"/>
      <c r="AA81" s="1200"/>
      <c r="AB81" s="1200"/>
      <c r="AC81" s="1200"/>
      <c r="AD81" s="1200"/>
      <c r="AE81" s="1200"/>
    </row>
    <row r="82" spans="1:31">
      <c r="A82" s="1194" t="s">
        <v>8362</v>
      </c>
      <c r="B82" s="1200">
        <v>0</v>
      </c>
      <c r="C82" s="1200">
        <v>0</v>
      </c>
      <c r="D82" s="1200"/>
      <c r="E82" s="1200"/>
      <c r="F82" s="1200"/>
      <c r="G82" s="1200"/>
      <c r="H82" s="1200"/>
      <c r="I82" s="1200"/>
      <c r="J82" s="1200"/>
      <c r="K82" s="1200"/>
      <c r="L82" s="1200"/>
      <c r="M82" s="1200"/>
      <c r="N82" s="1200"/>
      <c r="O82" s="1200"/>
      <c r="P82" s="1200"/>
      <c r="Q82" s="1200"/>
      <c r="R82" s="1200"/>
      <c r="S82" s="1200"/>
      <c r="T82" s="1200"/>
      <c r="U82" s="1200"/>
      <c r="V82" s="1200"/>
      <c r="W82" s="1200"/>
      <c r="X82" s="1200"/>
      <c r="Y82" s="1200"/>
      <c r="Z82" s="1200"/>
      <c r="AA82" s="1200"/>
      <c r="AB82" s="1200"/>
      <c r="AC82" s="1200"/>
      <c r="AD82" s="1200"/>
      <c r="AE82" s="1200"/>
    </row>
    <row r="83" spans="1:31">
      <c r="A83" s="1194" t="s">
        <v>8363</v>
      </c>
      <c r="B83" s="1200">
        <v>0</v>
      </c>
      <c r="C83" s="1200">
        <v>0</v>
      </c>
      <c r="D83" s="1200"/>
      <c r="E83" s="1200"/>
      <c r="F83" s="1200"/>
      <c r="G83" s="1200"/>
      <c r="H83" s="1200"/>
      <c r="I83" s="1200"/>
      <c r="J83" s="1200"/>
      <c r="K83" s="1200"/>
      <c r="L83" s="1200"/>
      <c r="M83" s="1200"/>
      <c r="N83" s="1200"/>
      <c r="O83" s="1200"/>
      <c r="P83" s="1200"/>
      <c r="Q83" s="1200"/>
      <c r="R83" s="1200"/>
      <c r="S83" s="1200"/>
      <c r="T83" s="1200"/>
      <c r="U83" s="1200"/>
      <c r="V83" s="1200"/>
      <c r="W83" s="1200"/>
      <c r="X83" s="1200"/>
      <c r="Y83" s="1200"/>
      <c r="Z83" s="1200"/>
      <c r="AA83" s="1200"/>
      <c r="AB83" s="1200"/>
      <c r="AC83" s="1200"/>
      <c r="AD83" s="1200"/>
      <c r="AE83" s="1200"/>
    </row>
    <row r="84" spans="1:31">
      <c r="B84" s="1200"/>
      <c r="C84" s="1200"/>
      <c r="D84" s="1200"/>
      <c r="E84" s="1200"/>
      <c r="F84" s="1200"/>
      <c r="G84" s="1200"/>
      <c r="H84" s="1200"/>
      <c r="I84" s="1200"/>
      <c r="J84" s="1200"/>
      <c r="K84" s="1200"/>
      <c r="L84" s="1200"/>
      <c r="M84" s="1200"/>
      <c r="N84" s="1200"/>
      <c r="O84" s="1200"/>
      <c r="P84" s="1200"/>
      <c r="Q84" s="1200"/>
      <c r="R84" s="1200"/>
      <c r="S84" s="1200"/>
      <c r="T84" s="1200"/>
      <c r="U84" s="1200"/>
      <c r="V84" s="1200"/>
      <c r="W84" s="1200"/>
      <c r="X84" s="1200"/>
      <c r="Y84" s="1200"/>
      <c r="Z84" s="1200"/>
      <c r="AA84" s="1200"/>
      <c r="AB84" s="1200"/>
      <c r="AC84" s="1200"/>
      <c r="AD84" s="1200"/>
      <c r="AE84" s="1200"/>
    </row>
    <row r="85" spans="1:31">
      <c r="A85" s="1194" t="s">
        <v>8364</v>
      </c>
      <c r="B85" s="1200">
        <v>565591157.98000002</v>
      </c>
      <c r="C85" s="1200">
        <v>0</v>
      </c>
      <c r="D85" s="1200"/>
      <c r="E85" s="1200"/>
      <c r="F85" s="1200"/>
      <c r="G85" s="1200"/>
      <c r="H85" s="1200"/>
      <c r="I85" s="1200"/>
      <c r="J85" s="1200"/>
      <c r="K85" s="1200"/>
      <c r="L85" s="1200"/>
      <c r="M85" s="1200"/>
      <c r="N85" s="1200"/>
      <c r="O85" s="1200"/>
      <c r="P85" s="1200"/>
      <c r="Q85" s="1200"/>
      <c r="R85" s="1200"/>
      <c r="S85" s="1200"/>
      <c r="T85" s="1200"/>
      <c r="U85" s="1200"/>
      <c r="V85" s="1200"/>
      <c r="W85" s="1200"/>
      <c r="X85" s="1200"/>
      <c r="Y85" s="1200"/>
      <c r="Z85" s="1200"/>
      <c r="AA85" s="1200"/>
      <c r="AB85" s="1200"/>
      <c r="AC85" s="1200"/>
      <c r="AD85" s="1200"/>
      <c r="AE85" s="1200"/>
    </row>
    <row r="86" spans="1:31">
      <c r="B86" s="1200"/>
      <c r="C86" s="1200"/>
      <c r="D86" s="1200"/>
      <c r="E86" s="1200"/>
      <c r="F86" s="1200"/>
      <c r="G86" s="1200"/>
      <c r="H86" s="1200"/>
      <c r="I86" s="1200"/>
      <c r="J86" s="1200"/>
      <c r="K86" s="1200"/>
      <c r="L86" s="1200"/>
      <c r="M86" s="1200"/>
      <c r="N86" s="1200"/>
      <c r="O86" s="1200"/>
      <c r="P86" s="1200"/>
      <c r="Q86" s="1200"/>
      <c r="R86" s="1200"/>
      <c r="S86" s="1200"/>
      <c r="T86" s="1200"/>
      <c r="U86" s="1200"/>
      <c r="V86" s="1200"/>
      <c r="W86" s="1200"/>
      <c r="X86" s="1200"/>
      <c r="Y86" s="1200"/>
      <c r="Z86" s="1200"/>
      <c r="AA86" s="1200"/>
      <c r="AB86" s="1200"/>
      <c r="AC86" s="1200"/>
      <c r="AD86" s="1200"/>
      <c r="AE86" s="1200"/>
    </row>
    <row r="87" spans="1:31">
      <c r="A87" s="1194" t="s">
        <v>8365</v>
      </c>
      <c r="B87" s="1200">
        <v>478202678.48000002</v>
      </c>
      <c r="C87" s="1200">
        <v>0</v>
      </c>
      <c r="D87" s="1200"/>
      <c r="E87" s="1200"/>
      <c r="F87" s="1200"/>
      <c r="G87" s="1200"/>
      <c r="H87" s="1200"/>
      <c r="I87" s="1200"/>
      <c r="J87" s="1200"/>
      <c r="K87" s="1200"/>
      <c r="L87" s="1200"/>
      <c r="M87" s="1200"/>
      <c r="N87" s="1200"/>
      <c r="O87" s="1200"/>
      <c r="P87" s="1200"/>
      <c r="Q87" s="1200"/>
      <c r="R87" s="1200"/>
      <c r="S87" s="1200"/>
      <c r="T87" s="1200"/>
      <c r="U87" s="1200"/>
      <c r="V87" s="1200"/>
      <c r="W87" s="1200"/>
      <c r="X87" s="1200"/>
      <c r="Y87" s="1200"/>
      <c r="Z87" s="1200"/>
      <c r="AA87" s="1200"/>
      <c r="AB87" s="1200"/>
      <c r="AC87" s="1200"/>
      <c r="AD87" s="1200"/>
      <c r="AE87" s="1200"/>
    </row>
  </sheetData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  <pageSetUpPr fitToPage="1"/>
  </sheetPr>
  <dimension ref="B1:I40"/>
  <sheetViews>
    <sheetView topLeftCell="F1" workbookViewId="0">
      <selection activeCell="H24" sqref="H24"/>
    </sheetView>
  </sheetViews>
  <sheetFormatPr baseColWidth="10" defaultRowHeight="12"/>
  <cols>
    <col min="1" max="1" width="11.42578125" style="1"/>
    <col min="2" max="2" width="5.7109375" style="1" customWidth="1"/>
    <col min="3" max="3" width="32.7109375" style="1" customWidth="1"/>
    <col min="4" max="8" width="17.42578125" style="1" customWidth="1"/>
    <col min="9" max="9" width="18" style="1" customWidth="1"/>
    <col min="10" max="16384" width="11.42578125" style="1"/>
  </cols>
  <sheetData>
    <row r="1" spans="2:9" ht="12.75" thickBot="1"/>
    <row r="2" spans="2:9">
      <c r="B2" s="1409" t="s">
        <v>338</v>
      </c>
      <c r="C2" s="1410"/>
      <c r="D2" s="1410"/>
      <c r="E2" s="1410"/>
      <c r="F2" s="1410"/>
      <c r="G2" s="1410"/>
      <c r="H2" s="1410"/>
      <c r="I2" s="1411"/>
    </row>
    <row r="3" spans="2:9">
      <c r="B3" s="1412" t="s">
        <v>211</v>
      </c>
      <c r="C3" s="1413"/>
      <c r="D3" s="1413"/>
      <c r="E3" s="1413"/>
      <c r="F3" s="1413"/>
      <c r="G3" s="1413"/>
      <c r="H3" s="1413"/>
      <c r="I3" s="1414"/>
    </row>
    <row r="4" spans="2:9">
      <c r="B4" s="1412" t="s">
        <v>271</v>
      </c>
      <c r="C4" s="1413"/>
      <c r="D4" s="1413"/>
      <c r="E4" s="1413"/>
      <c r="F4" s="1413"/>
      <c r="G4" s="1413"/>
      <c r="H4" s="1413"/>
      <c r="I4" s="1414"/>
    </row>
    <row r="5" spans="2:9" ht="12.75" thickBot="1">
      <c r="B5" s="1567" t="s">
        <v>4711</v>
      </c>
      <c r="C5" s="1416"/>
      <c r="D5" s="1416"/>
      <c r="E5" s="1416"/>
      <c r="F5" s="1416"/>
      <c r="G5" s="1416"/>
      <c r="H5" s="1416"/>
      <c r="I5" s="1417"/>
    </row>
    <row r="6" spans="2:9" ht="12.75" thickBot="1">
      <c r="B6" s="1296" t="s">
        <v>116</v>
      </c>
      <c r="C6" s="1298"/>
      <c r="D6" s="1572" t="s">
        <v>213</v>
      </c>
      <c r="E6" s="1573"/>
      <c r="F6" s="1573"/>
      <c r="G6" s="1573"/>
      <c r="H6" s="1574"/>
      <c r="I6" s="1328" t="s">
        <v>214</v>
      </c>
    </row>
    <row r="7" spans="2:9" ht="24.75" thickBot="1">
      <c r="B7" s="1568"/>
      <c r="C7" s="1569"/>
      <c r="D7" s="24" t="s">
        <v>215</v>
      </c>
      <c r="E7" s="24" t="s">
        <v>216</v>
      </c>
      <c r="F7" s="24" t="s">
        <v>195</v>
      </c>
      <c r="G7" s="24" t="s">
        <v>196</v>
      </c>
      <c r="H7" s="24" t="s">
        <v>217</v>
      </c>
      <c r="I7" s="1329"/>
    </row>
    <row r="8" spans="2:9" ht="12.75" thickBot="1">
      <c r="B8" s="1570"/>
      <c r="C8" s="1571"/>
      <c r="D8" s="24">
        <v>1</v>
      </c>
      <c r="E8" s="24">
        <v>2</v>
      </c>
      <c r="F8" s="24" t="s">
        <v>218</v>
      </c>
      <c r="G8" s="24">
        <v>4</v>
      </c>
      <c r="H8" s="24">
        <v>5</v>
      </c>
      <c r="I8" s="24" t="s">
        <v>219</v>
      </c>
    </row>
    <row r="9" spans="2:9">
      <c r="B9" s="17"/>
      <c r="C9" s="18"/>
      <c r="D9" s="115"/>
      <c r="E9" s="119"/>
      <c r="F9" s="115"/>
      <c r="G9" s="115"/>
      <c r="H9" s="676"/>
      <c r="I9" s="115"/>
    </row>
    <row r="10" spans="2:9" ht="15">
      <c r="B10" s="17"/>
      <c r="C10" s="25" t="s">
        <v>272</v>
      </c>
      <c r="D10" s="112">
        <v>2451705452.23</v>
      </c>
      <c r="E10" s="118">
        <v>198610484.88999999</v>
      </c>
      <c r="F10" s="112">
        <v>2650315937.1199999</v>
      </c>
      <c r="G10" s="693">
        <v>549057659.10000002</v>
      </c>
      <c r="H10" s="112">
        <v>505270017.89999998</v>
      </c>
      <c r="I10" s="112">
        <v>2101258278.02</v>
      </c>
    </row>
    <row r="11" spans="2:9" ht="15">
      <c r="B11" s="17"/>
      <c r="C11" s="18"/>
      <c r="D11" s="112"/>
      <c r="E11" s="118"/>
      <c r="F11" s="112"/>
      <c r="G11" s="112"/>
      <c r="H11" s="118"/>
      <c r="I11" s="112"/>
    </row>
    <row r="12" spans="2:9" ht="15">
      <c r="B12" s="26"/>
      <c r="C12" s="25" t="s">
        <v>273</v>
      </c>
      <c r="D12" s="112">
        <v>318566593.42000002</v>
      </c>
      <c r="E12" s="118">
        <v>197489683.22999999</v>
      </c>
      <c r="F12" s="693">
        <v>516056276.64999998</v>
      </c>
      <c r="G12" s="693">
        <v>19141180.23</v>
      </c>
      <c r="H12" s="118">
        <v>16233711.630000001</v>
      </c>
      <c r="I12" s="112">
        <v>496915096.42000002</v>
      </c>
    </row>
    <row r="13" spans="2:9" ht="15">
      <c r="B13" s="17"/>
      <c r="C13" s="18"/>
      <c r="D13" s="112"/>
      <c r="E13" s="118"/>
      <c r="F13" s="693"/>
      <c r="G13" s="693"/>
      <c r="H13" s="118"/>
      <c r="I13" s="112"/>
    </row>
    <row r="14" spans="2:9" ht="24">
      <c r="B14" s="17"/>
      <c r="C14" s="25" t="s">
        <v>274</v>
      </c>
      <c r="D14" s="112">
        <v>103344773.34999999</v>
      </c>
      <c r="E14" s="118">
        <v>57960078.789999999</v>
      </c>
      <c r="F14" s="112">
        <v>161304852.13999999</v>
      </c>
      <c r="G14" s="112">
        <v>45253195.479999997</v>
      </c>
      <c r="H14" s="112">
        <v>45253195.479999997</v>
      </c>
      <c r="I14" s="112">
        <v>116051656.66</v>
      </c>
    </row>
    <row r="15" spans="2:9" ht="15">
      <c r="B15" s="17"/>
      <c r="C15" s="18"/>
      <c r="D15" s="112"/>
      <c r="E15" s="118"/>
      <c r="F15" s="112"/>
      <c r="G15" s="112"/>
      <c r="H15" s="677"/>
      <c r="I15" s="112"/>
    </row>
    <row r="16" spans="2:9" ht="15">
      <c r="B16" s="17"/>
      <c r="C16" s="25" t="s">
        <v>29</v>
      </c>
      <c r="D16" s="264">
        <v>1100000</v>
      </c>
      <c r="E16" s="265">
        <v>0</v>
      </c>
      <c r="F16" s="112">
        <v>1100000</v>
      </c>
      <c r="G16" s="264">
        <v>319743.71999999997</v>
      </c>
      <c r="H16" s="265">
        <v>319743.71999999997</v>
      </c>
      <c r="I16" s="112">
        <v>780256.28</v>
      </c>
    </row>
    <row r="17" spans="2:9" ht="15">
      <c r="B17" s="17"/>
      <c r="C17" s="18"/>
      <c r="D17" s="264"/>
      <c r="E17" s="265"/>
      <c r="F17" s="264"/>
      <c r="G17" s="264"/>
      <c r="H17" s="678"/>
      <c r="I17" s="264"/>
    </row>
    <row r="18" spans="2:9" ht="15">
      <c r="B18" s="26"/>
      <c r="C18" s="25" t="s">
        <v>35</v>
      </c>
      <c r="D18" s="264">
        <v>0</v>
      </c>
      <c r="E18" s="265">
        <v>0</v>
      </c>
      <c r="F18" s="264">
        <v>0</v>
      </c>
      <c r="G18" s="264">
        <v>0</v>
      </c>
      <c r="H18" s="678">
        <v>0</v>
      </c>
      <c r="I18" s="264">
        <v>0</v>
      </c>
    </row>
    <row r="19" spans="2:9" ht="12.75" thickBot="1">
      <c r="B19" s="20"/>
      <c r="C19" s="19"/>
      <c r="D19" s="266"/>
      <c r="E19" s="71"/>
      <c r="F19" s="266"/>
      <c r="G19" s="266"/>
      <c r="H19" s="364"/>
      <c r="I19" s="266"/>
    </row>
    <row r="20" spans="2:9" ht="12.75" thickBot="1">
      <c r="B20" s="27"/>
      <c r="C20" s="28" t="s">
        <v>270</v>
      </c>
      <c r="D20" s="116">
        <f>SUM(D9:D19)</f>
        <v>2874716819</v>
      </c>
      <c r="E20" s="116">
        <f t="shared" ref="E20:I20" si="0">SUM(E9:E19)</f>
        <v>454060246.91000003</v>
      </c>
      <c r="F20" s="116">
        <f t="shared" si="0"/>
        <v>3328777065.9099998</v>
      </c>
      <c r="G20" s="116">
        <f t="shared" si="0"/>
        <v>613771778.53000009</v>
      </c>
      <c r="H20" s="116">
        <f t="shared" si="0"/>
        <v>567076668.73000002</v>
      </c>
      <c r="I20" s="116">
        <f t="shared" si="0"/>
        <v>2715005287.3800001</v>
      </c>
    </row>
    <row r="22" spans="2:9">
      <c r="D22" s="117">
        <f>'P COG'!D88</f>
        <v>2874716819.0000005</v>
      </c>
      <c r="E22" s="117">
        <f>'P COG'!E88</f>
        <v>454060246.91000003</v>
      </c>
      <c r="F22" s="117">
        <f>'P COG'!F88</f>
        <v>3328777065.9099994</v>
      </c>
      <c r="G22" s="117">
        <f>'P COG'!G88</f>
        <v>613771778.52999997</v>
      </c>
      <c r="H22" s="117">
        <f>'P COG'!H88</f>
        <v>567076668.73000002</v>
      </c>
      <c r="I22" s="117">
        <f>'P COG'!I88</f>
        <v>2715005287.3800001</v>
      </c>
    </row>
    <row r="23" spans="2:9">
      <c r="D23" s="117"/>
      <c r="E23" s="117"/>
      <c r="F23" s="117"/>
      <c r="G23" s="117"/>
      <c r="H23" s="117"/>
      <c r="I23" s="117"/>
    </row>
    <row r="24" spans="2:9">
      <c r="D24" s="117">
        <f>D20-D22</f>
        <v>0</v>
      </c>
      <c r="E24" s="117">
        <f t="shared" ref="E24:I24" si="1">E20-E22</f>
        <v>0</v>
      </c>
      <c r="F24" s="117">
        <f t="shared" si="1"/>
        <v>0</v>
      </c>
      <c r="G24" s="117">
        <f t="shared" si="1"/>
        <v>0</v>
      </c>
      <c r="H24" s="117">
        <f t="shared" si="1"/>
        <v>0</v>
      </c>
      <c r="I24" s="117">
        <f t="shared" si="1"/>
        <v>0</v>
      </c>
    </row>
    <row r="28" spans="2:9">
      <c r="D28" s="95">
        <f>'[2]LDF F6a) EG'!C180</f>
        <v>2874716819.0000005</v>
      </c>
      <c r="E28" s="95">
        <f>'[2]LDF F6a) EG'!D180</f>
        <v>454060246.91000003</v>
      </c>
      <c r="F28" s="95">
        <f>'[2]LDF F6a) EG'!E180</f>
        <v>3328777065.9099994</v>
      </c>
      <c r="G28" s="95">
        <f>'[2]LDF F6a) EG'!F180</f>
        <v>613771778.52999997</v>
      </c>
      <c r="H28" s="95">
        <f>'[2]LDF F6a) EG'!G180</f>
        <v>567076668.73000002</v>
      </c>
      <c r="I28" s="95">
        <f>'[2]LDF F6a) EG'!H180</f>
        <v>2715005287.3800001</v>
      </c>
    </row>
    <row r="33" spans="5:7">
      <c r="E33" s="95"/>
    </row>
    <row r="40" spans="5:7">
      <c r="G40" s="1" t="s">
        <v>4714</v>
      </c>
    </row>
  </sheetData>
  <mergeCells count="7">
    <mergeCell ref="B2:I2"/>
    <mergeCell ref="B3:I3"/>
    <mergeCell ref="B4:I4"/>
    <mergeCell ref="B5:I5"/>
    <mergeCell ref="B6:C8"/>
    <mergeCell ref="D6:H6"/>
    <mergeCell ref="I6:I7"/>
  </mergeCells>
  <pageMargins left="0.70866141732283472" right="0.70866141732283472" top="0.74803149606299213" bottom="0.74803149606299213" header="0.31496062992125984" footer="0.31496062992125984"/>
  <pageSetup scale="7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  <pageSetUpPr fitToPage="1"/>
  </sheetPr>
  <dimension ref="A1:CD774"/>
  <sheetViews>
    <sheetView topLeftCell="C1" workbookViewId="0">
      <selection activeCell="C5" sqref="C5:F5"/>
    </sheetView>
  </sheetViews>
  <sheetFormatPr baseColWidth="10" defaultRowHeight="12"/>
  <cols>
    <col min="1" max="1" width="5.85546875" style="4" customWidth="1"/>
    <col min="2" max="2" width="11.42578125" style="4" customWidth="1"/>
    <col min="3" max="3" width="32.85546875" style="4" bestFit="1" customWidth="1"/>
    <col min="4" max="4" width="21.140625" style="4" customWidth="1"/>
    <col min="5" max="5" width="18.28515625" style="4" customWidth="1"/>
    <col min="6" max="6" width="20.140625" style="4" customWidth="1"/>
    <col min="7" max="7" width="6.5703125" style="4" customWidth="1"/>
    <col min="8" max="8" width="6.5703125" style="637" customWidth="1"/>
    <col min="9" max="9" width="22.5703125" style="4" customWidth="1"/>
    <col min="10" max="10" width="17.28515625" style="4" customWidth="1"/>
    <col min="11" max="12" width="11.7109375" style="4" customWidth="1"/>
    <col min="13" max="13" width="4.7109375" style="610" customWidth="1"/>
    <col min="14" max="14" width="11.42578125" style="4" customWidth="1"/>
    <col min="15" max="15" width="18.140625" style="4" customWidth="1"/>
    <col min="16" max="16" width="13.28515625" style="4" customWidth="1"/>
    <col min="17" max="17" width="15.42578125" style="4" customWidth="1"/>
    <col min="18" max="18" width="14.140625" style="4" customWidth="1"/>
    <col min="19" max="19" width="13.28515625" style="4" customWidth="1"/>
    <col min="20" max="20" width="11.42578125" style="4" customWidth="1"/>
    <col min="21" max="21" width="12.7109375" style="4" bestFit="1" customWidth="1"/>
    <col min="22" max="22" width="14.140625" style="4" bestFit="1" customWidth="1"/>
    <col min="23" max="23" width="12" style="4" bestFit="1" customWidth="1"/>
    <col min="24" max="26" width="11.42578125" style="4"/>
    <col min="27" max="27" width="19" style="4" customWidth="1"/>
    <col min="28" max="28" width="13.28515625" style="120" bestFit="1" customWidth="1"/>
    <col min="29" max="30" width="12.140625" style="120" bestFit="1" customWidth="1"/>
    <col min="31" max="31" width="13.28515625" style="120" bestFit="1" customWidth="1"/>
    <col min="32" max="32" width="15.5703125" style="120" bestFit="1" customWidth="1"/>
    <col min="33" max="33" width="11.42578125" style="120"/>
    <col min="34" max="34" width="13.28515625" style="120" bestFit="1" customWidth="1"/>
    <col min="35" max="36" width="12.140625" style="120" bestFit="1" customWidth="1"/>
    <col min="37" max="37" width="13.28515625" style="120" bestFit="1" customWidth="1"/>
    <col min="38" max="38" width="15.5703125" style="120" bestFit="1" customWidth="1"/>
    <col min="39" max="39" width="11.42578125" style="120"/>
    <col min="40" max="40" width="13.42578125" style="120" bestFit="1" customWidth="1"/>
    <col min="41" max="42" width="12.28515625" style="120" bestFit="1" customWidth="1"/>
    <col min="43" max="43" width="13.42578125" style="120" bestFit="1" customWidth="1"/>
    <col min="44" max="51" width="11.42578125" style="4"/>
    <col min="52" max="52" width="13.28515625" style="120" bestFit="1" customWidth="1"/>
    <col min="53" max="54" width="12.140625" style="120" bestFit="1" customWidth="1"/>
    <col min="55" max="55" width="13.28515625" style="120" bestFit="1" customWidth="1"/>
    <col min="56" max="57" width="11.42578125" style="4"/>
    <col min="58" max="58" width="15.7109375" style="120" bestFit="1" customWidth="1"/>
    <col min="59" max="60" width="12.140625" style="120" bestFit="1" customWidth="1"/>
    <col min="61" max="61" width="15.7109375" style="120" bestFit="1" customWidth="1"/>
    <col min="62" max="62" width="5.140625" style="120" customWidth="1"/>
    <col min="63" max="63" width="11.42578125" style="4"/>
    <col min="64" max="64" width="25.42578125" style="4" customWidth="1"/>
    <col min="65" max="65" width="13.28515625" style="4" bestFit="1" customWidth="1"/>
    <col min="66" max="67" width="12.140625" style="4" bestFit="1" customWidth="1"/>
    <col min="68" max="68" width="13.28515625" style="4" bestFit="1" customWidth="1"/>
    <col min="69" max="78" width="11.42578125" style="4"/>
    <col min="79" max="79" width="13.28515625" style="4" bestFit="1" customWidth="1"/>
    <col min="80" max="81" width="12.140625" style="4" bestFit="1" customWidth="1"/>
    <col min="82" max="82" width="13.28515625" style="4" bestFit="1" customWidth="1"/>
    <col min="83" max="16384" width="11.42578125" style="4"/>
  </cols>
  <sheetData>
    <row r="1" spans="1:82" ht="12.75" thickBot="1"/>
    <row r="2" spans="1:82">
      <c r="C2" s="1409" t="s">
        <v>338</v>
      </c>
      <c r="D2" s="1410"/>
      <c r="E2" s="1410"/>
      <c r="F2" s="1411"/>
    </row>
    <row r="3" spans="1:82">
      <c r="C3" s="1412" t="s">
        <v>141</v>
      </c>
      <c r="D3" s="1413"/>
      <c r="E3" s="1413"/>
      <c r="F3" s="1414"/>
    </row>
    <row r="4" spans="1:82" ht="12.75" thickBot="1">
      <c r="C4" s="1415" t="s">
        <v>8567</v>
      </c>
      <c r="D4" s="1416"/>
      <c r="E4" s="1416"/>
      <c r="F4" s="1417"/>
    </row>
    <row r="5" spans="1:82" ht="12.75" thickBot="1">
      <c r="C5" s="1575"/>
      <c r="D5" s="1575"/>
      <c r="E5" s="1575"/>
      <c r="F5" s="1575"/>
      <c r="J5" s="97"/>
    </row>
    <row r="6" spans="1:82" ht="12.75" thickBot="1">
      <c r="C6" s="1576" t="s">
        <v>275</v>
      </c>
      <c r="D6" s="292" t="s">
        <v>276</v>
      </c>
      <c r="E6" s="292" t="s">
        <v>277</v>
      </c>
      <c r="F6" s="292" t="s">
        <v>141</v>
      </c>
    </row>
    <row r="7" spans="1:82" ht="12.75" thickBot="1">
      <c r="C7" s="1576"/>
      <c r="D7" s="292" t="s">
        <v>278</v>
      </c>
      <c r="E7" s="292" t="s">
        <v>279</v>
      </c>
      <c r="F7" s="292" t="s">
        <v>280</v>
      </c>
      <c r="Q7" s="96"/>
      <c r="R7" s="96" t="s">
        <v>4171</v>
      </c>
      <c r="AD7" s="744">
        <v>44562</v>
      </c>
      <c r="AE7" s="744"/>
      <c r="AF7" s="744"/>
      <c r="AG7" s="744"/>
      <c r="AH7" s="744" t="s">
        <v>2457</v>
      </c>
      <c r="AI7" s="745">
        <v>44593</v>
      </c>
      <c r="AJ7" s="744" t="s">
        <v>278</v>
      </c>
      <c r="AK7" s="744"/>
      <c r="AL7" s="744"/>
      <c r="AM7" s="744"/>
      <c r="AO7" s="746">
        <v>44621</v>
      </c>
      <c r="AU7" s="716">
        <v>44652</v>
      </c>
      <c r="BB7" s="800" t="s">
        <v>3635</v>
      </c>
      <c r="BH7" s="800" t="s">
        <v>3636</v>
      </c>
      <c r="BN7" s="96"/>
      <c r="BO7" s="96" t="s">
        <v>3956</v>
      </c>
    </row>
    <row r="8" spans="1:82" ht="12.75" thickBot="1">
      <c r="C8" s="1576" t="s">
        <v>281</v>
      </c>
      <c r="D8" s="1576"/>
      <c r="E8" s="1576"/>
      <c r="F8" s="1576"/>
      <c r="I8" s="1215" t="s">
        <v>8955</v>
      </c>
      <c r="J8" s="4" t="s">
        <v>1273</v>
      </c>
      <c r="K8" s="400"/>
      <c r="U8" s="96">
        <f>SUM(U11:U20)*-1</f>
        <v>-245459082.41000006</v>
      </c>
      <c r="V8" s="96">
        <f>SUM(V11:V20)*-1</f>
        <v>-197034020.68000004</v>
      </c>
      <c r="W8" s="96">
        <f>SUM(W11:W20)</f>
        <v>-48425061.729999982</v>
      </c>
      <c r="BV8" s="4" t="s">
        <v>3957</v>
      </c>
      <c r="CC8" s="4" t="s">
        <v>4171</v>
      </c>
    </row>
    <row r="9" spans="1:82" s="297" customFormat="1" ht="15" customHeight="1" thickBot="1">
      <c r="A9" s="260"/>
      <c r="B9" s="725"/>
      <c r="C9" s="298" t="s">
        <v>1152</v>
      </c>
      <c r="D9" s="295">
        <v>48448548.969999969</v>
      </c>
      <c r="E9" s="295">
        <v>1586762.4999999329</v>
      </c>
      <c r="F9" s="296">
        <f>D9-E9</f>
        <v>46861786.470000036</v>
      </c>
      <c r="H9" s="637">
        <v>1</v>
      </c>
      <c r="I9" s="541">
        <v>46861786.470000036</v>
      </c>
      <c r="J9" s="260">
        <f>D9-F9</f>
        <v>1586762.4999999329</v>
      </c>
      <c r="K9" s="260">
        <f>F9-I9</f>
        <v>0</v>
      </c>
      <c r="Z9" s="655">
        <v>2121030001</v>
      </c>
      <c r="AA9" s="655" t="s">
        <v>1132</v>
      </c>
      <c r="AB9" s="251">
        <v>-4545454.5</v>
      </c>
      <c r="AC9" s="251">
        <v>4545454.55</v>
      </c>
      <c r="AD9" s="251">
        <v>0.05</v>
      </c>
      <c r="AE9" s="251">
        <v>0</v>
      </c>
      <c r="AF9" s="251">
        <v>2121030001</v>
      </c>
      <c r="AG9" s="251" t="s">
        <v>1132</v>
      </c>
      <c r="AH9" s="251">
        <v>-4545454.5</v>
      </c>
      <c r="AI9" s="251">
        <v>4545454.5</v>
      </c>
      <c r="AJ9" s="251">
        <v>0</v>
      </c>
      <c r="AK9" s="251">
        <v>0</v>
      </c>
      <c r="AL9" s="251">
        <v>2121030001</v>
      </c>
      <c r="AM9" s="251" t="s">
        <v>1132</v>
      </c>
      <c r="AN9" s="251">
        <v>-4545454.5</v>
      </c>
      <c r="AO9" s="251">
        <v>4545454.5</v>
      </c>
      <c r="AP9" s="251">
        <v>0</v>
      </c>
      <c r="AQ9" s="251">
        <v>0</v>
      </c>
      <c r="AR9" s="655">
        <v>2121030001</v>
      </c>
      <c r="AS9" s="655" t="s">
        <v>1132</v>
      </c>
      <c r="AT9" s="655">
        <v>-4545454.5</v>
      </c>
      <c r="AU9" s="655">
        <v>4545454.5</v>
      </c>
      <c r="AV9" s="655">
        <v>0</v>
      </c>
      <c r="AW9" s="655">
        <v>0</v>
      </c>
      <c r="AX9" s="655">
        <v>2121030001</v>
      </c>
      <c r="AY9" s="655" t="s">
        <v>1132</v>
      </c>
      <c r="AZ9" s="251">
        <v>-4545454.5</v>
      </c>
      <c r="BA9" s="251">
        <v>4545454.5</v>
      </c>
      <c r="BB9" s="251">
        <v>0</v>
      </c>
      <c r="BC9" s="251">
        <v>0</v>
      </c>
      <c r="BD9" s="655">
        <v>2121030001</v>
      </c>
      <c r="BE9" s="655" t="s">
        <v>1132</v>
      </c>
      <c r="BF9" s="251">
        <v>-4545454.5</v>
      </c>
      <c r="BG9" s="251">
        <v>4545454.5</v>
      </c>
      <c r="BH9" s="251">
        <v>0</v>
      </c>
      <c r="BI9" s="251">
        <v>0</v>
      </c>
      <c r="BJ9" s="251"/>
      <c r="BK9" s="655">
        <v>2121030001</v>
      </c>
      <c r="BL9" s="655" t="s">
        <v>1132</v>
      </c>
      <c r="BM9" s="251">
        <v>-4545454.5</v>
      </c>
      <c r="BN9" s="251">
        <v>4545454.5</v>
      </c>
      <c r="BO9" s="251">
        <v>0</v>
      </c>
      <c r="BP9" s="251">
        <v>0</v>
      </c>
      <c r="BR9" s="655">
        <v>2121030001</v>
      </c>
      <c r="BS9" s="655" t="s">
        <v>1132</v>
      </c>
      <c r="BT9" s="655">
        <v>-4545454.5</v>
      </c>
      <c r="BU9" s="655">
        <v>4545454.5</v>
      </c>
      <c r="BV9" s="655">
        <v>0</v>
      </c>
      <c r="BW9" s="655">
        <v>0</v>
      </c>
      <c r="BY9" s="655">
        <v>2121030001</v>
      </c>
      <c r="BZ9" s="655" t="s">
        <v>1132</v>
      </c>
      <c r="CA9" s="251">
        <v>-4545454.5</v>
      </c>
      <c r="CB9" s="251">
        <v>4545454.5</v>
      </c>
      <c r="CC9" s="251">
        <v>0</v>
      </c>
      <c r="CD9" s="251">
        <v>0</v>
      </c>
    </row>
    <row r="10" spans="1:82" s="297" customFormat="1" ht="15" customHeight="1" thickBot="1">
      <c r="A10" s="260"/>
      <c r="B10" s="725"/>
      <c r="C10" s="298" t="s">
        <v>1153</v>
      </c>
      <c r="D10" s="295">
        <v>24726796.52</v>
      </c>
      <c r="E10" s="295">
        <v>809839.59999999031</v>
      </c>
      <c r="F10" s="296">
        <f t="shared" ref="F10:F21" si="0">D10-E10</f>
        <v>23916956.920000009</v>
      </c>
      <c r="H10" s="637">
        <v>2</v>
      </c>
      <c r="I10" s="541">
        <v>23916956.920000009</v>
      </c>
      <c r="J10" s="260">
        <f t="shared" ref="J10:J19" si="1">D10-F10</f>
        <v>809839.59999999031</v>
      </c>
      <c r="K10" s="260">
        <f t="shared" ref="K10:K19" si="2">F10-I10</f>
        <v>0</v>
      </c>
      <c r="M10" s="610"/>
      <c r="N10" s="655">
        <v>2121030001</v>
      </c>
      <c r="O10" s="655" t="s">
        <v>1132</v>
      </c>
      <c r="P10" s="1175">
        <v>-4545454.5</v>
      </c>
      <c r="Q10" s="1175">
        <v>11818181.77</v>
      </c>
      <c r="R10" s="1175">
        <v>80000000</v>
      </c>
      <c r="S10" s="1175">
        <v>-72727272.730000004</v>
      </c>
      <c r="U10" s="297" t="s">
        <v>2171</v>
      </c>
      <c r="V10" s="297" t="s">
        <v>1468</v>
      </c>
      <c r="W10" s="297" t="s">
        <v>1467</v>
      </c>
      <c r="Z10" s="655">
        <v>2131020501</v>
      </c>
      <c r="AA10" s="655" t="s">
        <v>637</v>
      </c>
      <c r="AB10" s="251">
        <v>0</v>
      </c>
      <c r="AC10" s="251">
        <v>0</v>
      </c>
      <c r="AD10" s="251">
        <v>5994199.6500000004</v>
      </c>
      <c r="AE10" s="251">
        <v>-5994199.6500000004</v>
      </c>
      <c r="AF10" s="251">
        <v>2131020501</v>
      </c>
      <c r="AG10" s="251" t="s">
        <v>637</v>
      </c>
      <c r="AH10" s="251">
        <v>0</v>
      </c>
      <c r="AI10" s="251">
        <v>248887.71</v>
      </c>
      <c r="AJ10" s="251">
        <v>5994199.6500000004</v>
      </c>
      <c r="AK10" s="251">
        <v>-5745311.9400000004</v>
      </c>
      <c r="AL10" s="251">
        <v>2131020501</v>
      </c>
      <c r="AM10" s="251" t="s">
        <v>637</v>
      </c>
      <c r="AN10" s="251">
        <v>0</v>
      </c>
      <c r="AO10" s="251">
        <v>499689.26</v>
      </c>
      <c r="AP10" s="251">
        <v>5994199.6500000004</v>
      </c>
      <c r="AQ10" s="251">
        <v>-5494510.3899999997</v>
      </c>
      <c r="AR10" s="655">
        <v>2131020501</v>
      </c>
      <c r="AS10" s="655" t="s">
        <v>637</v>
      </c>
      <c r="AT10" s="655">
        <v>0</v>
      </c>
      <c r="AU10" s="655">
        <v>752419.37</v>
      </c>
      <c r="AV10" s="655">
        <v>5994199.6500000004</v>
      </c>
      <c r="AW10" s="655">
        <v>-5241780.28</v>
      </c>
      <c r="AX10" s="655">
        <v>2131020501</v>
      </c>
      <c r="AY10" s="655" t="s">
        <v>637</v>
      </c>
      <c r="AZ10" s="251">
        <v>0</v>
      </c>
      <c r="BA10" s="251">
        <v>1007092.87</v>
      </c>
      <c r="BB10" s="251">
        <v>5994199.6500000004</v>
      </c>
      <c r="BC10" s="251">
        <v>-4987106.78</v>
      </c>
      <c r="BD10" s="655">
        <v>2131020501</v>
      </c>
      <c r="BE10" s="655" t="s">
        <v>637</v>
      </c>
      <c r="BF10" s="251">
        <v>0</v>
      </c>
      <c r="BG10" s="251">
        <v>1263724.7</v>
      </c>
      <c r="BH10" s="251">
        <v>5994199.6500000004</v>
      </c>
      <c r="BI10" s="251">
        <v>-4730474.95</v>
      </c>
      <c r="BJ10" s="251"/>
      <c r="BK10" s="655">
        <v>2131020501</v>
      </c>
      <c r="BL10" s="655" t="s">
        <v>637</v>
      </c>
      <c r="BM10" s="251">
        <v>0</v>
      </c>
      <c r="BN10" s="251">
        <v>1522329.92</v>
      </c>
      <c r="BO10" s="251">
        <v>5994199.6500000004</v>
      </c>
      <c r="BP10" s="251">
        <v>-4471869.7300000004</v>
      </c>
      <c r="BR10" s="655">
        <v>2131020501</v>
      </c>
      <c r="BS10" s="655" t="s">
        <v>637</v>
      </c>
      <c r="BT10" s="655">
        <v>0</v>
      </c>
      <c r="BU10" s="655">
        <v>1782923.71</v>
      </c>
      <c r="BV10" s="655">
        <v>5994199.6500000004</v>
      </c>
      <c r="BW10" s="655">
        <v>-4211275.9400000004</v>
      </c>
      <c r="BY10" s="655">
        <v>2131020501</v>
      </c>
      <c r="BZ10" s="655" t="s">
        <v>637</v>
      </c>
      <c r="CA10" s="251">
        <v>0</v>
      </c>
      <c r="CB10" s="251">
        <v>2310138.27</v>
      </c>
      <c r="CC10" s="251">
        <v>3116260.48</v>
      </c>
      <c r="CD10" s="251">
        <v>-806122.21</v>
      </c>
    </row>
    <row r="11" spans="1:82" s="297" customFormat="1" ht="15" customHeight="1" thickBot="1">
      <c r="A11" s="260"/>
      <c r="B11" s="725"/>
      <c r="C11" s="298" t="s">
        <v>1154</v>
      </c>
      <c r="D11" s="295">
        <v>25175939.390000001</v>
      </c>
      <c r="E11" s="295">
        <v>824861.80999999866</v>
      </c>
      <c r="F11" s="296">
        <f t="shared" si="0"/>
        <v>24351077.580000002</v>
      </c>
      <c r="H11" s="637">
        <v>3</v>
      </c>
      <c r="I11" s="541">
        <v>24351077.580000002</v>
      </c>
      <c r="J11" s="260">
        <f t="shared" si="1"/>
        <v>824861.80999999866</v>
      </c>
      <c r="K11" s="260">
        <f t="shared" si="2"/>
        <v>0</v>
      </c>
      <c r="M11" s="610">
        <v>3</v>
      </c>
      <c r="N11" s="655">
        <v>2131020501</v>
      </c>
      <c r="O11" s="655" t="s">
        <v>637</v>
      </c>
      <c r="P11" s="1175">
        <v>0</v>
      </c>
      <c r="Q11" s="1175">
        <v>3116260.48</v>
      </c>
      <c r="R11" s="1175">
        <v>3116260.48</v>
      </c>
      <c r="S11" s="1175">
        <v>0</v>
      </c>
      <c r="T11" s="610">
        <v>3</v>
      </c>
      <c r="U11" s="295">
        <f>D10</f>
        <v>24726796.52</v>
      </c>
      <c r="V11" s="295">
        <f>I10</f>
        <v>23916956.920000009</v>
      </c>
      <c r="W11" s="594">
        <f>V11-U11</f>
        <v>-809839.59999999031</v>
      </c>
      <c r="X11" s="610">
        <v>3</v>
      </c>
      <c r="Z11" s="655">
        <v>2131020502</v>
      </c>
      <c r="AA11" s="655" t="s">
        <v>638</v>
      </c>
      <c r="AB11" s="251">
        <v>0</v>
      </c>
      <c r="AC11" s="251">
        <v>0</v>
      </c>
      <c r="AD11" s="251">
        <v>3059273.36</v>
      </c>
      <c r="AE11" s="251">
        <v>-3059273.36</v>
      </c>
      <c r="AF11" s="251">
        <v>2131020502</v>
      </c>
      <c r="AG11" s="251" t="s">
        <v>638</v>
      </c>
      <c r="AH11" s="251">
        <v>0</v>
      </c>
      <c r="AI11" s="251">
        <v>478713.63</v>
      </c>
      <c r="AJ11" s="251">
        <v>3059273.36</v>
      </c>
      <c r="AK11" s="251">
        <v>-2580559.73</v>
      </c>
      <c r="AL11" s="251">
        <v>2131020502</v>
      </c>
      <c r="AM11" s="251" t="s">
        <v>638</v>
      </c>
      <c r="AN11" s="251">
        <v>0</v>
      </c>
      <c r="AO11" s="251">
        <v>961113.36</v>
      </c>
      <c r="AP11" s="251">
        <v>3059273.36</v>
      </c>
      <c r="AQ11" s="251">
        <v>-2098160</v>
      </c>
      <c r="AR11" s="655">
        <v>2131020502</v>
      </c>
      <c r="AS11" s="655" t="s">
        <v>638</v>
      </c>
      <c r="AT11" s="655">
        <v>0</v>
      </c>
      <c r="AU11" s="655">
        <v>1447227.57</v>
      </c>
      <c r="AV11" s="655">
        <v>3059273.36</v>
      </c>
      <c r="AW11" s="655">
        <v>-1612045.79</v>
      </c>
      <c r="AX11" s="655">
        <v>2131020502</v>
      </c>
      <c r="AY11" s="655" t="s">
        <v>638</v>
      </c>
      <c r="AZ11" s="251">
        <v>0</v>
      </c>
      <c r="BA11" s="251">
        <v>1937084.86</v>
      </c>
      <c r="BB11" s="251">
        <v>3059273.36</v>
      </c>
      <c r="BC11" s="251">
        <v>-1122188.5</v>
      </c>
      <c r="BD11" s="655">
        <v>2131020502</v>
      </c>
      <c r="BE11" s="655" t="s">
        <v>638</v>
      </c>
      <c r="BF11" s="251">
        <v>0</v>
      </c>
      <c r="BG11" s="251">
        <v>2430714.0499999998</v>
      </c>
      <c r="BH11" s="251">
        <v>3059273.36</v>
      </c>
      <c r="BI11" s="251">
        <v>-628559.31000000006</v>
      </c>
      <c r="BJ11" s="251"/>
      <c r="BK11" s="655">
        <v>2131020502</v>
      </c>
      <c r="BL11" s="655" t="s">
        <v>638</v>
      </c>
      <c r="BM11" s="251">
        <v>0</v>
      </c>
      <c r="BN11" s="251">
        <v>2928144.18</v>
      </c>
      <c r="BO11" s="251">
        <v>3059273.36</v>
      </c>
      <c r="BP11" s="251">
        <v>-131129.18</v>
      </c>
      <c r="BR11" s="655">
        <v>2131020502</v>
      </c>
      <c r="BS11" s="655" t="s">
        <v>638</v>
      </c>
      <c r="BT11" s="655">
        <v>0</v>
      </c>
      <c r="BU11" s="655">
        <v>3429404.52</v>
      </c>
      <c r="BV11" s="655">
        <v>3059273.36</v>
      </c>
      <c r="BW11" s="655">
        <v>370131.16</v>
      </c>
      <c r="BY11" s="655">
        <v>2131020502</v>
      </c>
      <c r="BZ11" s="655" t="s">
        <v>638</v>
      </c>
      <c r="CA11" s="251">
        <v>0</v>
      </c>
      <c r="CB11" s="251">
        <v>4443534.04</v>
      </c>
      <c r="CC11" s="251">
        <v>5994199.6500000004</v>
      </c>
      <c r="CD11" s="251">
        <v>-1550665.61</v>
      </c>
    </row>
    <row r="12" spans="1:82" s="297" customFormat="1" ht="15" customHeight="1" thickBot="1">
      <c r="A12" s="260"/>
      <c r="B12" s="725"/>
      <c r="C12" s="298" t="s">
        <v>1155</v>
      </c>
      <c r="D12" s="295">
        <v>17197097</v>
      </c>
      <c r="E12" s="295">
        <v>8405065</v>
      </c>
      <c r="F12" s="296">
        <f t="shared" si="0"/>
        <v>8792032</v>
      </c>
      <c r="H12" s="637">
        <v>4</v>
      </c>
      <c r="I12" s="541">
        <v>8792032</v>
      </c>
      <c r="J12" s="260">
        <f t="shared" si="1"/>
        <v>8405065</v>
      </c>
      <c r="K12" s="260">
        <f t="shared" si="2"/>
        <v>0</v>
      </c>
      <c r="M12" s="610">
        <v>1</v>
      </c>
      <c r="N12" s="655">
        <v>2131020502</v>
      </c>
      <c r="O12" s="655" t="s">
        <v>638</v>
      </c>
      <c r="P12" s="1175">
        <v>0</v>
      </c>
      <c r="Q12" s="1175">
        <v>5994199.6500000004</v>
      </c>
      <c r="R12" s="1175">
        <v>5994199.6500000004</v>
      </c>
      <c r="S12" s="1175">
        <v>0</v>
      </c>
      <c r="T12" s="610">
        <v>1</v>
      </c>
      <c r="U12" s="295">
        <v>54442748.620000027</v>
      </c>
      <c r="V12" s="295">
        <f>I9</f>
        <v>46861786.470000036</v>
      </c>
      <c r="W12" s="594">
        <f t="shared" ref="W12:W20" si="3">V12-U12</f>
        <v>-7580962.1499999911</v>
      </c>
      <c r="X12" s="610">
        <v>1</v>
      </c>
      <c r="Z12" s="655">
        <v>2131020503</v>
      </c>
      <c r="AA12" s="655" t="s">
        <v>639</v>
      </c>
      <c r="AB12" s="251">
        <v>0</v>
      </c>
      <c r="AC12" s="251">
        <v>0</v>
      </c>
      <c r="AD12" s="251">
        <v>3116260.48</v>
      </c>
      <c r="AE12" s="251">
        <v>-3116260.48</v>
      </c>
      <c r="AF12" s="251">
        <v>2131020503</v>
      </c>
      <c r="AG12" s="251" t="s">
        <v>639</v>
      </c>
      <c r="AH12" s="251">
        <v>0</v>
      </c>
      <c r="AI12" s="251">
        <v>244322.17</v>
      </c>
      <c r="AJ12" s="251">
        <v>3116260.48</v>
      </c>
      <c r="AK12" s="251">
        <v>-2871938.31</v>
      </c>
      <c r="AL12" s="251">
        <v>2131020503</v>
      </c>
      <c r="AM12" s="251" t="s">
        <v>639</v>
      </c>
      <c r="AN12" s="251">
        <v>0</v>
      </c>
      <c r="AO12" s="251">
        <v>490525.62</v>
      </c>
      <c r="AP12" s="251">
        <v>3116260.48</v>
      </c>
      <c r="AQ12" s="251">
        <v>-2625734.86</v>
      </c>
      <c r="AR12" s="655">
        <v>2131020503</v>
      </c>
      <c r="AS12" s="655" t="s">
        <v>639</v>
      </c>
      <c r="AT12" s="655">
        <v>0</v>
      </c>
      <c r="AU12" s="655">
        <v>738624.84</v>
      </c>
      <c r="AV12" s="655">
        <v>3116260.48</v>
      </c>
      <c r="AW12" s="655">
        <v>-2377635.64</v>
      </c>
      <c r="AX12" s="655">
        <v>2131020503</v>
      </c>
      <c r="AY12" s="655" t="s">
        <v>639</v>
      </c>
      <c r="AZ12" s="251">
        <v>0</v>
      </c>
      <c r="BA12" s="251">
        <v>988634.42</v>
      </c>
      <c r="BB12" s="251">
        <v>3116260.48</v>
      </c>
      <c r="BC12" s="251">
        <v>-2127626.06</v>
      </c>
      <c r="BD12" s="655">
        <v>2131020503</v>
      </c>
      <c r="BE12" s="655" t="s">
        <v>639</v>
      </c>
      <c r="BF12" s="251">
        <v>0</v>
      </c>
      <c r="BG12" s="251">
        <v>1240569.07</v>
      </c>
      <c r="BH12" s="251">
        <v>3116260.48</v>
      </c>
      <c r="BI12" s="251">
        <v>-1875691.41</v>
      </c>
      <c r="BJ12" s="251"/>
      <c r="BK12" s="655">
        <v>2131020503</v>
      </c>
      <c r="BL12" s="655" t="s">
        <v>639</v>
      </c>
      <c r="BM12" s="251">
        <v>0</v>
      </c>
      <c r="BN12" s="251">
        <v>1494443.62</v>
      </c>
      <c r="BO12" s="251">
        <v>3116260.48</v>
      </c>
      <c r="BP12" s="251">
        <v>-1621816.86</v>
      </c>
      <c r="BR12" s="655">
        <v>2131020503</v>
      </c>
      <c r="BS12" s="655" t="s">
        <v>639</v>
      </c>
      <c r="BT12" s="655">
        <v>0</v>
      </c>
      <c r="BU12" s="655">
        <v>1750273.01</v>
      </c>
      <c r="BV12" s="655">
        <v>3116260.48</v>
      </c>
      <c r="BW12" s="655">
        <v>-1365987.47</v>
      </c>
      <c r="BY12" s="655">
        <v>2131020503</v>
      </c>
      <c r="BZ12" s="655" t="s">
        <v>639</v>
      </c>
      <c r="CA12" s="251">
        <v>0</v>
      </c>
      <c r="CB12" s="251">
        <v>2267856.61</v>
      </c>
      <c r="CC12" s="251">
        <v>3059273.36</v>
      </c>
      <c r="CD12" s="251">
        <v>-791416.75</v>
      </c>
    </row>
    <row r="13" spans="1:82" s="297" customFormat="1" ht="15" customHeight="1" thickBot="1">
      <c r="A13" s="260"/>
      <c r="B13" s="725"/>
      <c r="C13" s="298" t="s">
        <v>1156</v>
      </c>
      <c r="D13" s="295">
        <v>16258138.550000001</v>
      </c>
      <c r="E13" s="295">
        <v>1396375.1499999966</v>
      </c>
      <c r="F13" s="296">
        <f t="shared" si="0"/>
        <v>14861763.400000004</v>
      </c>
      <c r="H13" s="637">
        <v>5</v>
      </c>
      <c r="I13" s="541">
        <v>14861763.400000004</v>
      </c>
      <c r="J13" s="260">
        <f t="shared" si="1"/>
        <v>1396375.1499999966</v>
      </c>
      <c r="K13" s="260">
        <f t="shared" si="2"/>
        <v>0</v>
      </c>
      <c r="M13" s="610">
        <v>2</v>
      </c>
      <c r="N13" s="655">
        <v>2131020503</v>
      </c>
      <c r="O13" s="655" t="s">
        <v>639</v>
      </c>
      <c r="P13" s="1175">
        <v>0</v>
      </c>
      <c r="Q13" s="1175">
        <v>3059273.36</v>
      </c>
      <c r="R13" s="1175">
        <v>3059273.36</v>
      </c>
      <c r="S13" s="1175">
        <v>0</v>
      </c>
      <c r="T13" s="610">
        <v>2</v>
      </c>
      <c r="U13" s="295">
        <f>D11</f>
        <v>25175939.390000001</v>
      </c>
      <c r="V13" s="295">
        <f>I11</f>
        <v>24351077.580000002</v>
      </c>
      <c r="W13" s="594">
        <f t="shared" si="3"/>
        <v>-824861.80999999866</v>
      </c>
      <c r="X13" s="610">
        <v>2</v>
      </c>
      <c r="Z13" s="655">
        <v>2131020504</v>
      </c>
      <c r="AA13" s="655" t="s">
        <v>640</v>
      </c>
      <c r="AB13" s="251">
        <v>0</v>
      </c>
      <c r="AC13" s="251">
        <v>0</v>
      </c>
      <c r="AD13" s="251">
        <v>8598529</v>
      </c>
      <c r="AE13" s="251">
        <v>-8598529</v>
      </c>
      <c r="AF13" s="251">
        <v>2131020504</v>
      </c>
      <c r="AG13" s="251" t="s">
        <v>640</v>
      </c>
      <c r="AH13" s="251">
        <v>0</v>
      </c>
      <c r="AI13" s="251">
        <v>8168606</v>
      </c>
      <c r="AJ13" s="251">
        <v>8598529</v>
      </c>
      <c r="AK13" s="251">
        <v>-429923</v>
      </c>
      <c r="AL13" s="251">
        <v>2131020504</v>
      </c>
      <c r="AM13" s="251" t="s">
        <v>640</v>
      </c>
      <c r="AN13" s="251">
        <v>0</v>
      </c>
      <c r="AO13" s="251">
        <v>8383569</v>
      </c>
      <c r="AP13" s="251">
        <v>8598529</v>
      </c>
      <c r="AQ13" s="251">
        <v>-214960</v>
      </c>
      <c r="AR13" s="655">
        <v>2131020504</v>
      </c>
      <c r="AS13" s="655" t="s">
        <v>640</v>
      </c>
      <c r="AT13" s="655">
        <v>0</v>
      </c>
      <c r="AU13" s="655">
        <v>8405065</v>
      </c>
      <c r="AV13" s="655">
        <v>8598529</v>
      </c>
      <c r="AW13" s="655">
        <v>-193464</v>
      </c>
      <c r="AX13" s="655">
        <v>2131020504</v>
      </c>
      <c r="AY13" s="655" t="s">
        <v>640</v>
      </c>
      <c r="AZ13" s="251">
        <v>0</v>
      </c>
      <c r="BA13" s="251">
        <v>8426561</v>
      </c>
      <c r="BB13" s="251">
        <v>8598529</v>
      </c>
      <c r="BC13" s="251">
        <v>-171968</v>
      </c>
      <c r="BD13" s="655">
        <v>2131020504</v>
      </c>
      <c r="BE13" s="655" t="s">
        <v>640</v>
      </c>
      <c r="BF13" s="251">
        <v>0</v>
      </c>
      <c r="BG13" s="251">
        <v>8448057</v>
      </c>
      <c r="BH13" s="251">
        <v>8598529</v>
      </c>
      <c r="BI13" s="251">
        <v>-150472</v>
      </c>
      <c r="BJ13" s="251"/>
      <c r="BK13" s="655">
        <v>2131020504</v>
      </c>
      <c r="BL13" s="655" t="s">
        <v>640</v>
      </c>
      <c r="BM13" s="251">
        <v>0</v>
      </c>
      <c r="BN13" s="251">
        <v>8469553</v>
      </c>
      <c r="BO13" s="251">
        <v>8598529</v>
      </c>
      <c r="BP13" s="251">
        <v>-128976</v>
      </c>
      <c r="BR13" s="655">
        <v>2131020504</v>
      </c>
      <c r="BS13" s="655" t="s">
        <v>640</v>
      </c>
      <c r="BT13" s="655">
        <v>0</v>
      </c>
      <c r="BU13" s="655">
        <v>8491049</v>
      </c>
      <c r="BV13" s="655">
        <v>8598529</v>
      </c>
      <c r="BW13" s="655">
        <v>-107480</v>
      </c>
      <c r="BY13" s="655">
        <v>2131020504</v>
      </c>
      <c r="BZ13" s="655" t="s">
        <v>640</v>
      </c>
      <c r="CA13" s="251">
        <v>0</v>
      </c>
      <c r="CB13" s="251">
        <v>8534041</v>
      </c>
      <c r="CC13" s="251">
        <v>8598529</v>
      </c>
      <c r="CD13" s="251">
        <v>-64488</v>
      </c>
    </row>
    <row r="14" spans="1:82" s="297" customFormat="1" ht="15" customHeight="1" thickBot="1">
      <c r="A14" s="260"/>
      <c r="B14" s="725"/>
      <c r="C14" s="298" t="s">
        <v>1157</v>
      </c>
      <c r="D14" s="295">
        <v>21445375.48</v>
      </c>
      <c r="E14" s="295">
        <v>1226772.2400000058</v>
      </c>
      <c r="F14" s="296">
        <f t="shared" si="0"/>
        <v>20218603.239999995</v>
      </c>
      <c r="H14" s="637">
        <v>6</v>
      </c>
      <c r="I14" s="541">
        <v>20218603.239999995</v>
      </c>
      <c r="J14" s="260">
        <f t="shared" si="1"/>
        <v>1226772.2400000058</v>
      </c>
      <c r="K14" s="260">
        <f t="shared" si="2"/>
        <v>0</v>
      </c>
      <c r="M14" s="610">
        <v>4</v>
      </c>
      <c r="N14" s="655">
        <v>2131020504</v>
      </c>
      <c r="O14" s="655" t="s">
        <v>640</v>
      </c>
      <c r="P14" s="1175">
        <v>0</v>
      </c>
      <c r="Q14" s="1175">
        <v>8598529</v>
      </c>
      <c r="R14" s="1175">
        <v>8598529</v>
      </c>
      <c r="S14" s="1175">
        <v>0</v>
      </c>
      <c r="T14" s="610">
        <v>4</v>
      </c>
      <c r="U14" s="295">
        <v>25795626</v>
      </c>
      <c r="V14" s="295">
        <f t="shared" ref="V14:V20" si="4">I12</f>
        <v>8792032</v>
      </c>
      <c r="W14" s="594">
        <f t="shared" si="3"/>
        <v>-17003594</v>
      </c>
      <c r="X14" s="610">
        <v>4</v>
      </c>
      <c r="Z14" s="655">
        <v>2131020505</v>
      </c>
      <c r="AA14" s="655" t="s">
        <v>641</v>
      </c>
      <c r="AB14" s="251">
        <v>0</v>
      </c>
      <c r="AC14" s="251">
        <v>0</v>
      </c>
      <c r="AD14" s="251">
        <v>5148974.6500000004</v>
      </c>
      <c r="AE14" s="251">
        <v>-5148974.6500000004</v>
      </c>
      <c r="AF14" s="251">
        <v>2131020505</v>
      </c>
      <c r="AG14" s="251" t="s">
        <v>641</v>
      </c>
      <c r="AH14" s="251">
        <v>0</v>
      </c>
      <c r="AI14" s="251">
        <v>403736.95</v>
      </c>
      <c r="AJ14" s="251">
        <v>5148974.6500000004</v>
      </c>
      <c r="AK14" s="251">
        <v>-4745237.7</v>
      </c>
      <c r="AL14" s="251">
        <v>2131020505</v>
      </c>
      <c r="AM14" s="251" t="s">
        <v>641</v>
      </c>
      <c r="AN14" s="251">
        <v>0</v>
      </c>
      <c r="AO14" s="251">
        <v>811915</v>
      </c>
      <c r="AP14" s="251">
        <v>5148974.6500000004</v>
      </c>
      <c r="AQ14" s="251">
        <v>-4337059.6500000004</v>
      </c>
      <c r="AR14" s="655">
        <v>2131020505</v>
      </c>
      <c r="AS14" s="655" t="s">
        <v>641</v>
      </c>
      <c r="AT14" s="655">
        <v>0</v>
      </c>
      <c r="AU14" s="655">
        <v>1224583</v>
      </c>
      <c r="AV14" s="655">
        <v>5148974.6500000004</v>
      </c>
      <c r="AW14" s="655">
        <v>-3924391.65</v>
      </c>
      <c r="AX14" s="655">
        <v>2131020505</v>
      </c>
      <c r="AY14" s="655" t="s">
        <v>641</v>
      </c>
      <c r="AZ14" s="251">
        <v>0</v>
      </c>
      <c r="BA14" s="251">
        <v>1641790.35</v>
      </c>
      <c r="BB14" s="251">
        <v>5148974.6500000004</v>
      </c>
      <c r="BC14" s="251">
        <v>-3507184.3</v>
      </c>
      <c r="BD14" s="655">
        <v>2131020505</v>
      </c>
      <c r="BE14" s="655" t="s">
        <v>641</v>
      </c>
      <c r="BF14" s="251">
        <v>0</v>
      </c>
      <c r="BG14" s="251">
        <v>2063587</v>
      </c>
      <c r="BH14" s="251">
        <v>5148974.6500000004</v>
      </c>
      <c r="BI14" s="251">
        <v>-3085387.65</v>
      </c>
      <c r="BJ14" s="251"/>
      <c r="BK14" s="655">
        <v>2131020505</v>
      </c>
      <c r="BL14" s="655" t="s">
        <v>641</v>
      </c>
      <c r="BM14" s="251">
        <v>0</v>
      </c>
      <c r="BN14" s="251">
        <v>2490023.4</v>
      </c>
      <c r="BO14" s="251">
        <v>5148974.6500000004</v>
      </c>
      <c r="BP14" s="251">
        <v>-2658951.25</v>
      </c>
      <c r="BR14" s="655">
        <v>2131020505</v>
      </c>
      <c r="BS14" s="655" t="s">
        <v>641</v>
      </c>
      <c r="BT14" s="655">
        <v>0</v>
      </c>
      <c r="BU14" s="655">
        <v>2921150.6</v>
      </c>
      <c r="BV14" s="655">
        <v>5148974.6500000004</v>
      </c>
      <c r="BW14" s="655">
        <v>-2227824.0499999998</v>
      </c>
      <c r="BY14" s="655">
        <v>2131020505</v>
      </c>
      <c r="BZ14" s="655" t="s">
        <v>641</v>
      </c>
      <c r="CA14" s="251">
        <v>0</v>
      </c>
      <c r="CB14" s="251">
        <v>3797684.4</v>
      </c>
      <c r="CC14" s="251">
        <v>5148974.6500000004</v>
      </c>
      <c r="CD14" s="251">
        <v>-1351290.25</v>
      </c>
    </row>
    <row r="15" spans="1:82" s="297" customFormat="1" ht="15" customHeight="1" thickBot="1">
      <c r="A15" s="260"/>
      <c r="B15" s="725"/>
      <c r="C15" s="298" t="s">
        <v>1158</v>
      </c>
      <c r="D15" s="295">
        <v>24917429.34</v>
      </c>
      <c r="E15" s="295">
        <v>722472.92000000179</v>
      </c>
      <c r="F15" s="296">
        <f t="shared" si="0"/>
        <v>24194956.419999998</v>
      </c>
      <c r="H15" s="637">
        <v>7</v>
      </c>
      <c r="I15" s="541">
        <v>24194956.419999998</v>
      </c>
      <c r="J15" s="260">
        <f t="shared" si="1"/>
        <v>722472.92000000179</v>
      </c>
      <c r="K15" s="260">
        <f t="shared" si="2"/>
        <v>0</v>
      </c>
      <c r="M15" s="610">
        <v>5</v>
      </c>
      <c r="N15" s="655">
        <v>2131020505</v>
      </c>
      <c r="O15" s="655" t="s">
        <v>641</v>
      </c>
      <c r="P15" s="1175">
        <v>0</v>
      </c>
      <c r="Q15" s="1175">
        <v>5148974.6500000004</v>
      </c>
      <c r="R15" s="1175">
        <v>5148974.6500000004</v>
      </c>
      <c r="S15" s="1175">
        <v>0</v>
      </c>
      <c r="T15" s="610">
        <v>5</v>
      </c>
      <c r="U15" s="295">
        <v>21407113.20000001</v>
      </c>
      <c r="V15" s="295">
        <f t="shared" si="4"/>
        <v>14861763.400000004</v>
      </c>
      <c r="W15" s="594">
        <f t="shared" si="3"/>
        <v>-6545349.8000000063</v>
      </c>
      <c r="X15" s="610">
        <v>5</v>
      </c>
      <c r="Z15" s="655">
        <v>2131020506</v>
      </c>
      <c r="AA15" s="655" t="s">
        <v>642</v>
      </c>
      <c r="AB15" s="251">
        <v>0</v>
      </c>
      <c r="AC15" s="251">
        <v>0</v>
      </c>
      <c r="AD15" s="251">
        <v>4523583.3</v>
      </c>
      <c r="AE15" s="251">
        <v>-4523583.3</v>
      </c>
      <c r="AF15" s="251">
        <v>2131020506</v>
      </c>
      <c r="AG15" s="251" t="s">
        <v>642</v>
      </c>
      <c r="AH15" s="251">
        <v>0</v>
      </c>
      <c r="AI15" s="251">
        <v>354699.3</v>
      </c>
      <c r="AJ15" s="251">
        <v>4523583.3</v>
      </c>
      <c r="AK15" s="251">
        <v>-4168884</v>
      </c>
      <c r="AL15" s="251">
        <v>2131020506</v>
      </c>
      <c r="AM15" s="251" t="s">
        <v>642</v>
      </c>
      <c r="AN15" s="251">
        <v>0</v>
      </c>
      <c r="AO15" s="251">
        <v>713300.3</v>
      </c>
      <c r="AP15" s="251">
        <v>4523583.3</v>
      </c>
      <c r="AQ15" s="251">
        <v>-3810283</v>
      </c>
      <c r="AR15" s="655">
        <v>2131020506</v>
      </c>
      <c r="AS15" s="655" t="s">
        <v>642</v>
      </c>
      <c r="AT15" s="655">
        <v>0</v>
      </c>
      <c r="AU15" s="655">
        <v>1075845.9099999999</v>
      </c>
      <c r="AV15" s="655">
        <v>4523583.3</v>
      </c>
      <c r="AW15" s="655">
        <v>-3447737.39</v>
      </c>
      <c r="AX15" s="655">
        <v>2131020506</v>
      </c>
      <c r="AY15" s="655" t="s">
        <v>642</v>
      </c>
      <c r="AZ15" s="251">
        <v>0</v>
      </c>
      <c r="BA15" s="251">
        <v>1442379.52</v>
      </c>
      <c r="BB15" s="251">
        <v>4523583.3</v>
      </c>
      <c r="BC15" s="251">
        <v>-3081203.78</v>
      </c>
      <c r="BD15" s="655">
        <v>2131020506</v>
      </c>
      <c r="BE15" s="655" t="s">
        <v>642</v>
      </c>
      <c r="BF15" s="251">
        <v>0</v>
      </c>
      <c r="BG15" s="251">
        <v>1812945</v>
      </c>
      <c r="BH15" s="251">
        <v>4523583.3</v>
      </c>
      <c r="BI15" s="251">
        <v>-2710638.3</v>
      </c>
      <c r="BJ15" s="251"/>
      <c r="BK15" s="655">
        <v>2131020506</v>
      </c>
      <c r="BL15" s="655" t="s">
        <v>642</v>
      </c>
      <c r="BM15" s="251">
        <v>0</v>
      </c>
      <c r="BN15" s="251">
        <v>2187586.7000000002</v>
      </c>
      <c r="BO15" s="251">
        <v>4523583.3</v>
      </c>
      <c r="BP15" s="251">
        <v>-2335996.6</v>
      </c>
      <c r="BR15" s="655">
        <v>2131020506</v>
      </c>
      <c r="BS15" s="655" t="s">
        <v>642</v>
      </c>
      <c r="BT15" s="655">
        <v>0</v>
      </c>
      <c r="BU15" s="655">
        <v>2566349.46</v>
      </c>
      <c r="BV15" s="655">
        <v>4523583.3</v>
      </c>
      <c r="BW15" s="655">
        <v>-1957233.84</v>
      </c>
      <c r="BY15" s="655">
        <v>2131020506</v>
      </c>
      <c r="BZ15" s="655" t="s">
        <v>642</v>
      </c>
      <c r="CA15" s="251">
        <v>0</v>
      </c>
      <c r="CB15" s="251">
        <v>3336419.98</v>
      </c>
      <c r="CC15" s="251">
        <v>4523583.3</v>
      </c>
      <c r="CD15" s="251">
        <v>-1187163.32</v>
      </c>
    </row>
    <row r="16" spans="1:82" s="297" customFormat="1" ht="15" customHeight="1" thickBot="1">
      <c r="A16" s="260"/>
      <c r="B16" s="725"/>
      <c r="C16" s="298" t="s">
        <v>1159</v>
      </c>
      <c r="D16" s="295">
        <v>20284626</v>
      </c>
      <c r="E16" s="295">
        <v>492837.34999999404</v>
      </c>
      <c r="F16" s="296">
        <f t="shared" si="0"/>
        <v>19791788.650000006</v>
      </c>
      <c r="H16" s="637">
        <v>8</v>
      </c>
      <c r="I16" s="541">
        <v>19791788.650000006</v>
      </c>
      <c r="J16" s="260">
        <f t="shared" si="1"/>
        <v>492837.34999999404</v>
      </c>
      <c r="K16" s="260">
        <f t="shared" si="2"/>
        <v>0</v>
      </c>
      <c r="M16" s="610">
        <v>6</v>
      </c>
      <c r="N16" s="655">
        <v>2131020506</v>
      </c>
      <c r="O16" s="655" t="s">
        <v>642</v>
      </c>
      <c r="P16" s="1175">
        <v>0</v>
      </c>
      <c r="Q16" s="1175">
        <v>4523583.3</v>
      </c>
      <c r="R16" s="1175">
        <v>4523583.3</v>
      </c>
      <c r="S16" s="1175">
        <v>0</v>
      </c>
      <c r="T16" s="610">
        <v>6</v>
      </c>
      <c r="U16" s="295">
        <v>25968958.779999994</v>
      </c>
      <c r="V16" s="295">
        <f t="shared" si="4"/>
        <v>20218603.239999995</v>
      </c>
      <c r="W16" s="594">
        <f t="shared" si="3"/>
        <v>-5750355.5399999991</v>
      </c>
      <c r="X16" s="610">
        <v>6</v>
      </c>
      <c r="Z16" s="655">
        <v>2131020507</v>
      </c>
      <c r="AA16" s="655" t="s">
        <v>1177</v>
      </c>
      <c r="AB16" s="251">
        <v>0</v>
      </c>
      <c r="AC16" s="251">
        <v>0</v>
      </c>
      <c r="AD16" s="251">
        <v>2664036.79</v>
      </c>
      <c r="AE16" s="251">
        <v>-2664036.79</v>
      </c>
      <c r="AF16" s="251">
        <v>2131020507</v>
      </c>
      <c r="AG16" s="251" t="s">
        <v>1177</v>
      </c>
      <c r="AH16" s="251">
        <v>0</v>
      </c>
      <c r="AI16" s="251">
        <v>280898</v>
      </c>
      <c r="AJ16" s="251">
        <v>2664036.79</v>
      </c>
      <c r="AK16" s="251">
        <v>-2383138.79</v>
      </c>
      <c r="AL16" s="251">
        <v>2131020507</v>
      </c>
      <c r="AM16" s="251" t="s">
        <v>1177</v>
      </c>
      <c r="AN16" s="251">
        <v>0</v>
      </c>
      <c r="AO16" s="251">
        <v>561796</v>
      </c>
      <c r="AP16" s="251">
        <v>2664036.79</v>
      </c>
      <c r="AQ16" s="251">
        <v>-2102240.79</v>
      </c>
      <c r="AR16" s="655">
        <v>2131020507</v>
      </c>
      <c r="AS16" s="655" t="s">
        <v>1177</v>
      </c>
      <c r="AT16" s="655">
        <v>0</v>
      </c>
      <c r="AU16" s="655">
        <v>842694</v>
      </c>
      <c r="AV16" s="655">
        <v>2664036.79</v>
      </c>
      <c r="AW16" s="655">
        <v>-1821342.79</v>
      </c>
      <c r="AX16" s="655">
        <v>2131020507</v>
      </c>
      <c r="AY16" s="655" t="s">
        <v>1177</v>
      </c>
      <c r="AZ16" s="251">
        <v>0</v>
      </c>
      <c r="BA16" s="251">
        <v>1123592</v>
      </c>
      <c r="BB16" s="251">
        <v>2664036.79</v>
      </c>
      <c r="BC16" s="251">
        <v>-1540444.79</v>
      </c>
      <c r="BD16" s="655">
        <v>2131020507</v>
      </c>
      <c r="BE16" s="655" t="s">
        <v>1177</v>
      </c>
      <c r="BF16" s="251">
        <v>0</v>
      </c>
      <c r="BG16" s="251">
        <v>1404490</v>
      </c>
      <c r="BH16" s="251">
        <v>2664036.79</v>
      </c>
      <c r="BI16" s="251">
        <v>-1259546.79</v>
      </c>
      <c r="BJ16" s="251"/>
      <c r="BK16" s="655">
        <v>2131020507</v>
      </c>
      <c r="BL16" s="655" t="s">
        <v>1177</v>
      </c>
      <c r="BM16" s="251">
        <v>0</v>
      </c>
      <c r="BN16" s="251">
        <v>1685388</v>
      </c>
      <c r="BO16" s="251">
        <v>2664036.79</v>
      </c>
      <c r="BP16" s="251">
        <v>-978648.79</v>
      </c>
      <c r="BR16" s="655">
        <v>2131020507</v>
      </c>
      <c r="BS16" s="655" t="s">
        <v>1177</v>
      </c>
      <c r="BT16" s="655">
        <v>0</v>
      </c>
      <c r="BU16" s="655">
        <v>1966286</v>
      </c>
      <c r="BV16" s="655">
        <v>2664036.79</v>
      </c>
      <c r="BW16" s="655">
        <v>-697750.79</v>
      </c>
      <c r="BY16" s="655">
        <v>2131020507</v>
      </c>
      <c r="BZ16" s="655" t="s">
        <v>1177</v>
      </c>
      <c r="CA16" s="251">
        <v>0</v>
      </c>
      <c r="CB16" s="251">
        <v>2528082</v>
      </c>
      <c r="CC16" s="251">
        <v>3370776</v>
      </c>
      <c r="CD16" s="251">
        <v>-842694</v>
      </c>
    </row>
    <row r="17" spans="1:82" s="297" customFormat="1" ht="15" customHeight="1" thickBot="1">
      <c r="A17" s="260"/>
      <c r="B17" s="1210"/>
      <c r="C17" s="298" t="s">
        <v>8954</v>
      </c>
      <c r="D17" s="295">
        <v>62722999.990000002</v>
      </c>
      <c r="E17" s="295">
        <v>6622546.1000000015</v>
      </c>
      <c r="F17" s="296">
        <f t="shared" si="0"/>
        <v>56100453.890000001</v>
      </c>
      <c r="H17" s="637">
        <v>9</v>
      </c>
      <c r="I17" s="541">
        <v>56100453.890000001</v>
      </c>
      <c r="J17" s="260">
        <f t="shared" si="1"/>
        <v>6622546.1000000015</v>
      </c>
      <c r="K17" s="260">
        <f t="shared" si="2"/>
        <v>0</v>
      </c>
      <c r="M17" s="610"/>
      <c r="N17" s="655"/>
      <c r="O17" s="655"/>
      <c r="P17" s="1175"/>
      <c r="Q17" s="1175"/>
      <c r="R17" s="1175"/>
      <c r="S17" s="1175"/>
      <c r="T17" s="610"/>
      <c r="U17" s="295"/>
      <c r="V17" s="295"/>
      <c r="W17" s="594"/>
      <c r="X17" s="610"/>
      <c r="Z17" s="655"/>
      <c r="AA17" s="655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655"/>
      <c r="AS17" s="655"/>
      <c r="AT17" s="655"/>
      <c r="AU17" s="655"/>
      <c r="AV17" s="655"/>
      <c r="AW17" s="655"/>
      <c r="AX17" s="655"/>
      <c r="AY17" s="655"/>
      <c r="AZ17" s="251"/>
      <c r="BA17" s="251"/>
      <c r="BB17" s="251"/>
      <c r="BC17" s="251"/>
      <c r="BD17" s="655"/>
      <c r="BE17" s="655"/>
      <c r="BF17" s="251"/>
      <c r="BG17" s="251"/>
      <c r="BH17" s="251"/>
      <c r="BI17" s="251"/>
      <c r="BJ17" s="251"/>
      <c r="BK17" s="655"/>
      <c r="BL17" s="655"/>
      <c r="BM17" s="251"/>
      <c r="BN17" s="251"/>
      <c r="BO17" s="251"/>
      <c r="BP17" s="251"/>
      <c r="BR17" s="655"/>
      <c r="BS17" s="655"/>
      <c r="BT17" s="655"/>
      <c r="BU17" s="655"/>
      <c r="BV17" s="655"/>
      <c r="BW17" s="655"/>
      <c r="BY17" s="655"/>
      <c r="BZ17" s="655"/>
      <c r="CA17" s="251"/>
      <c r="CB17" s="251"/>
      <c r="CC17" s="251"/>
      <c r="CD17" s="251"/>
    </row>
    <row r="18" spans="1:82" s="297" customFormat="1" ht="15" customHeight="1" thickBot="1">
      <c r="A18" s="260"/>
      <c r="B18" s="725"/>
      <c r="C18" s="298" t="s">
        <v>1160</v>
      </c>
      <c r="D18" s="295">
        <v>14887750</v>
      </c>
      <c r="E18" s="295">
        <v>842694</v>
      </c>
      <c r="F18" s="296">
        <f t="shared" si="0"/>
        <v>14045056</v>
      </c>
      <c r="H18" s="637">
        <v>10</v>
      </c>
      <c r="I18" s="541">
        <v>14045056</v>
      </c>
      <c r="J18" s="260">
        <f t="shared" si="1"/>
        <v>842694</v>
      </c>
      <c r="K18" s="260">
        <f t="shared" si="2"/>
        <v>0</v>
      </c>
      <c r="M18" s="610">
        <v>9</v>
      </c>
      <c r="N18" s="655">
        <v>2131020507</v>
      </c>
      <c r="O18" s="655" t="s">
        <v>1177</v>
      </c>
      <c r="P18" s="1175">
        <v>0</v>
      </c>
      <c r="Q18" s="1175">
        <v>3370776</v>
      </c>
      <c r="R18" s="1175">
        <v>3370776</v>
      </c>
      <c r="S18" s="1175">
        <v>0</v>
      </c>
      <c r="T18" s="610">
        <v>9</v>
      </c>
      <c r="U18" s="295">
        <v>27581466.129999999</v>
      </c>
      <c r="V18" s="295">
        <f>I15</f>
        <v>24194956.419999998</v>
      </c>
      <c r="W18" s="594">
        <f t="shared" si="3"/>
        <v>-3386509.7100000009</v>
      </c>
      <c r="X18" s="610">
        <v>9</v>
      </c>
      <c r="Z18" s="655">
        <v>2131020508</v>
      </c>
      <c r="AA18" s="655" t="s">
        <v>1150</v>
      </c>
      <c r="AB18" s="251">
        <v>0</v>
      </c>
      <c r="AC18" s="251">
        <v>0</v>
      </c>
      <c r="AD18" s="251">
        <v>1817281.77</v>
      </c>
      <c r="AE18" s="251">
        <v>-1817281.77</v>
      </c>
      <c r="AF18" s="251">
        <v>2131020508</v>
      </c>
      <c r="AG18" s="251" t="s">
        <v>1150</v>
      </c>
      <c r="AH18" s="251">
        <v>0</v>
      </c>
      <c r="AI18" s="251">
        <v>208890.15</v>
      </c>
      <c r="AJ18" s="251">
        <v>1817281.77</v>
      </c>
      <c r="AK18" s="251">
        <v>-1608391.62</v>
      </c>
      <c r="AL18" s="251">
        <v>2131020508</v>
      </c>
      <c r="AM18" s="251" t="s">
        <v>1150</v>
      </c>
      <c r="AN18" s="251">
        <v>0</v>
      </c>
      <c r="AO18" s="251">
        <v>420078.09</v>
      </c>
      <c r="AP18" s="251">
        <v>1817281.77</v>
      </c>
      <c r="AQ18" s="251">
        <v>-1397203.68</v>
      </c>
      <c r="AR18" s="655">
        <v>2131020508</v>
      </c>
      <c r="AS18" s="655" t="s">
        <v>1150</v>
      </c>
      <c r="AT18" s="655">
        <v>0</v>
      </c>
      <c r="AU18" s="655">
        <v>633589.1</v>
      </c>
      <c r="AV18" s="655">
        <v>1817281.77</v>
      </c>
      <c r="AW18" s="655">
        <v>-1183692.67</v>
      </c>
      <c r="AX18" s="655">
        <v>2131020508</v>
      </c>
      <c r="AY18" s="655" t="s">
        <v>1150</v>
      </c>
      <c r="AZ18" s="251">
        <v>0</v>
      </c>
      <c r="BA18" s="251">
        <v>849448.73</v>
      </c>
      <c r="BB18" s="251">
        <v>1817281.77</v>
      </c>
      <c r="BC18" s="251">
        <v>-967833.04</v>
      </c>
      <c r="BD18" s="655">
        <v>2131020508</v>
      </c>
      <c r="BE18" s="655" t="s">
        <v>1150</v>
      </c>
      <c r="BF18" s="251">
        <v>0</v>
      </c>
      <c r="BG18" s="251">
        <v>1067682.82</v>
      </c>
      <c r="BH18" s="251">
        <v>1817281.77</v>
      </c>
      <c r="BI18" s="251">
        <v>-749598.95</v>
      </c>
      <c r="BJ18" s="251"/>
      <c r="BK18" s="655">
        <v>2131020508</v>
      </c>
      <c r="BL18" s="655" t="s">
        <v>1150</v>
      </c>
      <c r="BM18" s="251">
        <v>0</v>
      </c>
      <c r="BN18" s="251">
        <v>1288317.48</v>
      </c>
      <c r="BO18" s="251">
        <v>1817281.77</v>
      </c>
      <c r="BP18" s="251">
        <v>-528964.29</v>
      </c>
      <c r="BR18" s="655">
        <v>2131020508</v>
      </c>
      <c r="BS18" s="655" t="s">
        <v>1150</v>
      </c>
      <c r="BT18" s="655">
        <v>0</v>
      </c>
      <c r="BU18" s="655">
        <v>1511379.12</v>
      </c>
      <c r="BV18" s="655">
        <v>1817281.77</v>
      </c>
      <c r="BW18" s="655">
        <v>-305902.65000000002</v>
      </c>
      <c r="BY18" s="655">
        <v>2131020508</v>
      </c>
      <c r="BZ18" s="655" t="s">
        <v>1150</v>
      </c>
      <c r="CA18" s="251">
        <v>0</v>
      </c>
      <c r="CB18" s="251">
        <v>1964890.43</v>
      </c>
      <c r="CC18" s="251">
        <v>2664036.79</v>
      </c>
      <c r="CD18" s="251">
        <v>-699146.36</v>
      </c>
    </row>
    <row r="19" spans="1:82" s="297" customFormat="1" ht="15" customHeight="1" thickBot="1">
      <c r="A19" s="260"/>
      <c r="B19" s="725"/>
      <c r="C19" s="298" t="s">
        <v>1161</v>
      </c>
      <c r="D19" s="295">
        <v>18519477.57</v>
      </c>
      <c r="E19" s="295">
        <v>504787</v>
      </c>
      <c r="F19" s="296">
        <f t="shared" si="0"/>
        <v>18014690.57</v>
      </c>
      <c r="H19" s="637">
        <v>11</v>
      </c>
      <c r="I19" s="541">
        <v>18014690.57</v>
      </c>
      <c r="J19" s="260">
        <f t="shared" si="1"/>
        <v>504787</v>
      </c>
      <c r="K19" s="260">
        <f t="shared" si="2"/>
        <v>0</v>
      </c>
      <c r="M19" s="610">
        <v>7</v>
      </c>
      <c r="N19" s="655">
        <v>2131020508</v>
      </c>
      <c r="O19" s="655" t="s">
        <v>1150</v>
      </c>
      <c r="P19" s="1175">
        <v>0</v>
      </c>
      <c r="Q19" s="1175">
        <v>2664036.79</v>
      </c>
      <c r="R19" s="1175">
        <v>2664036.79</v>
      </c>
      <c r="S19" s="1175">
        <v>0</v>
      </c>
      <c r="T19" s="610">
        <v>7</v>
      </c>
      <c r="U19" s="295">
        <v>22101907.770000003</v>
      </c>
      <c r="V19" s="295">
        <f>I16</f>
        <v>19791788.650000006</v>
      </c>
      <c r="W19" s="594">
        <f t="shared" si="3"/>
        <v>-2310119.1199999973</v>
      </c>
      <c r="X19" s="610">
        <v>7</v>
      </c>
      <c r="Z19" s="655">
        <v>2131020509</v>
      </c>
      <c r="AA19" s="655" t="s">
        <v>1178</v>
      </c>
      <c r="AB19" s="251">
        <v>0</v>
      </c>
      <c r="AC19" s="251">
        <v>0</v>
      </c>
      <c r="AD19" s="251">
        <v>3370776</v>
      </c>
      <c r="AE19" s="251">
        <v>-3370776</v>
      </c>
      <c r="AF19" s="251">
        <v>2131020509</v>
      </c>
      <c r="AG19" s="251" t="s">
        <v>1178</v>
      </c>
      <c r="AH19" s="251">
        <v>0</v>
      </c>
      <c r="AI19" s="251">
        <v>142495.13</v>
      </c>
      <c r="AJ19" s="251">
        <v>3370776</v>
      </c>
      <c r="AK19" s="251">
        <v>-3228280.87</v>
      </c>
      <c r="AL19" s="251">
        <v>2131020509</v>
      </c>
      <c r="AM19" s="251" t="s">
        <v>1178</v>
      </c>
      <c r="AN19" s="251">
        <v>0</v>
      </c>
      <c r="AO19" s="251">
        <v>286557.7</v>
      </c>
      <c r="AP19" s="251">
        <v>3370776</v>
      </c>
      <c r="AQ19" s="251">
        <v>-3084218.3</v>
      </c>
      <c r="AR19" s="655">
        <v>2131020509</v>
      </c>
      <c r="AS19" s="655" t="s">
        <v>1178</v>
      </c>
      <c r="AT19" s="655">
        <v>0</v>
      </c>
      <c r="AU19" s="655">
        <v>432204.96</v>
      </c>
      <c r="AV19" s="655">
        <v>3370776</v>
      </c>
      <c r="AW19" s="655">
        <v>-2938571.04</v>
      </c>
      <c r="AX19" s="655">
        <v>2131020509</v>
      </c>
      <c r="AY19" s="655" t="s">
        <v>1178</v>
      </c>
      <c r="AZ19" s="251">
        <v>0</v>
      </c>
      <c r="BA19" s="251">
        <v>579454.34</v>
      </c>
      <c r="BB19" s="251">
        <v>3370776</v>
      </c>
      <c r="BC19" s="251">
        <v>-2791321.66</v>
      </c>
      <c r="BD19" s="655">
        <v>2131020509</v>
      </c>
      <c r="BE19" s="655" t="s">
        <v>1178</v>
      </c>
      <c r="BF19" s="251">
        <v>0</v>
      </c>
      <c r="BG19" s="251">
        <v>728323.47</v>
      </c>
      <c r="BH19" s="251">
        <v>3370776</v>
      </c>
      <c r="BI19" s="251">
        <v>-2642452.5299999998</v>
      </c>
      <c r="BJ19" s="251"/>
      <c r="BK19" s="655">
        <v>2131020509</v>
      </c>
      <c r="BL19" s="655" t="s">
        <v>1178</v>
      </c>
      <c r="BM19" s="251">
        <v>0</v>
      </c>
      <c r="BN19" s="251">
        <v>878830.16</v>
      </c>
      <c r="BO19" s="251">
        <v>3370776</v>
      </c>
      <c r="BP19" s="251">
        <v>-2491945.84</v>
      </c>
      <c r="BR19" s="655">
        <v>2131020509</v>
      </c>
      <c r="BS19" s="655" t="s">
        <v>1178</v>
      </c>
      <c r="BT19" s="655">
        <v>0</v>
      </c>
      <c r="BU19" s="655">
        <v>1030992.42</v>
      </c>
      <c r="BV19" s="655">
        <v>3370776</v>
      </c>
      <c r="BW19" s="655">
        <v>-2339783.58</v>
      </c>
      <c r="BY19" s="655">
        <v>2131020509</v>
      </c>
      <c r="BZ19" s="655" t="s">
        <v>1178</v>
      </c>
      <c r="CA19" s="251">
        <v>0</v>
      </c>
      <c r="CB19" s="251">
        <v>1340356.7</v>
      </c>
      <c r="CC19" s="251">
        <v>1817281.77</v>
      </c>
      <c r="CD19" s="251">
        <v>-476925.07</v>
      </c>
    </row>
    <row r="20" spans="1:82" s="297" customFormat="1" ht="15" customHeight="1" thickBot="1">
      <c r="C20" s="298"/>
      <c r="D20" s="295"/>
      <c r="E20" s="295"/>
      <c r="F20" s="296"/>
      <c r="H20" s="637"/>
      <c r="I20" s="297">
        <f>E20/3</f>
        <v>0</v>
      </c>
      <c r="M20" s="610">
        <v>8</v>
      </c>
      <c r="N20" s="655">
        <v>2131020509</v>
      </c>
      <c r="O20" s="655" t="s">
        <v>1178</v>
      </c>
      <c r="P20" s="1175">
        <v>0</v>
      </c>
      <c r="Q20" s="1175">
        <v>1817281.77</v>
      </c>
      <c r="R20" s="1175">
        <v>1817281.77</v>
      </c>
      <c r="S20" s="1175">
        <v>0</v>
      </c>
      <c r="T20" s="610">
        <v>8</v>
      </c>
      <c r="U20" s="295">
        <v>18258526</v>
      </c>
      <c r="V20" s="295">
        <f t="shared" si="4"/>
        <v>14045056</v>
      </c>
      <c r="W20" s="594">
        <f t="shared" si="3"/>
        <v>-4213470</v>
      </c>
      <c r="X20" s="610">
        <v>8</v>
      </c>
      <c r="Z20" s="655">
        <v>2131020510</v>
      </c>
      <c r="AA20" s="655" t="s">
        <v>725</v>
      </c>
      <c r="AB20" s="251">
        <v>0</v>
      </c>
      <c r="AC20" s="251">
        <v>0</v>
      </c>
      <c r="AD20" s="251">
        <v>1909708</v>
      </c>
      <c r="AE20" s="251">
        <v>-1909708</v>
      </c>
      <c r="AF20" s="251">
        <v>2131020510</v>
      </c>
      <c r="AG20" s="251" t="s">
        <v>725</v>
      </c>
      <c r="AH20" s="251">
        <v>0</v>
      </c>
      <c r="AI20" s="251">
        <v>152684</v>
      </c>
      <c r="AJ20" s="251">
        <v>1909708</v>
      </c>
      <c r="AK20" s="251">
        <v>-1757024</v>
      </c>
      <c r="AL20" s="251">
        <v>2131020510</v>
      </c>
      <c r="AM20" s="251" t="s">
        <v>725</v>
      </c>
      <c r="AN20" s="251">
        <v>0</v>
      </c>
      <c r="AO20" s="251">
        <v>306513</v>
      </c>
      <c r="AP20" s="251">
        <v>1909708</v>
      </c>
      <c r="AQ20" s="251">
        <v>-1603195</v>
      </c>
      <c r="AR20" s="655">
        <v>2131020510</v>
      </c>
      <c r="AS20" s="655" t="s">
        <v>725</v>
      </c>
      <c r="AT20" s="655">
        <v>0</v>
      </c>
      <c r="AU20" s="655">
        <v>461496</v>
      </c>
      <c r="AV20" s="655">
        <v>1909708</v>
      </c>
      <c r="AW20" s="655">
        <v>-1448212</v>
      </c>
      <c r="AX20" s="655">
        <v>2131020510</v>
      </c>
      <c r="AY20" s="655" t="s">
        <v>725</v>
      </c>
      <c r="AZ20" s="251">
        <v>0</v>
      </c>
      <c r="BA20" s="251">
        <v>617641</v>
      </c>
      <c r="BB20" s="251">
        <v>1909708</v>
      </c>
      <c r="BC20" s="251">
        <v>-1292067</v>
      </c>
      <c r="BD20" s="655">
        <v>2131020510</v>
      </c>
      <c r="BE20" s="655" t="s">
        <v>725</v>
      </c>
      <c r="BF20" s="251">
        <v>0</v>
      </c>
      <c r="BG20" s="251">
        <v>774957</v>
      </c>
      <c r="BH20" s="251">
        <v>1909708</v>
      </c>
      <c r="BI20" s="251">
        <v>-1134751</v>
      </c>
      <c r="BJ20" s="251"/>
      <c r="BK20" s="655">
        <v>2131020510</v>
      </c>
      <c r="BL20" s="655" t="s">
        <v>725</v>
      </c>
      <c r="BM20" s="251">
        <v>0</v>
      </c>
      <c r="BN20" s="251">
        <v>933453</v>
      </c>
      <c r="BO20" s="251">
        <v>1909708</v>
      </c>
      <c r="BP20" s="251">
        <v>-976255</v>
      </c>
      <c r="BR20" s="655">
        <v>2131020510</v>
      </c>
      <c r="BS20" s="655" t="s">
        <v>725</v>
      </c>
      <c r="BT20" s="655">
        <v>0</v>
      </c>
      <c r="BU20" s="655">
        <v>1093138</v>
      </c>
      <c r="BV20" s="655">
        <v>1909708</v>
      </c>
      <c r="BW20" s="655">
        <v>-816570</v>
      </c>
      <c r="BY20" s="655">
        <v>2131020510</v>
      </c>
      <c r="BZ20" s="655" t="s">
        <v>725</v>
      </c>
      <c r="CA20" s="251">
        <v>0</v>
      </c>
      <c r="CB20" s="251">
        <v>1416109</v>
      </c>
      <c r="CC20" s="251">
        <v>1909708</v>
      </c>
      <c r="CD20" s="251">
        <v>-493599</v>
      </c>
    </row>
    <row r="21" spans="1:82" ht="21" customHeight="1" thickBot="1">
      <c r="C21" s="298" t="s">
        <v>4716</v>
      </c>
      <c r="D21" s="295">
        <v>72727272.730000004</v>
      </c>
      <c r="E21" s="295">
        <v>21818181.809999999</v>
      </c>
      <c r="F21" s="296">
        <f t="shared" si="0"/>
        <v>50909090.920000002</v>
      </c>
      <c r="I21" s="97"/>
      <c r="J21" s="97" t="s">
        <v>1162</v>
      </c>
      <c r="K21" s="262">
        <f>EAD!F9</f>
        <v>72727272.730000004</v>
      </c>
      <c r="L21" s="97"/>
      <c r="N21" s="655">
        <v>2233010001</v>
      </c>
      <c r="O21" s="655" t="s">
        <v>637</v>
      </c>
      <c r="P21" s="1175">
        <v>-28292199.870000001</v>
      </c>
      <c r="Q21" s="1175">
        <v>3116260.48</v>
      </c>
      <c r="R21" s="1175">
        <v>0</v>
      </c>
      <c r="S21" s="1175">
        <v>-25175939.390000001</v>
      </c>
      <c r="W21" s="96">
        <f>SUM(W11:W20)</f>
        <v>-48425061.729999982</v>
      </c>
      <c r="Z21" s="655">
        <v>2229010001</v>
      </c>
      <c r="AA21" s="655" t="s">
        <v>644</v>
      </c>
      <c r="AB21" s="251">
        <v>-2590097.58</v>
      </c>
      <c r="AC21" s="251">
        <v>0</v>
      </c>
      <c r="AD21" s="251">
        <v>0</v>
      </c>
      <c r="AE21" s="251">
        <v>-2590097.58</v>
      </c>
      <c r="AF21" s="251">
        <v>2233010002</v>
      </c>
      <c r="AG21" s="251" t="s">
        <v>638</v>
      </c>
      <c r="AH21" s="251">
        <v>-54442748.619999997</v>
      </c>
      <c r="AI21" s="251">
        <v>3059273.36</v>
      </c>
      <c r="AJ21" s="251">
        <v>0</v>
      </c>
      <c r="AK21" s="251">
        <v>-51383475.259999998</v>
      </c>
      <c r="AL21" s="251">
        <v>2233010002</v>
      </c>
      <c r="AM21" s="251" t="s">
        <v>638</v>
      </c>
      <c r="AN21" s="251">
        <v>-54442748.619999997</v>
      </c>
      <c r="AO21" s="251">
        <v>3059273.36</v>
      </c>
      <c r="AP21" s="251">
        <v>0</v>
      </c>
      <c r="AQ21" s="251">
        <v>-51383475.259999998</v>
      </c>
      <c r="AR21" s="655">
        <v>2233010002</v>
      </c>
      <c r="AS21" s="655" t="s">
        <v>638</v>
      </c>
      <c r="AT21" s="655">
        <v>-54442748.619999997</v>
      </c>
      <c r="AU21" s="655">
        <v>3059273.36</v>
      </c>
      <c r="AV21" s="655">
        <v>0</v>
      </c>
      <c r="AW21" s="655">
        <v>-51383475.259999998</v>
      </c>
      <c r="AX21" s="655">
        <v>2233010002</v>
      </c>
      <c r="AY21" s="655" t="s">
        <v>638</v>
      </c>
      <c r="AZ21" s="251">
        <v>-54442748.619999997</v>
      </c>
      <c r="BA21" s="251">
        <v>3059273.36</v>
      </c>
      <c r="BB21" s="251">
        <v>0</v>
      </c>
      <c r="BC21" s="251">
        <v>-51383475.259999998</v>
      </c>
      <c r="BD21" s="655">
        <v>2233010002</v>
      </c>
      <c r="BE21" s="655" t="s">
        <v>638</v>
      </c>
      <c r="BF21" s="251">
        <v>-54442748.619999997</v>
      </c>
      <c r="BG21" s="251">
        <v>3059273.36</v>
      </c>
      <c r="BH21" s="251">
        <v>0</v>
      </c>
      <c r="BI21" s="251">
        <v>-51383475.259999998</v>
      </c>
      <c r="BJ21" s="251"/>
      <c r="BK21" s="655">
        <v>2233010002</v>
      </c>
      <c r="BL21" s="655" t="s">
        <v>638</v>
      </c>
      <c r="BM21" s="251">
        <v>-54442748.619999997</v>
      </c>
      <c r="BN21" s="251">
        <v>3059273.36</v>
      </c>
      <c r="BO21" s="251">
        <v>0</v>
      </c>
      <c r="BP21" s="251">
        <v>-51383475.259999998</v>
      </c>
      <c r="BR21" s="655">
        <v>2233010002</v>
      </c>
      <c r="BS21" s="655" t="s">
        <v>638</v>
      </c>
      <c r="BT21" s="655">
        <v>-54442748.619999997</v>
      </c>
      <c r="BU21" s="655">
        <v>3059273.36</v>
      </c>
      <c r="BV21" s="655">
        <v>0</v>
      </c>
      <c r="BW21" s="655">
        <v>-51383475.259999998</v>
      </c>
      <c r="BY21" s="655">
        <v>2233010002</v>
      </c>
      <c r="BZ21" s="655" t="s">
        <v>638</v>
      </c>
      <c r="CA21" s="251">
        <v>-54442748.619999997</v>
      </c>
      <c r="CB21" s="251">
        <v>5994199.6500000004</v>
      </c>
      <c r="CC21" s="251">
        <v>0</v>
      </c>
      <c r="CD21" s="251">
        <v>-48448548.969999999</v>
      </c>
    </row>
    <row r="22" spans="1:82" ht="24.75" customHeight="1" thickBot="1">
      <c r="C22" s="293" t="s">
        <v>282</v>
      </c>
      <c r="D22" s="294">
        <f>SUM(D9:D21)</f>
        <v>367311451.54000002</v>
      </c>
      <c r="E22" s="294">
        <f t="shared" ref="E22:F22" si="5">SUM(E9:E21)</f>
        <v>45253195.479999915</v>
      </c>
      <c r="F22" s="294">
        <f t="shared" si="5"/>
        <v>322058256.06000006</v>
      </c>
      <c r="J22" s="4" t="s">
        <v>1163</v>
      </c>
      <c r="K22" s="262">
        <f>EAD!F22</f>
        <v>231861178.81999999</v>
      </c>
      <c r="L22" s="97"/>
      <c r="N22" s="655">
        <v>2233010002</v>
      </c>
      <c r="O22" s="655" t="s">
        <v>638</v>
      </c>
      <c r="P22" s="1175">
        <v>-54442748.619999997</v>
      </c>
      <c r="Q22" s="1175">
        <v>5994199.6500000004</v>
      </c>
      <c r="R22" s="1175">
        <v>0</v>
      </c>
      <c r="S22" s="1175">
        <v>-48448548.969999999</v>
      </c>
      <c r="W22" s="97">
        <f>J30</f>
        <v>45253195.479999997</v>
      </c>
      <c r="Z22" s="655">
        <v>2233010001</v>
      </c>
      <c r="AA22" s="655" t="s">
        <v>637</v>
      </c>
      <c r="AB22" s="251">
        <v>-28292199.870000001</v>
      </c>
      <c r="AC22" s="251">
        <v>5994199.6500000004</v>
      </c>
      <c r="AD22" s="251">
        <v>0</v>
      </c>
      <c r="AE22" s="251">
        <v>-22298000.219999999</v>
      </c>
      <c r="AF22" s="251">
        <v>2233010003</v>
      </c>
      <c r="AG22" s="251" t="s">
        <v>639</v>
      </c>
      <c r="AH22" s="251">
        <v>-27786069.879999999</v>
      </c>
      <c r="AI22" s="251">
        <v>3116260.48</v>
      </c>
      <c r="AJ22" s="251">
        <v>0</v>
      </c>
      <c r="AK22" s="251">
        <v>-24669809.399999999</v>
      </c>
      <c r="AL22" s="251">
        <v>2233010003</v>
      </c>
      <c r="AM22" s="251" t="s">
        <v>639</v>
      </c>
      <c r="AN22" s="251">
        <v>-27786069.879999999</v>
      </c>
      <c r="AO22" s="251">
        <v>3116260.48</v>
      </c>
      <c r="AP22" s="251">
        <v>0</v>
      </c>
      <c r="AQ22" s="251">
        <v>-24669809.399999999</v>
      </c>
      <c r="AR22" s="655">
        <v>2233010003</v>
      </c>
      <c r="AS22" s="655" t="s">
        <v>639</v>
      </c>
      <c r="AT22" s="655">
        <v>-27786069.879999999</v>
      </c>
      <c r="AU22" s="655">
        <v>3116260.48</v>
      </c>
      <c r="AV22" s="655">
        <v>0</v>
      </c>
      <c r="AW22" s="655">
        <v>-24669809.399999999</v>
      </c>
      <c r="AX22" s="655">
        <v>2233010003</v>
      </c>
      <c r="AY22" s="655" t="s">
        <v>639</v>
      </c>
      <c r="AZ22" s="251">
        <v>-27786069.879999999</v>
      </c>
      <c r="BA22" s="251">
        <v>3116260.48</v>
      </c>
      <c r="BB22" s="251">
        <v>0</v>
      </c>
      <c r="BC22" s="251">
        <v>-24669809.399999999</v>
      </c>
      <c r="BD22" s="655">
        <v>2233010003</v>
      </c>
      <c r="BE22" s="655" t="s">
        <v>639</v>
      </c>
      <c r="BF22" s="251">
        <v>-27786069.879999999</v>
      </c>
      <c r="BG22" s="251">
        <v>3116260.48</v>
      </c>
      <c r="BH22" s="251">
        <v>0</v>
      </c>
      <c r="BI22" s="251">
        <v>-24669809.399999999</v>
      </c>
      <c r="BJ22" s="251"/>
      <c r="BK22" s="655">
        <v>2233010003</v>
      </c>
      <c r="BL22" s="655" t="s">
        <v>639</v>
      </c>
      <c r="BM22" s="251">
        <v>-27786069.879999999</v>
      </c>
      <c r="BN22" s="251">
        <v>3116260.48</v>
      </c>
      <c r="BO22" s="251">
        <v>0</v>
      </c>
      <c r="BP22" s="251">
        <v>-24669809.399999999</v>
      </c>
      <c r="BR22" s="655">
        <v>2233010003</v>
      </c>
      <c r="BS22" s="655" t="s">
        <v>639</v>
      </c>
      <c r="BT22" s="655">
        <v>-27786069.879999999</v>
      </c>
      <c r="BU22" s="655">
        <v>3116260.48</v>
      </c>
      <c r="BV22" s="655">
        <v>0</v>
      </c>
      <c r="BW22" s="655">
        <v>-24669809.399999999</v>
      </c>
      <c r="BY22" s="655">
        <v>2233010003</v>
      </c>
      <c r="BZ22" s="655" t="s">
        <v>639</v>
      </c>
      <c r="CA22" s="251">
        <v>-27786069.879999999</v>
      </c>
      <c r="CB22" s="251">
        <v>3059273.36</v>
      </c>
      <c r="CC22" s="251">
        <v>0</v>
      </c>
      <c r="CD22" s="251">
        <v>-24726796.52</v>
      </c>
    </row>
    <row r="23" spans="1:82" ht="24.75" customHeight="1" thickBot="1">
      <c r="C23" s="121"/>
      <c r="D23" s="121"/>
      <c r="E23" s="121"/>
      <c r="F23" s="121"/>
      <c r="K23" s="97">
        <f>SUM(K21:K22)</f>
        <v>304588451.55000001</v>
      </c>
      <c r="L23" s="97"/>
      <c r="N23" s="655">
        <v>2233010003</v>
      </c>
      <c r="O23" s="655" t="s">
        <v>639</v>
      </c>
      <c r="P23" s="1175">
        <v>-27786069.879999999</v>
      </c>
      <c r="Q23" s="1175">
        <v>3059273.36</v>
      </c>
      <c r="R23" s="1175">
        <v>0</v>
      </c>
      <c r="S23" s="1175">
        <v>-24726796.52</v>
      </c>
      <c r="W23" s="96">
        <f>W22-W21</f>
        <v>93678257.209999979</v>
      </c>
      <c r="Z23" s="655">
        <v>2233010002</v>
      </c>
      <c r="AA23" s="655" t="s">
        <v>638</v>
      </c>
      <c r="AB23" s="251">
        <v>-54442748.619999997</v>
      </c>
      <c r="AC23" s="251">
        <v>3059273.36</v>
      </c>
      <c r="AD23" s="251">
        <v>0</v>
      </c>
      <c r="AE23" s="251">
        <v>-51383475.259999998</v>
      </c>
      <c r="AF23" s="251">
        <v>2233010004</v>
      </c>
      <c r="AG23" s="251" t="s">
        <v>640</v>
      </c>
      <c r="AH23" s="251">
        <v>-25795626</v>
      </c>
      <c r="AI23" s="251">
        <v>8598529</v>
      </c>
      <c r="AJ23" s="251">
        <v>0</v>
      </c>
      <c r="AK23" s="251">
        <v>-17197097</v>
      </c>
      <c r="AL23" s="251">
        <v>2233010004</v>
      </c>
      <c r="AM23" s="251" t="s">
        <v>640</v>
      </c>
      <c r="AN23" s="251">
        <v>-25795626</v>
      </c>
      <c r="AO23" s="251">
        <v>8598529</v>
      </c>
      <c r="AP23" s="251">
        <v>0</v>
      </c>
      <c r="AQ23" s="251">
        <v>-17197097</v>
      </c>
      <c r="AR23" s="655">
        <v>2233010004</v>
      </c>
      <c r="AS23" s="655" t="s">
        <v>640</v>
      </c>
      <c r="AT23" s="655">
        <v>-25795626</v>
      </c>
      <c r="AU23" s="655">
        <v>8598529</v>
      </c>
      <c r="AV23" s="655">
        <v>0</v>
      </c>
      <c r="AW23" s="655">
        <v>-17197097</v>
      </c>
      <c r="AX23" s="655">
        <v>2233010004</v>
      </c>
      <c r="AY23" s="655" t="s">
        <v>640</v>
      </c>
      <c r="AZ23" s="251">
        <v>-25795626</v>
      </c>
      <c r="BA23" s="251">
        <v>8598529</v>
      </c>
      <c r="BB23" s="251">
        <v>0</v>
      </c>
      <c r="BC23" s="251">
        <v>-17197097</v>
      </c>
      <c r="BD23" s="655">
        <v>2233010004</v>
      </c>
      <c r="BE23" s="655" t="s">
        <v>640</v>
      </c>
      <c r="BF23" s="251">
        <v>-25795626</v>
      </c>
      <c r="BG23" s="251">
        <v>8598529</v>
      </c>
      <c r="BH23" s="251">
        <v>0</v>
      </c>
      <c r="BI23" s="251">
        <v>-17197097</v>
      </c>
      <c r="BJ23" s="251"/>
      <c r="BK23" s="655">
        <v>2233010004</v>
      </c>
      <c r="BL23" s="655" t="s">
        <v>640</v>
      </c>
      <c r="BM23" s="251">
        <v>-25795626</v>
      </c>
      <c r="BN23" s="251">
        <v>8598529</v>
      </c>
      <c r="BO23" s="251">
        <v>0</v>
      </c>
      <c r="BP23" s="251">
        <v>-17197097</v>
      </c>
      <c r="BR23" s="655">
        <v>2233010004</v>
      </c>
      <c r="BS23" s="655" t="s">
        <v>640</v>
      </c>
      <c r="BT23" s="655">
        <v>-25795626</v>
      </c>
      <c r="BU23" s="655">
        <v>8598529</v>
      </c>
      <c r="BV23" s="655">
        <v>0</v>
      </c>
      <c r="BW23" s="655">
        <v>-17197097</v>
      </c>
      <c r="BY23" s="655">
        <v>2233010004</v>
      </c>
      <c r="BZ23" s="655" t="s">
        <v>640</v>
      </c>
      <c r="CA23" s="251">
        <v>-25795626</v>
      </c>
      <c r="CB23" s="251">
        <v>8598529</v>
      </c>
      <c r="CC23" s="251">
        <v>0</v>
      </c>
      <c r="CD23" s="251">
        <v>-17197097</v>
      </c>
    </row>
    <row r="24" spans="1:82" ht="24.75" customHeight="1" thickBot="1">
      <c r="C24" s="1415" t="s">
        <v>283</v>
      </c>
      <c r="D24" s="1416"/>
      <c r="E24" s="1416"/>
      <c r="F24" s="1417"/>
      <c r="K24" s="97">
        <f>D22</f>
        <v>367311451.54000002</v>
      </c>
      <c r="L24" s="97"/>
      <c r="M24" s="610">
        <v>3</v>
      </c>
      <c r="N24" s="655">
        <v>2233010004</v>
      </c>
      <c r="O24" s="655" t="s">
        <v>640</v>
      </c>
      <c r="P24" s="1175">
        <v>-25795626</v>
      </c>
      <c r="Q24" s="1175">
        <v>8598529</v>
      </c>
      <c r="R24" s="1175">
        <v>0</v>
      </c>
      <c r="S24" s="1175">
        <v>-17197097</v>
      </c>
      <c r="Z24" s="655">
        <v>2233010003</v>
      </c>
      <c r="AA24" s="655" t="s">
        <v>639</v>
      </c>
      <c r="AB24" s="251">
        <v>-27786069.879999999</v>
      </c>
      <c r="AC24" s="251">
        <v>3116260.48</v>
      </c>
      <c r="AD24" s="251">
        <v>0</v>
      </c>
      <c r="AE24" s="251">
        <v>-24669809.399999999</v>
      </c>
      <c r="AF24" s="251">
        <v>2233010005</v>
      </c>
      <c r="AG24" s="251" t="s">
        <v>645</v>
      </c>
      <c r="AH24" s="251">
        <v>-21407113.199999999</v>
      </c>
      <c r="AI24" s="251">
        <v>5148974.6500000004</v>
      </c>
      <c r="AJ24" s="251">
        <v>0</v>
      </c>
      <c r="AK24" s="251">
        <v>-16258138.550000001</v>
      </c>
      <c r="AL24" s="251">
        <v>2233010005</v>
      </c>
      <c r="AM24" s="251" t="s">
        <v>645</v>
      </c>
      <c r="AN24" s="251">
        <v>-21407113.199999999</v>
      </c>
      <c r="AO24" s="251">
        <v>5148974.6500000004</v>
      </c>
      <c r="AP24" s="251">
        <v>0</v>
      </c>
      <c r="AQ24" s="251">
        <v>-16258138.550000001</v>
      </c>
      <c r="AR24" s="655">
        <v>2233010005</v>
      </c>
      <c r="AS24" s="655" t="s">
        <v>645</v>
      </c>
      <c r="AT24" s="655">
        <v>-21407113.199999999</v>
      </c>
      <c r="AU24" s="655">
        <v>5148974.6500000004</v>
      </c>
      <c r="AV24" s="655">
        <v>0</v>
      </c>
      <c r="AW24" s="655">
        <v>-16258138.550000001</v>
      </c>
      <c r="AX24" s="655">
        <v>2233010005</v>
      </c>
      <c r="AY24" s="655" t="s">
        <v>645</v>
      </c>
      <c r="AZ24" s="251">
        <v>-21407113.199999999</v>
      </c>
      <c r="BA24" s="251">
        <v>5148974.6500000004</v>
      </c>
      <c r="BB24" s="251">
        <v>0</v>
      </c>
      <c r="BC24" s="251">
        <v>-16258138.550000001</v>
      </c>
      <c r="BD24" s="655">
        <v>2233010005</v>
      </c>
      <c r="BE24" s="655" t="s">
        <v>645</v>
      </c>
      <c r="BF24" s="251">
        <v>-21407113.199999999</v>
      </c>
      <c r="BG24" s="251">
        <v>5148974.6500000004</v>
      </c>
      <c r="BH24" s="251">
        <v>0</v>
      </c>
      <c r="BI24" s="251">
        <v>-16258138.550000001</v>
      </c>
      <c r="BJ24" s="251"/>
      <c r="BK24" s="655">
        <v>2233010005</v>
      </c>
      <c r="BL24" s="655" t="s">
        <v>645</v>
      </c>
      <c r="BM24" s="251">
        <v>-21407113.199999999</v>
      </c>
      <c r="BN24" s="251">
        <v>5148974.6500000004</v>
      </c>
      <c r="BO24" s="251">
        <v>0</v>
      </c>
      <c r="BP24" s="251">
        <v>-16258138.550000001</v>
      </c>
      <c r="BR24" s="655">
        <v>2233010005</v>
      </c>
      <c r="BS24" s="655" t="s">
        <v>645</v>
      </c>
      <c r="BT24" s="655">
        <v>-21407113.199999999</v>
      </c>
      <c r="BU24" s="655">
        <v>5148974.6500000004</v>
      </c>
      <c r="BV24" s="655">
        <v>0</v>
      </c>
      <c r="BW24" s="655">
        <v>-16258138.550000001</v>
      </c>
      <c r="BY24" s="655">
        <v>2233010005</v>
      </c>
      <c r="BZ24" s="655" t="s">
        <v>645</v>
      </c>
      <c r="CA24" s="251">
        <v>-21407113.199999999</v>
      </c>
      <c r="CB24" s="251">
        <v>5148974.6500000004</v>
      </c>
      <c r="CC24" s="251">
        <v>0</v>
      </c>
      <c r="CD24" s="251">
        <v>-16258138.550000001</v>
      </c>
    </row>
    <row r="25" spans="1:82" ht="24.75" customHeight="1" thickBot="1">
      <c r="C25" s="121"/>
      <c r="D25" s="122"/>
      <c r="E25" s="122"/>
      <c r="F25" s="122"/>
      <c r="J25" s="4" t="s">
        <v>1164</v>
      </c>
      <c r="K25" s="97">
        <f>K24-K23</f>
        <v>62722999.99000001</v>
      </c>
      <c r="L25" s="97"/>
      <c r="M25" s="610">
        <v>1</v>
      </c>
      <c r="N25" s="655">
        <v>2233010005</v>
      </c>
      <c r="O25" s="655" t="s">
        <v>645</v>
      </c>
      <c r="P25" s="1175">
        <v>-21407113.199999999</v>
      </c>
      <c r="Q25" s="1175">
        <v>5148974.6500000004</v>
      </c>
      <c r="R25" s="1175">
        <v>0</v>
      </c>
      <c r="S25" s="1175">
        <v>-16258138.550000001</v>
      </c>
      <c r="Z25" s="655">
        <v>2233010004</v>
      </c>
      <c r="AA25" s="655" t="s">
        <v>640</v>
      </c>
      <c r="AB25" s="251">
        <v>-25795626</v>
      </c>
      <c r="AC25" s="251">
        <v>8598529</v>
      </c>
      <c r="AD25" s="251">
        <v>0</v>
      </c>
      <c r="AE25" s="251">
        <v>-17197097</v>
      </c>
      <c r="AF25" s="251">
        <v>2233010006</v>
      </c>
      <c r="AG25" s="251" t="s">
        <v>642</v>
      </c>
      <c r="AH25" s="251">
        <v>-25968958.780000001</v>
      </c>
      <c r="AI25" s="251">
        <v>4523583.3</v>
      </c>
      <c r="AJ25" s="251">
        <v>0</v>
      </c>
      <c r="AK25" s="251">
        <v>-21445375.48</v>
      </c>
      <c r="AL25" s="251">
        <v>2233010006</v>
      </c>
      <c r="AM25" s="251" t="s">
        <v>642</v>
      </c>
      <c r="AN25" s="251">
        <v>-25968958.780000001</v>
      </c>
      <c r="AO25" s="251">
        <v>4523583.3</v>
      </c>
      <c r="AP25" s="251">
        <v>0</v>
      </c>
      <c r="AQ25" s="251">
        <v>-21445375.48</v>
      </c>
      <c r="AR25" s="655">
        <v>2233010006</v>
      </c>
      <c r="AS25" s="655" t="s">
        <v>642</v>
      </c>
      <c r="AT25" s="655">
        <v>-25968958.780000001</v>
      </c>
      <c r="AU25" s="655">
        <v>4523583.3</v>
      </c>
      <c r="AV25" s="655">
        <v>0</v>
      </c>
      <c r="AW25" s="655">
        <v>-21445375.48</v>
      </c>
      <c r="AX25" s="655">
        <v>2233010006</v>
      </c>
      <c r="AY25" s="655" t="s">
        <v>642</v>
      </c>
      <c r="AZ25" s="251">
        <v>-25968958.780000001</v>
      </c>
      <c r="BA25" s="251">
        <v>4523583.3</v>
      </c>
      <c r="BB25" s="251">
        <v>0</v>
      </c>
      <c r="BC25" s="251">
        <v>-21445375.48</v>
      </c>
      <c r="BD25" s="655">
        <v>2233010006</v>
      </c>
      <c r="BE25" s="655" t="s">
        <v>642</v>
      </c>
      <c r="BF25" s="251">
        <v>-25968958.780000001</v>
      </c>
      <c r="BG25" s="251">
        <v>4523583.3</v>
      </c>
      <c r="BH25" s="251">
        <v>0</v>
      </c>
      <c r="BI25" s="251">
        <v>-21445375.48</v>
      </c>
      <c r="BJ25" s="251"/>
      <c r="BK25" s="655">
        <v>2233010006</v>
      </c>
      <c r="BL25" s="655" t="s">
        <v>642</v>
      </c>
      <c r="BM25" s="251">
        <v>-25968958.780000001</v>
      </c>
      <c r="BN25" s="251">
        <v>4523583.3</v>
      </c>
      <c r="BO25" s="251">
        <v>0</v>
      </c>
      <c r="BP25" s="251">
        <v>-21445375.48</v>
      </c>
      <c r="BR25" s="655">
        <v>2233010006</v>
      </c>
      <c r="BS25" s="655" t="s">
        <v>642</v>
      </c>
      <c r="BT25" s="655">
        <v>-25968958.780000001</v>
      </c>
      <c r="BU25" s="655">
        <v>4523583.3</v>
      </c>
      <c r="BV25" s="655">
        <v>0</v>
      </c>
      <c r="BW25" s="655">
        <v>-21445375.48</v>
      </c>
      <c r="BY25" s="655">
        <v>2233010006</v>
      </c>
      <c r="BZ25" s="655" t="s">
        <v>642</v>
      </c>
      <c r="CA25" s="251">
        <v>-25968958.780000001</v>
      </c>
      <c r="CB25" s="251">
        <v>4523583.3</v>
      </c>
      <c r="CC25" s="251">
        <v>0</v>
      </c>
      <c r="CD25" s="251">
        <v>-21445375.48</v>
      </c>
    </row>
    <row r="26" spans="1:82" ht="39" thickBot="1">
      <c r="C26" s="123"/>
      <c r="D26" s="300"/>
      <c r="E26" s="300"/>
      <c r="F26" s="300"/>
      <c r="M26" s="610">
        <v>2</v>
      </c>
      <c r="N26" s="655">
        <v>2233010006</v>
      </c>
      <c r="O26" s="655" t="s">
        <v>642</v>
      </c>
      <c r="P26" s="1175">
        <v>-25968958.780000001</v>
      </c>
      <c r="Q26" s="1175">
        <v>4523583.3</v>
      </c>
      <c r="R26" s="1175">
        <v>0</v>
      </c>
      <c r="S26" s="1175">
        <v>-21445375.48</v>
      </c>
      <c r="Z26" s="655">
        <v>2233010005</v>
      </c>
      <c r="AA26" s="655" t="s">
        <v>645</v>
      </c>
      <c r="AB26" s="251">
        <v>-21407113.199999999</v>
      </c>
      <c r="AC26" s="251">
        <v>5148974.6500000004</v>
      </c>
      <c r="AD26" s="251">
        <v>0</v>
      </c>
      <c r="AE26" s="251">
        <v>-16258138.550000001</v>
      </c>
      <c r="AF26" s="251">
        <v>2233010007</v>
      </c>
      <c r="AG26" s="251" t="s">
        <v>1151</v>
      </c>
      <c r="AH26" s="251">
        <v>-18258526</v>
      </c>
      <c r="AI26" s="251">
        <v>2664036.79</v>
      </c>
      <c r="AJ26" s="251">
        <v>0</v>
      </c>
      <c r="AK26" s="251">
        <v>-15594489.210000001</v>
      </c>
      <c r="AL26" s="251">
        <v>2233010007</v>
      </c>
      <c r="AM26" s="251" t="s">
        <v>1151</v>
      </c>
      <c r="AN26" s="251">
        <v>-18258526</v>
      </c>
      <c r="AO26" s="251">
        <v>2664036.79</v>
      </c>
      <c r="AP26" s="251">
        <v>0</v>
      </c>
      <c r="AQ26" s="251">
        <v>-15594489.210000001</v>
      </c>
      <c r="AR26" s="655">
        <v>2233010007</v>
      </c>
      <c r="AS26" s="655" t="s">
        <v>1151</v>
      </c>
      <c r="AT26" s="655">
        <v>-18258526</v>
      </c>
      <c r="AU26" s="655">
        <v>2664036.79</v>
      </c>
      <c r="AV26" s="655">
        <v>0</v>
      </c>
      <c r="AW26" s="655">
        <v>-15594489.210000001</v>
      </c>
      <c r="AX26" s="655">
        <v>2233010007</v>
      </c>
      <c r="AY26" s="655" t="s">
        <v>1151</v>
      </c>
      <c r="AZ26" s="251">
        <v>-18258526</v>
      </c>
      <c r="BA26" s="251">
        <v>2664036.79</v>
      </c>
      <c r="BB26" s="251">
        <v>0</v>
      </c>
      <c r="BC26" s="251">
        <v>-15594489.210000001</v>
      </c>
      <c r="BD26" s="655">
        <v>2233010007</v>
      </c>
      <c r="BE26" s="655" t="s">
        <v>1151</v>
      </c>
      <c r="BF26" s="251">
        <v>-18258526</v>
      </c>
      <c r="BG26" s="251">
        <v>2664036.79</v>
      </c>
      <c r="BH26" s="251">
        <v>0</v>
      </c>
      <c r="BI26" s="251">
        <v>-15594489.210000001</v>
      </c>
      <c r="BJ26" s="251"/>
      <c r="BK26" s="655">
        <v>2233010007</v>
      </c>
      <c r="BL26" s="655" t="s">
        <v>1151</v>
      </c>
      <c r="BM26" s="251">
        <v>-18258526</v>
      </c>
      <c r="BN26" s="251">
        <v>2664036.79</v>
      </c>
      <c r="BO26" s="251">
        <v>0</v>
      </c>
      <c r="BP26" s="251">
        <v>-15594489.210000001</v>
      </c>
      <c r="BR26" s="655">
        <v>2233010007</v>
      </c>
      <c r="BS26" s="655" t="s">
        <v>1151</v>
      </c>
      <c r="BT26" s="655">
        <v>-18258526</v>
      </c>
      <c r="BU26" s="655">
        <v>2664036.79</v>
      </c>
      <c r="BV26" s="655">
        <v>0</v>
      </c>
      <c r="BW26" s="655">
        <v>-15594489.210000001</v>
      </c>
      <c r="BY26" s="655">
        <v>2233010007</v>
      </c>
      <c r="BZ26" s="655" t="s">
        <v>1151</v>
      </c>
      <c r="CA26" s="251">
        <v>-18258526</v>
      </c>
      <c r="CB26" s="251">
        <v>3370776</v>
      </c>
      <c r="CC26" s="251">
        <v>0</v>
      </c>
      <c r="CD26" s="251">
        <v>-14887750</v>
      </c>
    </row>
    <row r="27" spans="1:82" ht="39" thickBot="1">
      <c r="C27" s="123"/>
      <c r="D27" s="124"/>
      <c r="E27" s="124"/>
      <c r="F27" s="124"/>
      <c r="K27" s="97">
        <f>ESF!G22+ESF!G9</f>
        <v>171229708.20999998</v>
      </c>
      <c r="L27" s="97"/>
      <c r="M27" s="610">
        <v>4</v>
      </c>
      <c r="N27" s="655">
        <v>2233010007</v>
      </c>
      <c r="O27" s="655" t="s">
        <v>1151</v>
      </c>
      <c r="P27" s="1175">
        <v>-18258526</v>
      </c>
      <c r="Q27" s="1175">
        <v>3370776</v>
      </c>
      <c r="R27" s="1175">
        <v>0</v>
      </c>
      <c r="S27" s="1175">
        <v>-14887750</v>
      </c>
      <c r="Z27" s="655">
        <v>2233010006</v>
      </c>
      <c r="AA27" s="655" t="s">
        <v>642</v>
      </c>
      <c r="AB27" s="251">
        <v>-25968958.780000001</v>
      </c>
      <c r="AC27" s="251">
        <v>4523583.3</v>
      </c>
      <c r="AD27" s="251">
        <v>0</v>
      </c>
      <c r="AE27" s="251">
        <v>-21445375.48</v>
      </c>
      <c r="AF27" s="251">
        <v>2233010008</v>
      </c>
      <c r="AG27" s="251" t="s">
        <v>1150</v>
      </c>
      <c r="AH27" s="251">
        <v>-27581466.129999999</v>
      </c>
      <c r="AI27" s="251">
        <v>1817281.77</v>
      </c>
      <c r="AJ27" s="251">
        <v>0</v>
      </c>
      <c r="AK27" s="251">
        <v>-25764184.359999999</v>
      </c>
      <c r="AL27" s="251">
        <v>2233010008</v>
      </c>
      <c r="AM27" s="251" t="s">
        <v>1150</v>
      </c>
      <c r="AN27" s="251">
        <v>-27581466.129999999</v>
      </c>
      <c r="AO27" s="251">
        <v>1817281.77</v>
      </c>
      <c r="AP27" s="251">
        <v>0</v>
      </c>
      <c r="AQ27" s="251">
        <v>-25764184.359999999</v>
      </c>
      <c r="AR27" s="655">
        <v>2233010008</v>
      </c>
      <c r="AS27" s="655" t="s">
        <v>1150</v>
      </c>
      <c r="AT27" s="655">
        <v>-27581466.129999999</v>
      </c>
      <c r="AU27" s="655">
        <v>1817281.77</v>
      </c>
      <c r="AV27" s="655">
        <v>0</v>
      </c>
      <c r="AW27" s="655">
        <v>-25764184.359999999</v>
      </c>
      <c r="AX27" s="655">
        <v>2233010008</v>
      </c>
      <c r="AY27" s="655" t="s">
        <v>1150</v>
      </c>
      <c r="AZ27" s="251">
        <v>-27581466.129999999</v>
      </c>
      <c r="BA27" s="251">
        <v>1817281.77</v>
      </c>
      <c r="BB27" s="251">
        <v>0</v>
      </c>
      <c r="BC27" s="251">
        <v>-25764184.359999999</v>
      </c>
      <c r="BD27" s="655">
        <v>2233010008</v>
      </c>
      <c r="BE27" s="655" t="s">
        <v>1150</v>
      </c>
      <c r="BF27" s="251">
        <v>-27581466.129999999</v>
      </c>
      <c r="BG27" s="251">
        <v>1817281.77</v>
      </c>
      <c r="BH27" s="251">
        <v>0</v>
      </c>
      <c r="BI27" s="251">
        <v>-25764184.359999999</v>
      </c>
      <c r="BJ27" s="251"/>
      <c r="BK27" s="655">
        <v>2233010008</v>
      </c>
      <c r="BL27" s="655" t="s">
        <v>1150</v>
      </c>
      <c r="BM27" s="251">
        <v>-27581466.129999999</v>
      </c>
      <c r="BN27" s="251">
        <v>1817281.77</v>
      </c>
      <c r="BO27" s="251">
        <v>0</v>
      </c>
      <c r="BP27" s="251">
        <v>-25764184.359999999</v>
      </c>
      <c r="BR27" s="655">
        <v>2233010008</v>
      </c>
      <c r="BS27" s="655" t="s">
        <v>1150</v>
      </c>
      <c r="BT27" s="655">
        <v>-27581466.129999999</v>
      </c>
      <c r="BU27" s="655">
        <v>1817281.77</v>
      </c>
      <c r="BV27" s="655">
        <v>0</v>
      </c>
      <c r="BW27" s="655">
        <v>-25764184.359999999</v>
      </c>
      <c r="BY27" s="655">
        <v>2233010008</v>
      </c>
      <c r="BZ27" s="655" t="s">
        <v>1150</v>
      </c>
      <c r="CA27" s="251">
        <v>-27581466.129999999</v>
      </c>
      <c r="CB27" s="251">
        <v>2664036.79</v>
      </c>
      <c r="CC27" s="251">
        <v>0</v>
      </c>
      <c r="CD27" s="251">
        <v>-24917429.34</v>
      </c>
    </row>
    <row r="28" spans="1:82" ht="39" thickBot="1">
      <c r="C28" s="123"/>
      <c r="D28" s="124"/>
      <c r="E28" s="124"/>
      <c r="F28" s="124"/>
      <c r="M28" s="610">
        <v>5</v>
      </c>
      <c r="N28" s="655">
        <v>2233010008</v>
      </c>
      <c r="O28" s="655" t="s">
        <v>1150</v>
      </c>
      <c r="P28" s="1175">
        <v>-27581466.129999999</v>
      </c>
      <c r="Q28" s="1175">
        <v>2664036.79</v>
      </c>
      <c r="R28" s="1175">
        <v>0</v>
      </c>
      <c r="S28" s="1175">
        <v>-24917429.34</v>
      </c>
      <c r="Z28" s="655">
        <v>2233010007</v>
      </c>
      <c r="AA28" s="655" t="s">
        <v>1151</v>
      </c>
      <c r="AB28" s="251">
        <v>-18258526</v>
      </c>
      <c r="AC28" s="251">
        <v>2664036.79</v>
      </c>
      <c r="AD28" s="251">
        <v>0</v>
      </c>
      <c r="AE28" s="251">
        <v>-15594489.210000001</v>
      </c>
      <c r="AF28" s="251">
        <v>2233010009</v>
      </c>
      <c r="AG28" s="251" t="s">
        <v>643</v>
      </c>
      <c r="AH28" s="251">
        <v>-22101907.77</v>
      </c>
      <c r="AI28" s="251">
        <v>3370776</v>
      </c>
      <c r="AJ28" s="251">
        <v>0</v>
      </c>
      <c r="AK28" s="251">
        <v>-18731131.77</v>
      </c>
      <c r="AL28" s="251">
        <v>2233010009</v>
      </c>
      <c r="AM28" s="251" t="s">
        <v>643</v>
      </c>
      <c r="AN28" s="251">
        <v>-22101907.77</v>
      </c>
      <c r="AO28" s="251">
        <v>3370776</v>
      </c>
      <c r="AP28" s="251">
        <v>0</v>
      </c>
      <c r="AQ28" s="251">
        <v>-18731131.77</v>
      </c>
      <c r="AR28" s="655">
        <v>2233010009</v>
      </c>
      <c r="AS28" s="655" t="s">
        <v>643</v>
      </c>
      <c r="AT28" s="655">
        <v>-22101907.77</v>
      </c>
      <c r="AU28" s="655">
        <v>3370776</v>
      </c>
      <c r="AV28" s="655">
        <v>0</v>
      </c>
      <c r="AW28" s="655">
        <v>-18731131.77</v>
      </c>
      <c r="AX28" s="655">
        <v>2233010009</v>
      </c>
      <c r="AY28" s="655" t="s">
        <v>643</v>
      </c>
      <c r="AZ28" s="251">
        <v>-22101907.77</v>
      </c>
      <c r="BA28" s="251">
        <v>3370776</v>
      </c>
      <c r="BB28" s="251">
        <v>0</v>
      </c>
      <c r="BC28" s="251">
        <v>-18731131.77</v>
      </c>
      <c r="BD28" s="655">
        <v>2233010009</v>
      </c>
      <c r="BE28" s="655" t="s">
        <v>643</v>
      </c>
      <c r="BF28" s="251">
        <v>-22101907.77</v>
      </c>
      <c r="BG28" s="251">
        <v>3370776</v>
      </c>
      <c r="BH28" s="251">
        <v>0</v>
      </c>
      <c r="BI28" s="251">
        <v>-18731131.77</v>
      </c>
      <c r="BJ28" s="251"/>
      <c r="BK28" s="655">
        <v>2233010009</v>
      </c>
      <c r="BL28" s="655" t="s">
        <v>643</v>
      </c>
      <c r="BM28" s="251">
        <v>-22101907.77</v>
      </c>
      <c r="BN28" s="251">
        <v>3370776</v>
      </c>
      <c r="BO28" s="251">
        <v>0</v>
      </c>
      <c r="BP28" s="251">
        <v>-18731131.77</v>
      </c>
      <c r="BR28" s="655">
        <v>2233010009</v>
      </c>
      <c r="BS28" s="655" t="s">
        <v>643</v>
      </c>
      <c r="BT28" s="655">
        <v>-22101907.77</v>
      </c>
      <c r="BU28" s="655">
        <v>3370776</v>
      </c>
      <c r="BV28" s="655">
        <v>0</v>
      </c>
      <c r="BW28" s="655">
        <v>-18731131.77</v>
      </c>
      <c r="BY28" s="655">
        <v>2233010009</v>
      </c>
      <c r="BZ28" s="655" t="s">
        <v>643</v>
      </c>
      <c r="CA28" s="251">
        <v>-22101907.77</v>
      </c>
      <c r="CB28" s="251">
        <v>1817281.77</v>
      </c>
      <c r="CC28" s="251">
        <v>0</v>
      </c>
      <c r="CD28" s="251">
        <v>-20284626</v>
      </c>
    </row>
    <row r="29" spans="1:82" ht="39" thickBot="1">
      <c r="C29" s="123"/>
      <c r="D29" s="124"/>
      <c r="E29" s="124"/>
      <c r="F29" s="124"/>
      <c r="M29" s="610">
        <v>6</v>
      </c>
      <c r="N29" s="655">
        <v>2233010009</v>
      </c>
      <c r="O29" s="655" t="s">
        <v>643</v>
      </c>
      <c r="P29" s="1175">
        <v>-22101907.77</v>
      </c>
      <c r="Q29" s="1175">
        <v>1817281.77</v>
      </c>
      <c r="R29" s="1175">
        <v>0</v>
      </c>
      <c r="S29" s="1175">
        <v>-20284626</v>
      </c>
      <c r="Z29" s="655">
        <v>2233010008</v>
      </c>
      <c r="AA29" s="655" t="s">
        <v>1150</v>
      </c>
      <c r="AB29" s="251">
        <v>-27581466.129999999</v>
      </c>
      <c r="AC29" s="251">
        <v>1817281.77</v>
      </c>
      <c r="AD29" s="251">
        <v>0</v>
      </c>
      <c r="AE29" s="251">
        <v>-25764184.359999999</v>
      </c>
      <c r="AF29" s="251">
        <v>2233010010</v>
      </c>
      <c r="AG29" s="251" t="s">
        <v>725</v>
      </c>
      <c r="AH29" s="251">
        <v>-20429185.57</v>
      </c>
      <c r="AI29" s="251">
        <v>1909708</v>
      </c>
      <c r="AJ29" s="251">
        <v>0</v>
      </c>
      <c r="AK29" s="251">
        <v>-18519477.57</v>
      </c>
      <c r="AL29" s="251">
        <v>2233010010</v>
      </c>
      <c r="AM29" s="251" t="s">
        <v>725</v>
      </c>
      <c r="AN29" s="251">
        <v>-20429185.57</v>
      </c>
      <c r="AO29" s="251">
        <v>1909708</v>
      </c>
      <c r="AP29" s="251">
        <v>0</v>
      </c>
      <c r="AQ29" s="251">
        <v>-18519477.57</v>
      </c>
      <c r="AR29" s="655">
        <v>2233010010</v>
      </c>
      <c r="AS29" s="655" t="s">
        <v>725</v>
      </c>
      <c r="AT29" s="655">
        <v>-20429185.57</v>
      </c>
      <c r="AU29" s="655">
        <v>1909708</v>
      </c>
      <c r="AV29" s="655">
        <v>0</v>
      </c>
      <c r="AW29" s="655">
        <v>-18519477.57</v>
      </c>
      <c r="AX29" s="655">
        <v>2233010010</v>
      </c>
      <c r="AY29" s="655" t="s">
        <v>725</v>
      </c>
      <c r="AZ29" s="251">
        <v>-20429185.57</v>
      </c>
      <c r="BA29" s="251">
        <v>1909708</v>
      </c>
      <c r="BB29" s="251">
        <v>0</v>
      </c>
      <c r="BC29" s="251">
        <v>-18519477.57</v>
      </c>
      <c r="BD29" s="655">
        <v>2233010010</v>
      </c>
      <c r="BE29" s="655" t="s">
        <v>725</v>
      </c>
      <c r="BF29" s="251">
        <v>-20429185.57</v>
      </c>
      <c r="BG29" s="251">
        <v>1909708</v>
      </c>
      <c r="BH29" s="251">
        <v>0</v>
      </c>
      <c r="BI29" s="251">
        <v>-18519477.57</v>
      </c>
      <c r="BJ29" s="251"/>
      <c r="BK29" s="655">
        <v>2233010010</v>
      </c>
      <c r="BL29" s="655" t="s">
        <v>725</v>
      </c>
      <c r="BM29" s="251">
        <v>-20429185.57</v>
      </c>
      <c r="BN29" s="251">
        <v>1909708</v>
      </c>
      <c r="BO29" s="251">
        <v>0</v>
      </c>
      <c r="BP29" s="251">
        <v>-18519477.57</v>
      </c>
      <c r="BR29" s="655">
        <v>2233010010</v>
      </c>
      <c r="BS29" s="655" t="s">
        <v>725</v>
      </c>
      <c r="BT29" s="655">
        <v>-20429185.57</v>
      </c>
      <c r="BU29" s="655">
        <v>1909708</v>
      </c>
      <c r="BV29" s="655">
        <v>0</v>
      </c>
      <c r="BW29" s="655">
        <v>-18519477.57</v>
      </c>
      <c r="BY29" s="655">
        <v>2233010010</v>
      </c>
      <c r="BZ29" s="655" t="s">
        <v>725</v>
      </c>
      <c r="CA29" s="251">
        <v>-20429185.57</v>
      </c>
      <c r="CB29" s="251">
        <v>1909708</v>
      </c>
      <c r="CC29" s="251">
        <v>0</v>
      </c>
      <c r="CD29" s="251">
        <v>-18519477.57</v>
      </c>
    </row>
    <row r="30" spans="1:82" ht="26.25" thickBot="1">
      <c r="C30" s="123"/>
      <c r="D30" s="124"/>
      <c r="E30" s="124"/>
      <c r="F30" s="124"/>
      <c r="I30" s="120" t="s">
        <v>1484</v>
      </c>
      <c r="J30" s="97">
        <f>'P COG'!G81</f>
        <v>45253195.479999997</v>
      </c>
      <c r="K30" s="96"/>
      <c r="M30" s="610">
        <v>9</v>
      </c>
      <c r="N30" s="655">
        <v>2233010010</v>
      </c>
      <c r="O30" s="655" t="s">
        <v>725</v>
      </c>
      <c r="P30" s="1175">
        <v>-20429185.57</v>
      </c>
      <c r="Q30" s="1175">
        <v>1909708</v>
      </c>
      <c r="R30" s="1175">
        <v>0</v>
      </c>
      <c r="S30" s="1175">
        <v>-18519477.57</v>
      </c>
      <c r="Z30" s="655">
        <v>2233010009</v>
      </c>
      <c r="AA30" s="655" t="s">
        <v>643</v>
      </c>
      <c r="AB30" s="251">
        <v>-22101907.77</v>
      </c>
      <c r="AC30" s="251">
        <v>3370776</v>
      </c>
      <c r="AD30" s="251">
        <v>0</v>
      </c>
      <c r="AE30" s="251">
        <v>-18731131.77</v>
      </c>
      <c r="BD30" s="655">
        <v>3121010001</v>
      </c>
      <c r="BE30" s="655" t="s">
        <v>646</v>
      </c>
      <c r="BF30" s="251">
        <v>-1894601678.9100001</v>
      </c>
      <c r="BG30" s="251">
        <v>91988</v>
      </c>
      <c r="BH30" s="251">
        <v>2459387</v>
      </c>
      <c r="BI30" s="251">
        <v>-1896969077.9100001</v>
      </c>
      <c r="BJ30" s="251"/>
      <c r="BK30" s="655"/>
      <c r="BL30" s="655"/>
      <c r="BM30" s="251"/>
      <c r="BN30" s="251"/>
      <c r="BO30" s="251"/>
      <c r="BP30" s="251"/>
    </row>
    <row r="31" spans="1:82" ht="26.25" thickBot="1">
      <c r="C31" s="123"/>
      <c r="D31" s="124"/>
      <c r="E31" s="124"/>
      <c r="F31" s="124"/>
      <c r="I31" s="120" t="s">
        <v>1485</v>
      </c>
      <c r="J31" s="97">
        <f>SUM(E9:E19)</f>
        <v>23435013.66999992</v>
      </c>
      <c r="M31" s="610">
        <v>7</v>
      </c>
      <c r="P31" s="97"/>
      <c r="Q31" s="97"/>
      <c r="R31" s="97"/>
      <c r="S31" s="111">
        <f>SUM(S21:S30)</f>
        <v>-231861178.81999999</v>
      </c>
      <c r="Z31" s="655">
        <v>2233010010</v>
      </c>
      <c r="AA31" s="655" t="s">
        <v>725</v>
      </c>
      <c r="AB31" s="251">
        <v>-20429185.57</v>
      </c>
      <c r="AC31" s="251">
        <v>1909708</v>
      </c>
      <c r="AD31" s="251">
        <v>0</v>
      </c>
      <c r="AE31" s="251">
        <v>-18519477.57</v>
      </c>
    </row>
    <row r="32" spans="1:82" ht="12.75" thickBot="1">
      <c r="C32" s="125" t="s">
        <v>284</v>
      </c>
      <c r="D32" s="300">
        <f>SUM(D26:D31)</f>
        <v>0</v>
      </c>
      <c r="E32" s="300">
        <f t="shared" ref="E32:F32" si="6">SUM(E26:E31)</f>
        <v>0</v>
      </c>
      <c r="F32" s="300">
        <f t="shared" si="6"/>
        <v>0</v>
      </c>
      <c r="I32" s="120" t="s">
        <v>1486</v>
      </c>
      <c r="J32" s="97" t="e">
        <f>#REF!</f>
        <v>#REF!</v>
      </c>
      <c r="M32" s="610">
        <v>8</v>
      </c>
    </row>
    <row r="33" spans="3:19" ht="12.75" thickBot="1">
      <c r="C33" s="125"/>
      <c r="D33" s="126"/>
      <c r="E33" s="126"/>
      <c r="F33" s="126"/>
      <c r="J33" s="97" t="e">
        <f>J30-J31-J32</f>
        <v>#REF!</v>
      </c>
      <c r="M33" s="610">
        <v>10</v>
      </c>
    </row>
    <row r="34" spans="3:19" ht="12.75" thickBot="1">
      <c r="C34" s="127" t="s">
        <v>285</v>
      </c>
      <c r="D34" s="301">
        <f>D22+D32</f>
        <v>367311451.54000002</v>
      </c>
      <c r="E34" s="301">
        <f t="shared" ref="E34:F34" si="7">E22+E32</f>
        <v>45253195.479999915</v>
      </c>
      <c r="F34" s="301">
        <f t="shared" si="7"/>
        <v>322058256.06000006</v>
      </c>
    </row>
    <row r="35" spans="3:19">
      <c r="D35" s="297"/>
      <c r="E35" s="297"/>
      <c r="F35" s="297"/>
    </row>
    <row r="36" spans="3:19">
      <c r="D36" s="260">
        <f>EAD!F36</f>
        <v>615153838.29999995</v>
      </c>
      <c r="E36" s="297"/>
      <c r="F36" s="260">
        <f>EAD!G36</f>
        <v>493287964.2700001</v>
      </c>
    </row>
    <row r="37" spans="3:19">
      <c r="F37" s="97">
        <f>ESF!G9+ESF!G10+ESF!G22+ESF!G21</f>
        <v>222138799.13</v>
      </c>
      <c r="M37" s="722"/>
    </row>
    <row r="38" spans="3:19" ht="14.25">
      <c r="G38" s="128"/>
      <c r="M38" s="722"/>
    </row>
    <row r="39" spans="3:19" ht="14.25">
      <c r="F39" s="128"/>
      <c r="M39" s="722"/>
    </row>
    <row r="40" spans="3:19">
      <c r="M40" s="722"/>
    </row>
    <row r="41" spans="3:19">
      <c r="M41" s="722"/>
    </row>
    <row r="42" spans="3:19">
      <c r="M42" s="722"/>
    </row>
    <row r="43" spans="3:19">
      <c r="M43" s="722"/>
    </row>
    <row r="44" spans="3:19">
      <c r="M44" s="722"/>
    </row>
    <row r="45" spans="3:19" ht="12.75">
      <c r="M45" s="722"/>
      <c r="N45" s="380"/>
      <c r="O45" s="380"/>
      <c r="P45" s="380"/>
      <c r="Q45" s="380"/>
      <c r="R45" s="380"/>
      <c r="S45" s="380"/>
    </row>
    <row r="46" spans="3:19" ht="12.75">
      <c r="M46" s="722"/>
      <c r="N46" s="380"/>
      <c r="O46" s="380"/>
      <c r="P46" s="380"/>
      <c r="Q46" s="380"/>
      <c r="R46" s="380"/>
      <c r="S46" s="380"/>
    </row>
    <row r="47" spans="3:19" ht="12.75">
      <c r="M47" s="722"/>
      <c r="N47" s="380"/>
      <c r="O47" s="380"/>
      <c r="P47" s="380"/>
      <c r="Q47" s="380"/>
      <c r="R47" s="380"/>
      <c r="S47" s="380"/>
    </row>
    <row r="48" spans="3:19" ht="12.75">
      <c r="M48" s="722"/>
      <c r="N48" s="220"/>
      <c r="O48" s="220"/>
      <c r="P48" s="220"/>
      <c r="Q48" s="220"/>
      <c r="R48" s="220"/>
      <c r="S48" s="220"/>
    </row>
    <row r="49" spans="13:19" ht="12.75">
      <c r="M49" s="722"/>
      <c r="N49" s="220"/>
      <c r="O49" s="220"/>
      <c r="P49" s="220"/>
      <c r="Q49" s="220"/>
      <c r="R49" s="220"/>
      <c r="S49" s="220"/>
    </row>
    <row r="50" spans="13:19" ht="12.75">
      <c r="M50" s="722"/>
      <c r="N50" s="220"/>
      <c r="O50" s="220"/>
      <c r="P50" s="220"/>
      <c r="Q50" s="220"/>
      <c r="R50" s="220"/>
      <c r="S50" s="220"/>
    </row>
    <row r="51" spans="13:19" ht="12.75">
      <c r="M51" s="722"/>
      <c r="N51" s="220"/>
      <c r="O51" s="220"/>
      <c r="P51" s="220"/>
      <c r="Q51" s="220"/>
      <c r="R51" s="220"/>
      <c r="S51" s="220"/>
    </row>
    <row r="52" spans="13:19" ht="12.75">
      <c r="M52" s="722"/>
      <c r="N52" s="220"/>
      <c r="O52" s="220"/>
      <c r="P52" s="220"/>
      <c r="Q52" s="220"/>
      <c r="R52" s="220"/>
      <c r="S52" s="220"/>
    </row>
    <row r="53" spans="13:19" ht="12.75">
      <c r="M53" s="722"/>
      <c r="N53" s="220"/>
      <c r="O53" s="220"/>
      <c r="P53" s="220"/>
      <c r="Q53" s="220"/>
      <c r="R53" s="220"/>
      <c r="S53" s="220"/>
    </row>
    <row r="54" spans="13:19" ht="12.75">
      <c r="M54" s="722"/>
      <c r="N54" s="220"/>
      <c r="O54" s="220"/>
      <c r="P54" s="220"/>
      <c r="Q54" s="220"/>
      <c r="R54" s="220"/>
      <c r="S54" s="220"/>
    </row>
    <row r="55" spans="13:19" ht="12.75">
      <c r="M55" s="722"/>
      <c r="N55" s="220"/>
      <c r="O55" s="220"/>
      <c r="P55" s="220"/>
      <c r="Q55" s="220"/>
      <c r="R55" s="220"/>
      <c r="S55" s="220"/>
    </row>
    <row r="56" spans="13:19" ht="12.75">
      <c r="M56" s="722"/>
      <c r="N56" s="220"/>
      <c r="O56" s="220"/>
      <c r="P56" s="220"/>
      <c r="Q56" s="220"/>
      <c r="R56" s="220"/>
      <c r="S56" s="220"/>
    </row>
    <row r="57" spans="13:19" ht="12.75">
      <c r="M57" s="722"/>
      <c r="N57" s="220"/>
      <c r="O57" s="220"/>
      <c r="P57" s="220"/>
      <c r="Q57" s="220"/>
      <c r="R57" s="220"/>
      <c r="S57" s="220"/>
    </row>
    <row r="58" spans="13:19" ht="12.75">
      <c r="M58" s="722"/>
      <c r="N58" s="220"/>
      <c r="O58" s="220"/>
      <c r="P58" s="220"/>
      <c r="Q58" s="220"/>
      <c r="R58" s="220"/>
      <c r="S58" s="220"/>
    </row>
    <row r="59" spans="13:19" ht="12.75">
      <c r="M59" s="722"/>
      <c r="N59" s="220"/>
      <c r="O59" s="220"/>
      <c r="P59" s="220"/>
      <c r="Q59" s="220"/>
      <c r="R59" s="220"/>
      <c r="S59" s="220"/>
    </row>
    <row r="60" spans="13:19" ht="12.75">
      <c r="M60" s="722"/>
      <c r="N60" s="220"/>
      <c r="O60" s="220"/>
      <c r="P60" s="220"/>
      <c r="Q60" s="220"/>
      <c r="R60" s="220"/>
      <c r="S60" s="220"/>
    </row>
    <row r="61" spans="13:19" ht="12.75">
      <c r="M61" s="722"/>
      <c r="N61" s="220"/>
      <c r="O61" s="220"/>
      <c r="P61" s="220"/>
      <c r="Q61" s="220"/>
      <c r="R61" s="220"/>
      <c r="S61" s="220"/>
    </row>
    <row r="62" spans="13:19">
      <c r="M62" s="722"/>
      <c r="N62" s="12"/>
      <c r="O62" s="12"/>
      <c r="P62" s="12"/>
      <c r="Q62" s="12"/>
      <c r="R62" s="12"/>
      <c r="S62" s="12"/>
    </row>
    <row r="63" spans="13:19">
      <c r="M63" s="722"/>
      <c r="N63" s="12"/>
      <c r="O63" s="12"/>
      <c r="P63" s="12"/>
      <c r="Q63" s="12"/>
      <c r="R63" s="12"/>
      <c r="S63" s="12"/>
    </row>
    <row r="64" spans="13:19" ht="12.75">
      <c r="M64" s="722"/>
      <c r="N64" s="220"/>
      <c r="O64" s="220"/>
      <c r="P64" s="220"/>
      <c r="Q64" s="220"/>
      <c r="R64" s="220"/>
      <c r="S64" s="220"/>
    </row>
    <row r="65" spans="13:19" ht="12.75">
      <c r="M65" s="722"/>
      <c r="N65" s="220"/>
      <c r="O65" s="220"/>
      <c r="P65" s="220"/>
      <c r="Q65" s="220"/>
      <c r="R65" s="220"/>
      <c r="S65" s="220"/>
    </row>
    <row r="66" spans="13:19" ht="12.75">
      <c r="M66" s="722"/>
      <c r="N66" s="220"/>
      <c r="O66" s="220"/>
      <c r="P66" s="220"/>
      <c r="Q66" s="220"/>
      <c r="R66" s="220"/>
      <c r="S66" s="220"/>
    </row>
    <row r="67" spans="13:19" ht="12.75">
      <c r="M67" s="722"/>
      <c r="N67" s="220"/>
      <c r="O67" s="220"/>
      <c r="P67" s="220"/>
      <c r="Q67" s="220"/>
      <c r="R67" s="220"/>
      <c r="S67" s="220"/>
    </row>
    <row r="68" spans="13:19" ht="12.75">
      <c r="M68" s="722"/>
      <c r="N68" s="220"/>
      <c r="O68" s="220"/>
      <c r="P68" s="220"/>
      <c r="Q68" s="220"/>
      <c r="R68" s="220"/>
      <c r="S68" s="220"/>
    </row>
    <row r="69" spans="13:19" ht="12.75">
      <c r="M69" s="722"/>
      <c r="N69" s="220"/>
      <c r="O69" s="220"/>
      <c r="P69" s="220"/>
      <c r="Q69" s="220"/>
      <c r="R69" s="220"/>
      <c r="S69" s="220"/>
    </row>
    <row r="70" spans="13:19" ht="12.75">
      <c r="M70" s="722"/>
      <c r="N70" s="220"/>
      <c r="O70" s="220"/>
      <c r="P70" s="220"/>
      <c r="Q70" s="220"/>
      <c r="R70" s="220"/>
      <c r="S70" s="220"/>
    </row>
    <row r="71" spans="13:19" ht="12.75">
      <c r="M71" s="722"/>
      <c r="N71" s="220"/>
      <c r="O71" s="220"/>
      <c r="P71" s="220"/>
      <c r="Q71" s="220"/>
      <c r="R71" s="220"/>
      <c r="S71" s="220"/>
    </row>
    <row r="72" spans="13:19" ht="12.75">
      <c r="M72" s="722"/>
      <c r="N72" s="220"/>
      <c r="O72" s="220"/>
      <c r="P72" s="220"/>
      <c r="Q72" s="220"/>
      <c r="R72" s="220"/>
      <c r="S72" s="220"/>
    </row>
    <row r="73" spans="13:19" ht="12.75">
      <c r="M73" s="722"/>
      <c r="N73" s="220"/>
      <c r="O73" s="220"/>
      <c r="P73" s="220"/>
      <c r="Q73" s="220"/>
      <c r="R73" s="220"/>
      <c r="S73" s="220"/>
    </row>
    <row r="74" spans="13:19" ht="12.75">
      <c r="M74" s="722"/>
      <c r="N74" s="220"/>
      <c r="O74" s="220"/>
      <c r="P74" s="220"/>
      <c r="Q74" s="220"/>
      <c r="R74" s="220"/>
      <c r="S74" s="220"/>
    </row>
    <row r="75" spans="13:19" ht="12.75">
      <c r="M75" s="722"/>
      <c r="N75" s="220"/>
      <c r="O75" s="220"/>
      <c r="P75" s="220"/>
      <c r="Q75" s="220"/>
      <c r="R75" s="220"/>
      <c r="S75" s="220"/>
    </row>
    <row r="76" spans="13:19" ht="12.75">
      <c r="M76" s="722"/>
      <c r="N76" s="220"/>
      <c r="O76" s="220"/>
      <c r="P76" s="220"/>
      <c r="Q76" s="220"/>
      <c r="R76" s="220"/>
      <c r="S76" s="220"/>
    </row>
    <row r="77" spans="13:19" ht="12.75">
      <c r="M77" s="722"/>
      <c r="N77" s="220"/>
      <c r="O77" s="220"/>
      <c r="P77" s="220"/>
      <c r="Q77" s="220"/>
      <c r="R77" s="220"/>
      <c r="S77" s="220"/>
    </row>
    <row r="78" spans="13:19" ht="12.75">
      <c r="M78" s="722"/>
      <c r="N78" s="220"/>
      <c r="O78" s="220"/>
      <c r="P78" s="220"/>
      <c r="Q78" s="220"/>
      <c r="R78" s="220"/>
      <c r="S78" s="220"/>
    </row>
    <row r="79" spans="13:19" ht="12.75">
      <c r="M79" s="722"/>
      <c r="N79" s="220"/>
      <c r="O79" s="220"/>
      <c r="P79" s="220"/>
      <c r="Q79" s="220"/>
      <c r="R79" s="220"/>
      <c r="S79" s="220"/>
    </row>
    <row r="80" spans="13:19" ht="12.75">
      <c r="M80" s="722"/>
      <c r="N80" s="220"/>
      <c r="O80" s="220"/>
      <c r="P80" s="220"/>
      <c r="Q80" s="220"/>
      <c r="R80" s="220"/>
      <c r="S80" s="220"/>
    </row>
    <row r="81" spans="13:19" ht="12.75">
      <c r="M81" s="722"/>
      <c r="N81" s="220"/>
      <c r="O81" s="220"/>
      <c r="P81" s="220"/>
      <c r="Q81" s="220"/>
      <c r="R81" s="220"/>
      <c r="S81" s="220"/>
    </row>
    <row r="82" spans="13:19" ht="12.75">
      <c r="M82" s="722"/>
      <c r="N82" s="220"/>
      <c r="O82" s="220"/>
      <c r="P82" s="220"/>
      <c r="Q82" s="220"/>
      <c r="R82" s="220"/>
      <c r="S82" s="220"/>
    </row>
    <row r="83" spans="13:19" ht="12.75">
      <c r="M83" s="722"/>
      <c r="N83" s="220"/>
      <c r="O83" s="220"/>
      <c r="P83" s="220"/>
      <c r="Q83" s="220"/>
      <c r="R83" s="220"/>
      <c r="S83" s="220"/>
    </row>
    <row r="84" spans="13:19" ht="12.75">
      <c r="M84" s="722"/>
      <c r="N84" s="220"/>
      <c r="O84" s="220"/>
      <c r="P84" s="220"/>
      <c r="Q84" s="220"/>
      <c r="R84" s="220"/>
      <c r="S84" s="220"/>
    </row>
    <row r="85" spans="13:19" ht="12.75">
      <c r="M85" s="722"/>
      <c r="N85" s="220"/>
      <c r="O85" s="220"/>
      <c r="P85" s="220"/>
      <c r="Q85" s="220"/>
      <c r="R85" s="220"/>
      <c r="S85" s="220"/>
    </row>
    <row r="86" spans="13:19" ht="12.75">
      <c r="M86" s="722"/>
      <c r="N86" s="220"/>
      <c r="O86" s="220"/>
      <c r="P86" s="220"/>
      <c r="Q86" s="220"/>
      <c r="R86" s="220"/>
      <c r="S86" s="220"/>
    </row>
    <row r="87" spans="13:19" ht="12.75">
      <c r="M87" s="722"/>
      <c r="N87" s="220"/>
      <c r="O87" s="220"/>
      <c r="P87" s="220"/>
      <c r="Q87" s="220"/>
      <c r="R87" s="220"/>
      <c r="S87" s="220"/>
    </row>
    <row r="88" spans="13:19" ht="12.75">
      <c r="M88" s="722"/>
      <c r="N88" s="220"/>
      <c r="O88" s="220"/>
      <c r="P88" s="220"/>
      <c r="Q88" s="220"/>
      <c r="R88" s="220"/>
      <c r="S88" s="220"/>
    </row>
    <row r="89" spans="13:19" ht="12.75">
      <c r="M89" s="722"/>
      <c r="N89" s="220"/>
      <c r="O89" s="220"/>
      <c r="P89" s="220"/>
      <c r="Q89" s="220"/>
      <c r="R89" s="220"/>
      <c r="S89" s="220"/>
    </row>
    <row r="90" spans="13:19">
      <c r="M90" s="722"/>
      <c r="N90" s="12"/>
      <c r="O90" s="12"/>
      <c r="P90" s="12"/>
      <c r="Q90" s="12"/>
      <c r="R90" s="12"/>
      <c r="S90" s="12"/>
    </row>
    <row r="91" spans="13:19">
      <c r="M91" s="722"/>
      <c r="N91" s="12"/>
      <c r="O91" s="12"/>
      <c r="P91" s="12"/>
      <c r="Q91" s="12"/>
      <c r="R91" s="12"/>
      <c r="S91" s="12"/>
    </row>
    <row r="92" spans="13:19" ht="12.75">
      <c r="M92" s="722"/>
      <c r="N92" s="220"/>
      <c r="O92" s="220"/>
      <c r="P92" s="220"/>
      <c r="Q92" s="220"/>
      <c r="R92" s="220"/>
      <c r="S92" s="220"/>
    </row>
    <row r="93" spans="13:19" ht="12.75">
      <c r="M93" s="722"/>
      <c r="N93" s="220"/>
      <c r="O93" s="220"/>
      <c r="P93" s="220"/>
      <c r="Q93" s="220"/>
      <c r="R93" s="220"/>
      <c r="S93" s="220"/>
    </row>
    <row r="94" spans="13:19" ht="12.75">
      <c r="M94" s="722"/>
      <c r="N94" s="220"/>
      <c r="O94" s="220"/>
      <c r="P94" s="220"/>
      <c r="Q94" s="220"/>
      <c r="R94" s="220"/>
      <c r="S94" s="220"/>
    </row>
    <row r="95" spans="13:19" ht="12.75">
      <c r="M95" s="722"/>
      <c r="N95" s="220"/>
      <c r="O95" s="220"/>
      <c r="P95" s="220"/>
      <c r="Q95" s="220"/>
      <c r="R95" s="220"/>
      <c r="S95" s="220"/>
    </row>
    <row r="96" spans="13:19" ht="12.75">
      <c r="M96" s="722"/>
      <c r="N96" s="220"/>
      <c r="O96" s="220"/>
      <c r="P96" s="220"/>
      <c r="Q96" s="220"/>
      <c r="R96" s="220"/>
      <c r="S96" s="220"/>
    </row>
    <row r="97" spans="13:19" ht="12.75">
      <c r="M97" s="722"/>
      <c r="N97" s="220"/>
      <c r="O97" s="220"/>
      <c r="P97" s="220"/>
      <c r="Q97" s="220"/>
      <c r="R97" s="220"/>
      <c r="S97" s="220"/>
    </row>
    <row r="98" spans="13:19" ht="12.75">
      <c r="M98" s="722"/>
      <c r="N98" s="220"/>
      <c r="O98" s="220"/>
      <c r="P98" s="220"/>
      <c r="Q98" s="220"/>
      <c r="R98" s="220"/>
      <c r="S98" s="220"/>
    </row>
    <row r="99" spans="13:19" ht="12.75">
      <c r="M99" s="722"/>
      <c r="N99" s="220"/>
      <c r="O99" s="220"/>
      <c r="P99" s="220"/>
      <c r="Q99" s="220"/>
      <c r="R99" s="220"/>
      <c r="S99" s="220"/>
    </row>
    <row r="100" spans="13:19" ht="12.75">
      <c r="M100" s="722"/>
      <c r="N100" s="220"/>
      <c r="O100" s="220"/>
      <c r="P100" s="220"/>
      <c r="Q100" s="220"/>
      <c r="R100" s="220"/>
      <c r="S100" s="220"/>
    </row>
    <row r="101" spans="13:19" ht="12.75">
      <c r="M101" s="722"/>
      <c r="N101" s="220"/>
      <c r="O101" s="220"/>
      <c r="P101" s="220"/>
      <c r="Q101" s="220"/>
      <c r="R101" s="220"/>
      <c r="S101" s="220"/>
    </row>
    <row r="102" spans="13:19" ht="12.75">
      <c r="M102" s="722"/>
      <c r="N102" s="220"/>
      <c r="O102" s="220"/>
      <c r="P102" s="220"/>
      <c r="Q102" s="220"/>
      <c r="R102" s="220"/>
      <c r="S102" s="220"/>
    </row>
    <row r="103" spans="13:19" ht="12.75">
      <c r="M103" s="722"/>
      <c r="N103" s="220"/>
      <c r="O103" s="220"/>
      <c r="P103" s="220"/>
      <c r="Q103" s="220"/>
      <c r="R103" s="220"/>
      <c r="S103" s="220"/>
    </row>
    <row r="104" spans="13:19" ht="12.75">
      <c r="M104" s="722"/>
      <c r="N104" s="220"/>
      <c r="O104" s="220"/>
      <c r="P104" s="220"/>
      <c r="Q104" s="220"/>
      <c r="R104" s="220"/>
      <c r="S104" s="220"/>
    </row>
    <row r="105" spans="13:19" ht="12.75">
      <c r="M105" s="722"/>
      <c r="N105" s="220"/>
      <c r="O105" s="220"/>
      <c r="P105" s="220"/>
      <c r="Q105" s="220"/>
      <c r="R105" s="220"/>
      <c r="S105" s="220"/>
    </row>
    <row r="106" spans="13:19" ht="12.75">
      <c r="M106" s="722"/>
      <c r="N106" s="220"/>
      <c r="O106" s="220"/>
      <c r="P106" s="220"/>
      <c r="Q106" s="220"/>
      <c r="R106" s="220"/>
      <c r="S106" s="220"/>
    </row>
    <row r="107" spans="13:19" ht="12.75">
      <c r="M107" s="722"/>
      <c r="N107" s="220"/>
      <c r="O107" s="220"/>
      <c r="P107" s="220"/>
      <c r="Q107" s="220"/>
      <c r="R107" s="220"/>
      <c r="S107" s="220"/>
    </row>
    <row r="108" spans="13:19" ht="12.75">
      <c r="M108" s="722"/>
      <c r="N108" s="220"/>
      <c r="O108" s="220"/>
      <c r="P108" s="220"/>
      <c r="Q108" s="220"/>
      <c r="R108" s="220"/>
      <c r="S108" s="220"/>
    </row>
    <row r="109" spans="13:19" ht="12.75">
      <c r="M109" s="722"/>
      <c r="N109" s="220"/>
      <c r="O109" s="220"/>
      <c r="P109" s="220"/>
      <c r="Q109" s="220"/>
      <c r="R109" s="220"/>
      <c r="S109" s="220"/>
    </row>
    <row r="110" spans="13:19" ht="12.75">
      <c r="M110" s="722"/>
      <c r="N110" s="220"/>
      <c r="O110" s="220"/>
      <c r="P110" s="220"/>
      <c r="Q110" s="220"/>
      <c r="R110" s="220"/>
      <c r="S110" s="220"/>
    </row>
    <row r="111" spans="13:19" ht="12.75">
      <c r="M111" s="722"/>
      <c r="N111" s="220"/>
      <c r="O111" s="220"/>
      <c r="P111" s="220"/>
      <c r="Q111" s="220"/>
      <c r="R111" s="220"/>
      <c r="S111" s="220"/>
    </row>
    <row r="112" spans="13:19" ht="12.75">
      <c r="M112" s="722"/>
      <c r="N112" s="220"/>
      <c r="O112" s="220"/>
      <c r="P112" s="220"/>
      <c r="Q112" s="220"/>
      <c r="R112" s="220"/>
      <c r="S112" s="220"/>
    </row>
    <row r="113" spans="13:19" ht="12.75">
      <c r="M113" s="722"/>
      <c r="N113" s="220"/>
      <c r="O113" s="220"/>
      <c r="P113" s="220"/>
      <c r="Q113" s="220"/>
      <c r="R113" s="220"/>
      <c r="S113" s="220"/>
    </row>
    <row r="114" spans="13:19" ht="12.75">
      <c r="M114" s="722"/>
      <c r="N114" s="220"/>
      <c r="O114" s="220"/>
      <c r="P114" s="220"/>
      <c r="Q114" s="220"/>
      <c r="R114" s="220"/>
      <c r="S114" s="220"/>
    </row>
    <row r="115" spans="13:19" ht="12.75">
      <c r="M115" s="722"/>
      <c r="N115" s="220"/>
      <c r="O115" s="220"/>
      <c r="P115" s="220"/>
      <c r="Q115" s="220"/>
      <c r="R115" s="220"/>
      <c r="S115" s="220"/>
    </row>
    <row r="116" spans="13:19" ht="12.75">
      <c r="M116" s="722"/>
      <c r="N116" s="220"/>
      <c r="O116" s="220"/>
      <c r="P116" s="220"/>
      <c r="Q116" s="220"/>
      <c r="R116" s="220"/>
      <c r="S116" s="220"/>
    </row>
    <row r="117" spans="13:19">
      <c r="M117" s="722"/>
      <c r="N117" s="12"/>
      <c r="O117" s="12"/>
      <c r="P117" s="12"/>
      <c r="Q117" s="12"/>
      <c r="R117" s="12"/>
      <c r="S117" s="12"/>
    </row>
    <row r="118" spans="13:19">
      <c r="M118" s="722"/>
      <c r="N118" s="12"/>
      <c r="O118" s="12"/>
      <c r="P118" s="12"/>
      <c r="Q118" s="12"/>
      <c r="R118" s="12"/>
      <c r="S118" s="12"/>
    </row>
    <row r="119" spans="13:19">
      <c r="M119" s="722"/>
      <c r="N119" s="12"/>
      <c r="O119" s="12"/>
      <c r="P119" s="12"/>
      <c r="Q119" s="12"/>
      <c r="R119" s="12"/>
      <c r="S119" s="12"/>
    </row>
    <row r="120" spans="13:19" ht="12.75">
      <c r="M120" s="722"/>
      <c r="N120" s="220"/>
      <c r="O120" s="220"/>
      <c r="P120" s="220"/>
      <c r="Q120" s="220"/>
      <c r="R120" s="220"/>
      <c r="S120" s="227"/>
    </row>
    <row r="121" spans="13:19" ht="12.75">
      <c r="M121" s="722"/>
      <c r="N121" s="220"/>
      <c r="O121" s="220"/>
      <c r="P121" s="220"/>
      <c r="Q121" s="220"/>
      <c r="R121" s="220"/>
      <c r="S121" s="227"/>
    </row>
    <row r="122" spans="13:19" ht="12.75">
      <c r="M122" s="722"/>
      <c r="N122" s="723"/>
      <c r="O122" s="723"/>
      <c r="P122" s="723"/>
      <c r="Q122" s="723"/>
      <c r="R122" s="723"/>
      <c r="S122" s="724"/>
    </row>
    <row r="123" spans="13:19" ht="12.75">
      <c r="M123" s="722"/>
      <c r="N123" s="723"/>
      <c r="O123" s="723"/>
      <c r="P123" s="723"/>
      <c r="Q123" s="723"/>
      <c r="R123" s="723"/>
      <c r="S123" s="724"/>
    </row>
    <row r="124" spans="13:19" ht="12.75">
      <c r="M124" s="722"/>
      <c r="N124" s="723"/>
      <c r="O124" s="723"/>
      <c r="P124" s="723"/>
      <c r="Q124" s="723"/>
      <c r="R124" s="723"/>
      <c r="S124" s="724"/>
    </row>
    <row r="125" spans="13:19" ht="12.75">
      <c r="M125" s="722"/>
      <c r="N125" s="723"/>
      <c r="O125" s="723"/>
      <c r="P125" s="723"/>
      <c r="Q125" s="723"/>
      <c r="R125" s="723"/>
      <c r="S125" s="724"/>
    </row>
    <row r="126" spans="13:19" ht="12.75">
      <c r="M126" s="722"/>
      <c r="N126" s="723"/>
      <c r="O126" s="723"/>
      <c r="P126" s="723"/>
      <c r="Q126" s="723"/>
      <c r="R126" s="723"/>
      <c r="S126" s="724"/>
    </row>
    <row r="127" spans="13:19" ht="12.75">
      <c r="M127" s="722"/>
      <c r="N127" s="723"/>
      <c r="O127" s="723"/>
      <c r="P127" s="723"/>
      <c r="Q127" s="723"/>
      <c r="R127" s="723"/>
      <c r="S127" s="724"/>
    </row>
    <row r="128" spans="13:19" ht="12.75">
      <c r="M128" s="722"/>
      <c r="N128" s="723"/>
      <c r="O128" s="723"/>
      <c r="P128" s="723"/>
      <c r="Q128" s="723"/>
      <c r="R128" s="723"/>
      <c r="S128" s="724"/>
    </row>
    <row r="129" spans="13:19" ht="12.75">
      <c r="M129" s="722"/>
      <c r="N129" s="723"/>
      <c r="O129" s="723"/>
      <c r="P129" s="723"/>
      <c r="Q129" s="723"/>
      <c r="R129" s="723"/>
      <c r="S129" s="724"/>
    </row>
    <row r="130" spans="13:19" ht="12.75">
      <c r="M130" s="722"/>
      <c r="N130" s="723"/>
      <c r="O130" s="723"/>
      <c r="P130" s="723"/>
      <c r="Q130" s="723"/>
      <c r="R130" s="723"/>
      <c r="S130" s="724"/>
    </row>
    <row r="131" spans="13:19" ht="12.75">
      <c r="M131" s="722"/>
      <c r="N131" s="723"/>
      <c r="O131" s="723"/>
      <c r="P131" s="723"/>
      <c r="Q131" s="723"/>
      <c r="R131" s="723"/>
      <c r="S131" s="724"/>
    </row>
    <row r="132" spans="13:19" ht="12.75">
      <c r="M132" s="722"/>
      <c r="N132" s="220"/>
      <c r="O132" s="220"/>
      <c r="P132" s="220"/>
      <c r="Q132" s="220"/>
      <c r="R132" s="220"/>
      <c r="S132" s="227"/>
    </row>
    <row r="133" spans="13:19" ht="12.75">
      <c r="M133" s="722"/>
      <c r="N133" s="220"/>
      <c r="O133" s="220"/>
      <c r="P133" s="220"/>
      <c r="Q133" s="220"/>
      <c r="R133" s="220"/>
      <c r="S133" s="227"/>
    </row>
    <row r="134" spans="13:19" ht="12.75">
      <c r="M134" s="722"/>
      <c r="N134" s="220"/>
      <c r="O134" s="220"/>
      <c r="P134" s="220"/>
      <c r="Q134" s="220"/>
      <c r="R134" s="220"/>
      <c r="S134" s="227"/>
    </row>
    <row r="135" spans="13:19" ht="12.75">
      <c r="M135" s="722"/>
      <c r="N135" s="220"/>
      <c r="O135" s="220"/>
      <c r="P135" s="220"/>
      <c r="Q135" s="220"/>
      <c r="R135" s="220"/>
      <c r="S135" s="227"/>
    </row>
    <row r="136" spans="13:19" ht="12.75">
      <c r="M136" s="722"/>
      <c r="N136" s="220"/>
      <c r="O136" s="220"/>
      <c r="P136" s="220"/>
      <c r="Q136" s="220"/>
      <c r="R136" s="220"/>
      <c r="S136" s="227"/>
    </row>
    <row r="137" spans="13:19" ht="12.75">
      <c r="M137" s="722"/>
      <c r="N137" s="220"/>
      <c r="O137" s="220"/>
      <c r="P137" s="220"/>
      <c r="Q137" s="220"/>
      <c r="R137" s="220"/>
      <c r="S137" s="227"/>
    </row>
    <row r="138" spans="13:19" ht="12.75">
      <c r="M138" s="722"/>
      <c r="N138" s="220"/>
      <c r="O138" s="220"/>
      <c r="P138" s="220"/>
      <c r="Q138" s="220"/>
      <c r="R138" s="220"/>
      <c r="S138" s="227"/>
    </row>
    <row r="139" spans="13:19" ht="12.75">
      <c r="M139" s="722"/>
      <c r="N139" s="220"/>
      <c r="O139" s="220"/>
      <c r="P139" s="220"/>
      <c r="Q139" s="220"/>
      <c r="R139" s="220"/>
      <c r="S139" s="227"/>
    </row>
    <row r="140" spans="13:19" ht="12.75">
      <c r="M140" s="722"/>
      <c r="N140" s="220"/>
      <c r="O140" s="220"/>
      <c r="P140" s="220"/>
      <c r="Q140" s="220"/>
      <c r="R140" s="220"/>
      <c r="S140" s="227"/>
    </row>
    <row r="141" spans="13:19" ht="12.75">
      <c r="M141" s="722"/>
      <c r="N141" s="220"/>
      <c r="O141" s="220"/>
      <c r="P141" s="220"/>
      <c r="Q141" s="220"/>
      <c r="R141" s="220"/>
      <c r="S141" s="227"/>
    </row>
    <row r="142" spans="13:19" ht="12.75">
      <c r="M142" s="722"/>
      <c r="N142" s="220"/>
      <c r="O142" s="220"/>
      <c r="P142" s="220"/>
      <c r="Q142" s="220"/>
      <c r="R142" s="220"/>
      <c r="S142" s="227"/>
    </row>
    <row r="143" spans="13:19" ht="12.75">
      <c r="M143" s="722"/>
      <c r="N143" s="220"/>
      <c r="O143" s="220"/>
      <c r="P143" s="220"/>
      <c r="Q143" s="220"/>
      <c r="R143" s="220"/>
      <c r="S143" s="227"/>
    </row>
    <row r="144" spans="13:19" ht="12.75">
      <c r="M144" s="722"/>
      <c r="N144" s="220"/>
      <c r="O144" s="220"/>
      <c r="P144" s="220"/>
      <c r="Q144" s="220"/>
      <c r="R144" s="220"/>
      <c r="S144" s="227"/>
    </row>
    <row r="145" spans="13:19">
      <c r="M145" s="722"/>
      <c r="N145" s="12"/>
      <c r="O145" s="12"/>
      <c r="P145" s="12"/>
      <c r="Q145" s="12"/>
      <c r="R145" s="12"/>
      <c r="S145" s="12"/>
    </row>
    <row r="146" spans="13:19">
      <c r="M146" s="722"/>
      <c r="N146" s="12"/>
      <c r="O146" s="12"/>
      <c r="P146" s="12"/>
      <c r="Q146" s="12"/>
      <c r="R146" s="12"/>
      <c r="S146" s="12"/>
    </row>
    <row r="147" spans="13:19">
      <c r="M147" s="722"/>
      <c r="N147" s="12"/>
      <c r="O147" s="12"/>
      <c r="P147" s="12"/>
      <c r="Q147" s="12"/>
      <c r="R147" s="12"/>
      <c r="S147" s="12"/>
    </row>
    <row r="148" spans="13:19" ht="12.75">
      <c r="M148" s="722"/>
      <c r="N148" s="220"/>
      <c r="O148" s="220"/>
      <c r="P148" s="227"/>
      <c r="Q148" s="220"/>
      <c r="R148" s="220"/>
      <c r="S148" s="227"/>
    </row>
    <row r="149" spans="13:19" ht="12.75">
      <c r="M149" s="722"/>
      <c r="N149" s="220"/>
      <c r="O149" s="220"/>
      <c r="P149" s="227"/>
      <c r="Q149" s="220"/>
      <c r="R149" s="220"/>
      <c r="S149" s="227"/>
    </row>
    <row r="150" spans="13:19" ht="12.75">
      <c r="M150" s="722"/>
      <c r="N150" s="220"/>
      <c r="O150" s="220"/>
      <c r="P150" s="227"/>
      <c r="Q150" s="220"/>
      <c r="R150" s="220"/>
      <c r="S150" s="227"/>
    </row>
    <row r="151" spans="13:19" ht="12.75">
      <c r="M151" s="722"/>
      <c r="N151" s="220"/>
      <c r="O151" s="220"/>
      <c r="P151" s="227"/>
      <c r="Q151" s="220"/>
      <c r="R151" s="220"/>
      <c r="S151" s="227"/>
    </row>
    <row r="152" spans="13:19" ht="12.75">
      <c r="M152" s="722"/>
      <c r="N152" s="220"/>
      <c r="O152" s="220"/>
      <c r="P152" s="227"/>
      <c r="Q152" s="220"/>
      <c r="R152" s="220"/>
      <c r="S152" s="227"/>
    </row>
    <row r="153" spans="13:19" ht="12.75">
      <c r="M153" s="722"/>
      <c r="N153" s="220"/>
      <c r="O153" s="220"/>
      <c r="P153" s="227"/>
      <c r="Q153" s="220"/>
      <c r="R153" s="220"/>
      <c r="S153" s="227"/>
    </row>
    <row r="154" spans="13:19" ht="12.75">
      <c r="M154" s="722"/>
      <c r="N154" s="220"/>
      <c r="O154" s="220"/>
      <c r="P154" s="227"/>
      <c r="Q154" s="220"/>
      <c r="R154" s="220"/>
      <c r="S154" s="227"/>
    </row>
    <row r="155" spans="13:19" ht="12.75">
      <c r="M155" s="722"/>
      <c r="N155" s="220"/>
      <c r="O155" s="220"/>
      <c r="P155" s="227"/>
      <c r="Q155" s="220"/>
      <c r="R155" s="220"/>
      <c r="S155" s="227"/>
    </row>
    <row r="156" spans="13:19" ht="12.75">
      <c r="M156" s="722"/>
      <c r="N156" s="220"/>
      <c r="O156" s="220"/>
      <c r="P156" s="227"/>
      <c r="Q156" s="220"/>
      <c r="R156" s="220"/>
      <c r="S156" s="227"/>
    </row>
    <row r="157" spans="13:19" ht="12.75">
      <c r="M157" s="722"/>
      <c r="N157" s="220"/>
      <c r="O157" s="220"/>
      <c r="P157" s="227"/>
      <c r="Q157" s="220"/>
      <c r="R157" s="220"/>
      <c r="S157" s="227"/>
    </row>
    <row r="158" spans="13:19" ht="12.75">
      <c r="M158" s="722"/>
      <c r="N158" s="220"/>
      <c r="O158" s="220"/>
      <c r="P158" s="227"/>
      <c r="Q158" s="220"/>
      <c r="R158" s="220"/>
      <c r="S158" s="227"/>
    </row>
    <row r="159" spans="13:19" ht="12.75">
      <c r="M159" s="722"/>
      <c r="N159" s="220"/>
      <c r="O159" s="220"/>
      <c r="P159" s="227"/>
      <c r="Q159" s="220"/>
      <c r="R159" s="220"/>
      <c r="S159" s="227"/>
    </row>
    <row r="160" spans="13:19" ht="12.75">
      <c r="M160" s="722"/>
      <c r="N160" s="220"/>
      <c r="O160" s="220"/>
      <c r="P160" s="227"/>
      <c r="Q160" s="220"/>
      <c r="R160" s="220"/>
      <c r="S160" s="227"/>
    </row>
    <row r="161" spans="13:19" ht="12.75">
      <c r="M161" s="722"/>
      <c r="N161" s="220"/>
      <c r="O161" s="220"/>
      <c r="P161" s="227"/>
      <c r="Q161" s="220"/>
      <c r="R161" s="220"/>
      <c r="S161" s="227"/>
    </row>
    <row r="162" spans="13:19" ht="12.75">
      <c r="M162" s="722"/>
      <c r="N162" s="220"/>
      <c r="O162" s="220"/>
      <c r="P162" s="227"/>
      <c r="Q162" s="220"/>
      <c r="R162" s="220"/>
      <c r="S162" s="227"/>
    </row>
    <row r="163" spans="13:19" ht="12.75">
      <c r="M163" s="722"/>
      <c r="N163" s="220"/>
      <c r="O163" s="220"/>
      <c r="P163" s="227"/>
      <c r="Q163" s="220"/>
      <c r="R163" s="220"/>
      <c r="S163" s="227"/>
    </row>
    <row r="164" spans="13:19" ht="12.75">
      <c r="M164" s="722"/>
      <c r="N164" s="220"/>
      <c r="O164" s="220"/>
      <c r="P164" s="227"/>
      <c r="Q164" s="220"/>
      <c r="R164" s="220"/>
      <c r="S164" s="227"/>
    </row>
    <row r="165" spans="13:19" ht="12.75">
      <c r="M165" s="722"/>
      <c r="N165" s="220"/>
      <c r="O165" s="220"/>
      <c r="P165" s="227"/>
      <c r="Q165" s="220"/>
      <c r="R165" s="220"/>
      <c r="S165" s="227"/>
    </row>
    <row r="166" spans="13:19" ht="12.75">
      <c r="M166" s="722"/>
      <c r="N166" s="220"/>
      <c r="O166" s="220"/>
      <c r="P166" s="227"/>
      <c r="Q166" s="220"/>
      <c r="R166" s="220"/>
      <c r="S166" s="227"/>
    </row>
    <row r="167" spans="13:19" ht="12.75">
      <c r="M167" s="722"/>
      <c r="N167" s="220"/>
      <c r="O167" s="220"/>
      <c r="P167" s="227"/>
      <c r="Q167" s="220"/>
      <c r="R167" s="220"/>
      <c r="S167" s="227"/>
    </row>
    <row r="168" spans="13:19" ht="12.75">
      <c r="M168" s="722"/>
      <c r="N168" s="220"/>
      <c r="O168" s="220"/>
      <c r="P168" s="227"/>
      <c r="Q168" s="220"/>
      <c r="R168" s="220"/>
      <c r="S168" s="227"/>
    </row>
    <row r="169" spans="13:19" ht="12.75">
      <c r="M169" s="722"/>
      <c r="N169" s="220"/>
      <c r="O169" s="220"/>
      <c r="P169" s="227"/>
      <c r="Q169" s="220"/>
      <c r="R169" s="220"/>
      <c r="S169" s="227"/>
    </row>
    <row r="170" spans="13:19" ht="12.75">
      <c r="M170" s="722"/>
      <c r="N170" s="220"/>
      <c r="O170" s="220"/>
      <c r="P170" s="227"/>
      <c r="Q170" s="220"/>
      <c r="R170" s="220"/>
      <c r="S170" s="227"/>
    </row>
    <row r="171" spans="13:19" ht="12.75">
      <c r="M171" s="722"/>
      <c r="N171" s="220"/>
      <c r="O171" s="220"/>
      <c r="P171" s="227"/>
      <c r="Q171" s="220"/>
      <c r="R171" s="220"/>
      <c r="S171" s="227"/>
    </row>
    <row r="172" spans="13:19" ht="12.75">
      <c r="M172" s="722"/>
      <c r="N172" s="220"/>
      <c r="O172" s="220"/>
      <c r="P172" s="227"/>
      <c r="Q172" s="220"/>
      <c r="R172" s="220"/>
      <c r="S172" s="227"/>
    </row>
    <row r="173" spans="13:19">
      <c r="M173" s="722"/>
      <c r="N173" s="12"/>
      <c r="O173" s="12"/>
      <c r="P173" s="12"/>
      <c r="Q173" s="12"/>
      <c r="R173" s="12"/>
      <c r="S173" s="12"/>
    </row>
    <row r="174" spans="13:19">
      <c r="M174" s="722"/>
      <c r="N174" s="12"/>
      <c r="O174" s="12"/>
      <c r="P174" s="12"/>
      <c r="Q174" s="12"/>
      <c r="R174" s="12"/>
      <c r="S174" s="12"/>
    </row>
    <row r="175" spans="13:19">
      <c r="M175" s="722"/>
      <c r="N175" s="12"/>
      <c r="O175" s="12"/>
      <c r="P175" s="12"/>
      <c r="Q175" s="12"/>
      <c r="R175" s="12"/>
      <c r="S175" s="12"/>
    </row>
    <row r="176" spans="13:19">
      <c r="M176" s="722"/>
      <c r="N176" s="12"/>
      <c r="O176" s="12"/>
      <c r="P176" s="12"/>
      <c r="Q176" s="12"/>
      <c r="R176" s="12"/>
      <c r="S176" s="12"/>
    </row>
    <row r="177" spans="13:19">
      <c r="M177" s="722"/>
      <c r="N177" s="12"/>
      <c r="O177" s="12"/>
      <c r="P177" s="12"/>
      <c r="Q177" s="12"/>
      <c r="R177" s="12"/>
      <c r="S177" s="12"/>
    </row>
    <row r="178" spans="13:19">
      <c r="M178" s="722"/>
      <c r="N178" s="12"/>
      <c r="O178" s="12"/>
      <c r="P178" s="12"/>
      <c r="Q178" s="12"/>
      <c r="R178" s="12"/>
      <c r="S178" s="12"/>
    </row>
    <row r="179" spans="13:19">
      <c r="M179" s="722"/>
      <c r="N179" s="12"/>
      <c r="O179" s="12"/>
      <c r="P179" s="12"/>
      <c r="Q179" s="12"/>
      <c r="R179" s="12"/>
      <c r="S179" s="12"/>
    </row>
    <row r="180" spans="13:19">
      <c r="M180" s="722"/>
      <c r="N180" s="12"/>
      <c r="O180" s="12"/>
      <c r="P180" s="12"/>
      <c r="Q180" s="12"/>
      <c r="R180" s="12"/>
      <c r="S180" s="12"/>
    </row>
    <row r="181" spans="13:19">
      <c r="M181" s="722"/>
      <c r="N181" s="12"/>
      <c r="O181" s="12"/>
      <c r="P181" s="12"/>
      <c r="Q181" s="12"/>
      <c r="R181" s="12"/>
      <c r="S181" s="12"/>
    </row>
    <row r="182" spans="13:19">
      <c r="M182" s="722"/>
      <c r="N182" s="12"/>
      <c r="O182" s="12"/>
      <c r="P182" s="12"/>
      <c r="Q182" s="12"/>
      <c r="R182" s="12"/>
      <c r="S182" s="12"/>
    </row>
    <row r="183" spans="13:19">
      <c r="M183" s="722"/>
      <c r="N183" s="12"/>
      <c r="O183" s="12"/>
      <c r="P183" s="12"/>
      <c r="Q183" s="12"/>
      <c r="R183" s="12"/>
      <c r="S183" s="12"/>
    </row>
    <row r="184" spans="13:19">
      <c r="M184" s="722"/>
      <c r="N184" s="12"/>
      <c r="O184" s="12"/>
      <c r="P184" s="12"/>
      <c r="Q184" s="12"/>
      <c r="R184" s="12"/>
      <c r="S184" s="12"/>
    </row>
    <row r="185" spans="13:19">
      <c r="M185" s="722"/>
      <c r="N185" s="12"/>
      <c r="O185" s="12"/>
      <c r="P185" s="12"/>
      <c r="Q185" s="12"/>
      <c r="R185" s="12"/>
      <c r="S185" s="12"/>
    </row>
    <row r="186" spans="13:19">
      <c r="M186" s="722"/>
      <c r="N186" s="12"/>
      <c r="O186" s="12"/>
      <c r="P186" s="12"/>
      <c r="Q186" s="12"/>
      <c r="R186" s="12"/>
      <c r="S186" s="12"/>
    </row>
    <row r="187" spans="13:19">
      <c r="M187" s="722"/>
      <c r="N187" s="12"/>
      <c r="O187" s="12"/>
      <c r="P187" s="12"/>
      <c r="Q187" s="12"/>
      <c r="R187" s="12"/>
      <c r="S187" s="12"/>
    </row>
    <row r="188" spans="13:19">
      <c r="M188" s="722"/>
      <c r="N188" s="12"/>
      <c r="O188" s="12"/>
      <c r="P188" s="12"/>
      <c r="Q188" s="12"/>
      <c r="R188" s="12"/>
      <c r="S188" s="12"/>
    </row>
    <row r="189" spans="13:19">
      <c r="M189" s="722"/>
      <c r="N189" s="12"/>
      <c r="O189" s="12"/>
      <c r="P189" s="12"/>
      <c r="Q189" s="12"/>
      <c r="R189" s="12"/>
      <c r="S189" s="12"/>
    </row>
    <row r="190" spans="13:19">
      <c r="M190" s="722"/>
      <c r="N190" s="12"/>
      <c r="O190" s="12"/>
      <c r="P190" s="12"/>
      <c r="Q190" s="12"/>
      <c r="R190" s="12"/>
      <c r="S190" s="12"/>
    </row>
    <row r="191" spans="13:19">
      <c r="M191" s="722"/>
      <c r="N191" s="12"/>
      <c r="O191" s="12"/>
      <c r="P191" s="12"/>
      <c r="Q191" s="12"/>
      <c r="R191" s="12"/>
      <c r="S191" s="12"/>
    </row>
    <row r="192" spans="13:19">
      <c r="M192" s="722"/>
      <c r="N192" s="12"/>
      <c r="O192" s="12"/>
      <c r="P192" s="12"/>
      <c r="Q192" s="12"/>
      <c r="R192" s="12"/>
      <c r="S192" s="12"/>
    </row>
    <row r="193" spans="13:19">
      <c r="M193" s="722"/>
      <c r="N193" s="12"/>
      <c r="O193" s="12"/>
      <c r="P193" s="12"/>
      <c r="Q193" s="12"/>
      <c r="R193" s="12"/>
      <c r="S193" s="12"/>
    </row>
    <row r="194" spans="13:19">
      <c r="M194" s="722"/>
      <c r="N194" s="12"/>
      <c r="O194" s="12"/>
      <c r="P194" s="12"/>
      <c r="Q194" s="12"/>
      <c r="R194" s="12"/>
      <c r="S194" s="12"/>
    </row>
    <row r="195" spans="13:19">
      <c r="M195" s="722"/>
      <c r="N195" s="12"/>
      <c r="O195" s="12"/>
      <c r="P195" s="12"/>
      <c r="Q195" s="12"/>
      <c r="R195" s="12"/>
      <c r="S195" s="12"/>
    </row>
    <row r="196" spans="13:19">
      <c r="M196" s="722"/>
      <c r="N196" s="12"/>
      <c r="O196" s="12"/>
      <c r="P196" s="12"/>
      <c r="Q196" s="12"/>
      <c r="R196" s="12"/>
      <c r="S196" s="12"/>
    </row>
    <row r="197" spans="13:19">
      <c r="M197" s="722"/>
      <c r="N197" s="12"/>
      <c r="O197" s="12"/>
      <c r="P197" s="12"/>
      <c r="Q197" s="12"/>
      <c r="R197" s="12"/>
      <c r="S197" s="12"/>
    </row>
    <row r="198" spans="13:19">
      <c r="M198" s="722"/>
      <c r="N198" s="12"/>
      <c r="O198" s="12"/>
      <c r="P198" s="12"/>
      <c r="Q198" s="12"/>
      <c r="R198" s="12"/>
      <c r="S198" s="12"/>
    </row>
    <row r="199" spans="13:19">
      <c r="M199" s="722"/>
      <c r="N199" s="12"/>
      <c r="O199" s="12"/>
      <c r="P199" s="12"/>
      <c r="Q199" s="12"/>
      <c r="R199" s="12"/>
      <c r="S199" s="12"/>
    </row>
    <row r="200" spans="13:19">
      <c r="M200" s="722"/>
      <c r="N200" s="12"/>
      <c r="O200" s="12"/>
      <c r="P200" s="12"/>
      <c r="Q200" s="12"/>
      <c r="R200" s="12"/>
      <c r="S200" s="12"/>
    </row>
    <row r="201" spans="13:19">
      <c r="M201" s="722"/>
      <c r="N201" s="12"/>
      <c r="O201" s="12"/>
      <c r="P201" s="12"/>
      <c r="Q201" s="12"/>
      <c r="R201" s="12"/>
      <c r="S201" s="12"/>
    </row>
    <row r="202" spans="13:19">
      <c r="M202" s="722"/>
      <c r="N202" s="12"/>
      <c r="O202" s="12"/>
      <c r="P202" s="12"/>
      <c r="Q202" s="12"/>
      <c r="R202" s="12"/>
      <c r="S202" s="12"/>
    </row>
    <row r="203" spans="13:19">
      <c r="M203" s="722"/>
      <c r="N203" s="12"/>
      <c r="O203" s="12"/>
      <c r="P203" s="12"/>
      <c r="Q203" s="12"/>
      <c r="R203" s="12"/>
      <c r="S203" s="12"/>
    </row>
    <row r="204" spans="13:19">
      <c r="M204" s="722"/>
      <c r="N204" s="12"/>
      <c r="O204" s="12"/>
      <c r="P204" s="12"/>
      <c r="Q204" s="12"/>
      <c r="R204" s="12"/>
      <c r="S204" s="12"/>
    </row>
    <row r="205" spans="13:19">
      <c r="M205" s="722"/>
      <c r="N205" s="12"/>
      <c r="O205" s="12"/>
      <c r="P205" s="12"/>
      <c r="Q205" s="12"/>
      <c r="R205" s="12"/>
      <c r="S205" s="12"/>
    </row>
    <row r="206" spans="13:19">
      <c r="M206" s="722"/>
      <c r="N206" s="12"/>
      <c r="O206" s="12"/>
      <c r="P206" s="12"/>
      <c r="Q206" s="12"/>
      <c r="R206" s="12"/>
      <c r="S206" s="12"/>
    </row>
    <row r="207" spans="13:19">
      <c r="M207" s="722"/>
      <c r="N207" s="12"/>
      <c r="O207" s="12"/>
      <c r="P207" s="12"/>
      <c r="Q207" s="12"/>
      <c r="R207" s="12"/>
      <c r="S207" s="12"/>
    </row>
    <row r="208" spans="13:19">
      <c r="M208" s="722"/>
      <c r="N208" s="12"/>
      <c r="O208" s="12"/>
      <c r="P208" s="12"/>
      <c r="Q208" s="12"/>
      <c r="R208" s="12"/>
      <c r="S208" s="12"/>
    </row>
    <row r="209" spans="13:19">
      <c r="M209" s="722"/>
      <c r="N209" s="12"/>
      <c r="O209" s="12"/>
      <c r="P209" s="12"/>
      <c r="Q209" s="12"/>
      <c r="R209" s="12"/>
      <c r="S209" s="12"/>
    </row>
    <row r="210" spans="13:19">
      <c r="M210" s="722"/>
      <c r="N210" s="12"/>
      <c r="O210" s="12"/>
      <c r="P210" s="12"/>
      <c r="Q210" s="12"/>
      <c r="R210" s="12"/>
      <c r="S210" s="12"/>
    </row>
    <row r="211" spans="13:19">
      <c r="M211" s="722"/>
      <c r="N211" s="12"/>
      <c r="O211" s="12"/>
      <c r="P211" s="12"/>
      <c r="Q211" s="12"/>
      <c r="R211" s="12"/>
      <c r="S211" s="12"/>
    </row>
    <row r="212" spans="13:19">
      <c r="M212" s="722"/>
      <c r="N212" s="12"/>
      <c r="O212" s="12"/>
      <c r="P212" s="12"/>
      <c r="Q212" s="12"/>
      <c r="R212" s="12"/>
      <c r="S212" s="12"/>
    </row>
    <row r="213" spans="13:19">
      <c r="M213" s="722"/>
      <c r="N213" s="12"/>
      <c r="O213" s="12"/>
      <c r="P213" s="12"/>
      <c r="Q213" s="12"/>
      <c r="R213" s="12"/>
      <c r="S213" s="12"/>
    </row>
    <row r="214" spans="13:19">
      <c r="M214" s="722"/>
      <c r="N214" s="12"/>
      <c r="O214" s="12"/>
      <c r="P214" s="12"/>
      <c r="Q214" s="12"/>
      <c r="R214" s="12"/>
      <c r="S214" s="12"/>
    </row>
    <row r="215" spans="13:19">
      <c r="M215" s="722"/>
      <c r="N215" s="12"/>
      <c r="O215" s="12"/>
      <c r="P215" s="12"/>
      <c r="Q215" s="12"/>
      <c r="R215" s="12"/>
      <c r="S215" s="12"/>
    </row>
    <row r="216" spans="13:19">
      <c r="M216" s="722"/>
      <c r="N216" s="12"/>
      <c r="O216" s="12"/>
      <c r="P216" s="12"/>
      <c r="Q216" s="12"/>
      <c r="R216" s="12"/>
      <c r="S216" s="12"/>
    </row>
    <row r="217" spans="13:19">
      <c r="M217" s="722"/>
      <c r="N217" s="12"/>
      <c r="O217" s="12"/>
      <c r="P217" s="12"/>
      <c r="Q217" s="12"/>
      <c r="R217" s="12"/>
      <c r="S217" s="12"/>
    </row>
    <row r="218" spans="13:19">
      <c r="M218" s="722"/>
      <c r="N218" s="12"/>
      <c r="O218" s="12"/>
      <c r="P218" s="12"/>
      <c r="Q218" s="12"/>
      <c r="R218" s="12"/>
      <c r="S218" s="12"/>
    </row>
    <row r="219" spans="13:19">
      <c r="M219" s="722"/>
      <c r="N219" s="12"/>
      <c r="O219" s="12"/>
      <c r="P219" s="12"/>
      <c r="Q219" s="12"/>
      <c r="R219" s="12"/>
      <c r="S219" s="12"/>
    </row>
    <row r="220" spans="13:19">
      <c r="M220" s="722"/>
      <c r="N220" s="12"/>
      <c r="O220" s="12"/>
      <c r="P220" s="12"/>
      <c r="Q220" s="12"/>
      <c r="R220" s="12"/>
      <c r="S220" s="12"/>
    </row>
    <row r="221" spans="13:19">
      <c r="M221" s="722"/>
      <c r="N221" s="12"/>
      <c r="O221" s="12"/>
      <c r="P221" s="12"/>
      <c r="Q221" s="12"/>
      <c r="R221" s="12"/>
      <c r="S221" s="12"/>
    </row>
    <row r="222" spans="13:19">
      <c r="M222" s="722"/>
      <c r="N222" s="12"/>
      <c r="O222" s="12"/>
      <c r="P222" s="12"/>
      <c r="Q222" s="12"/>
      <c r="R222" s="12"/>
      <c r="S222" s="12"/>
    </row>
    <row r="223" spans="13:19">
      <c r="M223" s="722"/>
      <c r="N223" s="12"/>
      <c r="O223" s="12"/>
      <c r="P223" s="12"/>
      <c r="Q223" s="12"/>
      <c r="R223" s="12"/>
      <c r="S223" s="12"/>
    </row>
    <row r="224" spans="13:19">
      <c r="M224" s="722"/>
      <c r="N224" s="12"/>
      <c r="O224" s="12"/>
      <c r="P224" s="12"/>
      <c r="Q224" s="12"/>
      <c r="R224" s="12"/>
      <c r="S224" s="12"/>
    </row>
    <row r="225" spans="13:19">
      <c r="M225" s="722"/>
      <c r="N225" s="12"/>
      <c r="O225" s="12"/>
      <c r="P225" s="12"/>
      <c r="Q225" s="12"/>
      <c r="R225" s="12"/>
      <c r="S225" s="12"/>
    </row>
    <row r="226" spans="13:19">
      <c r="M226" s="722"/>
      <c r="N226" s="12"/>
      <c r="O226" s="12"/>
      <c r="P226" s="12"/>
      <c r="Q226" s="12"/>
      <c r="R226" s="12"/>
      <c r="S226" s="12"/>
    </row>
    <row r="227" spans="13:19">
      <c r="M227" s="722"/>
      <c r="N227" s="12"/>
      <c r="O227" s="12"/>
      <c r="P227" s="12"/>
      <c r="Q227" s="12"/>
      <c r="R227" s="12"/>
      <c r="S227" s="12"/>
    </row>
    <row r="228" spans="13:19">
      <c r="M228" s="722"/>
      <c r="N228" s="12"/>
      <c r="O228" s="12"/>
      <c r="P228" s="12"/>
      <c r="Q228" s="12"/>
      <c r="R228" s="12"/>
      <c r="S228" s="12"/>
    </row>
    <row r="229" spans="13:19">
      <c r="M229" s="722"/>
      <c r="N229" s="12"/>
      <c r="O229" s="12"/>
      <c r="P229" s="12"/>
      <c r="Q229" s="12"/>
      <c r="R229" s="12"/>
      <c r="S229" s="12"/>
    </row>
    <row r="230" spans="13:19">
      <c r="M230" s="722"/>
      <c r="N230" s="12"/>
      <c r="O230" s="12"/>
      <c r="P230" s="12"/>
      <c r="Q230" s="12"/>
      <c r="R230" s="12"/>
      <c r="S230" s="12"/>
    </row>
    <row r="231" spans="13:19">
      <c r="M231" s="722"/>
      <c r="N231" s="12"/>
      <c r="O231" s="12"/>
      <c r="P231" s="12"/>
      <c r="Q231" s="12"/>
      <c r="R231" s="12"/>
      <c r="S231" s="12"/>
    </row>
    <row r="232" spans="13:19">
      <c r="M232" s="722"/>
      <c r="N232" s="12"/>
      <c r="O232" s="12"/>
      <c r="P232" s="12"/>
      <c r="Q232" s="12"/>
      <c r="R232" s="12"/>
      <c r="S232" s="12"/>
    </row>
    <row r="233" spans="13:19">
      <c r="M233" s="722"/>
      <c r="N233" s="12"/>
      <c r="O233" s="12"/>
      <c r="P233" s="12"/>
      <c r="Q233" s="12"/>
      <c r="R233" s="12"/>
      <c r="S233" s="12"/>
    </row>
    <row r="234" spans="13:19">
      <c r="M234" s="722"/>
      <c r="N234" s="12"/>
      <c r="O234" s="12"/>
      <c r="P234" s="12"/>
      <c r="Q234" s="12"/>
      <c r="R234" s="12"/>
      <c r="S234" s="12"/>
    </row>
    <row r="235" spans="13:19">
      <c r="M235" s="722"/>
      <c r="N235" s="12"/>
      <c r="O235" s="12"/>
      <c r="P235" s="12"/>
      <c r="Q235" s="12"/>
      <c r="R235" s="12"/>
      <c r="S235" s="12"/>
    </row>
    <row r="236" spans="13:19">
      <c r="M236" s="722"/>
      <c r="N236" s="12"/>
      <c r="O236" s="12"/>
      <c r="P236" s="12"/>
      <c r="Q236" s="12"/>
      <c r="R236" s="12"/>
      <c r="S236" s="12"/>
    </row>
    <row r="237" spans="13:19">
      <c r="M237" s="722"/>
      <c r="N237" s="12"/>
      <c r="O237" s="12"/>
      <c r="P237" s="12"/>
      <c r="Q237" s="12"/>
      <c r="R237" s="12"/>
      <c r="S237" s="12"/>
    </row>
    <row r="238" spans="13:19">
      <c r="M238" s="722"/>
      <c r="N238" s="12"/>
      <c r="O238" s="12"/>
      <c r="P238" s="12"/>
      <c r="Q238" s="12"/>
      <c r="R238" s="12"/>
      <c r="S238" s="12"/>
    </row>
    <row r="239" spans="13:19">
      <c r="M239" s="722"/>
      <c r="N239" s="12"/>
      <c r="O239" s="12"/>
      <c r="P239" s="12"/>
      <c r="Q239" s="12"/>
      <c r="R239" s="12"/>
      <c r="S239" s="12"/>
    </row>
    <row r="240" spans="13:19">
      <c r="M240" s="722"/>
      <c r="N240" s="12"/>
      <c r="O240" s="12"/>
      <c r="P240" s="12"/>
      <c r="Q240" s="12"/>
      <c r="R240" s="12"/>
      <c r="S240" s="12"/>
    </row>
    <row r="241" spans="13:19">
      <c r="M241" s="722"/>
      <c r="N241" s="12"/>
      <c r="O241" s="12"/>
      <c r="P241" s="12"/>
      <c r="Q241" s="12"/>
      <c r="R241" s="12"/>
      <c r="S241" s="12"/>
    </row>
    <row r="242" spans="13:19">
      <c r="M242" s="722"/>
      <c r="N242" s="12"/>
      <c r="O242" s="12"/>
      <c r="P242" s="12"/>
      <c r="Q242" s="12"/>
      <c r="R242" s="12"/>
      <c r="S242" s="12"/>
    </row>
    <row r="243" spans="13:19">
      <c r="M243" s="722"/>
      <c r="N243" s="12"/>
      <c r="O243" s="12"/>
      <c r="P243" s="12"/>
      <c r="Q243" s="12"/>
      <c r="R243" s="12"/>
      <c r="S243" s="12"/>
    </row>
    <row r="244" spans="13:19">
      <c r="M244" s="722"/>
      <c r="N244" s="12"/>
      <c r="O244" s="12"/>
      <c r="P244" s="12"/>
      <c r="Q244" s="12"/>
      <c r="R244" s="12"/>
      <c r="S244" s="12"/>
    </row>
    <row r="245" spans="13:19">
      <c r="M245" s="722"/>
      <c r="N245" s="12"/>
      <c r="O245" s="12"/>
      <c r="P245" s="12"/>
      <c r="Q245" s="12"/>
      <c r="R245" s="12"/>
      <c r="S245" s="12"/>
    </row>
    <row r="246" spans="13:19">
      <c r="M246" s="722"/>
      <c r="N246" s="12"/>
      <c r="O246" s="12"/>
      <c r="P246" s="12"/>
      <c r="Q246" s="12"/>
      <c r="R246" s="12"/>
      <c r="S246" s="12"/>
    </row>
    <row r="247" spans="13:19">
      <c r="M247" s="722"/>
      <c r="N247" s="12"/>
      <c r="O247" s="12"/>
      <c r="P247" s="12"/>
      <c r="Q247" s="12"/>
      <c r="R247" s="12"/>
      <c r="S247" s="12"/>
    </row>
    <row r="248" spans="13:19">
      <c r="M248" s="722"/>
      <c r="N248" s="12"/>
      <c r="O248" s="12"/>
      <c r="P248" s="12"/>
      <c r="Q248" s="12"/>
      <c r="R248" s="12"/>
      <c r="S248" s="12"/>
    </row>
    <row r="249" spans="13:19">
      <c r="M249" s="722"/>
      <c r="N249" s="12"/>
      <c r="O249" s="12"/>
      <c r="P249" s="12"/>
      <c r="Q249" s="12"/>
      <c r="R249" s="12"/>
      <c r="S249" s="12"/>
    </row>
    <row r="250" spans="13:19">
      <c r="M250" s="722"/>
      <c r="N250" s="12"/>
      <c r="O250" s="12"/>
      <c r="P250" s="12"/>
      <c r="Q250" s="12"/>
      <c r="R250" s="12"/>
      <c r="S250" s="12"/>
    </row>
    <row r="251" spans="13:19">
      <c r="M251" s="722"/>
      <c r="N251" s="12"/>
      <c r="O251" s="12"/>
      <c r="P251" s="12"/>
      <c r="Q251" s="12"/>
      <c r="R251" s="12"/>
      <c r="S251" s="12"/>
    </row>
    <row r="252" spans="13:19">
      <c r="M252" s="722"/>
      <c r="N252" s="12"/>
      <c r="O252" s="12"/>
      <c r="P252" s="12"/>
      <c r="Q252" s="12"/>
      <c r="R252" s="12"/>
      <c r="S252" s="12"/>
    </row>
    <row r="253" spans="13:19">
      <c r="M253" s="722"/>
      <c r="N253" s="12"/>
      <c r="O253" s="12"/>
      <c r="P253" s="12"/>
      <c r="Q253" s="12"/>
      <c r="R253" s="12"/>
      <c r="S253" s="12"/>
    </row>
    <row r="254" spans="13:19">
      <c r="M254" s="722"/>
      <c r="N254" s="12"/>
      <c r="O254" s="12"/>
      <c r="P254" s="12"/>
      <c r="Q254" s="12"/>
      <c r="R254" s="12"/>
      <c r="S254" s="12"/>
    </row>
    <row r="255" spans="13:19">
      <c r="M255" s="722"/>
      <c r="N255" s="12"/>
      <c r="O255" s="12"/>
      <c r="P255" s="12"/>
      <c r="Q255" s="12"/>
      <c r="R255" s="12"/>
      <c r="S255" s="12"/>
    </row>
    <row r="256" spans="13:19">
      <c r="M256" s="722"/>
      <c r="N256" s="12"/>
      <c r="O256" s="12"/>
      <c r="P256" s="12"/>
      <c r="Q256" s="12"/>
      <c r="R256" s="12"/>
      <c r="S256" s="12"/>
    </row>
    <row r="257" spans="13:19">
      <c r="M257" s="722"/>
      <c r="N257" s="12"/>
      <c r="O257" s="12"/>
      <c r="P257" s="12"/>
      <c r="Q257" s="12"/>
      <c r="R257" s="12"/>
      <c r="S257" s="12"/>
    </row>
    <row r="258" spans="13:19">
      <c r="M258" s="722"/>
      <c r="N258" s="12"/>
      <c r="O258" s="12"/>
      <c r="P258" s="12"/>
      <c r="Q258" s="12"/>
      <c r="R258" s="12"/>
      <c r="S258" s="12"/>
    </row>
    <row r="259" spans="13:19">
      <c r="M259" s="722"/>
      <c r="N259" s="12"/>
      <c r="O259" s="12"/>
      <c r="P259" s="12"/>
      <c r="Q259" s="12"/>
      <c r="R259" s="12"/>
      <c r="S259" s="12"/>
    </row>
    <row r="260" spans="13:19">
      <c r="M260" s="722"/>
      <c r="N260" s="12"/>
      <c r="O260" s="12"/>
      <c r="P260" s="12"/>
      <c r="Q260" s="12"/>
      <c r="R260" s="12"/>
      <c r="S260" s="12"/>
    </row>
    <row r="261" spans="13:19">
      <c r="M261" s="722"/>
      <c r="N261" s="12"/>
      <c r="O261" s="12"/>
      <c r="P261" s="12"/>
      <c r="Q261" s="12"/>
      <c r="R261" s="12"/>
      <c r="S261" s="12"/>
    </row>
    <row r="262" spans="13:19">
      <c r="M262" s="722"/>
      <c r="N262" s="12"/>
      <c r="O262" s="12"/>
      <c r="P262" s="12"/>
      <c r="Q262" s="12"/>
      <c r="R262" s="12"/>
      <c r="S262" s="12"/>
    </row>
    <row r="263" spans="13:19">
      <c r="M263" s="722"/>
      <c r="N263" s="12"/>
      <c r="O263" s="12"/>
      <c r="P263" s="12"/>
      <c r="Q263" s="12"/>
      <c r="R263" s="12"/>
      <c r="S263" s="12"/>
    </row>
    <row r="264" spans="13:19">
      <c r="M264" s="722"/>
      <c r="N264" s="12"/>
      <c r="O264" s="12"/>
      <c r="P264" s="12"/>
      <c r="Q264" s="12"/>
      <c r="R264" s="12"/>
      <c r="S264" s="12"/>
    </row>
    <row r="265" spans="13:19">
      <c r="M265" s="722"/>
      <c r="N265" s="12"/>
      <c r="O265" s="12"/>
      <c r="P265" s="12"/>
      <c r="Q265" s="12"/>
      <c r="R265" s="12"/>
      <c r="S265" s="12"/>
    </row>
    <row r="266" spans="13:19">
      <c r="M266" s="722"/>
      <c r="N266" s="12"/>
      <c r="O266" s="12"/>
      <c r="P266" s="12"/>
      <c r="Q266" s="12"/>
      <c r="R266" s="12"/>
      <c r="S266" s="12"/>
    </row>
    <row r="267" spans="13:19">
      <c r="M267" s="722"/>
      <c r="N267" s="12"/>
      <c r="O267" s="12"/>
      <c r="P267" s="12"/>
      <c r="Q267" s="12"/>
      <c r="R267" s="12"/>
      <c r="S267" s="12"/>
    </row>
    <row r="268" spans="13:19">
      <c r="M268" s="722"/>
      <c r="N268" s="12"/>
      <c r="O268" s="12"/>
      <c r="P268" s="12"/>
      <c r="Q268" s="12"/>
      <c r="R268" s="12"/>
      <c r="S268" s="12"/>
    </row>
    <row r="269" spans="13:19">
      <c r="M269" s="722"/>
      <c r="N269" s="12"/>
      <c r="O269" s="12"/>
      <c r="P269" s="12"/>
      <c r="Q269" s="12"/>
      <c r="R269" s="12"/>
      <c r="S269" s="12"/>
    </row>
    <row r="270" spans="13:19">
      <c r="M270" s="722"/>
      <c r="N270" s="12"/>
      <c r="O270" s="12"/>
      <c r="P270" s="12"/>
      <c r="Q270" s="12"/>
      <c r="R270" s="12"/>
      <c r="S270" s="12"/>
    </row>
    <row r="271" spans="13:19">
      <c r="M271" s="722"/>
      <c r="N271" s="12"/>
      <c r="O271" s="12"/>
      <c r="P271" s="12"/>
      <c r="Q271" s="12"/>
      <c r="R271" s="12"/>
      <c r="S271" s="12"/>
    </row>
    <row r="272" spans="13:19">
      <c r="M272" s="722"/>
      <c r="N272" s="12"/>
      <c r="O272" s="12"/>
      <c r="P272" s="12"/>
      <c r="Q272" s="12"/>
      <c r="R272" s="12"/>
      <c r="S272" s="12"/>
    </row>
    <row r="273" spans="13:19">
      <c r="M273" s="722"/>
      <c r="N273" s="12"/>
      <c r="O273" s="12"/>
      <c r="P273" s="12"/>
      <c r="Q273" s="12"/>
      <c r="R273" s="12"/>
      <c r="S273" s="12"/>
    </row>
    <row r="274" spans="13:19">
      <c r="M274" s="722"/>
      <c r="N274" s="12"/>
      <c r="O274" s="12"/>
      <c r="P274" s="12"/>
      <c r="Q274" s="12"/>
      <c r="R274" s="12"/>
      <c r="S274" s="12"/>
    </row>
    <row r="275" spans="13:19">
      <c r="M275" s="722"/>
      <c r="N275" s="12"/>
      <c r="O275" s="12"/>
      <c r="P275" s="12"/>
      <c r="Q275" s="12"/>
      <c r="R275" s="12"/>
      <c r="S275" s="12"/>
    </row>
    <row r="276" spans="13:19">
      <c r="M276" s="722"/>
      <c r="N276" s="12"/>
      <c r="O276" s="12"/>
      <c r="P276" s="12"/>
      <c r="Q276" s="12"/>
      <c r="R276" s="12"/>
      <c r="S276" s="12"/>
    </row>
    <row r="277" spans="13:19">
      <c r="M277" s="722"/>
      <c r="N277" s="12"/>
      <c r="O277" s="12"/>
      <c r="P277" s="12"/>
      <c r="Q277" s="12"/>
      <c r="R277" s="12"/>
      <c r="S277" s="12"/>
    </row>
    <row r="278" spans="13:19">
      <c r="M278" s="722"/>
      <c r="N278" s="12"/>
      <c r="O278" s="12"/>
      <c r="P278" s="12"/>
      <c r="Q278" s="12"/>
      <c r="R278" s="12"/>
      <c r="S278" s="12"/>
    </row>
    <row r="279" spans="13:19">
      <c r="M279" s="722"/>
      <c r="N279" s="12"/>
      <c r="O279" s="12"/>
      <c r="P279" s="12"/>
      <c r="Q279" s="12"/>
      <c r="R279" s="12"/>
      <c r="S279" s="12"/>
    </row>
    <row r="280" spans="13:19">
      <c r="M280" s="722"/>
      <c r="N280" s="12"/>
      <c r="O280" s="12"/>
      <c r="P280" s="12"/>
      <c r="Q280" s="12"/>
      <c r="R280" s="12"/>
      <c r="S280" s="12"/>
    </row>
    <row r="281" spans="13:19">
      <c r="M281" s="722"/>
      <c r="N281" s="12"/>
      <c r="O281" s="12"/>
      <c r="P281" s="12"/>
      <c r="Q281" s="12"/>
      <c r="R281" s="12"/>
      <c r="S281" s="12"/>
    </row>
    <row r="282" spans="13:19">
      <c r="M282" s="722"/>
      <c r="N282" s="12"/>
      <c r="O282" s="12"/>
      <c r="P282" s="12"/>
      <c r="Q282" s="12"/>
      <c r="R282" s="12"/>
      <c r="S282" s="12"/>
    </row>
    <row r="283" spans="13:19">
      <c r="M283" s="722"/>
      <c r="N283" s="12"/>
      <c r="O283" s="12"/>
      <c r="P283" s="12"/>
      <c r="Q283" s="12"/>
      <c r="R283" s="12"/>
      <c r="S283" s="12"/>
    </row>
    <row r="284" spans="13:19">
      <c r="M284" s="722"/>
      <c r="N284" s="12"/>
      <c r="O284" s="12"/>
      <c r="P284" s="12"/>
      <c r="Q284" s="12"/>
      <c r="R284" s="12"/>
      <c r="S284" s="12"/>
    </row>
    <row r="285" spans="13:19">
      <c r="M285" s="722"/>
      <c r="N285" s="12"/>
      <c r="O285" s="12"/>
      <c r="P285" s="12"/>
      <c r="Q285" s="12"/>
      <c r="R285" s="12"/>
      <c r="S285" s="12"/>
    </row>
    <row r="286" spans="13:19">
      <c r="M286" s="722"/>
      <c r="N286" s="12"/>
      <c r="O286" s="12"/>
      <c r="P286" s="12"/>
      <c r="Q286" s="12"/>
      <c r="R286" s="12"/>
      <c r="S286" s="12"/>
    </row>
    <row r="287" spans="13:19">
      <c r="M287" s="722"/>
      <c r="N287" s="12"/>
      <c r="O287" s="12"/>
      <c r="P287" s="12"/>
      <c r="Q287" s="12"/>
      <c r="R287" s="12"/>
      <c r="S287" s="12"/>
    </row>
    <row r="288" spans="13:19">
      <c r="M288" s="722"/>
      <c r="N288" s="12"/>
      <c r="O288" s="12"/>
      <c r="P288" s="12"/>
      <c r="Q288" s="12"/>
      <c r="R288" s="12"/>
      <c r="S288" s="12"/>
    </row>
    <row r="289" spans="13:19">
      <c r="M289" s="722"/>
      <c r="N289" s="12"/>
      <c r="O289" s="12"/>
      <c r="P289" s="12"/>
      <c r="Q289" s="12"/>
      <c r="R289" s="12"/>
      <c r="S289" s="12"/>
    </row>
    <row r="290" spans="13:19">
      <c r="M290" s="722"/>
      <c r="N290" s="12"/>
      <c r="O290" s="12"/>
      <c r="P290" s="12"/>
      <c r="Q290" s="12"/>
      <c r="R290" s="12"/>
      <c r="S290" s="12"/>
    </row>
    <row r="291" spans="13:19">
      <c r="M291" s="722"/>
      <c r="N291" s="12"/>
      <c r="O291" s="12"/>
      <c r="P291" s="12"/>
      <c r="Q291" s="12"/>
      <c r="R291" s="12"/>
      <c r="S291" s="12"/>
    </row>
    <row r="292" spans="13:19">
      <c r="M292" s="722"/>
      <c r="N292" s="12"/>
      <c r="O292" s="12"/>
      <c r="P292" s="12"/>
      <c r="Q292" s="12"/>
      <c r="R292" s="12"/>
      <c r="S292" s="12"/>
    </row>
    <row r="293" spans="13:19">
      <c r="M293" s="722"/>
      <c r="N293" s="12"/>
      <c r="O293" s="12"/>
      <c r="P293" s="12"/>
      <c r="Q293" s="12"/>
      <c r="R293" s="12"/>
      <c r="S293" s="12"/>
    </row>
    <row r="294" spans="13:19">
      <c r="M294" s="722"/>
      <c r="N294" s="12"/>
      <c r="O294" s="12"/>
      <c r="P294" s="12"/>
      <c r="Q294" s="12"/>
      <c r="R294" s="12"/>
      <c r="S294" s="12"/>
    </row>
    <row r="295" spans="13:19">
      <c r="M295" s="722"/>
      <c r="N295" s="12"/>
      <c r="O295" s="12"/>
      <c r="P295" s="12"/>
      <c r="Q295" s="12"/>
      <c r="R295" s="12"/>
      <c r="S295" s="12"/>
    </row>
    <row r="296" spans="13:19">
      <c r="M296" s="722"/>
      <c r="N296" s="12"/>
      <c r="O296" s="12"/>
      <c r="P296" s="12"/>
      <c r="Q296" s="12"/>
      <c r="R296" s="12"/>
      <c r="S296" s="12"/>
    </row>
    <row r="297" spans="13:19">
      <c r="M297" s="722"/>
      <c r="N297" s="12"/>
      <c r="O297" s="12"/>
      <c r="P297" s="12"/>
      <c r="Q297" s="12"/>
      <c r="R297" s="12"/>
      <c r="S297" s="12"/>
    </row>
    <row r="298" spans="13:19">
      <c r="M298" s="722"/>
      <c r="N298" s="12"/>
      <c r="O298" s="12"/>
      <c r="P298" s="12"/>
      <c r="Q298" s="12"/>
      <c r="R298" s="12"/>
      <c r="S298" s="12"/>
    </row>
    <row r="299" spans="13:19">
      <c r="M299" s="722"/>
      <c r="N299" s="12"/>
      <c r="O299" s="12"/>
      <c r="P299" s="12"/>
      <c r="Q299" s="12"/>
      <c r="R299" s="12"/>
      <c r="S299" s="12"/>
    </row>
    <row r="300" spans="13:19">
      <c r="M300" s="722"/>
      <c r="N300" s="12"/>
      <c r="O300" s="12"/>
      <c r="P300" s="12"/>
      <c r="Q300" s="12"/>
      <c r="R300" s="12"/>
      <c r="S300" s="12"/>
    </row>
    <row r="301" spans="13:19">
      <c r="M301" s="722"/>
      <c r="N301" s="12"/>
      <c r="O301" s="12"/>
      <c r="P301" s="12"/>
      <c r="Q301" s="12"/>
      <c r="R301" s="12"/>
      <c r="S301" s="12"/>
    </row>
    <row r="302" spans="13:19">
      <c r="M302" s="722"/>
      <c r="N302" s="12"/>
      <c r="O302" s="12"/>
      <c r="P302" s="12"/>
      <c r="Q302" s="12"/>
      <c r="R302" s="12"/>
      <c r="S302" s="12"/>
    </row>
    <row r="303" spans="13:19">
      <c r="M303" s="722"/>
      <c r="N303" s="12"/>
      <c r="O303" s="12"/>
      <c r="P303" s="12"/>
      <c r="Q303" s="12"/>
      <c r="R303" s="12"/>
      <c r="S303" s="12"/>
    </row>
    <row r="304" spans="13:19">
      <c r="M304" s="722"/>
      <c r="N304" s="12"/>
      <c r="O304" s="12"/>
      <c r="P304" s="12"/>
      <c r="Q304" s="12"/>
      <c r="R304" s="12"/>
      <c r="S304" s="12"/>
    </row>
    <row r="305" spans="13:19">
      <c r="M305" s="722"/>
      <c r="N305" s="12"/>
      <c r="O305" s="12"/>
      <c r="P305" s="12"/>
      <c r="Q305" s="12"/>
      <c r="R305" s="12"/>
      <c r="S305" s="12"/>
    </row>
    <row r="306" spans="13:19">
      <c r="M306" s="722"/>
      <c r="N306" s="12"/>
      <c r="O306" s="12"/>
      <c r="P306" s="12"/>
      <c r="Q306" s="12"/>
      <c r="R306" s="12"/>
      <c r="S306" s="12"/>
    </row>
    <row r="307" spans="13:19">
      <c r="M307" s="722"/>
      <c r="N307" s="12"/>
      <c r="O307" s="12"/>
      <c r="P307" s="12"/>
      <c r="Q307" s="12"/>
      <c r="R307" s="12"/>
      <c r="S307" s="12"/>
    </row>
    <row r="308" spans="13:19">
      <c r="M308" s="722"/>
      <c r="N308" s="12"/>
      <c r="O308" s="12"/>
      <c r="P308" s="12"/>
      <c r="Q308" s="12"/>
      <c r="R308" s="12"/>
      <c r="S308" s="12"/>
    </row>
    <row r="309" spans="13:19">
      <c r="M309" s="722"/>
      <c r="N309" s="12"/>
      <c r="O309" s="12"/>
      <c r="P309" s="12"/>
      <c r="Q309" s="12"/>
      <c r="R309" s="12"/>
      <c r="S309" s="12"/>
    </row>
    <row r="310" spans="13:19">
      <c r="M310" s="722"/>
      <c r="N310" s="12"/>
      <c r="O310" s="12"/>
      <c r="P310" s="12"/>
      <c r="Q310" s="12"/>
      <c r="R310" s="12"/>
      <c r="S310" s="12"/>
    </row>
    <row r="311" spans="13:19">
      <c r="M311" s="722"/>
      <c r="N311" s="12"/>
      <c r="O311" s="12"/>
      <c r="P311" s="12"/>
      <c r="Q311" s="12"/>
      <c r="R311" s="12"/>
      <c r="S311" s="12"/>
    </row>
    <row r="312" spans="13:19">
      <c r="M312" s="722"/>
      <c r="N312" s="12"/>
      <c r="O312" s="12"/>
      <c r="P312" s="12"/>
      <c r="Q312" s="12"/>
      <c r="R312" s="12"/>
      <c r="S312" s="12"/>
    </row>
    <row r="313" spans="13:19">
      <c r="M313" s="722"/>
      <c r="N313" s="12"/>
      <c r="O313" s="12"/>
      <c r="P313" s="12"/>
      <c r="Q313" s="12"/>
      <c r="R313" s="12"/>
      <c r="S313" s="12"/>
    </row>
    <row r="314" spans="13:19">
      <c r="M314" s="722"/>
      <c r="N314" s="12"/>
      <c r="O314" s="12"/>
      <c r="P314" s="12"/>
      <c r="Q314" s="12"/>
      <c r="R314" s="12"/>
      <c r="S314" s="12"/>
    </row>
    <row r="315" spans="13:19">
      <c r="M315" s="722"/>
      <c r="N315" s="12"/>
      <c r="O315" s="12"/>
      <c r="P315" s="12"/>
      <c r="Q315" s="12"/>
      <c r="R315" s="12"/>
      <c r="S315" s="12"/>
    </row>
    <row r="316" spans="13:19">
      <c r="M316" s="722"/>
      <c r="N316" s="12"/>
      <c r="O316" s="12"/>
      <c r="P316" s="12"/>
      <c r="Q316" s="12"/>
      <c r="R316" s="12"/>
      <c r="S316" s="12"/>
    </row>
    <row r="317" spans="13:19">
      <c r="M317" s="722"/>
      <c r="N317" s="12"/>
      <c r="O317" s="12"/>
      <c r="P317" s="12"/>
      <c r="Q317" s="12"/>
      <c r="R317" s="12"/>
      <c r="S317" s="12"/>
    </row>
    <row r="318" spans="13:19">
      <c r="M318" s="722"/>
      <c r="N318" s="12"/>
      <c r="O318" s="12"/>
      <c r="P318" s="12"/>
      <c r="Q318" s="12"/>
      <c r="R318" s="12"/>
      <c r="S318" s="12"/>
    </row>
    <row r="319" spans="13:19">
      <c r="M319" s="722"/>
      <c r="N319" s="12"/>
      <c r="O319" s="12"/>
      <c r="P319" s="12"/>
      <c r="Q319" s="12"/>
      <c r="R319" s="12"/>
      <c r="S319" s="12"/>
    </row>
    <row r="320" spans="13:19">
      <c r="M320" s="722"/>
      <c r="N320" s="12"/>
      <c r="O320" s="12"/>
      <c r="P320" s="12"/>
      <c r="Q320" s="12"/>
      <c r="R320" s="12"/>
      <c r="S320" s="12"/>
    </row>
    <row r="321" spans="13:19">
      <c r="M321" s="722"/>
      <c r="N321" s="12"/>
      <c r="O321" s="12"/>
      <c r="P321" s="12"/>
      <c r="Q321" s="12"/>
      <c r="R321" s="12"/>
      <c r="S321" s="12"/>
    </row>
    <row r="322" spans="13:19">
      <c r="M322" s="722"/>
      <c r="N322" s="12"/>
      <c r="O322" s="12"/>
      <c r="P322" s="12"/>
      <c r="Q322" s="12"/>
      <c r="R322" s="12"/>
      <c r="S322" s="12"/>
    </row>
    <row r="323" spans="13:19">
      <c r="M323" s="722"/>
      <c r="N323" s="12"/>
      <c r="O323" s="12"/>
      <c r="P323" s="12"/>
      <c r="Q323" s="12"/>
      <c r="R323" s="12"/>
      <c r="S323" s="12"/>
    </row>
    <row r="324" spans="13:19">
      <c r="M324" s="722"/>
      <c r="N324" s="12"/>
      <c r="O324" s="12"/>
      <c r="P324" s="12"/>
      <c r="Q324" s="12"/>
      <c r="R324" s="12"/>
      <c r="S324" s="12"/>
    </row>
    <row r="325" spans="13:19">
      <c r="M325" s="722"/>
      <c r="N325" s="12"/>
      <c r="O325" s="12"/>
      <c r="P325" s="12"/>
      <c r="Q325" s="12"/>
      <c r="R325" s="12"/>
      <c r="S325" s="12"/>
    </row>
    <row r="326" spans="13:19">
      <c r="M326" s="722"/>
      <c r="N326" s="12"/>
      <c r="O326" s="12"/>
      <c r="P326" s="12"/>
      <c r="Q326" s="12"/>
      <c r="R326" s="12"/>
      <c r="S326" s="12"/>
    </row>
    <row r="327" spans="13:19">
      <c r="M327" s="722"/>
      <c r="N327" s="12"/>
      <c r="O327" s="12"/>
      <c r="P327" s="12"/>
      <c r="Q327" s="12"/>
      <c r="R327" s="12"/>
      <c r="S327" s="12"/>
    </row>
    <row r="328" spans="13:19">
      <c r="M328" s="722"/>
      <c r="N328" s="12"/>
      <c r="O328" s="12"/>
      <c r="P328" s="12"/>
      <c r="Q328" s="12"/>
      <c r="R328" s="12"/>
      <c r="S328" s="12"/>
    </row>
    <row r="329" spans="13:19">
      <c r="M329" s="722"/>
      <c r="N329" s="12"/>
      <c r="O329" s="12"/>
      <c r="P329" s="12"/>
      <c r="Q329" s="12"/>
      <c r="R329" s="12"/>
      <c r="S329" s="12"/>
    </row>
    <row r="330" spans="13:19">
      <c r="M330" s="722"/>
      <c r="N330" s="12"/>
      <c r="O330" s="12"/>
      <c r="P330" s="12"/>
      <c r="Q330" s="12"/>
      <c r="R330" s="12"/>
      <c r="S330" s="12"/>
    </row>
    <row r="331" spans="13:19">
      <c r="M331" s="722"/>
      <c r="N331" s="12"/>
      <c r="O331" s="12"/>
      <c r="P331" s="12"/>
      <c r="Q331" s="12"/>
      <c r="R331" s="12"/>
      <c r="S331" s="12"/>
    </row>
    <row r="332" spans="13:19">
      <c r="M332" s="722"/>
      <c r="N332" s="12"/>
      <c r="O332" s="12"/>
      <c r="P332" s="12"/>
      <c r="Q332" s="12"/>
      <c r="R332" s="12"/>
      <c r="S332" s="12"/>
    </row>
    <row r="333" spans="13:19">
      <c r="M333" s="722"/>
      <c r="N333" s="12"/>
      <c r="O333" s="12"/>
      <c r="P333" s="12"/>
      <c r="Q333" s="12"/>
      <c r="R333" s="12"/>
      <c r="S333" s="12"/>
    </row>
    <row r="334" spans="13:19">
      <c r="M334" s="722"/>
      <c r="N334" s="12"/>
      <c r="O334" s="12"/>
      <c r="P334" s="12"/>
      <c r="Q334" s="12"/>
      <c r="R334" s="12"/>
      <c r="S334" s="12"/>
    </row>
    <row r="335" spans="13:19">
      <c r="M335" s="722"/>
      <c r="N335" s="12"/>
      <c r="O335" s="12"/>
      <c r="P335" s="12"/>
      <c r="Q335" s="12"/>
      <c r="R335" s="12"/>
      <c r="S335" s="12"/>
    </row>
    <row r="336" spans="13:19">
      <c r="M336" s="722"/>
      <c r="N336" s="12"/>
      <c r="O336" s="12"/>
      <c r="P336" s="12"/>
      <c r="Q336" s="12"/>
      <c r="R336" s="12"/>
      <c r="S336" s="12"/>
    </row>
    <row r="337" spans="13:19">
      <c r="M337" s="722"/>
      <c r="N337" s="12"/>
      <c r="O337" s="12"/>
      <c r="P337" s="12"/>
      <c r="Q337" s="12"/>
      <c r="R337" s="12"/>
      <c r="S337" s="12"/>
    </row>
    <row r="338" spans="13:19">
      <c r="M338" s="722"/>
      <c r="N338" s="12"/>
      <c r="O338" s="12"/>
      <c r="P338" s="12"/>
      <c r="Q338" s="12"/>
      <c r="R338" s="12"/>
      <c r="S338" s="12"/>
    </row>
    <row r="339" spans="13:19">
      <c r="M339" s="722"/>
      <c r="N339" s="12"/>
      <c r="O339" s="12"/>
      <c r="P339" s="12"/>
      <c r="Q339" s="12"/>
      <c r="R339" s="12"/>
      <c r="S339" s="12"/>
    </row>
    <row r="340" spans="13:19">
      <c r="M340" s="722"/>
      <c r="N340" s="12"/>
      <c r="O340" s="12"/>
      <c r="P340" s="12"/>
      <c r="Q340" s="12"/>
      <c r="R340" s="12"/>
      <c r="S340" s="12"/>
    </row>
    <row r="341" spans="13:19">
      <c r="M341" s="722"/>
      <c r="N341" s="12"/>
      <c r="O341" s="12"/>
      <c r="P341" s="12"/>
      <c r="Q341" s="12"/>
      <c r="R341" s="12"/>
      <c r="S341" s="12"/>
    </row>
    <row r="342" spans="13:19">
      <c r="M342" s="722"/>
      <c r="N342" s="12"/>
      <c r="O342" s="12"/>
      <c r="P342" s="12"/>
      <c r="Q342" s="12"/>
      <c r="R342" s="12"/>
      <c r="S342" s="12"/>
    </row>
    <row r="343" spans="13:19">
      <c r="M343" s="722"/>
      <c r="N343" s="12"/>
      <c r="O343" s="12"/>
      <c r="P343" s="12"/>
      <c r="Q343" s="12"/>
      <c r="R343" s="12"/>
      <c r="S343" s="12"/>
    </row>
    <row r="344" spans="13:19">
      <c r="M344" s="722"/>
      <c r="N344" s="12"/>
      <c r="O344" s="12"/>
      <c r="P344" s="12"/>
      <c r="Q344" s="12"/>
      <c r="R344" s="12"/>
      <c r="S344" s="12"/>
    </row>
    <row r="345" spans="13:19">
      <c r="M345" s="722"/>
      <c r="N345" s="12"/>
      <c r="O345" s="12"/>
      <c r="P345" s="12"/>
      <c r="Q345" s="12"/>
      <c r="R345" s="12"/>
      <c r="S345" s="12"/>
    </row>
    <row r="346" spans="13:19">
      <c r="M346" s="722"/>
      <c r="N346" s="12"/>
      <c r="O346" s="12"/>
      <c r="P346" s="12"/>
      <c r="Q346" s="12"/>
      <c r="R346" s="12"/>
      <c r="S346" s="12"/>
    </row>
    <row r="347" spans="13:19">
      <c r="M347" s="722"/>
      <c r="N347" s="12"/>
      <c r="O347" s="12"/>
      <c r="P347" s="12"/>
      <c r="Q347" s="12"/>
      <c r="R347" s="12"/>
      <c r="S347" s="12"/>
    </row>
    <row r="348" spans="13:19">
      <c r="M348" s="722"/>
      <c r="N348" s="12"/>
      <c r="O348" s="12"/>
      <c r="P348" s="12"/>
      <c r="Q348" s="12"/>
      <c r="R348" s="12"/>
      <c r="S348" s="12"/>
    </row>
    <row r="349" spans="13:19">
      <c r="M349" s="722"/>
      <c r="N349" s="12"/>
      <c r="O349" s="12"/>
      <c r="P349" s="12"/>
      <c r="Q349" s="12"/>
      <c r="R349" s="12"/>
      <c r="S349" s="12"/>
    </row>
    <row r="350" spans="13:19">
      <c r="M350" s="722"/>
      <c r="N350" s="12"/>
      <c r="O350" s="12"/>
      <c r="P350" s="12"/>
      <c r="Q350" s="12"/>
      <c r="R350" s="12"/>
      <c r="S350" s="12"/>
    </row>
    <row r="351" spans="13:19">
      <c r="M351" s="722"/>
      <c r="N351" s="12"/>
      <c r="O351" s="12"/>
      <c r="P351" s="12"/>
      <c r="Q351" s="12"/>
      <c r="R351" s="12"/>
      <c r="S351" s="12"/>
    </row>
    <row r="352" spans="13:19">
      <c r="M352" s="722"/>
      <c r="N352" s="12"/>
      <c r="O352" s="12"/>
      <c r="P352" s="12"/>
      <c r="Q352" s="12"/>
      <c r="R352" s="12"/>
      <c r="S352" s="12"/>
    </row>
    <row r="353" spans="13:19">
      <c r="M353" s="722"/>
      <c r="N353" s="12"/>
      <c r="O353" s="12"/>
      <c r="P353" s="12"/>
      <c r="Q353" s="12"/>
      <c r="R353" s="12"/>
      <c r="S353" s="12"/>
    </row>
    <row r="354" spans="13:19">
      <c r="M354" s="722"/>
      <c r="N354" s="12"/>
      <c r="O354" s="12"/>
      <c r="P354" s="12"/>
      <c r="Q354" s="12"/>
      <c r="R354" s="12"/>
      <c r="S354" s="12"/>
    </row>
    <row r="355" spans="13:19">
      <c r="M355" s="722"/>
      <c r="N355" s="12"/>
      <c r="O355" s="12"/>
      <c r="P355" s="12"/>
      <c r="Q355" s="12"/>
      <c r="R355" s="12"/>
      <c r="S355" s="12"/>
    </row>
    <row r="356" spans="13:19">
      <c r="M356" s="722"/>
      <c r="N356" s="12"/>
      <c r="O356" s="12"/>
      <c r="P356" s="12"/>
      <c r="Q356" s="12"/>
      <c r="R356" s="12"/>
      <c r="S356" s="12"/>
    </row>
    <row r="357" spans="13:19">
      <c r="M357" s="722"/>
      <c r="N357" s="12"/>
      <c r="O357" s="12"/>
      <c r="P357" s="12"/>
      <c r="Q357" s="12"/>
      <c r="R357" s="12"/>
      <c r="S357" s="12"/>
    </row>
    <row r="358" spans="13:19">
      <c r="M358" s="722"/>
      <c r="N358" s="12"/>
      <c r="O358" s="12"/>
      <c r="P358" s="12"/>
      <c r="Q358" s="12"/>
      <c r="R358" s="12"/>
      <c r="S358" s="12"/>
    </row>
    <row r="359" spans="13:19">
      <c r="M359" s="722"/>
      <c r="N359" s="12"/>
      <c r="O359" s="12"/>
      <c r="P359" s="12"/>
      <c r="Q359" s="12"/>
      <c r="R359" s="12"/>
      <c r="S359" s="12"/>
    </row>
    <row r="360" spans="13:19">
      <c r="M360" s="722"/>
      <c r="N360" s="12"/>
      <c r="O360" s="12"/>
      <c r="P360" s="12"/>
      <c r="Q360" s="12"/>
      <c r="R360" s="12"/>
      <c r="S360" s="12"/>
    </row>
    <row r="361" spans="13:19">
      <c r="M361" s="722"/>
      <c r="N361" s="12"/>
      <c r="O361" s="12"/>
      <c r="P361" s="12"/>
      <c r="Q361" s="12"/>
      <c r="R361" s="12"/>
      <c r="S361" s="12"/>
    </row>
    <row r="362" spans="13:19">
      <c r="M362" s="722"/>
      <c r="N362" s="12"/>
      <c r="O362" s="12"/>
      <c r="P362" s="12"/>
      <c r="Q362" s="12"/>
      <c r="R362" s="12"/>
      <c r="S362" s="12"/>
    </row>
    <row r="363" spans="13:19">
      <c r="M363" s="722"/>
      <c r="N363" s="12"/>
      <c r="O363" s="12"/>
      <c r="P363" s="12"/>
      <c r="Q363" s="12"/>
      <c r="R363" s="12"/>
      <c r="S363" s="12"/>
    </row>
    <row r="364" spans="13:19">
      <c r="M364" s="722"/>
      <c r="N364" s="12"/>
      <c r="O364" s="12"/>
      <c r="P364" s="12"/>
      <c r="Q364" s="12"/>
      <c r="R364" s="12"/>
      <c r="S364" s="12"/>
    </row>
    <row r="365" spans="13:19">
      <c r="M365" s="722"/>
      <c r="N365" s="12"/>
      <c r="O365" s="12"/>
      <c r="P365" s="12"/>
      <c r="Q365" s="12"/>
      <c r="R365" s="12"/>
      <c r="S365" s="12"/>
    </row>
    <row r="366" spans="13:19">
      <c r="M366" s="722"/>
      <c r="N366" s="12"/>
      <c r="O366" s="12"/>
      <c r="P366" s="12"/>
      <c r="Q366" s="12"/>
      <c r="R366" s="12"/>
      <c r="S366" s="12"/>
    </row>
    <row r="367" spans="13:19">
      <c r="M367" s="722"/>
      <c r="N367" s="12"/>
      <c r="O367" s="12"/>
      <c r="P367" s="12"/>
      <c r="Q367" s="12"/>
      <c r="R367" s="12"/>
      <c r="S367" s="12"/>
    </row>
    <row r="368" spans="13:19">
      <c r="M368" s="722"/>
      <c r="N368" s="12"/>
      <c r="O368" s="12"/>
      <c r="P368" s="12"/>
      <c r="Q368" s="12"/>
      <c r="R368" s="12"/>
      <c r="S368" s="12"/>
    </row>
    <row r="369" spans="13:19">
      <c r="M369" s="722"/>
      <c r="N369" s="12"/>
      <c r="O369" s="12"/>
      <c r="P369" s="12"/>
      <c r="Q369" s="12"/>
      <c r="R369" s="12"/>
      <c r="S369" s="12"/>
    </row>
    <row r="370" spans="13:19">
      <c r="M370" s="722"/>
      <c r="N370" s="12"/>
      <c r="O370" s="12"/>
      <c r="P370" s="12"/>
      <c r="Q370" s="12"/>
      <c r="R370" s="12"/>
      <c r="S370" s="12"/>
    </row>
    <row r="371" spans="13:19">
      <c r="M371" s="722"/>
      <c r="N371" s="12"/>
      <c r="O371" s="12"/>
      <c r="P371" s="12"/>
      <c r="Q371" s="12"/>
      <c r="R371" s="12"/>
      <c r="S371" s="12"/>
    </row>
    <row r="372" spans="13:19">
      <c r="M372" s="722"/>
      <c r="N372" s="12"/>
      <c r="O372" s="12"/>
      <c r="P372" s="12"/>
      <c r="Q372" s="12"/>
      <c r="R372" s="12"/>
      <c r="S372" s="12"/>
    </row>
    <row r="373" spans="13:19">
      <c r="M373" s="722"/>
      <c r="N373" s="12"/>
      <c r="O373" s="12"/>
      <c r="P373" s="12"/>
      <c r="Q373" s="12"/>
      <c r="R373" s="12"/>
      <c r="S373" s="12"/>
    </row>
    <row r="374" spans="13:19">
      <c r="M374" s="722"/>
      <c r="N374" s="12"/>
      <c r="O374" s="12"/>
      <c r="P374" s="12"/>
      <c r="Q374" s="12"/>
      <c r="R374" s="12"/>
      <c r="S374" s="12"/>
    </row>
    <row r="375" spans="13:19">
      <c r="M375" s="722"/>
      <c r="N375" s="12"/>
      <c r="O375" s="12"/>
      <c r="P375" s="12"/>
      <c r="Q375" s="12"/>
      <c r="R375" s="12"/>
      <c r="S375" s="12"/>
    </row>
    <row r="376" spans="13:19">
      <c r="M376" s="722"/>
      <c r="N376" s="12"/>
      <c r="O376" s="12"/>
      <c r="P376" s="12"/>
      <c r="Q376" s="12"/>
      <c r="R376" s="12"/>
      <c r="S376" s="12"/>
    </row>
    <row r="377" spans="13:19">
      <c r="M377" s="722"/>
      <c r="N377" s="12"/>
      <c r="O377" s="12"/>
      <c r="P377" s="12"/>
      <c r="Q377" s="12"/>
      <c r="R377" s="12"/>
      <c r="S377" s="12"/>
    </row>
    <row r="378" spans="13:19">
      <c r="M378" s="722"/>
      <c r="N378" s="12"/>
      <c r="O378" s="12"/>
      <c r="P378" s="12"/>
      <c r="Q378" s="12"/>
      <c r="R378" s="12"/>
      <c r="S378" s="12"/>
    </row>
    <row r="379" spans="13:19">
      <c r="M379" s="722"/>
      <c r="N379" s="12"/>
      <c r="O379" s="12"/>
      <c r="P379" s="12"/>
      <c r="Q379" s="12"/>
      <c r="R379" s="12"/>
      <c r="S379" s="12"/>
    </row>
    <row r="380" spans="13:19">
      <c r="M380" s="722"/>
      <c r="N380" s="12"/>
      <c r="O380" s="12"/>
      <c r="P380" s="12"/>
      <c r="Q380" s="12"/>
      <c r="R380" s="12"/>
      <c r="S380" s="12"/>
    </row>
    <row r="381" spans="13:19">
      <c r="M381" s="722"/>
      <c r="N381" s="12"/>
      <c r="O381" s="12"/>
      <c r="P381" s="12"/>
      <c r="Q381" s="12"/>
      <c r="R381" s="12"/>
      <c r="S381" s="12"/>
    </row>
    <row r="382" spans="13:19">
      <c r="M382" s="722"/>
      <c r="N382" s="12"/>
      <c r="O382" s="12"/>
      <c r="P382" s="12"/>
      <c r="Q382" s="12"/>
      <c r="R382" s="12"/>
      <c r="S382" s="12"/>
    </row>
    <row r="383" spans="13:19">
      <c r="M383" s="722"/>
      <c r="N383" s="12"/>
      <c r="O383" s="12"/>
      <c r="P383" s="12"/>
      <c r="Q383" s="12"/>
      <c r="R383" s="12"/>
      <c r="S383" s="12"/>
    </row>
    <row r="384" spans="13:19">
      <c r="M384" s="722"/>
      <c r="N384" s="12"/>
      <c r="O384" s="12"/>
      <c r="P384" s="12"/>
      <c r="Q384" s="12"/>
      <c r="R384" s="12"/>
      <c r="S384" s="12"/>
    </row>
    <row r="385" spans="13:19">
      <c r="M385" s="722"/>
      <c r="N385" s="12"/>
      <c r="O385" s="12"/>
      <c r="P385" s="12"/>
      <c r="Q385" s="12"/>
      <c r="R385" s="12"/>
      <c r="S385" s="12"/>
    </row>
    <row r="386" spans="13:19">
      <c r="M386" s="722"/>
      <c r="N386" s="12"/>
      <c r="O386" s="12"/>
      <c r="P386" s="12"/>
      <c r="Q386" s="12"/>
      <c r="R386" s="12"/>
      <c r="S386" s="12"/>
    </row>
    <row r="387" spans="13:19">
      <c r="M387" s="722"/>
      <c r="N387" s="12"/>
      <c r="O387" s="12"/>
      <c r="P387" s="12"/>
      <c r="Q387" s="12"/>
      <c r="R387" s="12"/>
      <c r="S387" s="12"/>
    </row>
    <row r="388" spans="13:19">
      <c r="M388" s="722"/>
      <c r="N388" s="12"/>
      <c r="O388" s="12"/>
      <c r="P388" s="12"/>
      <c r="Q388" s="12"/>
      <c r="R388" s="12"/>
      <c r="S388" s="12"/>
    </row>
    <row r="389" spans="13:19">
      <c r="M389" s="722"/>
      <c r="N389" s="12"/>
      <c r="O389" s="12"/>
      <c r="P389" s="12"/>
      <c r="Q389" s="12"/>
      <c r="R389" s="12"/>
      <c r="S389" s="12"/>
    </row>
    <row r="390" spans="13:19">
      <c r="M390" s="722"/>
      <c r="N390" s="12"/>
      <c r="O390" s="12"/>
      <c r="P390" s="12"/>
      <c r="Q390" s="12"/>
      <c r="R390" s="12"/>
      <c r="S390" s="12"/>
    </row>
    <row r="391" spans="13:19">
      <c r="M391" s="722"/>
      <c r="N391" s="12"/>
      <c r="O391" s="12"/>
      <c r="P391" s="12"/>
      <c r="Q391" s="12"/>
      <c r="R391" s="12"/>
      <c r="S391" s="12"/>
    </row>
    <row r="392" spans="13:19">
      <c r="M392" s="722"/>
      <c r="N392" s="12"/>
      <c r="O392" s="12"/>
      <c r="P392" s="12"/>
      <c r="Q392" s="12"/>
      <c r="R392" s="12"/>
      <c r="S392" s="12"/>
    </row>
    <row r="393" spans="13:19">
      <c r="M393" s="722"/>
      <c r="N393" s="12"/>
      <c r="O393" s="12"/>
      <c r="P393" s="12"/>
      <c r="Q393" s="12"/>
      <c r="R393" s="12"/>
      <c r="S393" s="12"/>
    </row>
    <row r="394" spans="13:19">
      <c r="M394" s="722"/>
      <c r="N394" s="12"/>
      <c r="O394" s="12"/>
      <c r="P394" s="12"/>
      <c r="Q394" s="12"/>
      <c r="R394" s="12"/>
      <c r="S394" s="12"/>
    </row>
    <row r="395" spans="13:19">
      <c r="M395" s="722"/>
      <c r="N395" s="12"/>
      <c r="O395" s="12"/>
      <c r="P395" s="12"/>
      <c r="Q395" s="12"/>
      <c r="R395" s="12"/>
      <c r="S395" s="12"/>
    </row>
    <row r="396" spans="13:19">
      <c r="M396" s="722"/>
      <c r="N396" s="12"/>
      <c r="O396" s="12"/>
      <c r="P396" s="12"/>
      <c r="Q396" s="12"/>
      <c r="R396" s="12"/>
      <c r="S396" s="12"/>
    </row>
    <row r="397" spans="13:19">
      <c r="M397" s="722"/>
      <c r="N397" s="12"/>
      <c r="O397" s="12"/>
      <c r="P397" s="12"/>
      <c r="Q397" s="12"/>
      <c r="R397" s="12"/>
      <c r="S397" s="12"/>
    </row>
    <row r="398" spans="13:19">
      <c r="M398" s="722"/>
      <c r="N398" s="12"/>
      <c r="O398" s="12"/>
      <c r="P398" s="12"/>
      <c r="Q398" s="12"/>
      <c r="R398" s="12"/>
      <c r="S398" s="12"/>
    </row>
    <row r="399" spans="13:19">
      <c r="M399" s="722"/>
      <c r="N399" s="12"/>
      <c r="O399" s="12"/>
      <c r="P399" s="12"/>
      <c r="Q399" s="12"/>
      <c r="R399" s="12"/>
      <c r="S399" s="12"/>
    </row>
    <row r="400" spans="13:19">
      <c r="M400" s="722"/>
      <c r="N400" s="12"/>
      <c r="O400" s="12"/>
      <c r="P400" s="12"/>
      <c r="Q400" s="12"/>
      <c r="R400" s="12"/>
      <c r="S400" s="12"/>
    </row>
    <row r="401" spans="13:19">
      <c r="M401" s="722"/>
      <c r="N401" s="12"/>
      <c r="O401" s="12"/>
      <c r="P401" s="12"/>
      <c r="Q401" s="12"/>
      <c r="R401" s="12"/>
      <c r="S401" s="12"/>
    </row>
    <row r="402" spans="13:19">
      <c r="M402" s="722"/>
      <c r="N402" s="12"/>
      <c r="O402" s="12"/>
      <c r="P402" s="12"/>
      <c r="Q402" s="12"/>
      <c r="R402" s="12"/>
      <c r="S402" s="12"/>
    </row>
    <row r="403" spans="13:19">
      <c r="M403" s="722"/>
      <c r="N403" s="12"/>
      <c r="O403" s="12"/>
      <c r="P403" s="12"/>
      <c r="Q403" s="12"/>
      <c r="R403" s="12"/>
      <c r="S403" s="12"/>
    </row>
    <row r="404" spans="13:19">
      <c r="M404" s="722"/>
      <c r="N404" s="12"/>
      <c r="O404" s="12"/>
      <c r="P404" s="12"/>
      <c r="Q404" s="12"/>
      <c r="R404" s="12"/>
      <c r="S404" s="12"/>
    </row>
    <row r="405" spans="13:19">
      <c r="M405" s="722"/>
      <c r="N405" s="12"/>
      <c r="O405" s="12"/>
      <c r="P405" s="12"/>
      <c r="Q405" s="12"/>
      <c r="R405" s="12"/>
      <c r="S405" s="12"/>
    </row>
    <row r="406" spans="13:19">
      <c r="M406" s="722"/>
      <c r="N406" s="12"/>
      <c r="O406" s="12"/>
      <c r="P406" s="12"/>
      <c r="Q406" s="12"/>
      <c r="R406" s="12"/>
      <c r="S406" s="12"/>
    </row>
    <row r="407" spans="13:19">
      <c r="M407" s="722"/>
      <c r="N407" s="12"/>
      <c r="O407" s="12"/>
      <c r="P407" s="12"/>
      <c r="Q407" s="12"/>
      <c r="R407" s="12"/>
      <c r="S407" s="12"/>
    </row>
    <row r="408" spans="13:19">
      <c r="M408" s="722"/>
      <c r="N408" s="12"/>
      <c r="O408" s="12"/>
      <c r="P408" s="12"/>
      <c r="Q408" s="12"/>
      <c r="R408" s="12"/>
      <c r="S408" s="12"/>
    </row>
    <row r="409" spans="13:19">
      <c r="M409" s="722"/>
      <c r="N409" s="12"/>
      <c r="O409" s="12"/>
      <c r="P409" s="12"/>
      <c r="Q409" s="12"/>
      <c r="R409" s="12"/>
      <c r="S409" s="12"/>
    </row>
    <row r="410" spans="13:19">
      <c r="M410" s="722"/>
      <c r="N410" s="12"/>
      <c r="O410" s="12"/>
      <c r="P410" s="12"/>
      <c r="Q410" s="12"/>
      <c r="R410" s="12"/>
      <c r="S410" s="12"/>
    </row>
    <row r="411" spans="13:19">
      <c r="M411" s="722"/>
      <c r="N411" s="12"/>
      <c r="O411" s="12"/>
      <c r="P411" s="12"/>
      <c r="Q411" s="12"/>
      <c r="R411" s="12"/>
      <c r="S411" s="12"/>
    </row>
    <row r="412" spans="13:19">
      <c r="M412" s="722"/>
      <c r="N412" s="12"/>
      <c r="O412" s="12"/>
      <c r="P412" s="12"/>
      <c r="Q412" s="12"/>
      <c r="R412" s="12"/>
      <c r="S412" s="12"/>
    </row>
    <row r="413" spans="13:19">
      <c r="M413" s="722"/>
      <c r="N413" s="12"/>
      <c r="O413" s="12"/>
      <c r="P413" s="12"/>
      <c r="Q413" s="12"/>
      <c r="R413" s="12"/>
      <c r="S413" s="12"/>
    </row>
    <row r="414" spans="13:19">
      <c r="M414" s="722"/>
      <c r="N414" s="12"/>
      <c r="O414" s="12"/>
      <c r="P414" s="12"/>
      <c r="Q414" s="12"/>
      <c r="R414" s="12"/>
      <c r="S414" s="12"/>
    </row>
    <row r="415" spans="13:19">
      <c r="M415" s="722"/>
      <c r="N415" s="12"/>
      <c r="O415" s="12"/>
      <c r="P415" s="12"/>
      <c r="Q415" s="12"/>
      <c r="R415" s="12"/>
      <c r="S415" s="12"/>
    </row>
    <row r="416" spans="13:19">
      <c r="M416" s="722"/>
      <c r="N416" s="12"/>
      <c r="O416" s="12"/>
      <c r="P416" s="12"/>
      <c r="Q416" s="12"/>
      <c r="R416" s="12"/>
      <c r="S416" s="12"/>
    </row>
    <row r="417" spans="13:19">
      <c r="M417" s="722"/>
      <c r="N417" s="12"/>
      <c r="O417" s="12"/>
      <c r="P417" s="12"/>
      <c r="Q417" s="12"/>
      <c r="R417" s="12"/>
      <c r="S417" s="12"/>
    </row>
    <row r="418" spans="13:19">
      <c r="M418" s="722"/>
      <c r="N418" s="12"/>
      <c r="O418" s="12"/>
      <c r="P418" s="12"/>
      <c r="Q418" s="12"/>
      <c r="R418" s="12"/>
      <c r="S418" s="12"/>
    </row>
    <row r="419" spans="13:19">
      <c r="M419" s="722"/>
      <c r="N419" s="12"/>
      <c r="O419" s="12"/>
      <c r="P419" s="12"/>
      <c r="Q419" s="12"/>
      <c r="R419" s="12"/>
      <c r="S419" s="12"/>
    </row>
    <row r="420" spans="13:19">
      <c r="M420" s="722"/>
      <c r="N420" s="12"/>
      <c r="O420" s="12"/>
      <c r="P420" s="12"/>
      <c r="Q420" s="12"/>
      <c r="R420" s="12"/>
      <c r="S420" s="12"/>
    </row>
    <row r="421" spans="13:19">
      <c r="M421" s="722"/>
      <c r="N421" s="12"/>
      <c r="O421" s="12"/>
      <c r="P421" s="12"/>
      <c r="Q421" s="12"/>
      <c r="R421" s="12"/>
      <c r="S421" s="12"/>
    </row>
    <row r="422" spans="13:19">
      <c r="M422" s="722"/>
      <c r="N422" s="12"/>
      <c r="O422" s="12"/>
      <c r="P422" s="12"/>
      <c r="Q422" s="12"/>
      <c r="R422" s="12"/>
      <c r="S422" s="12"/>
    </row>
    <row r="423" spans="13:19">
      <c r="M423" s="722"/>
      <c r="N423" s="12"/>
      <c r="O423" s="12"/>
      <c r="P423" s="12"/>
      <c r="Q423" s="12"/>
      <c r="R423" s="12"/>
      <c r="S423" s="12"/>
    </row>
    <row r="424" spans="13:19">
      <c r="M424" s="722"/>
      <c r="N424" s="12"/>
      <c r="O424" s="12"/>
      <c r="P424" s="12"/>
      <c r="Q424" s="12"/>
      <c r="R424" s="12"/>
      <c r="S424" s="12"/>
    </row>
    <row r="425" spans="13:19">
      <c r="M425" s="722"/>
      <c r="N425" s="12"/>
      <c r="O425" s="12"/>
      <c r="P425" s="12"/>
      <c r="Q425" s="12"/>
      <c r="R425" s="12"/>
      <c r="S425" s="12"/>
    </row>
    <row r="426" spans="13:19">
      <c r="M426" s="722"/>
      <c r="N426" s="12"/>
      <c r="O426" s="12"/>
      <c r="P426" s="12"/>
      <c r="Q426" s="12"/>
      <c r="R426" s="12"/>
      <c r="S426" s="12"/>
    </row>
    <row r="427" spans="13:19">
      <c r="M427" s="722"/>
      <c r="N427" s="12"/>
      <c r="O427" s="12"/>
      <c r="P427" s="12"/>
      <c r="Q427" s="12"/>
      <c r="R427" s="12"/>
      <c r="S427" s="12"/>
    </row>
    <row r="428" spans="13:19">
      <c r="M428" s="722"/>
      <c r="N428" s="12"/>
      <c r="O428" s="12"/>
      <c r="P428" s="12"/>
      <c r="Q428" s="12"/>
      <c r="R428" s="12"/>
      <c r="S428" s="12"/>
    </row>
    <row r="429" spans="13:19">
      <c r="M429" s="722"/>
      <c r="N429" s="12"/>
      <c r="O429" s="12"/>
      <c r="P429" s="12"/>
      <c r="Q429" s="12"/>
      <c r="R429" s="12"/>
      <c r="S429" s="12"/>
    </row>
    <row r="430" spans="13:19">
      <c r="M430" s="722"/>
      <c r="N430" s="12"/>
      <c r="O430" s="12"/>
      <c r="P430" s="12"/>
      <c r="Q430" s="12"/>
      <c r="R430" s="12"/>
      <c r="S430" s="12"/>
    </row>
    <row r="431" spans="13:19">
      <c r="M431" s="722"/>
      <c r="N431" s="12"/>
      <c r="O431" s="12"/>
      <c r="P431" s="12"/>
      <c r="Q431" s="12"/>
      <c r="R431" s="12"/>
      <c r="S431" s="12"/>
    </row>
    <row r="432" spans="13:19">
      <c r="M432" s="722"/>
      <c r="N432" s="12"/>
      <c r="O432" s="12"/>
      <c r="P432" s="12"/>
      <c r="Q432" s="12"/>
      <c r="R432" s="12"/>
      <c r="S432" s="12"/>
    </row>
    <row r="433" spans="13:19">
      <c r="M433" s="722"/>
      <c r="N433" s="12"/>
      <c r="O433" s="12"/>
      <c r="P433" s="12"/>
      <c r="Q433" s="12"/>
      <c r="R433" s="12"/>
      <c r="S433" s="12"/>
    </row>
    <row r="434" spans="13:19">
      <c r="M434" s="722"/>
      <c r="N434" s="12"/>
      <c r="O434" s="12"/>
      <c r="P434" s="12"/>
      <c r="Q434" s="12"/>
      <c r="R434" s="12"/>
      <c r="S434" s="12"/>
    </row>
    <row r="435" spans="13:19">
      <c r="M435" s="722"/>
      <c r="N435" s="12"/>
      <c r="O435" s="12"/>
      <c r="P435" s="12"/>
      <c r="Q435" s="12"/>
      <c r="R435" s="12"/>
      <c r="S435" s="12"/>
    </row>
    <row r="436" spans="13:19">
      <c r="M436" s="722"/>
      <c r="N436" s="12"/>
      <c r="O436" s="12"/>
      <c r="P436" s="12"/>
      <c r="Q436" s="12"/>
      <c r="R436" s="12"/>
      <c r="S436" s="12"/>
    </row>
    <row r="437" spans="13:19">
      <c r="M437" s="722"/>
      <c r="N437" s="12"/>
      <c r="O437" s="12"/>
      <c r="P437" s="12"/>
      <c r="Q437" s="12"/>
      <c r="R437" s="12"/>
      <c r="S437" s="12"/>
    </row>
    <row r="438" spans="13:19">
      <c r="M438" s="722"/>
      <c r="N438" s="12"/>
      <c r="O438" s="12"/>
      <c r="P438" s="12"/>
      <c r="Q438" s="12"/>
      <c r="R438" s="12"/>
      <c r="S438" s="12"/>
    </row>
    <row r="439" spans="13:19">
      <c r="M439" s="722"/>
      <c r="N439" s="12"/>
      <c r="O439" s="12"/>
      <c r="P439" s="12"/>
      <c r="Q439" s="12"/>
      <c r="R439" s="12"/>
      <c r="S439" s="12"/>
    </row>
    <row r="440" spans="13:19">
      <c r="M440" s="722"/>
      <c r="N440" s="12"/>
      <c r="O440" s="12"/>
      <c r="P440" s="12"/>
      <c r="Q440" s="12"/>
      <c r="R440" s="12"/>
      <c r="S440" s="12"/>
    </row>
    <row r="441" spans="13:19">
      <c r="M441" s="722"/>
      <c r="N441" s="12"/>
      <c r="O441" s="12"/>
      <c r="P441" s="12"/>
      <c r="Q441" s="12"/>
      <c r="R441" s="12"/>
      <c r="S441" s="12"/>
    </row>
    <row r="442" spans="13:19">
      <c r="M442" s="722"/>
      <c r="N442" s="12"/>
      <c r="O442" s="12"/>
      <c r="P442" s="12"/>
      <c r="Q442" s="12"/>
      <c r="R442" s="12"/>
      <c r="S442" s="12"/>
    </row>
    <row r="443" spans="13:19">
      <c r="M443" s="722"/>
      <c r="N443" s="12"/>
      <c r="O443" s="12"/>
      <c r="P443" s="12"/>
      <c r="Q443" s="12"/>
      <c r="R443" s="12"/>
      <c r="S443" s="12"/>
    </row>
    <row r="444" spans="13:19">
      <c r="M444" s="722"/>
      <c r="N444" s="12"/>
      <c r="O444" s="12"/>
      <c r="P444" s="12"/>
      <c r="Q444" s="12"/>
      <c r="R444" s="12"/>
      <c r="S444" s="12"/>
    </row>
    <row r="445" spans="13:19">
      <c r="M445" s="722"/>
      <c r="N445" s="12"/>
      <c r="O445" s="12"/>
      <c r="P445" s="12"/>
      <c r="Q445" s="12"/>
      <c r="R445" s="12"/>
      <c r="S445" s="12"/>
    </row>
    <row r="446" spans="13:19">
      <c r="M446" s="722"/>
      <c r="N446" s="12"/>
      <c r="O446" s="12"/>
      <c r="P446" s="12"/>
      <c r="Q446" s="12"/>
      <c r="R446" s="12"/>
      <c r="S446" s="12"/>
    </row>
    <row r="447" spans="13:19">
      <c r="M447" s="722"/>
      <c r="N447" s="12"/>
      <c r="O447" s="12"/>
      <c r="P447" s="12"/>
      <c r="Q447" s="12"/>
      <c r="R447" s="12"/>
      <c r="S447" s="12"/>
    </row>
    <row r="448" spans="13:19">
      <c r="M448" s="722"/>
      <c r="N448" s="12"/>
      <c r="O448" s="12"/>
      <c r="P448" s="12"/>
      <c r="Q448" s="12"/>
      <c r="R448" s="12"/>
      <c r="S448" s="12"/>
    </row>
    <row r="449" spans="13:19">
      <c r="M449" s="722"/>
      <c r="N449" s="12"/>
      <c r="O449" s="12"/>
      <c r="P449" s="12"/>
      <c r="Q449" s="12"/>
      <c r="R449" s="12"/>
      <c r="S449" s="12"/>
    </row>
    <row r="450" spans="13:19">
      <c r="M450" s="722"/>
      <c r="N450" s="12"/>
      <c r="O450" s="12"/>
      <c r="P450" s="12"/>
      <c r="Q450" s="12"/>
      <c r="R450" s="12"/>
      <c r="S450" s="12"/>
    </row>
    <row r="451" spans="13:19">
      <c r="M451" s="722"/>
      <c r="N451" s="12"/>
      <c r="O451" s="12"/>
      <c r="P451" s="12"/>
      <c r="Q451" s="12"/>
      <c r="R451" s="12"/>
      <c r="S451" s="12"/>
    </row>
    <row r="452" spans="13:19">
      <c r="M452" s="722"/>
      <c r="N452" s="12"/>
      <c r="O452" s="12"/>
      <c r="P452" s="12"/>
      <c r="Q452" s="12"/>
      <c r="R452" s="12"/>
      <c r="S452" s="12"/>
    </row>
    <row r="453" spans="13:19">
      <c r="M453" s="722"/>
      <c r="N453" s="12"/>
      <c r="O453" s="12"/>
      <c r="P453" s="12"/>
      <c r="Q453" s="12"/>
      <c r="R453" s="12"/>
      <c r="S453" s="12"/>
    </row>
    <row r="454" spans="13:19">
      <c r="M454" s="722"/>
      <c r="N454" s="12"/>
      <c r="O454" s="12"/>
      <c r="P454" s="12"/>
      <c r="Q454" s="12"/>
      <c r="R454" s="12"/>
      <c r="S454" s="12"/>
    </row>
    <row r="455" spans="13:19">
      <c r="M455" s="722"/>
      <c r="N455" s="12"/>
      <c r="O455" s="12"/>
      <c r="P455" s="12"/>
      <c r="Q455" s="12"/>
      <c r="R455" s="12"/>
      <c r="S455" s="12"/>
    </row>
    <row r="456" spans="13:19">
      <c r="M456" s="722"/>
      <c r="N456" s="12"/>
      <c r="O456" s="12"/>
      <c r="P456" s="12"/>
      <c r="Q456" s="12"/>
      <c r="R456" s="12"/>
      <c r="S456" s="12"/>
    </row>
    <row r="457" spans="13:19">
      <c r="M457" s="722"/>
      <c r="N457" s="12"/>
      <c r="O457" s="12"/>
      <c r="P457" s="12"/>
      <c r="Q457" s="12"/>
      <c r="R457" s="12"/>
      <c r="S457" s="12"/>
    </row>
    <row r="458" spans="13:19">
      <c r="M458" s="722"/>
      <c r="N458" s="12"/>
      <c r="O458" s="12"/>
      <c r="P458" s="12"/>
      <c r="Q458" s="12"/>
      <c r="R458" s="12"/>
      <c r="S458" s="12"/>
    </row>
    <row r="459" spans="13:19">
      <c r="M459" s="722"/>
      <c r="N459" s="12"/>
      <c r="O459" s="12"/>
      <c r="P459" s="12"/>
      <c r="Q459" s="12"/>
      <c r="R459" s="12"/>
      <c r="S459" s="12"/>
    </row>
    <row r="460" spans="13:19">
      <c r="M460" s="722"/>
      <c r="N460" s="12"/>
      <c r="O460" s="12"/>
      <c r="P460" s="12"/>
      <c r="Q460" s="12"/>
      <c r="R460" s="12"/>
      <c r="S460" s="12"/>
    </row>
    <row r="461" spans="13:19">
      <c r="M461" s="722"/>
      <c r="N461" s="12"/>
      <c r="O461" s="12"/>
      <c r="P461" s="12"/>
      <c r="Q461" s="12"/>
      <c r="R461" s="12"/>
      <c r="S461" s="12"/>
    </row>
    <row r="462" spans="13:19">
      <c r="M462" s="722"/>
      <c r="N462" s="12"/>
      <c r="O462" s="12"/>
      <c r="P462" s="12"/>
      <c r="Q462" s="12"/>
      <c r="R462" s="12"/>
      <c r="S462" s="12"/>
    </row>
    <row r="463" spans="13:19">
      <c r="M463" s="722"/>
      <c r="N463" s="12"/>
      <c r="O463" s="12"/>
      <c r="P463" s="12"/>
      <c r="Q463" s="12"/>
      <c r="R463" s="12"/>
      <c r="S463" s="12"/>
    </row>
    <row r="464" spans="13:19">
      <c r="M464" s="722"/>
      <c r="N464" s="12"/>
      <c r="O464" s="12"/>
      <c r="P464" s="12"/>
      <c r="Q464" s="12"/>
      <c r="R464" s="12"/>
      <c r="S464" s="12"/>
    </row>
    <row r="465" spans="13:19">
      <c r="M465" s="722"/>
      <c r="N465" s="12"/>
      <c r="O465" s="12"/>
      <c r="P465" s="12"/>
      <c r="Q465" s="12"/>
      <c r="R465" s="12"/>
      <c r="S465" s="12"/>
    </row>
    <row r="466" spans="13:19">
      <c r="M466" s="722"/>
      <c r="N466" s="12"/>
      <c r="O466" s="12"/>
      <c r="P466" s="12"/>
      <c r="Q466" s="12"/>
      <c r="R466" s="12"/>
      <c r="S466" s="12"/>
    </row>
    <row r="467" spans="13:19">
      <c r="M467" s="722"/>
      <c r="N467" s="12"/>
      <c r="O467" s="12"/>
      <c r="P467" s="12"/>
      <c r="Q467" s="12"/>
      <c r="R467" s="12"/>
      <c r="S467" s="12"/>
    </row>
    <row r="468" spans="13:19">
      <c r="M468" s="722"/>
      <c r="N468" s="12"/>
      <c r="O468" s="12"/>
      <c r="P468" s="12"/>
      <c r="Q468" s="12"/>
      <c r="R468" s="12"/>
      <c r="S468" s="12"/>
    </row>
    <row r="469" spans="13:19">
      <c r="M469" s="722"/>
      <c r="N469" s="12"/>
      <c r="O469" s="12"/>
      <c r="P469" s="12"/>
      <c r="Q469" s="12"/>
      <c r="R469" s="12"/>
      <c r="S469" s="12"/>
    </row>
    <row r="470" spans="13:19">
      <c r="M470" s="722"/>
      <c r="N470" s="12"/>
      <c r="O470" s="12"/>
      <c r="P470" s="12"/>
      <c r="Q470" s="12"/>
      <c r="R470" s="12"/>
      <c r="S470" s="12"/>
    </row>
    <row r="471" spans="13:19">
      <c r="M471" s="722"/>
      <c r="N471" s="12"/>
      <c r="O471" s="12"/>
      <c r="P471" s="12"/>
      <c r="Q471" s="12"/>
      <c r="R471" s="12"/>
      <c r="S471" s="12"/>
    </row>
    <row r="472" spans="13:19">
      <c r="M472" s="722"/>
      <c r="N472" s="12"/>
      <c r="O472" s="12"/>
      <c r="P472" s="12"/>
      <c r="Q472" s="12"/>
      <c r="R472" s="12"/>
      <c r="S472" s="12"/>
    </row>
    <row r="473" spans="13:19">
      <c r="M473" s="722"/>
      <c r="N473" s="12"/>
      <c r="O473" s="12"/>
      <c r="P473" s="12"/>
      <c r="Q473" s="12"/>
      <c r="R473" s="12"/>
      <c r="S473" s="12"/>
    </row>
    <row r="474" spans="13:19">
      <c r="M474" s="722"/>
      <c r="N474" s="12"/>
      <c r="O474" s="12"/>
      <c r="P474" s="12"/>
      <c r="Q474" s="12"/>
      <c r="R474" s="12"/>
      <c r="S474" s="12"/>
    </row>
    <row r="475" spans="13:19">
      <c r="M475" s="722"/>
      <c r="N475" s="12"/>
      <c r="O475" s="12"/>
      <c r="P475" s="12"/>
      <c r="Q475" s="12"/>
      <c r="R475" s="12"/>
      <c r="S475" s="12"/>
    </row>
    <row r="476" spans="13:19">
      <c r="M476" s="722"/>
      <c r="N476" s="12"/>
      <c r="O476" s="12"/>
      <c r="P476" s="12"/>
      <c r="Q476" s="12"/>
      <c r="R476" s="12"/>
      <c r="S476" s="12"/>
    </row>
    <row r="477" spans="13:19">
      <c r="M477" s="722"/>
      <c r="N477" s="12"/>
      <c r="O477" s="12"/>
      <c r="P477" s="12"/>
      <c r="Q477" s="12"/>
      <c r="R477" s="12"/>
      <c r="S477" s="12"/>
    </row>
    <row r="478" spans="13:19">
      <c r="M478" s="722"/>
      <c r="N478" s="12"/>
      <c r="O478" s="12"/>
      <c r="P478" s="12"/>
      <c r="Q478" s="12"/>
      <c r="R478" s="12"/>
      <c r="S478" s="12"/>
    </row>
    <row r="479" spans="13:19">
      <c r="M479" s="722"/>
      <c r="N479" s="12"/>
      <c r="O479" s="12"/>
      <c r="P479" s="12"/>
      <c r="Q479" s="12"/>
      <c r="R479" s="12"/>
      <c r="S479" s="12"/>
    </row>
    <row r="480" spans="13:19">
      <c r="M480" s="722"/>
      <c r="N480" s="12"/>
      <c r="O480" s="12"/>
      <c r="P480" s="12"/>
      <c r="Q480" s="12"/>
      <c r="R480" s="12"/>
      <c r="S480" s="12"/>
    </row>
    <row r="481" spans="13:19">
      <c r="M481" s="722"/>
      <c r="N481" s="12"/>
      <c r="O481" s="12"/>
      <c r="P481" s="12"/>
      <c r="Q481" s="12"/>
      <c r="R481" s="12"/>
      <c r="S481" s="12"/>
    </row>
    <row r="482" spans="13:19">
      <c r="M482" s="722"/>
      <c r="N482" s="12"/>
      <c r="O482" s="12"/>
      <c r="P482" s="12"/>
      <c r="Q482" s="12"/>
      <c r="R482" s="12"/>
      <c r="S482" s="12"/>
    </row>
    <row r="483" spans="13:19">
      <c r="M483" s="722"/>
      <c r="N483" s="12"/>
      <c r="O483" s="12"/>
      <c r="P483" s="12"/>
      <c r="Q483" s="12"/>
      <c r="R483" s="12"/>
      <c r="S483" s="12"/>
    </row>
    <row r="484" spans="13:19">
      <c r="M484" s="722"/>
      <c r="N484" s="12"/>
      <c r="O484" s="12"/>
      <c r="P484" s="12"/>
      <c r="Q484" s="12"/>
      <c r="R484" s="12"/>
      <c r="S484" s="12"/>
    </row>
    <row r="485" spans="13:19">
      <c r="M485" s="722"/>
      <c r="N485" s="12"/>
      <c r="O485" s="12"/>
      <c r="P485" s="12"/>
      <c r="Q485" s="12"/>
      <c r="R485" s="12"/>
      <c r="S485" s="12"/>
    </row>
    <row r="486" spans="13:19">
      <c r="M486" s="722"/>
      <c r="N486" s="12"/>
      <c r="O486" s="12"/>
      <c r="P486" s="12"/>
      <c r="Q486" s="12"/>
      <c r="R486" s="12"/>
      <c r="S486" s="12"/>
    </row>
    <row r="487" spans="13:19">
      <c r="M487" s="722"/>
      <c r="N487" s="12"/>
      <c r="O487" s="12"/>
      <c r="P487" s="12"/>
      <c r="Q487" s="12"/>
      <c r="R487" s="12"/>
      <c r="S487" s="12"/>
    </row>
    <row r="488" spans="13:19">
      <c r="M488" s="722"/>
      <c r="N488" s="12"/>
      <c r="O488" s="12"/>
      <c r="P488" s="12"/>
      <c r="Q488" s="12"/>
      <c r="R488" s="12"/>
      <c r="S488" s="12"/>
    </row>
    <row r="489" spans="13:19">
      <c r="M489" s="722"/>
      <c r="N489" s="12"/>
      <c r="O489" s="12"/>
      <c r="P489" s="12"/>
      <c r="Q489" s="12"/>
      <c r="R489" s="12"/>
      <c r="S489" s="12"/>
    </row>
    <row r="490" spans="13:19">
      <c r="M490" s="722"/>
      <c r="N490" s="12"/>
      <c r="O490" s="12"/>
      <c r="P490" s="12"/>
      <c r="Q490" s="12"/>
      <c r="R490" s="12"/>
      <c r="S490" s="12"/>
    </row>
    <row r="491" spans="13:19">
      <c r="M491" s="722"/>
      <c r="N491" s="12"/>
      <c r="O491" s="12"/>
      <c r="P491" s="12"/>
      <c r="Q491" s="12"/>
      <c r="R491" s="12"/>
      <c r="S491" s="12"/>
    </row>
    <row r="492" spans="13:19">
      <c r="M492" s="722"/>
      <c r="N492" s="12"/>
      <c r="O492" s="12"/>
      <c r="P492" s="12"/>
      <c r="Q492" s="12"/>
      <c r="R492" s="12"/>
      <c r="S492" s="12"/>
    </row>
    <row r="493" spans="13:19">
      <c r="M493" s="722"/>
      <c r="N493" s="12"/>
      <c r="O493" s="12"/>
      <c r="P493" s="12"/>
      <c r="Q493" s="12"/>
      <c r="R493" s="12"/>
      <c r="S493" s="12"/>
    </row>
    <row r="494" spans="13:19">
      <c r="M494" s="722"/>
      <c r="N494" s="12"/>
      <c r="O494" s="12"/>
      <c r="P494" s="12"/>
      <c r="Q494" s="12"/>
      <c r="R494" s="12"/>
      <c r="S494" s="12"/>
    </row>
    <row r="495" spans="13:19">
      <c r="M495" s="722"/>
      <c r="N495" s="12"/>
      <c r="O495" s="12"/>
      <c r="P495" s="12"/>
      <c r="Q495" s="12"/>
      <c r="R495" s="12"/>
      <c r="S495" s="12"/>
    </row>
    <row r="496" spans="13:19">
      <c r="M496" s="722"/>
      <c r="N496" s="12"/>
      <c r="O496" s="12"/>
      <c r="P496" s="12"/>
      <c r="Q496" s="12"/>
      <c r="R496" s="12"/>
      <c r="S496" s="12"/>
    </row>
    <row r="497" spans="13:19">
      <c r="M497" s="722"/>
      <c r="N497" s="12"/>
      <c r="O497" s="12"/>
      <c r="P497" s="12"/>
      <c r="Q497" s="12"/>
      <c r="R497" s="12"/>
      <c r="S497" s="12"/>
    </row>
    <row r="498" spans="13:19">
      <c r="M498" s="722"/>
      <c r="N498" s="12"/>
      <c r="O498" s="12"/>
      <c r="P498" s="12"/>
      <c r="Q498" s="12"/>
      <c r="R498" s="12"/>
      <c r="S498" s="12"/>
    </row>
    <row r="499" spans="13:19">
      <c r="M499" s="722"/>
      <c r="N499" s="12"/>
      <c r="O499" s="12"/>
      <c r="P499" s="12"/>
      <c r="Q499" s="12"/>
      <c r="R499" s="12"/>
      <c r="S499" s="12"/>
    </row>
    <row r="500" spans="13:19">
      <c r="M500" s="722"/>
      <c r="N500" s="12"/>
      <c r="O500" s="12"/>
      <c r="P500" s="12"/>
      <c r="Q500" s="12"/>
      <c r="R500" s="12"/>
      <c r="S500" s="12"/>
    </row>
    <row r="501" spans="13:19">
      <c r="M501" s="722"/>
      <c r="N501" s="12"/>
      <c r="O501" s="12"/>
      <c r="P501" s="12"/>
      <c r="Q501" s="12"/>
      <c r="R501" s="12"/>
      <c r="S501" s="12"/>
    </row>
    <row r="502" spans="13:19">
      <c r="M502" s="722"/>
      <c r="N502" s="12"/>
      <c r="O502" s="12"/>
      <c r="P502" s="12"/>
      <c r="Q502" s="12"/>
      <c r="R502" s="12"/>
      <c r="S502" s="12"/>
    </row>
    <row r="503" spans="13:19">
      <c r="M503" s="722"/>
      <c r="N503" s="12"/>
      <c r="O503" s="12"/>
      <c r="P503" s="12"/>
      <c r="Q503" s="12"/>
      <c r="R503" s="12"/>
      <c r="S503" s="12"/>
    </row>
    <row r="504" spans="13:19">
      <c r="M504" s="722"/>
      <c r="N504" s="12"/>
      <c r="O504" s="12"/>
      <c r="P504" s="12"/>
      <c r="Q504" s="12"/>
      <c r="R504" s="12"/>
      <c r="S504" s="12"/>
    </row>
    <row r="505" spans="13:19">
      <c r="M505" s="722"/>
      <c r="N505" s="12"/>
      <c r="O505" s="12"/>
      <c r="P505" s="12"/>
      <c r="Q505" s="12"/>
      <c r="R505" s="12"/>
      <c r="S505" s="12"/>
    </row>
    <row r="506" spans="13:19">
      <c r="M506" s="722"/>
      <c r="N506" s="12"/>
      <c r="O506" s="12"/>
      <c r="P506" s="12"/>
      <c r="Q506" s="12"/>
      <c r="R506" s="12"/>
      <c r="S506" s="12"/>
    </row>
    <row r="507" spans="13:19">
      <c r="M507" s="722"/>
      <c r="N507" s="12"/>
      <c r="O507" s="12"/>
      <c r="P507" s="12"/>
      <c r="Q507" s="12"/>
      <c r="R507" s="12"/>
      <c r="S507" s="12"/>
    </row>
    <row r="508" spans="13:19">
      <c r="M508" s="722"/>
      <c r="N508" s="12"/>
      <c r="O508" s="12"/>
      <c r="P508" s="12"/>
      <c r="Q508" s="12"/>
      <c r="R508" s="12"/>
      <c r="S508" s="12"/>
    </row>
    <row r="509" spans="13:19">
      <c r="M509" s="722"/>
      <c r="N509" s="12"/>
      <c r="O509" s="12"/>
      <c r="P509" s="12"/>
      <c r="Q509" s="12"/>
      <c r="R509" s="12"/>
      <c r="S509" s="12"/>
    </row>
    <row r="510" spans="13:19">
      <c r="M510" s="722"/>
      <c r="N510" s="12"/>
      <c r="O510" s="12"/>
      <c r="P510" s="12"/>
      <c r="Q510" s="12"/>
      <c r="R510" s="12"/>
      <c r="S510" s="12"/>
    </row>
    <row r="511" spans="13:19">
      <c r="M511" s="722"/>
      <c r="N511" s="12"/>
      <c r="O511" s="12"/>
      <c r="P511" s="12"/>
      <c r="Q511" s="12"/>
      <c r="R511" s="12"/>
      <c r="S511" s="12"/>
    </row>
    <row r="512" spans="13:19">
      <c r="M512" s="722"/>
      <c r="N512" s="12"/>
      <c r="O512" s="12"/>
      <c r="P512" s="12"/>
      <c r="Q512" s="12"/>
      <c r="R512" s="12"/>
      <c r="S512" s="12"/>
    </row>
    <row r="513" spans="13:19">
      <c r="M513" s="722"/>
      <c r="N513" s="12"/>
      <c r="O513" s="12"/>
      <c r="P513" s="12"/>
      <c r="Q513" s="12"/>
      <c r="R513" s="12"/>
      <c r="S513" s="12"/>
    </row>
    <row r="514" spans="13:19">
      <c r="M514" s="722"/>
      <c r="N514" s="12"/>
      <c r="O514" s="12"/>
      <c r="P514" s="12"/>
      <c r="Q514" s="12"/>
      <c r="R514" s="12"/>
      <c r="S514" s="12"/>
    </row>
    <row r="515" spans="13:19">
      <c r="M515" s="722"/>
      <c r="N515" s="12"/>
      <c r="O515" s="12"/>
      <c r="P515" s="12"/>
      <c r="Q515" s="12"/>
      <c r="R515" s="12"/>
      <c r="S515" s="12"/>
    </row>
    <row r="516" spans="13:19">
      <c r="M516" s="722"/>
      <c r="N516" s="12"/>
      <c r="O516" s="12"/>
      <c r="P516" s="12"/>
      <c r="Q516" s="12"/>
      <c r="R516" s="12"/>
      <c r="S516" s="12"/>
    </row>
    <row r="517" spans="13:19">
      <c r="M517" s="722"/>
      <c r="N517" s="12"/>
      <c r="O517" s="12"/>
      <c r="P517" s="12"/>
      <c r="Q517" s="12"/>
      <c r="R517" s="12"/>
      <c r="S517" s="12"/>
    </row>
    <row r="518" spans="13:19">
      <c r="M518" s="722"/>
      <c r="N518" s="12"/>
      <c r="O518" s="12"/>
      <c r="P518" s="12"/>
      <c r="Q518" s="12"/>
      <c r="R518" s="12"/>
      <c r="S518" s="12"/>
    </row>
    <row r="519" spans="13:19">
      <c r="M519" s="722"/>
      <c r="N519" s="12"/>
      <c r="O519" s="12"/>
      <c r="P519" s="12"/>
      <c r="Q519" s="12"/>
      <c r="R519" s="12"/>
      <c r="S519" s="12"/>
    </row>
    <row r="520" spans="13:19">
      <c r="M520" s="722"/>
      <c r="N520" s="12"/>
      <c r="O520" s="12"/>
      <c r="P520" s="12"/>
      <c r="Q520" s="12"/>
      <c r="R520" s="12"/>
      <c r="S520" s="12"/>
    </row>
    <row r="521" spans="13:19">
      <c r="M521" s="722"/>
      <c r="N521" s="12"/>
      <c r="O521" s="12"/>
      <c r="P521" s="12"/>
      <c r="Q521" s="12"/>
      <c r="R521" s="12"/>
      <c r="S521" s="12"/>
    </row>
    <row r="522" spans="13:19">
      <c r="M522" s="722"/>
      <c r="N522" s="12"/>
      <c r="O522" s="12"/>
      <c r="P522" s="12"/>
      <c r="Q522" s="12"/>
      <c r="R522" s="12"/>
      <c r="S522" s="12"/>
    </row>
    <row r="523" spans="13:19">
      <c r="M523" s="722"/>
      <c r="N523" s="12"/>
      <c r="O523" s="12"/>
      <c r="P523" s="12"/>
      <c r="Q523" s="12"/>
      <c r="R523" s="12"/>
      <c r="S523" s="12"/>
    </row>
    <row r="524" spans="13:19">
      <c r="M524" s="722"/>
      <c r="N524" s="12"/>
      <c r="O524" s="12"/>
      <c r="P524" s="12"/>
      <c r="Q524" s="12"/>
      <c r="R524" s="12"/>
      <c r="S524" s="12"/>
    </row>
    <row r="525" spans="13:19">
      <c r="M525" s="722"/>
      <c r="N525" s="12"/>
      <c r="O525" s="12"/>
      <c r="P525" s="12"/>
      <c r="Q525" s="12"/>
      <c r="R525" s="12"/>
      <c r="S525" s="12"/>
    </row>
    <row r="526" spans="13:19">
      <c r="M526" s="722"/>
      <c r="N526" s="12"/>
      <c r="O526" s="12"/>
      <c r="P526" s="12"/>
      <c r="Q526" s="12"/>
      <c r="R526" s="12"/>
      <c r="S526" s="12"/>
    </row>
    <row r="527" spans="13:19">
      <c r="M527" s="722"/>
      <c r="N527" s="12"/>
      <c r="O527" s="12"/>
      <c r="P527" s="12"/>
      <c r="Q527" s="12"/>
      <c r="R527" s="12"/>
      <c r="S527" s="12"/>
    </row>
    <row r="528" spans="13:19">
      <c r="M528" s="722"/>
      <c r="N528" s="12"/>
      <c r="O528" s="12"/>
      <c r="P528" s="12"/>
      <c r="Q528" s="12"/>
      <c r="R528" s="12"/>
      <c r="S528" s="12"/>
    </row>
    <row r="529" spans="13:19">
      <c r="M529" s="722"/>
      <c r="N529" s="12"/>
      <c r="O529" s="12"/>
      <c r="P529" s="12"/>
      <c r="Q529" s="12"/>
      <c r="R529" s="12"/>
      <c r="S529" s="12"/>
    </row>
    <row r="530" spans="13:19">
      <c r="M530" s="722"/>
      <c r="N530" s="12"/>
      <c r="O530" s="12"/>
      <c r="P530" s="12"/>
      <c r="Q530" s="12"/>
      <c r="R530" s="12"/>
      <c r="S530" s="12"/>
    </row>
    <row r="531" spans="13:19">
      <c r="M531" s="722"/>
      <c r="N531" s="12"/>
      <c r="O531" s="12"/>
      <c r="P531" s="12"/>
      <c r="Q531" s="12"/>
      <c r="R531" s="12"/>
      <c r="S531" s="12"/>
    </row>
    <row r="532" spans="13:19">
      <c r="M532" s="722"/>
      <c r="N532" s="12"/>
      <c r="O532" s="12"/>
      <c r="P532" s="12"/>
      <c r="Q532" s="12"/>
      <c r="R532" s="12"/>
      <c r="S532" s="12"/>
    </row>
    <row r="533" spans="13:19">
      <c r="M533" s="722"/>
      <c r="N533" s="12"/>
      <c r="O533" s="12"/>
      <c r="P533" s="12"/>
      <c r="Q533" s="12"/>
      <c r="R533" s="12"/>
      <c r="S533" s="12"/>
    </row>
    <row r="534" spans="13:19">
      <c r="M534" s="722"/>
      <c r="N534" s="12"/>
      <c r="O534" s="12"/>
      <c r="P534" s="12"/>
      <c r="Q534" s="12"/>
      <c r="R534" s="12"/>
      <c r="S534" s="12"/>
    </row>
    <row r="535" spans="13:19">
      <c r="M535" s="722"/>
      <c r="N535" s="12"/>
      <c r="O535" s="12"/>
      <c r="P535" s="12"/>
      <c r="Q535" s="12"/>
      <c r="R535" s="12"/>
      <c r="S535" s="12"/>
    </row>
    <row r="536" spans="13:19">
      <c r="M536" s="722"/>
      <c r="N536" s="12"/>
      <c r="O536" s="12"/>
      <c r="P536" s="12"/>
      <c r="Q536" s="12"/>
      <c r="R536" s="12"/>
      <c r="S536" s="12"/>
    </row>
    <row r="537" spans="13:19">
      <c r="M537" s="722"/>
      <c r="N537" s="12"/>
      <c r="O537" s="12"/>
      <c r="P537" s="12"/>
      <c r="Q537" s="12"/>
      <c r="R537" s="12"/>
      <c r="S537" s="12"/>
    </row>
    <row r="538" spans="13:19">
      <c r="M538" s="722"/>
      <c r="N538" s="12"/>
      <c r="O538" s="12"/>
      <c r="P538" s="12"/>
      <c r="Q538" s="12"/>
      <c r="R538" s="12"/>
      <c r="S538" s="12"/>
    </row>
    <row r="539" spans="13:19">
      <c r="M539" s="722"/>
      <c r="N539" s="12"/>
      <c r="O539" s="12"/>
      <c r="P539" s="12"/>
      <c r="Q539" s="12"/>
      <c r="R539" s="12"/>
      <c r="S539" s="12"/>
    </row>
    <row r="540" spans="13:19">
      <c r="M540" s="722"/>
      <c r="N540" s="12"/>
      <c r="O540" s="12"/>
      <c r="P540" s="12"/>
      <c r="Q540" s="12"/>
      <c r="R540" s="12"/>
      <c r="S540" s="12"/>
    </row>
    <row r="541" spans="13:19">
      <c r="M541" s="722"/>
      <c r="N541" s="12"/>
      <c r="O541" s="12"/>
      <c r="P541" s="12"/>
      <c r="Q541" s="12"/>
      <c r="R541" s="12"/>
      <c r="S541" s="12"/>
    </row>
    <row r="542" spans="13:19">
      <c r="M542" s="722"/>
      <c r="N542" s="12"/>
      <c r="O542" s="12"/>
      <c r="P542" s="12"/>
      <c r="Q542" s="12"/>
      <c r="R542" s="12"/>
      <c r="S542" s="12"/>
    </row>
    <row r="543" spans="13:19">
      <c r="M543" s="722"/>
      <c r="N543" s="12"/>
      <c r="O543" s="12"/>
      <c r="P543" s="12"/>
      <c r="Q543" s="12"/>
      <c r="R543" s="12"/>
      <c r="S543" s="12"/>
    </row>
    <row r="544" spans="13:19">
      <c r="M544" s="722"/>
      <c r="N544" s="12"/>
      <c r="O544" s="12"/>
      <c r="P544" s="12"/>
      <c r="Q544" s="12"/>
      <c r="R544" s="12"/>
      <c r="S544" s="12"/>
    </row>
    <row r="545" spans="13:19">
      <c r="M545" s="722"/>
      <c r="N545" s="12"/>
      <c r="O545" s="12"/>
      <c r="P545" s="12"/>
      <c r="Q545" s="12"/>
      <c r="R545" s="12"/>
      <c r="S545" s="12"/>
    </row>
    <row r="546" spans="13:19">
      <c r="M546" s="722"/>
      <c r="N546" s="12"/>
      <c r="O546" s="12"/>
      <c r="P546" s="12"/>
      <c r="Q546" s="12"/>
      <c r="R546" s="12"/>
      <c r="S546" s="12"/>
    </row>
    <row r="547" spans="13:19">
      <c r="M547" s="722"/>
      <c r="N547" s="12"/>
      <c r="O547" s="12"/>
      <c r="P547" s="12"/>
      <c r="Q547" s="12"/>
      <c r="R547" s="12"/>
      <c r="S547" s="12"/>
    </row>
    <row r="548" spans="13:19">
      <c r="M548" s="722"/>
      <c r="N548" s="12"/>
      <c r="O548" s="12"/>
      <c r="P548" s="12"/>
      <c r="Q548" s="12"/>
      <c r="R548" s="12"/>
      <c r="S548" s="12"/>
    </row>
    <row r="549" spans="13:19">
      <c r="M549" s="722"/>
      <c r="N549" s="12"/>
      <c r="O549" s="12"/>
      <c r="P549" s="12"/>
      <c r="Q549" s="12"/>
      <c r="R549" s="12"/>
      <c r="S549" s="12"/>
    </row>
    <row r="550" spans="13:19">
      <c r="M550" s="722"/>
      <c r="N550" s="12"/>
      <c r="O550" s="12"/>
      <c r="P550" s="12"/>
      <c r="Q550" s="12"/>
      <c r="R550" s="12"/>
      <c r="S550" s="12"/>
    </row>
    <row r="551" spans="13:19">
      <c r="M551" s="722"/>
      <c r="N551" s="12"/>
      <c r="O551" s="12"/>
      <c r="P551" s="12"/>
      <c r="Q551" s="12"/>
      <c r="R551" s="12"/>
      <c r="S551" s="12"/>
    </row>
    <row r="552" spans="13:19">
      <c r="M552" s="722"/>
      <c r="N552" s="12"/>
      <c r="O552" s="12"/>
      <c r="P552" s="12"/>
      <c r="Q552" s="12"/>
      <c r="R552" s="12"/>
      <c r="S552" s="12"/>
    </row>
    <row r="553" spans="13:19">
      <c r="M553" s="722"/>
      <c r="N553" s="12"/>
      <c r="O553" s="12"/>
      <c r="P553" s="12"/>
      <c r="Q553" s="12"/>
      <c r="R553" s="12"/>
      <c r="S553" s="12"/>
    </row>
    <row r="554" spans="13:19">
      <c r="M554" s="722"/>
      <c r="N554" s="12"/>
      <c r="O554" s="12"/>
      <c r="P554" s="12"/>
      <c r="Q554" s="12"/>
      <c r="R554" s="12"/>
      <c r="S554" s="12"/>
    </row>
    <row r="555" spans="13:19">
      <c r="M555" s="722"/>
      <c r="N555" s="12"/>
      <c r="O555" s="12"/>
      <c r="P555" s="12"/>
      <c r="Q555" s="12"/>
      <c r="R555" s="12"/>
      <c r="S555" s="12"/>
    </row>
    <row r="556" spans="13:19">
      <c r="M556" s="722"/>
      <c r="N556" s="12"/>
      <c r="O556" s="12"/>
      <c r="P556" s="12"/>
      <c r="Q556" s="12"/>
      <c r="R556" s="12"/>
      <c r="S556" s="12"/>
    </row>
    <row r="557" spans="13:19">
      <c r="M557" s="722"/>
      <c r="N557" s="12"/>
      <c r="O557" s="12"/>
      <c r="P557" s="12"/>
      <c r="Q557" s="12"/>
      <c r="R557" s="12"/>
      <c r="S557" s="12"/>
    </row>
    <row r="558" spans="13:19">
      <c r="M558" s="722"/>
      <c r="N558" s="12"/>
      <c r="O558" s="12"/>
      <c r="P558" s="12"/>
      <c r="Q558" s="12"/>
      <c r="R558" s="12"/>
      <c r="S558" s="12"/>
    </row>
    <row r="559" spans="13:19">
      <c r="M559" s="722"/>
      <c r="N559" s="12"/>
      <c r="O559" s="12"/>
      <c r="P559" s="12"/>
      <c r="Q559" s="12"/>
      <c r="R559" s="12"/>
      <c r="S559" s="12"/>
    </row>
    <row r="560" spans="13:19">
      <c r="M560" s="722"/>
      <c r="N560" s="12"/>
      <c r="O560" s="12"/>
      <c r="P560" s="12"/>
      <c r="Q560" s="12"/>
      <c r="R560" s="12"/>
      <c r="S560" s="12"/>
    </row>
    <row r="561" spans="13:19">
      <c r="M561" s="722"/>
      <c r="N561" s="12"/>
      <c r="O561" s="12"/>
      <c r="P561" s="12"/>
      <c r="Q561" s="12"/>
      <c r="R561" s="12"/>
      <c r="S561" s="12"/>
    </row>
    <row r="562" spans="13:19">
      <c r="M562" s="722"/>
      <c r="N562" s="12"/>
      <c r="O562" s="12"/>
      <c r="P562" s="12"/>
      <c r="Q562" s="12"/>
      <c r="R562" s="12"/>
      <c r="S562" s="12"/>
    </row>
    <row r="563" spans="13:19">
      <c r="M563" s="722"/>
      <c r="N563" s="12"/>
      <c r="O563" s="12"/>
      <c r="P563" s="12"/>
      <c r="Q563" s="12"/>
      <c r="R563" s="12"/>
      <c r="S563" s="12"/>
    </row>
    <row r="564" spans="13:19">
      <c r="M564" s="722"/>
      <c r="N564" s="12"/>
      <c r="O564" s="12"/>
      <c r="P564" s="12"/>
      <c r="Q564" s="12"/>
      <c r="R564" s="12"/>
      <c r="S564" s="12"/>
    </row>
    <row r="565" spans="13:19">
      <c r="M565" s="722"/>
      <c r="N565" s="12"/>
      <c r="O565" s="12"/>
      <c r="P565" s="12"/>
      <c r="Q565" s="12"/>
      <c r="R565" s="12"/>
      <c r="S565" s="12"/>
    </row>
    <row r="566" spans="13:19">
      <c r="M566" s="722"/>
      <c r="N566" s="12"/>
      <c r="O566" s="12"/>
      <c r="P566" s="12"/>
      <c r="Q566" s="12"/>
      <c r="R566" s="12"/>
      <c r="S566" s="12"/>
    </row>
    <row r="567" spans="13:19">
      <c r="M567" s="722"/>
      <c r="N567" s="12"/>
      <c r="O567" s="12"/>
      <c r="P567" s="12"/>
      <c r="Q567" s="12"/>
      <c r="R567" s="12"/>
      <c r="S567" s="12"/>
    </row>
    <row r="568" spans="13:19">
      <c r="M568" s="722"/>
      <c r="N568" s="12"/>
      <c r="O568" s="12"/>
      <c r="P568" s="12"/>
      <c r="Q568" s="12"/>
      <c r="R568" s="12"/>
      <c r="S568" s="12"/>
    </row>
    <row r="569" spans="13:19">
      <c r="M569" s="722"/>
      <c r="N569" s="12"/>
      <c r="O569" s="12"/>
      <c r="P569" s="12"/>
      <c r="Q569" s="12"/>
      <c r="R569" s="12"/>
      <c r="S569" s="12"/>
    </row>
    <row r="570" spans="13:19">
      <c r="M570" s="722"/>
      <c r="N570" s="12"/>
      <c r="O570" s="12"/>
      <c r="P570" s="12"/>
      <c r="Q570" s="12"/>
      <c r="R570" s="12"/>
      <c r="S570" s="12"/>
    </row>
    <row r="571" spans="13:19">
      <c r="M571" s="722"/>
      <c r="N571" s="12"/>
      <c r="O571" s="12"/>
      <c r="P571" s="12"/>
      <c r="Q571" s="12"/>
      <c r="R571" s="12"/>
      <c r="S571" s="12"/>
    </row>
    <row r="572" spans="13:19">
      <c r="M572" s="722"/>
      <c r="N572" s="12"/>
      <c r="O572" s="12"/>
      <c r="P572" s="12"/>
      <c r="Q572" s="12"/>
      <c r="R572" s="12"/>
      <c r="S572" s="12"/>
    </row>
    <row r="573" spans="13:19">
      <c r="M573" s="722"/>
      <c r="N573" s="12"/>
      <c r="O573" s="12"/>
      <c r="P573" s="12"/>
      <c r="Q573" s="12"/>
      <c r="R573" s="12"/>
      <c r="S573" s="12"/>
    </row>
    <row r="574" spans="13:19">
      <c r="M574" s="722"/>
      <c r="N574" s="12"/>
      <c r="O574" s="12"/>
      <c r="P574" s="12"/>
      <c r="Q574" s="12"/>
      <c r="R574" s="12"/>
      <c r="S574" s="12"/>
    </row>
    <row r="575" spans="13:19">
      <c r="M575" s="722"/>
      <c r="N575" s="12"/>
      <c r="O575" s="12"/>
      <c r="P575" s="12"/>
      <c r="Q575" s="12"/>
      <c r="R575" s="12"/>
      <c r="S575" s="12"/>
    </row>
    <row r="576" spans="13:19">
      <c r="M576" s="722"/>
      <c r="N576" s="12"/>
      <c r="O576" s="12"/>
      <c r="P576" s="12"/>
      <c r="Q576" s="12"/>
      <c r="R576" s="12"/>
      <c r="S576" s="12"/>
    </row>
    <row r="577" spans="13:19">
      <c r="M577" s="722"/>
      <c r="N577" s="12"/>
      <c r="O577" s="12"/>
      <c r="P577" s="12"/>
      <c r="Q577" s="12"/>
      <c r="R577" s="12"/>
      <c r="S577" s="12"/>
    </row>
    <row r="578" spans="13:19">
      <c r="M578" s="722"/>
      <c r="N578" s="12"/>
      <c r="O578" s="12"/>
      <c r="P578" s="12"/>
      <c r="Q578" s="12"/>
      <c r="R578" s="12"/>
      <c r="S578" s="12"/>
    </row>
    <row r="579" spans="13:19">
      <c r="M579" s="722"/>
      <c r="N579" s="12"/>
      <c r="O579" s="12"/>
      <c r="P579" s="12"/>
      <c r="Q579" s="12"/>
      <c r="R579" s="12"/>
      <c r="S579" s="12"/>
    </row>
    <row r="580" spans="13:19">
      <c r="M580" s="722"/>
      <c r="N580" s="12"/>
      <c r="O580" s="12"/>
      <c r="P580" s="12"/>
      <c r="Q580" s="12"/>
      <c r="R580" s="12"/>
      <c r="S580" s="12"/>
    </row>
    <row r="581" spans="13:19">
      <c r="M581" s="722"/>
      <c r="N581" s="12"/>
      <c r="O581" s="12"/>
      <c r="P581" s="12"/>
      <c r="Q581" s="12"/>
      <c r="R581" s="12"/>
      <c r="S581" s="12"/>
    </row>
    <row r="582" spans="13:19">
      <c r="M582" s="722"/>
      <c r="N582" s="12"/>
      <c r="O582" s="12"/>
      <c r="P582" s="12"/>
      <c r="Q582" s="12"/>
      <c r="R582" s="12"/>
      <c r="S582" s="12"/>
    </row>
    <row r="583" spans="13:19">
      <c r="M583" s="722"/>
      <c r="N583" s="12"/>
      <c r="O583" s="12"/>
      <c r="P583" s="12"/>
      <c r="Q583" s="12"/>
      <c r="R583" s="12"/>
      <c r="S583" s="12"/>
    </row>
    <row r="584" spans="13:19">
      <c r="M584" s="722"/>
      <c r="N584" s="12"/>
      <c r="O584" s="12"/>
      <c r="P584" s="12"/>
      <c r="Q584" s="12"/>
      <c r="R584" s="12"/>
      <c r="S584" s="12"/>
    </row>
    <row r="585" spans="13:19">
      <c r="M585" s="722"/>
      <c r="N585" s="12"/>
      <c r="O585" s="12"/>
      <c r="P585" s="12"/>
      <c r="Q585" s="12"/>
      <c r="R585" s="12"/>
      <c r="S585" s="12"/>
    </row>
    <row r="586" spans="13:19">
      <c r="M586" s="722"/>
      <c r="N586" s="12"/>
      <c r="O586" s="12"/>
      <c r="P586" s="12"/>
      <c r="Q586" s="12"/>
      <c r="R586" s="12"/>
      <c r="S586" s="12"/>
    </row>
    <row r="587" spans="13:19">
      <c r="M587" s="722"/>
      <c r="N587" s="12"/>
      <c r="O587" s="12"/>
      <c r="P587" s="12"/>
      <c r="Q587" s="12"/>
      <c r="R587" s="12"/>
      <c r="S587" s="12"/>
    </row>
    <row r="588" spans="13:19">
      <c r="M588" s="722"/>
      <c r="N588" s="12"/>
      <c r="O588" s="12"/>
      <c r="P588" s="12"/>
      <c r="Q588" s="12"/>
      <c r="R588" s="12"/>
      <c r="S588" s="12"/>
    </row>
    <row r="589" spans="13:19">
      <c r="M589" s="722"/>
      <c r="N589" s="12"/>
      <c r="O589" s="12"/>
      <c r="P589" s="12"/>
      <c r="Q589" s="12"/>
      <c r="R589" s="12"/>
      <c r="S589" s="12"/>
    </row>
    <row r="590" spans="13:19">
      <c r="M590" s="722"/>
      <c r="N590" s="12"/>
      <c r="O590" s="12"/>
      <c r="P590" s="12"/>
      <c r="Q590" s="12"/>
      <c r="R590" s="12"/>
      <c r="S590" s="12"/>
    </row>
    <row r="591" spans="13:19">
      <c r="M591" s="722"/>
      <c r="N591" s="12"/>
      <c r="O591" s="12"/>
      <c r="P591" s="12"/>
      <c r="Q591" s="12"/>
      <c r="R591" s="12"/>
      <c r="S591" s="12"/>
    </row>
    <row r="592" spans="13:19">
      <c r="M592" s="722"/>
      <c r="N592" s="12"/>
      <c r="O592" s="12"/>
      <c r="P592" s="12"/>
      <c r="Q592" s="12"/>
      <c r="R592" s="12"/>
      <c r="S592" s="12"/>
    </row>
    <row r="593" spans="13:19">
      <c r="M593" s="722"/>
      <c r="N593" s="12"/>
      <c r="O593" s="12"/>
      <c r="P593" s="12"/>
      <c r="Q593" s="12"/>
      <c r="R593" s="12"/>
      <c r="S593" s="12"/>
    </row>
    <row r="594" spans="13:19">
      <c r="M594" s="722"/>
      <c r="N594" s="12"/>
      <c r="O594" s="12"/>
      <c r="P594" s="12"/>
      <c r="Q594" s="12"/>
      <c r="R594" s="12"/>
      <c r="S594" s="12"/>
    </row>
    <row r="595" spans="13:19">
      <c r="M595" s="722"/>
      <c r="N595" s="12"/>
      <c r="O595" s="12"/>
      <c r="P595" s="12"/>
      <c r="Q595" s="12"/>
      <c r="R595" s="12"/>
      <c r="S595" s="12"/>
    </row>
    <row r="596" spans="13:19">
      <c r="M596" s="722"/>
      <c r="N596" s="12"/>
      <c r="O596" s="12"/>
      <c r="P596" s="12"/>
      <c r="Q596" s="12"/>
      <c r="R596" s="12"/>
      <c r="S596" s="12"/>
    </row>
    <row r="597" spans="13:19">
      <c r="M597" s="722"/>
      <c r="N597" s="12"/>
      <c r="O597" s="12"/>
      <c r="P597" s="12"/>
      <c r="Q597" s="12"/>
      <c r="R597" s="12"/>
      <c r="S597" s="12"/>
    </row>
    <row r="598" spans="13:19">
      <c r="M598" s="722"/>
      <c r="N598" s="12"/>
      <c r="O598" s="12"/>
      <c r="P598" s="12"/>
      <c r="Q598" s="12"/>
      <c r="R598" s="12"/>
      <c r="S598" s="12"/>
    </row>
    <row r="599" spans="13:19">
      <c r="M599" s="722"/>
      <c r="N599" s="12"/>
      <c r="O599" s="12"/>
      <c r="P599" s="12"/>
      <c r="Q599" s="12"/>
      <c r="R599" s="12"/>
      <c r="S599" s="12"/>
    </row>
    <row r="600" spans="13:19">
      <c r="M600" s="722"/>
      <c r="N600" s="12"/>
      <c r="O600" s="12"/>
      <c r="P600" s="12"/>
      <c r="Q600" s="12"/>
      <c r="R600" s="12"/>
      <c r="S600" s="12"/>
    </row>
    <row r="601" spans="13:19">
      <c r="M601" s="722"/>
      <c r="N601" s="12"/>
      <c r="O601" s="12"/>
      <c r="P601" s="12"/>
      <c r="Q601" s="12"/>
      <c r="R601" s="12"/>
      <c r="S601" s="12"/>
    </row>
    <row r="602" spans="13:19">
      <c r="M602" s="722"/>
      <c r="N602" s="12"/>
      <c r="O602" s="12"/>
      <c r="P602" s="12"/>
      <c r="Q602" s="12"/>
      <c r="R602" s="12"/>
      <c r="S602" s="12"/>
    </row>
    <row r="603" spans="13:19">
      <c r="M603" s="722"/>
      <c r="N603" s="12"/>
      <c r="O603" s="12"/>
      <c r="P603" s="12"/>
      <c r="Q603" s="12"/>
      <c r="R603" s="12"/>
      <c r="S603" s="12"/>
    </row>
    <row r="604" spans="13:19">
      <c r="M604" s="722"/>
      <c r="N604" s="12"/>
      <c r="O604" s="12"/>
      <c r="P604" s="12"/>
      <c r="Q604" s="12"/>
      <c r="R604" s="12"/>
      <c r="S604" s="12"/>
    </row>
    <row r="605" spans="13:19">
      <c r="M605" s="722"/>
      <c r="N605" s="12"/>
      <c r="O605" s="12"/>
      <c r="P605" s="12"/>
      <c r="Q605" s="12"/>
      <c r="R605" s="12"/>
      <c r="S605" s="12"/>
    </row>
    <row r="606" spans="13:19">
      <c r="M606" s="722"/>
      <c r="N606" s="12"/>
      <c r="O606" s="12"/>
      <c r="P606" s="12"/>
      <c r="Q606" s="12"/>
      <c r="R606" s="12"/>
      <c r="S606" s="12"/>
    </row>
    <row r="607" spans="13:19">
      <c r="M607" s="722"/>
      <c r="N607" s="12"/>
      <c r="O607" s="12"/>
      <c r="P607" s="12"/>
      <c r="Q607" s="12"/>
      <c r="R607" s="12"/>
      <c r="S607" s="12"/>
    </row>
    <row r="608" spans="13:19">
      <c r="M608" s="722"/>
      <c r="N608" s="12"/>
      <c r="O608" s="12"/>
      <c r="P608" s="12"/>
      <c r="Q608" s="12"/>
      <c r="R608" s="12"/>
      <c r="S608" s="12"/>
    </row>
    <row r="609" spans="13:19">
      <c r="M609" s="722"/>
      <c r="N609" s="12"/>
      <c r="O609" s="12"/>
      <c r="P609" s="12"/>
      <c r="Q609" s="12"/>
      <c r="R609" s="12"/>
      <c r="S609" s="12"/>
    </row>
    <row r="610" spans="13:19">
      <c r="M610" s="722"/>
      <c r="N610" s="12"/>
      <c r="O610" s="12"/>
      <c r="P610" s="12"/>
      <c r="Q610" s="12"/>
      <c r="R610" s="12"/>
      <c r="S610" s="12"/>
    </row>
    <row r="611" spans="13:19">
      <c r="M611" s="722"/>
      <c r="N611" s="12"/>
      <c r="O611" s="12"/>
      <c r="P611" s="12"/>
      <c r="Q611" s="12"/>
      <c r="R611" s="12"/>
      <c r="S611" s="12"/>
    </row>
    <row r="612" spans="13:19">
      <c r="M612" s="722"/>
      <c r="N612" s="12"/>
      <c r="O612" s="12"/>
      <c r="P612" s="12"/>
      <c r="Q612" s="12"/>
      <c r="R612" s="12"/>
      <c r="S612" s="12"/>
    </row>
    <row r="613" spans="13:19">
      <c r="M613" s="722"/>
      <c r="N613" s="12"/>
      <c r="O613" s="12"/>
      <c r="P613" s="12"/>
      <c r="Q613" s="12"/>
      <c r="R613" s="12"/>
      <c r="S613" s="12"/>
    </row>
    <row r="614" spans="13:19">
      <c r="M614" s="722"/>
      <c r="N614" s="12"/>
      <c r="O614" s="12"/>
      <c r="P614" s="12"/>
      <c r="Q614" s="12"/>
      <c r="R614" s="12"/>
      <c r="S614" s="12"/>
    </row>
    <row r="615" spans="13:19">
      <c r="M615" s="722"/>
      <c r="N615" s="12"/>
      <c r="O615" s="12"/>
      <c r="P615" s="12"/>
      <c r="Q615" s="12"/>
      <c r="R615" s="12"/>
      <c r="S615" s="12"/>
    </row>
    <row r="616" spans="13:19">
      <c r="M616" s="722"/>
      <c r="N616" s="12"/>
      <c r="O616" s="12"/>
      <c r="P616" s="12"/>
      <c r="Q616" s="12"/>
      <c r="R616" s="12"/>
      <c r="S616" s="12"/>
    </row>
    <row r="617" spans="13:19">
      <c r="M617" s="722"/>
      <c r="N617" s="12"/>
      <c r="O617" s="12"/>
      <c r="P617" s="12"/>
      <c r="Q617" s="12"/>
      <c r="R617" s="12"/>
      <c r="S617" s="12"/>
    </row>
    <row r="618" spans="13:19">
      <c r="M618" s="722"/>
      <c r="N618" s="12"/>
      <c r="O618" s="12"/>
      <c r="P618" s="12"/>
      <c r="Q618" s="12"/>
      <c r="R618" s="12"/>
      <c r="S618" s="12"/>
    </row>
    <row r="619" spans="13:19">
      <c r="M619" s="722"/>
      <c r="N619" s="12"/>
      <c r="O619" s="12"/>
      <c r="P619" s="12"/>
      <c r="Q619" s="12"/>
      <c r="R619" s="12"/>
      <c r="S619" s="12"/>
    </row>
    <row r="620" spans="13:19">
      <c r="M620" s="722"/>
      <c r="N620" s="12"/>
      <c r="O620" s="12"/>
      <c r="P620" s="12"/>
      <c r="Q620" s="12"/>
      <c r="R620" s="12"/>
      <c r="S620" s="12"/>
    </row>
    <row r="621" spans="13:19">
      <c r="M621" s="722"/>
      <c r="N621" s="12"/>
      <c r="O621" s="12"/>
      <c r="P621" s="12"/>
      <c r="Q621" s="12"/>
      <c r="R621" s="12"/>
      <c r="S621" s="12"/>
    </row>
    <row r="622" spans="13:19">
      <c r="M622" s="722"/>
      <c r="N622" s="12"/>
      <c r="O622" s="12"/>
      <c r="P622" s="12"/>
      <c r="Q622" s="12"/>
      <c r="R622" s="12"/>
      <c r="S622" s="12"/>
    </row>
    <row r="623" spans="13:19">
      <c r="M623" s="722"/>
      <c r="N623" s="12"/>
      <c r="O623" s="12"/>
      <c r="P623" s="12"/>
      <c r="Q623" s="12"/>
      <c r="R623" s="12"/>
      <c r="S623" s="12"/>
    </row>
    <row r="624" spans="13:19">
      <c r="M624" s="722"/>
      <c r="N624" s="12"/>
      <c r="O624" s="12"/>
      <c r="P624" s="12"/>
      <c r="Q624" s="12"/>
      <c r="R624" s="12"/>
      <c r="S624" s="12"/>
    </row>
    <row r="625" spans="13:19">
      <c r="M625" s="722"/>
      <c r="N625" s="12"/>
      <c r="O625" s="12"/>
      <c r="P625" s="12"/>
      <c r="Q625" s="12"/>
      <c r="R625" s="12"/>
      <c r="S625" s="12"/>
    </row>
    <row r="626" spans="13:19">
      <c r="M626" s="722"/>
      <c r="N626" s="12"/>
      <c r="O626" s="12"/>
      <c r="P626" s="12"/>
      <c r="Q626" s="12"/>
      <c r="R626" s="12"/>
      <c r="S626" s="12"/>
    </row>
    <row r="627" spans="13:19">
      <c r="M627" s="722"/>
      <c r="N627" s="12"/>
      <c r="O627" s="12"/>
      <c r="P627" s="12"/>
      <c r="Q627" s="12"/>
      <c r="R627" s="12"/>
      <c r="S627" s="12"/>
    </row>
    <row r="628" spans="13:19">
      <c r="M628" s="722"/>
      <c r="N628" s="12"/>
      <c r="O628" s="12"/>
      <c r="P628" s="12"/>
      <c r="Q628" s="12"/>
      <c r="R628" s="12"/>
      <c r="S628" s="12"/>
    </row>
    <row r="629" spans="13:19">
      <c r="M629" s="722"/>
      <c r="N629" s="12"/>
      <c r="O629" s="12"/>
      <c r="P629" s="12"/>
      <c r="Q629" s="12"/>
      <c r="R629" s="12"/>
      <c r="S629" s="12"/>
    </row>
    <row r="630" spans="13:19">
      <c r="M630" s="722"/>
      <c r="N630" s="12"/>
      <c r="O630" s="12"/>
      <c r="P630" s="12"/>
      <c r="Q630" s="12"/>
      <c r="R630" s="12"/>
      <c r="S630" s="12"/>
    </row>
    <row r="631" spans="13:19">
      <c r="M631" s="722"/>
      <c r="N631" s="12"/>
      <c r="O631" s="12"/>
      <c r="P631" s="12"/>
      <c r="Q631" s="12"/>
      <c r="R631" s="12"/>
      <c r="S631" s="12"/>
    </row>
    <row r="632" spans="13:19">
      <c r="M632" s="722"/>
      <c r="N632" s="12"/>
      <c r="O632" s="12"/>
      <c r="P632" s="12"/>
      <c r="Q632" s="12"/>
      <c r="R632" s="12"/>
      <c r="S632" s="12"/>
    </row>
    <row r="633" spans="13:19">
      <c r="M633" s="722"/>
      <c r="N633" s="12"/>
      <c r="O633" s="12"/>
      <c r="P633" s="12"/>
      <c r="Q633" s="12"/>
      <c r="R633" s="12"/>
      <c r="S633" s="12"/>
    </row>
    <row r="634" spans="13:19">
      <c r="M634" s="722"/>
      <c r="N634" s="12"/>
      <c r="O634" s="12"/>
      <c r="P634" s="12"/>
      <c r="Q634" s="12"/>
      <c r="R634" s="12"/>
      <c r="S634" s="12"/>
    </row>
    <row r="635" spans="13:19">
      <c r="M635" s="722"/>
      <c r="N635" s="12"/>
      <c r="O635" s="12"/>
      <c r="P635" s="12"/>
      <c r="Q635" s="12"/>
      <c r="R635" s="12"/>
      <c r="S635" s="12"/>
    </row>
    <row r="636" spans="13:19">
      <c r="M636" s="722"/>
      <c r="N636" s="12"/>
      <c r="O636" s="12"/>
      <c r="P636" s="12"/>
      <c r="Q636" s="12"/>
      <c r="R636" s="12"/>
      <c r="S636" s="12"/>
    </row>
    <row r="637" spans="13:19">
      <c r="M637" s="722"/>
      <c r="N637" s="12"/>
      <c r="O637" s="12"/>
      <c r="P637" s="12"/>
      <c r="Q637" s="12"/>
      <c r="R637" s="12"/>
      <c r="S637" s="12"/>
    </row>
    <row r="638" spans="13:19">
      <c r="M638" s="722"/>
      <c r="N638" s="12"/>
      <c r="O638" s="12"/>
      <c r="P638" s="12"/>
      <c r="Q638" s="12"/>
      <c r="R638" s="12"/>
      <c r="S638" s="12"/>
    </row>
    <row r="639" spans="13:19">
      <c r="M639" s="722"/>
      <c r="N639" s="12"/>
      <c r="O639" s="12"/>
      <c r="P639" s="12"/>
      <c r="Q639" s="12"/>
      <c r="R639" s="12"/>
      <c r="S639" s="12"/>
    </row>
    <row r="640" spans="13:19">
      <c r="M640" s="722"/>
      <c r="N640" s="12"/>
      <c r="O640" s="12"/>
      <c r="P640" s="12"/>
      <c r="Q640" s="12"/>
      <c r="R640" s="12"/>
      <c r="S640" s="12"/>
    </row>
    <row r="641" spans="13:19">
      <c r="M641" s="722"/>
      <c r="N641" s="12"/>
      <c r="O641" s="12"/>
      <c r="P641" s="12"/>
      <c r="Q641" s="12"/>
      <c r="R641" s="12"/>
      <c r="S641" s="12"/>
    </row>
    <row r="642" spans="13:19">
      <c r="M642" s="722"/>
      <c r="N642" s="12"/>
      <c r="O642" s="12"/>
      <c r="P642" s="12"/>
      <c r="Q642" s="12"/>
      <c r="R642" s="12"/>
      <c r="S642" s="12"/>
    </row>
    <row r="643" spans="13:19">
      <c r="M643" s="722"/>
      <c r="N643" s="12"/>
      <c r="O643" s="12"/>
      <c r="P643" s="12"/>
      <c r="Q643" s="12"/>
      <c r="R643" s="12"/>
      <c r="S643" s="12"/>
    </row>
    <row r="644" spans="13:19">
      <c r="M644" s="722"/>
      <c r="N644" s="12"/>
      <c r="O644" s="12"/>
      <c r="P644" s="12"/>
      <c r="Q644" s="12"/>
      <c r="R644" s="12"/>
      <c r="S644" s="12"/>
    </row>
    <row r="645" spans="13:19">
      <c r="M645" s="722"/>
      <c r="N645" s="12"/>
      <c r="O645" s="12"/>
      <c r="P645" s="12"/>
      <c r="Q645" s="12"/>
      <c r="R645" s="12"/>
      <c r="S645" s="12"/>
    </row>
    <row r="646" spans="13:19">
      <c r="M646" s="722"/>
      <c r="N646" s="12"/>
      <c r="O646" s="12"/>
      <c r="P646" s="12"/>
      <c r="Q646" s="12"/>
      <c r="R646" s="12"/>
      <c r="S646" s="12"/>
    </row>
    <row r="647" spans="13:19">
      <c r="M647" s="722"/>
      <c r="N647" s="12"/>
      <c r="O647" s="12"/>
      <c r="P647" s="12"/>
      <c r="Q647" s="12"/>
      <c r="R647" s="12"/>
      <c r="S647" s="12"/>
    </row>
    <row r="648" spans="13:19">
      <c r="M648" s="722"/>
      <c r="N648" s="12"/>
      <c r="O648" s="12"/>
      <c r="P648" s="12"/>
      <c r="Q648" s="12"/>
      <c r="R648" s="12"/>
      <c r="S648" s="12"/>
    </row>
    <row r="649" spans="13:19">
      <c r="M649" s="722"/>
      <c r="N649" s="12"/>
      <c r="O649" s="12"/>
      <c r="P649" s="12"/>
      <c r="Q649" s="12"/>
      <c r="R649" s="12"/>
      <c r="S649" s="12"/>
    </row>
    <row r="650" spans="13:19">
      <c r="M650" s="722"/>
      <c r="N650" s="12"/>
      <c r="O650" s="12"/>
      <c r="P650" s="12"/>
      <c r="Q650" s="12"/>
      <c r="R650" s="12"/>
      <c r="S650" s="12"/>
    </row>
    <row r="651" spans="13:19">
      <c r="M651" s="722"/>
      <c r="N651" s="12"/>
      <c r="O651" s="12"/>
      <c r="P651" s="12"/>
      <c r="Q651" s="12"/>
      <c r="R651" s="12"/>
      <c r="S651" s="12"/>
    </row>
    <row r="652" spans="13:19">
      <c r="M652" s="722"/>
      <c r="N652" s="12"/>
      <c r="O652" s="12"/>
      <c r="P652" s="12"/>
      <c r="Q652" s="12"/>
      <c r="R652" s="12"/>
      <c r="S652" s="12"/>
    </row>
    <row r="653" spans="13:19">
      <c r="M653" s="722"/>
      <c r="N653" s="12"/>
      <c r="O653" s="12"/>
      <c r="P653" s="12"/>
      <c r="Q653" s="12"/>
      <c r="R653" s="12"/>
      <c r="S653" s="12"/>
    </row>
    <row r="654" spans="13:19">
      <c r="M654" s="722"/>
      <c r="N654" s="12"/>
      <c r="O654" s="12"/>
      <c r="P654" s="12"/>
      <c r="Q654" s="12"/>
      <c r="R654" s="12"/>
      <c r="S654" s="12"/>
    </row>
    <row r="655" spans="13:19">
      <c r="M655" s="722"/>
      <c r="N655" s="12"/>
      <c r="O655" s="12"/>
      <c r="P655" s="12"/>
      <c r="Q655" s="12"/>
      <c r="R655" s="12"/>
      <c r="S655" s="12"/>
    </row>
    <row r="656" spans="13:19">
      <c r="M656" s="722"/>
      <c r="N656" s="12"/>
      <c r="O656" s="12"/>
      <c r="P656" s="12"/>
      <c r="Q656" s="12"/>
      <c r="R656" s="12"/>
      <c r="S656" s="12"/>
    </row>
    <row r="657" spans="13:19">
      <c r="M657" s="722"/>
      <c r="N657" s="12"/>
      <c r="O657" s="12"/>
      <c r="P657" s="12"/>
      <c r="Q657" s="12"/>
      <c r="R657" s="12"/>
      <c r="S657" s="12"/>
    </row>
    <row r="658" spans="13:19">
      <c r="M658" s="722"/>
      <c r="N658" s="12"/>
      <c r="O658" s="12"/>
      <c r="P658" s="12"/>
      <c r="Q658" s="12"/>
      <c r="R658" s="12"/>
      <c r="S658" s="12"/>
    </row>
    <row r="659" spans="13:19">
      <c r="M659" s="722"/>
      <c r="N659" s="12"/>
      <c r="O659" s="12"/>
      <c r="P659" s="12"/>
      <c r="Q659" s="12"/>
      <c r="R659" s="12"/>
      <c r="S659" s="12"/>
    </row>
    <row r="660" spans="13:19">
      <c r="M660" s="722"/>
      <c r="N660" s="12"/>
      <c r="O660" s="12"/>
      <c r="P660" s="12"/>
      <c r="Q660" s="12"/>
      <c r="R660" s="12"/>
      <c r="S660" s="12"/>
    </row>
    <row r="661" spans="13:19">
      <c r="M661" s="722"/>
      <c r="N661" s="12"/>
      <c r="O661" s="12"/>
      <c r="P661" s="12"/>
      <c r="Q661" s="12"/>
      <c r="R661" s="12"/>
      <c r="S661" s="12"/>
    </row>
    <row r="662" spans="13:19">
      <c r="M662" s="722"/>
      <c r="N662" s="12"/>
      <c r="O662" s="12"/>
      <c r="P662" s="12"/>
      <c r="Q662" s="12"/>
      <c r="R662" s="12"/>
      <c r="S662" s="12"/>
    </row>
    <row r="663" spans="13:19">
      <c r="M663" s="722"/>
      <c r="N663" s="12"/>
      <c r="O663" s="12"/>
      <c r="P663" s="12"/>
      <c r="Q663" s="12"/>
      <c r="R663" s="12"/>
      <c r="S663" s="12"/>
    </row>
    <row r="664" spans="13:19">
      <c r="M664" s="722"/>
      <c r="N664" s="12"/>
      <c r="O664" s="12"/>
      <c r="P664" s="12"/>
      <c r="Q664" s="12"/>
      <c r="R664" s="12"/>
      <c r="S664" s="12"/>
    </row>
    <row r="665" spans="13:19">
      <c r="M665" s="722"/>
      <c r="N665" s="12"/>
      <c r="O665" s="12"/>
      <c r="P665" s="12"/>
      <c r="Q665" s="12"/>
      <c r="R665" s="12"/>
      <c r="S665" s="12"/>
    </row>
    <row r="666" spans="13:19">
      <c r="M666" s="722"/>
      <c r="N666" s="12"/>
      <c r="O666" s="12"/>
      <c r="P666" s="12"/>
      <c r="Q666" s="12"/>
      <c r="R666" s="12"/>
      <c r="S666" s="12"/>
    </row>
    <row r="667" spans="13:19">
      <c r="M667" s="722"/>
      <c r="N667" s="12"/>
      <c r="O667" s="12"/>
      <c r="P667" s="12"/>
      <c r="Q667" s="12"/>
      <c r="R667" s="12"/>
      <c r="S667" s="12"/>
    </row>
    <row r="668" spans="13:19">
      <c r="M668" s="722"/>
      <c r="N668" s="12"/>
      <c r="O668" s="12"/>
      <c r="P668" s="12"/>
      <c r="Q668" s="12"/>
      <c r="R668" s="12"/>
      <c r="S668" s="12"/>
    </row>
    <row r="669" spans="13:19">
      <c r="M669" s="722"/>
      <c r="N669" s="12"/>
      <c r="O669" s="12"/>
      <c r="P669" s="12"/>
      <c r="Q669" s="12"/>
      <c r="R669" s="12"/>
      <c r="S669" s="12"/>
    </row>
    <row r="670" spans="13:19">
      <c r="M670" s="722"/>
      <c r="N670" s="12"/>
      <c r="O670" s="12"/>
      <c r="P670" s="12"/>
      <c r="Q670" s="12"/>
      <c r="R670" s="12"/>
      <c r="S670" s="12"/>
    </row>
    <row r="671" spans="13:19">
      <c r="M671" s="722"/>
      <c r="N671" s="12"/>
      <c r="O671" s="12"/>
      <c r="P671" s="12"/>
      <c r="Q671" s="12"/>
      <c r="R671" s="12"/>
      <c r="S671" s="12"/>
    </row>
    <row r="672" spans="13:19">
      <c r="M672" s="722"/>
      <c r="N672" s="12"/>
      <c r="O672" s="12"/>
      <c r="P672" s="12"/>
      <c r="Q672" s="12"/>
      <c r="R672" s="12"/>
      <c r="S672" s="12"/>
    </row>
    <row r="673" spans="13:19">
      <c r="M673" s="722"/>
      <c r="N673" s="12"/>
      <c r="O673" s="12"/>
      <c r="P673" s="12"/>
      <c r="Q673" s="12"/>
      <c r="R673" s="12"/>
      <c r="S673" s="12"/>
    </row>
    <row r="674" spans="13:19">
      <c r="M674" s="722"/>
      <c r="N674" s="12"/>
      <c r="O674" s="12"/>
      <c r="P674" s="12"/>
      <c r="Q674" s="12"/>
      <c r="R674" s="12"/>
      <c r="S674" s="12"/>
    </row>
    <row r="675" spans="13:19">
      <c r="M675" s="722"/>
      <c r="N675" s="12"/>
      <c r="O675" s="12"/>
      <c r="P675" s="12"/>
      <c r="Q675" s="12"/>
      <c r="R675" s="12"/>
      <c r="S675" s="12"/>
    </row>
    <row r="676" spans="13:19">
      <c r="M676" s="722"/>
      <c r="N676" s="12"/>
      <c r="O676" s="12"/>
      <c r="P676" s="12"/>
      <c r="Q676" s="12"/>
      <c r="R676" s="12"/>
      <c r="S676" s="12"/>
    </row>
    <row r="677" spans="13:19">
      <c r="M677" s="722"/>
      <c r="N677" s="12"/>
      <c r="O677" s="12"/>
      <c r="P677" s="12"/>
      <c r="Q677" s="12"/>
      <c r="R677" s="12"/>
      <c r="S677" s="12"/>
    </row>
    <row r="678" spans="13:19">
      <c r="M678" s="722"/>
      <c r="N678" s="12"/>
      <c r="O678" s="12"/>
      <c r="P678" s="12"/>
      <c r="Q678" s="12"/>
      <c r="R678" s="12"/>
      <c r="S678" s="12"/>
    </row>
    <row r="679" spans="13:19">
      <c r="M679" s="722"/>
      <c r="N679" s="12"/>
      <c r="O679" s="12"/>
      <c r="P679" s="12"/>
      <c r="Q679" s="12"/>
      <c r="R679" s="12"/>
      <c r="S679" s="12"/>
    </row>
    <row r="680" spans="13:19">
      <c r="M680" s="722"/>
      <c r="N680" s="12"/>
      <c r="O680" s="12"/>
      <c r="P680" s="12"/>
      <c r="Q680" s="12"/>
      <c r="R680" s="12"/>
      <c r="S680" s="12"/>
    </row>
    <row r="681" spans="13:19">
      <c r="M681" s="722"/>
      <c r="N681" s="12"/>
      <c r="O681" s="12"/>
      <c r="P681" s="12"/>
      <c r="Q681" s="12"/>
      <c r="R681" s="12"/>
      <c r="S681" s="12"/>
    </row>
    <row r="682" spans="13:19">
      <c r="M682" s="722"/>
      <c r="N682" s="12"/>
      <c r="O682" s="12"/>
      <c r="P682" s="12"/>
      <c r="Q682" s="12"/>
      <c r="R682" s="12"/>
      <c r="S682" s="12"/>
    </row>
    <row r="683" spans="13:19">
      <c r="M683" s="722"/>
      <c r="N683" s="12"/>
      <c r="O683" s="12"/>
      <c r="P683" s="12"/>
      <c r="Q683" s="12"/>
      <c r="R683" s="12"/>
      <c r="S683" s="12"/>
    </row>
    <row r="684" spans="13:19">
      <c r="M684" s="722"/>
      <c r="N684" s="12"/>
      <c r="O684" s="12"/>
      <c r="P684" s="12"/>
      <c r="Q684" s="12"/>
      <c r="R684" s="12"/>
      <c r="S684" s="12"/>
    </row>
    <row r="685" spans="13:19">
      <c r="M685" s="722"/>
      <c r="N685" s="12"/>
      <c r="O685" s="12"/>
      <c r="P685" s="12"/>
      <c r="Q685" s="12"/>
      <c r="R685" s="12"/>
      <c r="S685" s="12"/>
    </row>
    <row r="686" spans="13:19">
      <c r="M686" s="722"/>
      <c r="N686" s="12"/>
      <c r="O686" s="12"/>
      <c r="P686" s="12"/>
      <c r="Q686" s="12"/>
      <c r="R686" s="12"/>
      <c r="S686" s="12"/>
    </row>
    <row r="687" spans="13:19">
      <c r="M687" s="722"/>
      <c r="N687" s="12"/>
      <c r="O687" s="12"/>
      <c r="P687" s="12"/>
      <c r="Q687" s="12"/>
      <c r="R687" s="12"/>
      <c r="S687" s="12"/>
    </row>
    <row r="688" spans="13:19">
      <c r="M688" s="722"/>
      <c r="N688" s="12"/>
      <c r="O688" s="12"/>
      <c r="P688" s="12"/>
      <c r="Q688" s="12"/>
      <c r="R688" s="12"/>
      <c r="S688" s="12"/>
    </row>
    <row r="689" spans="13:19">
      <c r="M689" s="722"/>
      <c r="N689" s="12"/>
      <c r="O689" s="12"/>
      <c r="P689" s="12"/>
      <c r="Q689" s="12"/>
      <c r="R689" s="12"/>
      <c r="S689" s="12"/>
    </row>
    <row r="690" spans="13:19">
      <c r="M690" s="722"/>
      <c r="N690" s="12"/>
      <c r="O690" s="12"/>
      <c r="P690" s="12"/>
      <c r="Q690" s="12"/>
      <c r="R690" s="12"/>
      <c r="S690" s="12"/>
    </row>
    <row r="691" spans="13:19">
      <c r="M691" s="722"/>
      <c r="N691" s="12"/>
      <c r="O691" s="12"/>
      <c r="P691" s="12"/>
      <c r="Q691" s="12"/>
      <c r="R691" s="12"/>
      <c r="S691" s="12"/>
    </row>
    <row r="692" spans="13:19">
      <c r="M692" s="722"/>
      <c r="N692" s="12"/>
      <c r="O692" s="12"/>
      <c r="P692" s="12"/>
      <c r="Q692" s="12"/>
      <c r="R692" s="12"/>
      <c r="S692" s="12"/>
    </row>
    <row r="693" spans="13:19">
      <c r="M693" s="722"/>
      <c r="N693" s="12"/>
      <c r="O693" s="12"/>
      <c r="P693" s="12"/>
      <c r="Q693" s="12"/>
      <c r="R693" s="12"/>
      <c r="S693" s="12"/>
    </row>
    <row r="694" spans="13:19">
      <c r="M694" s="722"/>
      <c r="N694" s="12"/>
      <c r="O694" s="12"/>
      <c r="P694" s="12"/>
      <c r="Q694" s="12"/>
      <c r="R694" s="12"/>
      <c r="S694" s="12"/>
    </row>
    <row r="695" spans="13:19">
      <c r="M695" s="722"/>
      <c r="N695" s="12"/>
      <c r="O695" s="12"/>
      <c r="P695" s="12"/>
      <c r="Q695" s="12"/>
      <c r="R695" s="12"/>
      <c r="S695" s="12"/>
    </row>
    <row r="696" spans="13:19">
      <c r="M696" s="722"/>
      <c r="N696" s="12"/>
      <c r="O696" s="12"/>
      <c r="P696" s="12"/>
      <c r="Q696" s="12"/>
      <c r="R696" s="12"/>
      <c r="S696" s="12"/>
    </row>
    <row r="697" spans="13:19">
      <c r="M697" s="722"/>
      <c r="N697" s="12"/>
      <c r="O697" s="12"/>
      <c r="P697" s="12"/>
      <c r="Q697" s="12"/>
      <c r="R697" s="12"/>
      <c r="S697" s="12"/>
    </row>
    <row r="698" spans="13:19">
      <c r="M698" s="722"/>
      <c r="N698" s="12"/>
      <c r="O698" s="12"/>
      <c r="P698" s="12"/>
      <c r="Q698" s="12"/>
      <c r="R698" s="12"/>
      <c r="S698" s="12"/>
    </row>
    <row r="699" spans="13:19">
      <c r="M699" s="722"/>
      <c r="N699" s="12"/>
      <c r="O699" s="12"/>
      <c r="P699" s="12"/>
      <c r="Q699" s="12"/>
      <c r="R699" s="12"/>
      <c r="S699" s="12"/>
    </row>
    <row r="700" spans="13:19">
      <c r="M700" s="722"/>
      <c r="N700" s="12"/>
      <c r="O700" s="12"/>
      <c r="P700" s="12"/>
      <c r="Q700" s="12"/>
      <c r="R700" s="12"/>
      <c r="S700" s="12"/>
    </row>
    <row r="701" spans="13:19">
      <c r="M701" s="722"/>
      <c r="N701" s="12"/>
      <c r="O701" s="12"/>
      <c r="P701" s="12"/>
      <c r="Q701" s="12"/>
      <c r="R701" s="12"/>
      <c r="S701" s="12"/>
    </row>
    <row r="702" spans="13:19">
      <c r="M702" s="722"/>
      <c r="N702" s="12"/>
      <c r="O702" s="12"/>
      <c r="P702" s="12"/>
      <c r="Q702" s="12"/>
      <c r="R702" s="12"/>
      <c r="S702" s="12"/>
    </row>
    <row r="703" spans="13:19">
      <c r="M703" s="722"/>
      <c r="N703" s="12"/>
      <c r="O703" s="12"/>
      <c r="P703" s="12"/>
      <c r="Q703" s="12"/>
      <c r="R703" s="12"/>
      <c r="S703" s="12"/>
    </row>
    <row r="704" spans="13:19">
      <c r="M704" s="722"/>
      <c r="N704" s="12"/>
      <c r="O704" s="12"/>
      <c r="P704" s="12"/>
      <c r="Q704" s="12"/>
      <c r="R704" s="12"/>
      <c r="S704" s="12"/>
    </row>
    <row r="705" spans="13:19">
      <c r="M705" s="722"/>
      <c r="N705" s="12"/>
      <c r="O705" s="12"/>
      <c r="P705" s="12"/>
      <c r="Q705" s="12"/>
      <c r="R705" s="12"/>
      <c r="S705" s="12"/>
    </row>
    <row r="706" spans="13:19">
      <c r="M706" s="722"/>
      <c r="N706" s="12"/>
      <c r="O706" s="12"/>
      <c r="P706" s="12"/>
      <c r="Q706" s="12"/>
      <c r="R706" s="12"/>
      <c r="S706" s="12"/>
    </row>
    <row r="707" spans="13:19">
      <c r="M707" s="722"/>
      <c r="N707" s="12"/>
      <c r="O707" s="12"/>
      <c r="P707" s="12"/>
      <c r="Q707" s="12"/>
      <c r="R707" s="12"/>
      <c r="S707" s="12"/>
    </row>
    <row r="708" spans="13:19">
      <c r="M708" s="722"/>
      <c r="N708" s="12"/>
      <c r="O708" s="12"/>
      <c r="P708" s="12"/>
      <c r="Q708" s="12"/>
      <c r="R708" s="12"/>
      <c r="S708" s="12"/>
    </row>
    <row r="709" spans="13:19">
      <c r="M709" s="722"/>
      <c r="N709" s="12"/>
      <c r="O709" s="12"/>
      <c r="P709" s="12"/>
      <c r="Q709" s="12"/>
      <c r="R709" s="12"/>
      <c r="S709" s="12"/>
    </row>
    <row r="710" spans="13:19">
      <c r="M710" s="722"/>
      <c r="N710" s="12"/>
      <c r="O710" s="12"/>
      <c r="P710" s="12"/>
      <c r="Q710" s="12"/>
      <c r="R710" s="12"/>
      <c r="S710" s="12"/>
    </row>
    <row r="711" spans="13:19">
      <c r="M711" s="722"/>
      <c r="N711" s="12"/>
      <c r="O711" s="12"/>
      <c r="P711" s="12"/>
      <c r="Q711" s="12"/>
      <c r="R711" s="12"/>
      <c r="S711" s="12"/>
    </row>
    <row r="712" spans="13:19">
      <c r="M712" s="722"/>
      <c r="N712" s="12"/>
      <c r="O712" s="12"/>
      <c r="P712" s="12"/>
      <c r="Q712" s="12"/>
      <c r="R712" s="12"/>
      <c r="S712" s="12"/>
    </row>
    <row r="713" spans="13:19">
      <c r="M713" s="722"/>
      <c r="N713" s="12"/>
      <c r="O713" s="12"/>
      <c r="P713" s="12"/>
      <c r="Q713" s="12"/>
      <c r="R713" s="12"/>
      <c r="S713" s="12"/>
    </row>
    <row r="714" spans="13:19">
      <c r="M714" s="722"/>
      <c r="N714" s="12"/>
      <c r="O714" s="12"/>
      <c r="P714" s="12"/>
      <c r="Q714" s="12"/>
      <c r="R714" s="12"/>
      <c r="S714" s="12"/>
    </row>
    <row r="715" spans="13:19">
      <c r="M715" s="722"/>
      <c r="N715" s="12"/>
      <c r="O715" s="12"/>
      <c r="P715" s="12"/>
      <c r="Q715" s="12"/>
      <c r="R715" s="12"/>
      <c r="S715" s="12"/>
    </row>
    <row r="716" spans="13:19">
      <c r="M716" s="722"/>
      <c r="N716" s="12"/>
      <c r="O716" s="12"/>
      <c r="P716" s="12"/>
      <c r="Q716" s="12"/>
      <c r="R716" s="12"/>
      <c r="S716" s="12"/>
    </row>
    <row r="717" spans="13:19">
      <c r="M717" s="722"/>
      <c r="N717" s="12"/>
      <c r="O717" s="12"/>
      <c r="P717" s="12"/>
      <c r="Q717" s="12"/>
      <c r="R717" s="12"/>
      <c r="S717" s="12"/>
    </row>
    <row r="718" spans="13:19">
      <c r="M718" s="722"/>
      <c r="N718" s="12"/>
      <c r="O718" s="12"/>
      <c r="P718" s="12"/>
      <c r="Q718" s="12"/>
      <c r="R718" s="12"/>
      <c r="S718" s="12"/>
    </row>
    <row r="719" spans="13:19">
      <c r="M719" s="722"/>
      <c r="N719" s="12"/>
      <c r="O719" s="12"/>
      <c r="P719" s="12"/>
      <c r="Q719" s="12"/>
      <c r="R719" s="12"/>
      <c r="S719" s="12"/>
    </row>
    <row r="720" spans="13:19">
      <c r="M720" s="722"/>
      <c r="N720" s="12"/>
      <c r="O720" s="12"/>
      <c r="P720" s="12"/>
      <c r="Q720" s="12"/>
      <c r="R720" s="12"/>
      <c r="S720" s="12"/>
    </row>
    <row r="721" spans="13:19">
      <c r="M721" s="722"/>
      <c r="N721" s="12"/>
      <c r="O721" s="12"/>
      <c r="P721" s="12"/>
      <c r="Q721" s="12"/>
      <c r="R721" s="12"/>
      <c r="S721" s="12"/>
    </row>
    <row r="722" spans="13:19">
      <c r="M722" s="722"/>
      <c r="N722" s="12"/>
      <c r="O722" s="12"/>
      <c r="P722" s="12"/>
      <c r="Q722" s="12"/>
      <c r="R722" s="12"/>
      <c r="S722" s="12"/>
    </row>
    <row r="723" spans="13:19">
      <c r="M723" s="722"/>
      <c r="N723" s="12"/>
      <c r="O723" s="12"/>
      <c r="P723" s="12"/>
      <c r="Q723" s="12"/>
      <c r="R723" s="12"/>
      <c r="S723" s="12"/>
    </row>
    <row r="724" spans="13:19">
      <c r="M724" s="722"/>
      <c r="N724" s="12"/>
      <c r="O724" s="12"/>
      <c r="P724" s="12"/>
      <c r="Q724" s="12"/>
      <c r="R724" s="12"/>
      <c r="S724" s="12"/>
    </row>
    <row r="725" spans="13:19">
      <c r="M725" s="722"/>
      <c r="N725" s="12"/>
      <c r="O725" s="12"/>
      <c r="P725" s="12"/>
      <c r="Q725" s="12"/>
      <c r="R725" s="12"/>
      <c r="S725" s="12"/>
    </row>
    <row r="726" spans="13:19">
      <c r="M726" s="722"/>
      <c r="N726" s="12"/>
      <c r="O726" s="12"/>
      <c r="P726" s="12"/>
      <c r="Q726" s="12"/>
      <c r="R726" s="12"/>
      <c r="S726" s="12"/>
    </row>
    <row r="727" spans="13:19">
      <c r="M727" s="722"/>
      <c r="N727" s="12"/>
      <c r="O727" s="12"/>
      <c r="P727" s="12"/>
      <c r="Q727" s="12"/>
      <c r="R727" s="12"/>
      <c r="S727" s="12"/>
    </row>
    <row r="728" spans="13:19">
      <c r="M728" s="722"/>
      <c r="N728" s="12"/>
      <c r="O728" s="12"/>
      <c r="P728" s="12"/>
      <c r="Q728" s="12"/>
      <c r="R728" s="12"/>
      <c r="S728" s="12"/>
    </row>
    <row r="729" spans="13:19">
      <c r="M729" s="722"/>
      <c r="N729" s="12"/>
      <c r="O729" s="12"/>
      <c r="P729" s="12"/>
      <c r="Q729" s="12"/>
      <c r="R729" s="12"/>
      <c r="S729" s="12"/>
    </row>
    <row r="730" spans="13:19">
      <c r="M730" s="722"/>
      <c r="N730" s="12"/>
      <c r="O730" s="12"/>
      <c r="P730" s="12"/>
      <c r="Q730" s="12"/>
      <c r="R730" s="12"/>
      <c r="S730" s="12"/>
    </row>
    <row r="731" spans="13:19">
      <c r="M731" s="722"/>
      <c r="N731" s="12"/>
      <c r="O731" s="12"/>
      <c r="P731" s="12"/>
      <c r="Q731" s="12"/>
      <c r="R731" s="12"/>
      <c r="S731" s="12"/>
    </row>
    <row r="732" spans="13:19">
      <c r="M732" s="722"/>
      <c r="N732" s="12"/>
      <c r="O732" s="12"/>
      <c r="P732" s="12"/>
      <c r="Q732" s="12"/>
      <c r="R732" s="12"/>
      <c r="S732" s="12"/>
    </row>
    <row r="733" spans="13:19">
      <c r="M733" s="722"/>
      <c r="N733" s="12"/>
      <c r="O733" s="12"/>
      <c r="P733" s="12"/>
      <c r="Q733" s="12"/>
      <c r="R733" s="12"/>
      <c r="S733" s="12"/>
    </row>
    <row r="734" spans="13:19">
      <c r="M734" s="722"/>
      <c r="N734" s="12"/>
      <c r="O734" s="12"/>
      <c r="P734" s="12"/>
      <c r="Q734" s="12"/>
      <c r="R734" s="12"/>
      <c r="S734" s="12"/>
    </row>
    <row r="735" spans="13:19">
      <c r="M735" s="722"/>
      <c r="N735" s="12"/>
      <c r="O735" s="12"/>
      <c r="P735" s="12"/>
      <c r="Q735" s="12"/>
      <c r="R735" s="12"/>
      <c r="S735" s="12"/>
    </row>
    <row r="736" spans="13:19">
      <c r="M736" s="722"/>
      <c r="N736" s="12"/>
      <c r="O736" s="12"/>
      <c r="P736" s="12"/>
      <c r="Q736" s="12"/>
      <c r="R736" s="12"/>
      <c r="S736" s="12"/>
    </row>
    <row r="737" spans="13:19">
      <c r="M737" s="722"/>
      <c r="N737" s="12"/>
      <c r="O737" s="12"/>
      <c r="P737" s="12"/>
      <c r="Q737" s="12"/>
      <c r="R737" s="12"/>
      <c r="S737" s="12"/>
    </row>
    <row r="738" spans="13:19">
      <c r="M738" s="722"/>
      <c r="N738" s="12"/>
      <c r="O738" s="12"/>
      <c r="P738" s="12"/>
      <c r="Q738" s="12"/>
      <c r="R738" s="12"/>
      <c r="S738" s="12"/>
    </row>
    <row r="739" spans="13:19">
      <c r="M739" s="722"/>
      <c r="N739" s="12"/>
      <c r="O739" s="12"/>
      <c r="P739" s="12"/>
      <c r="Q739" s="12"/>
      <c r="R739" s="12"/>
      <c r="S739" s="12"/>
    </row>
    <row r="740" spans="13:19">
      <c r="M740" s="722"/>
      <c r="N740" s="12"/>
      <c r="O740" s="12"/>
      <c r="P740" s="12"/>
      <c r="Q740" s="12"/>
      <c r="R740" s="12"/>
      <c r="S740" s="12"/>
    </row>
    <row r="741" spans="13:19">
      <c r="M741" s="722"/>
      <c r="N741" s="12"/>
      <c r="O741" s="12"/>
      <c r="P741" s="12"/>
      <c r="Q741" s="12"/>
      <c r="R741" s="12"/>
      <c r="S741" s="12"/>
    </row>
    <row r="742" spans="13:19">
      <c r="M742" s="722"/>
      <c r="N742" s="12"/>
      <c r="O742" s="12"/>
      <c r="P742" s="12"/>
      <c r="Q742" s="12"/>
      <c r="R742" s="12"/>
      <c r="S742" s="12"/>
    </row>
    <row r="743" spans="13:19">
      <c r="M743" s="722"/>
      <c r="N743" s="12"/>
      <c r="O743" s="12"/>
      <c r="P743" s="12"/>
      <c r="Q743" s="12"/>
      <c r="R743" s="12"/>
      <c r="S743" s="12"/>
    </row>
    <row r="744" spans="13:19">
      <c r="M744" s="722"/>
      <c r="N744" s="12"/>
      <c r="O744" s="12"/>
      <c r="P744" s="12"/>
      <c r="Q744" s="12"/>
      <c r="R744" s="12"/>
      <c r="S744" s="12"/>
    </row>
    <row r="745" spans="13:19">
      <c r="M745" s="722"/>
      <c r="N745" s="12"/>
      <c r="O745" s="12"/>
      <c r="P745" s="12"/>
      <c r="Q745" s="12"/>
      <c r="R745" s="12"/>
      <c r="S745" s="12"/>
    </row>
    <row r="746" spans="13:19">
      <c r="M746" s="722"/>
      <c r="N746" s="12"/>
      <c r="O746" s="12"/>
      <c r="P746" s="12"/>
      <c r="Q746" s="12"/>
      <c r="R746" s="12"/>
      <c r="S746" s="12"/>
    </row>
    <row r="747" spans="13:19">
      <c r="M747" s="722"/>
      <c r="N747" s="12"/>
      <c r="O747" s="12"/>
      <c r="P747" s="12"/>
      <c r="Q747" s="12"/>
      <c r="R747" s="12"/>
      <c r="S747" s="12"/>
    </row>
    <row r="748" spans="13:19">
      <c r="M748" s="722"/>
      <c r="N748" s="12"/>
      <c r="O748" s="12"/>
      <c r="P748" s="12"/>
      <c r="Q748" s="12"/>
      <c r="R748" s="12"/>
      <c r="S748" s="12"/>
    </row>
    <row r="749" spans="13:19">
      <c r="M749" s="722"/>
      <c r="N749" s="12"/>
      <c r="O749" s="12"/>
      <c r="P749" s="12"/>
      <c r="Q749" s="12"/>
      <c r="R749" s="12"/>
      <c r="S749" s="12"/>
    </row>
    <row r="750" spans="13:19">
      <c r="M750" s="722"/>
      <c r="N750" s="12"/>
      <c r="O750" s="12"/>
      <c r="P750" s="12"/>
      <c r="Q750" s="12"/>
      <c r="R750" s="12"/>
      <c r="S750" s="12"/>
    </row>
    <row r="751" spans="13:19">
      <c r="M751" s="722"/>
      <c r="N751" s="12"/>
      <c r="O751" s="12"/>
      <c r="P751" s="12"/>
      <c r="Q751" s="12"/>
      <c r="R751" s="12"/>
      <c r="S751" s="12"/>
    </row>
    <row r="752" spans="13:19">
      <c r="M752" s="722"/>
      <c r="N752" s="12"/>
      <c r="O752" s="12"/>
      <c r="P752" s="12"/>
      <c r="Q752" s="12"/>
      <c r="R752" s="12"/>
      <c r="S752" s="12"/>
    </row>
    <row r="753" spans="13:19">
      <c r="M753" s="722"/>
      <c r="N753" s="12"/>
      <c r="O753" s="12"/>
      <c r="P753" s="12"/>
      <c r="Q753" s="12"/>
      <c r="R753" s="12"/>
      <c r="S753" s="12"/>
    </row>
    <row r="754" spans="13:19">
      <c r="M754" s="722"/>
      <c r="N754" s="12"/>
      <c r="O754" s="12"/>
      <c r="P754" s="12"/>
      <c r="Q754" s="12"/>
      <c r="R754" s="12"/>
      <c r="S754" s="12"/>
    </row>
    <row r="755" spans="13:19">
      <c r="M755" s="722"/>
      <c r="N755" s="12"/>
      <c r="O755" s="12"/>
      <c r="P755" s="12"/>
      <c r="Q755" s="12"/>
      <c r="R755" s="12"/>
      <c r="S755" s="12"/>
    </row>
    <row r="756" spans="13:19">
      <c r="M756" s="722"/>
      <c r="N756" s="12"/>
      <c r="O756" s="12"/>
      <c r="P756" s="12"/>
      <c r="Q756" s="12"/>
      <c r="R756" s="12"/>
      <c r="S756" s="12"/>
    </row>
    <row r="757" spans="13:19">
      <c r="M757" s="722"/>
      <c r="N757" s="12"/>
      <c r="O757" s="12"/>
      <c r="P757" s="12"/>
      <c r="Q757" s="12"/>
      <c r="R757" s="12"/>
      <c r="S757" s="12"/>
    </row>
    <row r="758" spans="13:19">
      <c r="M758" s="722"/>
      <c r="N758" s="12"/>
      <c r="O758" s="12"/>
      <c r="P758" s="12"/>
      <c r="Q758" s="12"/>
      <c r="R758" s="12"/>
      <c r="S758" s="12"/>
    </row>
    <row r="759" spans="13:19">
      <c r="M759" s="722"/>
      <c r="N759" s="12"/>
      <c r="O759" s="12"/>
      <c r="P759" s="12"/>
      <c r="Q759" s="12"/>
      <c r="R759" s="12"/>
      <c r="S759" s="12"/>
    </row>
    <row r="760" spans="13:19">
      <c r="M760" s="722"/>
      <c r="N760" s="12"/>
      <c r="O760" s="12"/>
      <c r="P760" s="12"/>
      <c r="Q760" s="12"/>
      <c r="R760" s="12"/>
      <c r="S760" s="12"/>
    </row>
    <row r="761" spans="13:19">
      <c r="M761" s="722"/>
      <c r="N761" s="12"/>
      <c r="O761" s="12"/>
      <c r="P761" s="12"/>
      <c r="Q761" s="12"/>
      <c r="R761" s="12"/>
      <c r="S761" s="12"/>
    </row>
    <row r="762" spans="13:19">
      <c r="M762" s="722"/>
      <c r="N762" s="12"/>
      <c r="O762" s="12"/>
      <c r="P762" s="12"/>
      <c r="Q762" s="12"/>
      <c r="R762" s="12"/>
      <c r="S762" s="12"/>
    </row>
    <row r="763" spans="13:19">
      <c r="M763" s="722"/>
      <c r="N763" s="12"/>
      <c r="O763" s="12"/>
      <c r="P763" s="12"/>
      <c r="Q763" s="12"/>
      <c r="R763" s="12"/>
      <c r="S763" s="12"/>
    </row>
    <row r="764" spans="13:19">
      <c r="M764" s="722"/>
      <c r="N764" s="12"/>
      <c r="O764" s="12"/>
      <c r="P764" s="12"/>
      <c r="Q764" s="12"/>
      <c r="R764" s="12"/>
      <c r="S764" s="12"/>
    </row>
    <row r="765" spans="13:19">
      <c r="M765" s="722"/>
      <c r="N765" s="12"/>
      <c r="O765" s="12"/>
      <c r="P765" s="12"/>
      <c r="Q765" s="12"/>
      <c r="R765" s="12"/>
      <c r="S765" s="12"/>
    </row>
    <row r="766" spans="13:19">
      <c r="M766" s="722"/>
      <c r="N766" s="12"/>
      <c r="O766" s="12"/>
      <c r="P766" s="12"/>
      <c r="Q766" s="12"/>
      <c r="R766" s="12"/>
      <c r="S766" s="12"/>
    </row>
    <row r="767" spans="13:19">
      <c r="M767" s="722"/>
      <c r="N767" s="12"/>
      <c r="O767" s="12"/>
      <c r="P767" s="12"/>
      <c r="Q767" s="12"/>
      <c r="R767" s="12"/>
      <c r="S767" s="12"/>
    </row>
    <row r="768" spans="13:19">
      <c r="M768" s="722"/>
      <c r="N768" s="12"/>
      <c r="O768" s="12"/>
      <c r="P768" s="12"/>
      <c r="Q768" s="12"/>
      <c r="R768" s="12"/>
      <c r="S768" s="12"/>
    </row>
    <row r="769" spans="13:19">
      <c r="M769" s="722"/>
      <c r="N769" s="12"/>
      <c r="O769" s="12"/>
      <c r="P769" s="12"/>
      <c r="Q769" s="12"/>
      <c r="R769" s="12"/>
      <c r="S769" s="12"/>
    </row>
    <row r="770" spans="13:19">
      <c r="M770" s="722"/>
      <c r="N770" s="12"/>
      <c r="O770" s="12"/>
      <c r="P770" s="12"/>
      <c r="Q770" s="12"/>
      <c r="R770" s="12"/>
      <c r="S770" s="12"/>
    </row>
    <row r="771" spans="13:19">
      <c r="M771" s="722"/>
      <c r="N771" s="12"/>
      <c r="O771" s="12"/>
      <c r="P771" s="12"/>
      <c r="Q771" s="12"/>
      <c r="R771" s="12"/>
      <c r="S771" s="12"/>
    </row>
    <row r="772" spans="13:19">
      <c r="M772" s="722"/>
      <c r="N772" s="12"/>
      <c r="O772" s="12"/>
      <c r="P772" s="12"/>
      <c r="Q772" s="12"/>
      <c r="R772" s="12"/>
      <c r="S772" s="12"/>
    </row>
    <row r="773" spans="13:19">
      <c r="M773" s="722"/>
      <c r="N773" s="12"/>
      <c r="O773" s="12"/>
      <c r="P773" s="12"/>
      <c r="Q773" s="12"/>
      <c r="R773" s="12"/>
      <c r="S773" s="12"/>
    </row>
    <row r="774" spans="13:19">
      <c r="M774" s="722"/>
      <c r="N774" s="12"/>
      <c r="O774" s="12"/>
      <c r="P774" s="12"/>
      <c r="Q774" s="12"/>
      <c r="R774" s="12"/>
      <c r="S774" s="12"/>
    </row>
  </sheetData>
  <sortState ref="V32:W41">
    <sortCondition ref="W32:W41"/>
  </sortState>
  <mergeCells count="7">
    <mergeCell ref="C24:F24"/>
    <mergeCell ref="C2:F2"/>
    <mergeCell ref="C3:F3"/>
    <mergeCell ref="C4:F4"/>
    <mergeCell ref="C5:F5"/>
    <mergeCell ref="C6:C7"/>
    <mergeCell ref="C8:F8"/>
  </mergeCells>
  <pageMargins left="0.70866141732283472" right="0.70866141732283472" top="0.74803149606299213" bottom="0.74803149606299213" header="0.31496062992125984" footer="0.31496062992125984"/>
  <pageSetup scale="8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  <pageSetUpPr fitToPage="1"/>
  </sheetPr>
  <dimension ref="B1:W44"/>
  <sheetViews>
    <sheetView workbookViewId="0">
      <selection activeCell="C21" sqref="C21"/>
    </sheetView>
  </sheetViews>
  <sheetFormatPr baseColWidth="10" defaultRowHeight="14.25"/>
  <cols>
    <col min="1" max="1" width="11.42578125" style="128"/>
    <col min="2" max="2" width="54.28515625" style="303" customWidth="1"/>
    <col min="3" max="3" width="15.28515625" style="303" bestFit="1" customWidth="1"/>
    <col min="4" max="4" width="16.140625" style="303" customWidth="1"/>
    <col min="5" max="5" width="11.42578125" style="128"/>
    <col min="6" max="6" width="15.5703125" style="128" bestFit="1" customWidth="1"/>
    <col min="7" max="7" width="15.5703125" style="128" customWidth="1"/>
    <col min="8" max="8" width="11.42578125" style="128"/>
    <col min="9" max="9" width="16.28515625" style="128" customWidth="1"/>
    <col min="10" max="10" width="40" style="128" customWidth="1"/>
    <col min="11" max="11" width="11.42578125" style="128"/>
    <col min="12" max="12" width="12.85546875" style="128" customWidth="1"/>
    <col min="13" max="13" width="11.42578125" style="128"/>
    <col min="14" max="14" width="11.5703125" style="128" bestFit="1" customWidth="1"/>
    <col min="15" max="17" width="14.42578125" style="128" bestFit="1" customWidth="1"/>
    <col min="18" max="18" width="12.42578125" style="128" customWidth="1"/>
    <col min="19" max="20" width="13.85546875" style="128" customWidth="1"/>
    <col min="21" max="23" width="14.85546875" style="128" customWidth="1"/>
    <col min="24" max="16384" width="11.42578125" style="128"/>
  </cols>
  <sheetData>
    <row r="1" spans="2:23" ht="15" thickBot="1"/>
    <row r="2" spans="2:23">
      <c r="B2" s="1580" t="s">
        <v>55</v>
      </c>
      <c r="C2" s="1581"/>
      <c r="D2" s="1582"/>
    </row>
    <row r="3" spans="2:23">
      <c r="B3" s="1583" t="s">
        <v>286</v>
      </c>
      <c r="C3" s="1584"/>
      <c r="D3" s="1585"/>
    </row>
    <row r="4" spans="2:23" ht="15" thickBot="1">
      <c r="B4" s="1586" t="s">
        <v>8567</v>
      </c>
      <c r="C4" s="1587"/>
      <c r="D4" s="1588"/>
    </row>
    <row r="5" spans="2:23" ht="15" thickBot="1">
      <c r="B5" s="1589"/>
      <c r="C5" s="1589"/>
      <c r="D5" s="1589"/>
      <c r="F5" s="302">
        <f>SUM(D8:D17)</f>
        <v>6932630.04</v>
      </c>
    </row>
    <row r="6" spans="2:23" ht="15" thickBot="1">
      <c r="B6" s="304" t="s">
        <v>275</v>
      </c>
      <c r="C6" s="305" t="s">
        <v>196</v>
      </c>
      <c r="D6" s="305" t="s">
        <v>217</v>
      </c>
    </row>
    <row r="7" spans="2:23" ht="15.75" thickBot="1">
      <c r="B7" s="1577" t="s">
        <v>281</v>
      </c>
      <c r="C7" s="1578"/>
      <c r="D7" s="1579"/>
      <c r="L7" s="128" t="s">
        <v>2460</v>
      </c>
      <c r="N7" s="801" t="s">
        <v>2458</v>
      </c>
      <c r="O7" s="801" t="s">
        <v>2459</v>
      </c>
      <c r="P7" s="801" t="s">
        <v>2792</v>
      </c>
      <c r="Q7" s="801" t="s">
        <v>2828</v>
      </c>
      <c r="R7" s="801" t="s">
        <v>3419</v>
      </c>
      <c r="S7" s="801" t="s">
        <v>3637</v>
      </c>
      <c r="T7" s="951" t="s">
        <v>3958</v>
      </c>
      <c r="U7" s="801" t="s">
        <v>4127</v>
      </c>
      <c r="V7" s="801" t="s">
        <v>4170</v>
      </c>
      <c r="W7" s="801" t="s">
        <v>4715</v>
      </c>
    </row>
    <row r="8" spans="2:23" ht="18" customHeight="1" thickBot="1">
      <c r="B8" s="309" t="str">
        <f>'P END NETO ORiginal'!C9</f>
        <v>Banobras Crédito No. 7725</v>
      </c>
      <c r="C8" s="307">
        <v>1416487.8</v>
      </c>
      <c r="D8" s="307">
        <v>1416487.8</v>
      </c>
      <c r="F8" s="636">
        <f>L9</f>
        <v>3145180.49</v>
      </c>
      <c r="G8" s="636"/>
      <c r="H8" s="128">
        <v>3</v>
      </c>
      <c r="I8" s="655">
        <v>5411010001</v>
      </c>
      <c r="J8" s="655" t="s">
        <v>1217</v>
      </c>
      <c r="K8" s="251">
        <v>0</v>
      </c>
      <c r="L8" s="251">
        <v>1634423.16</v>
      </c>
      <c r="O8" s="655">
        <v>171478.24</v>
      </c>
      <c r="P8" s="251">
        <v>306958.99</v>
      </c>
      <c r="Q8" s="655">
        <v>462249.48</v>
      </c>
      <c r="R8" s="251">
        <v>632560.06999999995</v>
      </c>
      <c r="S8" s="251">
        <v>813383.93</v>
      </c>
      <c r="T8" s="251">
        <v>1012943.79</v>
      </c>
      <c r="U8" s="251">
        <v>1217920.68</v>
      </c>
      <c r="V8" s="251">
        <v>1634423.16</v>
      </c>
      <c r="W8" s="251">
        <v>2335881.37</v>
      </c>
    </row>
    <row r="9" spans="2:23" ht="18" customHeight="1" thickBot="1">
      <c r="B9" s="309" t="str">
        <f>'P END NETO ORiginal'!C10</f>
        <v>Banobras Crédito No. 7726</v>
      </c>
      <c r="C9" s="307">
        <v>722936.1</v>
      </c>
      <c r="D9" s="307">
        <v>722936.1</v>
      </c>
      <c r="F9" s="636">
        <f>L10</f>
        <v>1605212.92</v>
      </c>
      <c r="G9" s="636"/>
      <c r="H9" s="128">
        <v>1</v>
      </c>
      <c r="I9" s="655">
        <v>5411010002</v>
      </c>
      <c r="J9" s="655" t="s">
        <v>1218</v>
      </c>
      <c r="K9" s="251">
        <v>0</v>
      </c>
      <c r="L9" s="251">
        <v>3145180.49</v>
      </c>
      <c r="O9" s="655">
        <v>329975.99</v>
      </c>
      <c r="P9" s="251">
        <v>590682.99</v>
      </c>
      <c r="Q9" s="655">
        <v>889511.33</v>
      </c>
      <c r="R9" s="251">
        <v>1217244.47</v>
      </c>
      <c r="S9" s="251">
        <v>1565210.01</v>
      </c>
      <c r="T9" s="251">
        <v>1949231.48</v>
      </c>
      <c r="U9" s="251">
        <v>2343678.81</v>
      </c>
      <c r="V9" s="251">
        <v>3145180.49</v>
      </c>
      <c r="W9" s="251">
        <v>4495054.3899999997</v>
      </c>
    </row>
    <row r="10" spans="2:23" ht="18" customHeight="1" thickBot="1">
      <c r="B10" s="309" t="str">
        <f>'P END NETO ORiginal'!C11</f>
        <v>Banobras Crédito No. 8708</v>
      </c>
      <c r="C10" s="307">
        <v>736064.63</v>
      </c>
      <c r="D10" s="307">
        <v>736064.63</v>
      </c>
      <c r="F10" s="636">
        <f>L8</f>
        <v>1634423.16</v>
      </c>
      <c r="G10" s="636"/>
      <c r="H10" s="128">
        <v>2</v>
      </c>
      <c r="I10" s="655">
        <v>5411010003</v>
      </c>
      <c r="J10" s="655" t="s">
        <v>1219</v>
      </c>
      <c r="K10" s="251">
        <v>0</v>
      </c>
      <c r="L10" s="251">
        <v>1605212.92</v>
      </c>
      <c r="O10" s="655">
        <v>168410.59</v>
      </c>
      <c r="P10" s="251">
        <v>301468.21000000002</v>
      </c>
      <c r="Q10" s="655">
        <v>453981.92</v>
      </c>
      <c r="R10" s="251">
        <v>621247.82999999996</v>
      </c>
      <c r="S10" s="251">
        <v>798839.79</v>
      </c>
      <c r="T10" s="251">
        <v>994833.7</v>
      </c>
      <c r="U10" s="251">
        <v>1196148.68</v>
      </c>
      <c r="V10" s="251">
        <v>1605212.92</v>
      </c>
      <c r="W10" s="251">
        <v>2294151.15</v>
      </c>
    </row>
    <row r="11" spans="2:23" ht="18" customHeight="1" thickBot="1">
      <c r="B11" s="309" t="str">
        <f>'P END NETO ORiginal'!C12</f>
        <v>Banobras Crédito No. 8752</v>
      </c>
      <c r="C11" s="307">
        <v>319492.25</v>
      </c>
      <c r="D11" s="307">
        <v>319492.25</v>
      </c>
      <c r="F11" s="636">
        <f>L11</f>
        <v>1474099.79</v>
      </c>
      <c r="G11" s="636"/>
      <c r="H11" s="128">
        <v>4</v>
      </c>
      <c r="I11" s="655">
        <v>5411010004</v>
      </c>
      <c r="J11" s="655" t="s">
        <v>1220</v>
      </c>
      <c r="K11" s="251">
        <v>0</v>
      </c>
      <c r="L11" s="251">
        <v>1474099.79</v>
      </c>
      <c r="O11" s="655">
        <v>226786.54</v>
      </c>
      <c r="P11" s="251">
        <v>371426.03</v>
      </c>
      <c r="Q11" s="655">
        <v>539815.13</v>
      </c>
      <c r="R11" s="251">
        <v>682514.34</v>
      </c>
      <c r="S11" s="251">
        <v>840311.7</v>
      </c>
      <c r="T11" s="251">
        <v>1002993.35</v>
      </c>
      <c r="U11" s="251">
        <v>1156606.3400000001</v>
      </c>
      <c r="V11" s="251">
        <v>1474099.79</v>
      </c>
      <c r="W11" s="251">
        <v>1943446.84</v>
      </c>
    </row>
    <row r="12" spans="2:23" ht="18" customHeight="1" thickBot="1">
      <c r="B12" s="309" t="str">
        <f>'P END NETO ORiginal'!C13</f>
        <v>Banobras Crédito No. 8934</v>
      </c>
      <c r="C12" s="307">
        <v>542557.57999999996</v>
      </c>
      <c r="D12" s="307">
        <v>542557.57999999996</v>
      </c>
      <c r="F12" s="636">
        <f t="shared" ref="F12:F13" si="0">L12</f>
        <v>1478405.8</v>
      </c>
      <c r="G12" s="636"/>
      <c r="H12" s="128">
        <v>5</v>
      </c>
      <c r="I12" s="655">
        <v>5411010005</v>
      </c>
      <c r="J12" s="655" t="s">
        <v>1221</v>
      </c>
      <c r="K12" s="251">
        <v>0</v>
      </c>
      <c r="L12" s="251">
        <v>1478405.8</v>
      </c>
      <c r="O12" s="655">
        <v>171801.01</v>
      </c>
      <c r="P12" s="251">
        <v>306036.21000000002</v>
      </c>
      <c r="Q12" s="655">
        <v>455620.17</v>
      </c>
      <c r="R12" s="251">
        <v>615415.35</v>
      </c>
      <c r="S12" s="251">
        <v>782947.98</v>
      </c>
      <c r="T12" s="251">
        <v>954906.28</v>
      </c>
      <c r="U12" s="251">
        <v>1130867.8</v>
      </c>
      <c r="V12" s="251">
        <v>1478405.8</v>
      </c>
      <c r="W12" s="251">
        <v>2030361.85</v>
      </c>
    </row>
    <row r="13" spans="2:23" ht="18" customHeight="1" thickBot="1">
      <c r="B13" s="309" t="str">
        <f>'P END NETO ORiginal'!C14</f>
        <v>Banobras Crédito No. 9676</v>
      </c>
      <c r="C13" s="307">
        <v>693032.42</v>
      </c>
      <c r="D13" s="307">
        <v>693032.42</v>
      </c>
      <c r="F13" s="636">
        <f t="shared" si="0"/>
        <v>1729609.55</v>
      </c>
      <c r="G13" s="636"/>
      <c r="H13" s="128">
        <v>6</v>
      </c>
      <c r="I13" s="655">
        <v>5411010006</v>
      </c>
      <c r="J13" s="655" t="s">
        <v>1222</v>
      </c>
      <c r="K13" s="251">
        <v>0</v>
      </c>
      <c r="L13" s="251">
        <v>1729609.55</v>
      </c>
      <c r="O13" s="655">
        <v>193941.23</v>
      </c>
      <c r="P13" s="251">
        <v>346310.86</v>
      </c>
      <c r="Q13" s="655">
        <v>517740.52</v>
      </c>
      <c r="R13" s="251">
        <v>702592.62</v>
      </c>
      <c r="S13" s="251">
        <v>897619.25</v>
      </c>
      <c r="T13" s="251">
        <v>1100294.58</v>
      </c>
      <c r="U13" s="251">
        <v>1310034.3899999999</v>
      </c>
      <c r="V13" s="251">
        <v>1729609.55</v>
      </c>
      <c r="W13" s="251">
        <v>2413016.7999999998</v>
      </c>
    </row>
    <row r="14" spans="2:23" ht="18" customHeight="1" thickBot="1">
      <c r="B14" s="309" t="str">
        <f>'P END NETO ORiginal'!C15</f>
        <v>Banobras Crédito No. 11226</v>
      </c>
      <c r="C14" s="307">
        <v>801632.29</v>
      </c>
      <c r="D14" s="307">
        <v>801632.29</v>
      </c>
      <c r="F14" s="636"/>
      <c r="G14" s="636"/>
      <c r="H14" s="128">
        <v>9</v>
      </c>
      <c r="I14" s="655">
        <v>5411010007</v>
      </c>
      <c r="J14" s="655" t="s">
        <v>1223</v>
      </c>
      <c r="K14" s="251">
        <v>0</v>
      </c>
      <c r="L14" s="251">
        <v>1170534.75</v>
      </c>
      <c r="O14" s="655">
        <v>117440.36</v>
      </c>
      <c r="P14" s="251">
        <v>225693.65</v>
      </c>
      <c r="Q14" s="655">
        <v>359200.73</v>
      </c>
      <c r="R14" s="251">
        <v>477423.08</v>
      </c>
      <c r="S14" s="251">
        <v>606751.37</v>
      </c>
      <c r="T14" s="251">
        <v>745276.57</v>
      </c>
      <c r="U14" s="251">
        <v>879182.92</v>
      </c>
      <c r="V14" s="251">
        <v>1170534.75</v>
      </c>
      <c r="W14" s="251">
        <v>1632418.72</v>
      </c>
    </row>
    <row r="15" spans="2:23" ht="18" customHeight="1" thickBot="1">
      <c r="B15" s="309" t="str">
        <f>'P END NETO ORiginal'!C16</f>
        <v>Banobras Crédito No. 11870</v>
      </c>
      <c r="C15" s="307">
        <v>654094.92000000004</v>
      </c>
      <c r="D15" s="307">
        <v>654094.92000000004</v>
      </c>
      <c r="F15" s="636"/>
      <c r="G15" s="636"/>
      <c r="H15" s="128">
        <v>7</v>
      </c>
      <c r="I15" s="655">
        <v>5411010008</v>
      </c>
      <c r="J15" s="655" t="s">
        <v>1224</v>
      </c>
      <c r="K15" s="251">
        <v>0</v>
      </c>
      <c r="L15" s="251">
        <v>1818702.45</v>
      </c>
      <c r="O15" s="655">
        <v>193219.66</v>
      </c>
      <c r="P15" s="251">
        <v>345989.43</v>
      </c>
      <c r="Q15" s="655">
        <v>519633.54</v>
      </c>
      <c r="R15" s="251">
        <v>708740.27</v>
      </c>
      <c r="S15" s="251">
        <v>909660.49</v>
      </c>
      <c r="T15" s="251">
        <v>1129555.1299999999</v>
      </c>
      <c r="U15" s="251">
        <v>1357372.12</v>
      </c>
      <c r="V15" s="251">
        <v>1818702.45</v>
      </c>
      <c r="W15" s="251">
        <v>2587091.5</v>
      </c>
    </row>
    <row r="16" spans="2:23" ht="18" customHeight="1" thickBot="1">
      <c r="B16" s="309" t="str">
        <f>'P END NETO ORiginal'!C18</f>
        <v>Banorte Crédito No. 7823</v>
      </c>
      <c r="C16" s="307">
        <v>479000.52</v>
      </c>
      <c r="D16" s="307">
        <v>479000.52</v>
      </c>
      <c r="F16" s="636"/>
      <c r="G16" s="636"/>
      <c r="H16" s="128">
        <v>8</v>
      </c>
      <c r="I16" s="655">
        <v>5411010009</v>
      </c>
      <c r="J16" s="655" t="s">
        <v>1225</v>
      </c>
      <c r="K16" s="251">
        <v>0</v>
      </c>
      <c r="L16" s="251">
        <v>1494856.43</v>
      </c>
      <c r="O16" s="655">
        <v>161095.28</v>
      </c>
      <c r="P16" s="251">
        <v>288594.37</v>
      </c>
      <c r="Q16" s="655">
        <v>433333.03</v>
      </c>
      <c r="R16" s="251">
        <v>590817.6</v>
      </c>
      <c r="S16" s="251">
        <v>758321.6</v>
      </c>
      <c r="T16" s="251">
        <v>937307.26</v>
      </c>
      <c r="U16" s="251">
        <v>1121377.3700000001</v>
      </c>
      <c r="V16" s="251">
        <v>1494856.43</v>
      </c>
      <c r="W16" s="251">
        <v>2119041.0499999998</v>
      </c>
    </row>
    <row r="17" spans="2:23" ht="18" customHeight="1" thickBot="1">
      <c r="B17" s="309" t="s">
        <v>1161</v>
      </c>
      <c r="C17" s="307">
        <v>567331.53</v>
      </c>
      <c r="D17" s="307">
        <v>567331.53</v>
      </c>
      <c r="F17" s="636"/>
      <c r="G17" s="636"/>
      <c r="H17" s="128">
        <v>10</v>
      </c>
      <c r="I17" s="655">
        <v>5411010010</v>
      </c>
      <c r="J17" s="655" t="s">
        <v>1226</v>
      </c>
      <c r="K17" s="251">
        <v>0</v>
      </c>
      <c r="L17" s="251">
        <v>1244774.58</v>
      </c>
      <c r="O17" s="655">
        <v>118642.5</v>
      </c>
      <c r="P17" s="251">
        <v>228957.93</v>
      </c>
      <c r="Q17" s="655">
        <v>366932.39</v>
      </c>
      <c r="R17" s="251">
        <v>490841.89</v>
      </c>
      <c r="S17" s="251">
        <v>627577.31999999995</v>
      </c>
      <c r="T17" s="251">
        <v>776297.81</v>
      </c>
      <c r="U17" s="251">
        <v>922062.8</v>
      </c>
      <c r="V17" s="251">
        <v>1244774.58</v>
      </c>
      <c r="W17" s="251">
        <v>1772976.53</v>
      </c>
    </row>
    <row r="18" spans="2:23" ht="18" customHeight="1" thickBot="1">
      <c r="B18" s="309" t="s">
        <v>8954</v>
      </c>
      <c r="C18" s="307">
        <v>1491849.49</v>
      </c>
      <c r="D18" s="307">
        <v>1491849.49</v>
      </c>
      <c r="F18" s="636"/>
      <c r="G18" s="636"/>
      <c r="I18" s="655"/>
      <c r="J18" s="655"/>
      <c r="K18" s="251"/>
      <c r="L18" s="251"/>
      <c r="O18" s="655"/>
      <c r="P18" s="251"/>
      <c r="Q18" s="655"/>
      <c r="R18" s="251"/>
      <c r="S18" s="251"/>
      <c r="T18" s="251"/>
      <c r="U18" s="251"/>
      <c r="V18" s="251"/>
      <c r="W18" s="251"/>
    </row>
    <row r="19" spans="2:23" ht="18" customHeight="1" thickBot="1">
      <c r="B19" s="298" t="s">
        <v>4716</v>
      </c>
      <c r="C19" s="307">
        <v>1860173.54</v>
      </c>
      <c r="D19" s="307">
        <v>1860173.54</v>
      </c>
      <c r="I19" s="655">
        <v>5421010001</v>
      </c>
      <c r="J19" s="655" t="s">
        <v>1243</v>
      </c>
      <c r="N19" s="101">
        <f>SUM(N8:N17)</f>
        <v>0</v>
      </c>
      <c r="O19" s="101">
        <f t="shared" ref="O19:V19" si="1">SUM(O8:O17)</f>
        <v>1852791.4000000001</v>
      </c>
      <c r="P19" s="101">
        <f t="shared" si="1"/>
        <v>3312118.6700000004</v>
      </c>
      <c r="Q19" s="101">
        <f t="shared" si="1"/>
        <v>4998018.2399999993</v>
      </c>
      <c r="R19" s="101">
        <f t="shared" si="1"/>
        <v>6739397.5199999986</v>
      </c>
      <c r="S19" s="101">
        <f t="shared" si="1"/>
        <v>8600623.4399999995</v>
      </c>
      <c r="T19" s="101">
        <f t="shared" si="1"/>
        <v>10603639.949999999</v>
      </c>
      <c r="U19" s="101">
        <f t="shared" si="1"/>
        <v>12635251.91</v>
      </c>
      <c r="V19" s="101">
        <f t="shared" si="1"/>
        <v>16795799.920000002</v>
      </c>
      <c r="W19" s="101">
        <f>SUM(W8:W18)</f>
        <v>23623440.199999999</v>
      </c>
    </row>
    <row r="20" spans="2:23" ht="15" thickBot="1">
      <c r="B20" s="309"/>
      <c r="C20" s="308"/>
      <c r="D20" s="307"/>
    </row>
    <row r="21" spans="2:23" ht="15" thickBot="1">
      <c r="B21" s="311" t="s">
        <v>287</v>
      </c>
      <c r="C21" s="312">
        <f>SUM(C8:C20)</f>
        <v>10284653.07</v>
      </c>
      <c r="D21" s="312">
        <f>SUM(D8:D20)</f>
        <v>10284653.07</v>
      </c>
      <c r="I21" s="94"/>
      <c r="J21" s="94"/>
    </row>
    <row r="22" spans="2:23" ht="15" thickBot="1">
      <c r="B22" s="313"/>
      <c r="C22" s="310"/>
      <c r="D22" s="310"/>
    </row>
    <row r="23" spans="2:23" ht="15" thickBot="1">
      <c r="B23" s="1577" t="s">
        <v>283</v>
      </c>
      <c r="C23" s="1578"/>
      <c r="D23" s="1579"/>
      <c r="I23" s="595"/>
      <c r="J23" s="595"/>
    </row>
    <row r="24" spans="2:23" ht="15" thickBot="1">
      <c r="B24" s="306"/>
      <c r="C24" s="314"/>
      <c r="D24" s="314"/>
      <c r="I24" s="220"/>
      <c r="J24" s="220"/>
    </row>
    <row r="25" spans="2:23" ht="15" thickBot="1">
      <c r="B25" s="313"/>
      <c r="C25" s="310"/>
      <c r="D25" s="310"/>
      <c r="I25" s="655"/>
      <c r="J25" s="655"/>
      <c r="K25" s="251"/>
      <c r="L25" s="251"/>
    </row>
    <row r="26" spans="2:23" ht="15" thickBot="1">
      <c r="B26" s="313"/>
      <c r="C26" s="310"/>
      <c r="D26" s="310"/>
      <c r="I26" s="655"/>
      <c r="J26" s="655"/>
      <c r="K26" s="251"/>
      <c r="L26" s="251"/>
    </row>
    <row r="27" spans="2:23" ht="15" thickBot="1">
      <c r="B27" s="313"/>
      <c r="C27" s="310"/>
      <c r="D27" s="310"/>
      <c r="I27" s="655"/>
      <c r="J27" s="655"/>
      <c r="K27" s="251"/>
      <c r="L27" s="251"/>
    </row>
    <row r="28" spans="2:23" ht="15" thickBot="1">
      <c r="B28" s="313"/>
      <c r="C28" s="310"/>
      <c r="D28" s="310"/>
      <c r="I28" s="655"/>
      <c r="J28" s="655"/>
      <c r="K28" s="251"/>
      <c r="L28" s="251"/>
    </row>
    <row r="29" spans="2:23" ht="15" thickBot="1">
      <c r="B29" s="313"/>
      <c r="C29" s="310"/>
      <c r="D29" s="310"/>
      <c r="I29" s="655"/>
      <c r="J29" s="655"/>
      <c r="K29" s="251"/>
      <c r="L29" s="251"/>
    </row>
    <row r="30" spans="2:23" ht="15" thickBot="1">
      <c r="B30" s="313"/>
      <c r="C30" s="310"/>
      <c r="D30" s="310"/>
      <c r="I30" s="655"/>
      <c r="J30" s="655"/>
      <c r="K30" s="251"/>
      <c r="L30" s="251"/>
    </row>
    <row r="31" spans="2:23" ht="15" thickBot="1">
      <c r="B31" s="311" t="s">
        <v>288</v>
      </c>
      <c r="C31" s="315">
        <v>0</v>
      </c>
      <c r="D31" s="315">
        <v>0</v>
      </c>
      <c r="F31" s="735" t="s">
        <v>1068</v>
      </c>
      <c r="I31" s="655"/>
      <c r="J31" s="655"/>
      <c r="K31" s="251"/>
      <c r="L31" s="251"/>
    </row>
    <row r="32" spans="2:23" ht="15" thickBot="1">
      <c r="B32" s="313"/>
      <c r="C32" s="308"/>
      <c r="D32" s="308"/>
      <c r="F32" s="302">
        <f>'P COG'!G82</f>
        <v>10284653.07</v>
      </c>
      <c r="G32" s="302"/>
      <c r="I32" s="655"/>
      <c r="J32" s="655"/>
      <c r="K32" s="251"/>
      <c r="L32" s="251"/>
    </row>
    <row r="33" spans="2:12" ht="15" thickBot="1">
      <c r="B33" s="316" t="s">
        <v>285</v>
      </c>
      <c r="C33" s="317">
        <f>C21+C31</f>
        <v>10284653.07</v>
      </c>
      <c r="D33" s="317">
        <f>D21+D31</f>
        <v>10284653.07</v>
      </c>
      <c r="I33" s="655"/>
      <c r="J33" s="655"/>
      <c r="K33" s="251"/>
      <c r="L33" s="251"/>
    </row>
    <row r="34" spans="2:12">
      <c r="I34" s="655"/>
      <c r="J34" s="655"/>
      <c r="K34" s="251"/>
      <c r="L34" s="251"/>
    </row>
    <row r="35" spans="2:12">
      <c r="I35" s="655"/>
      <c r="J35" s="655"/>
      <c r="K35" s="251"/>
      <c r="L35" s="251"/>
    </row>
    <row r="36" spans="2:12">
      <c r="I36" s="220"/>
      <c r="J36" s="220"/>
    </row>
    <row r="37" spans="2:12">
      <c r="I37" s="220"/>
      <c r="J37" s="220"/>
    </row>
    <row r="38" spans="2:12">
      <c r="I38" s="220"/>
      <c r="J38" s="220"/>
    </row>
    <row r="39" spans="2:12">
      <c r="I39" s="595"/>
      <c r="J39" s="595"/>
    </row>
    <row r="40" spans="2:12">
      <c r="I40" s="595"/>
      <c r="J40" s="595"/>
    </row>
    <row r="41" spans="2:12" ht="24">
      <c r="F41" s="1137" t="s">
        <v>4193</v>
      </c>
      <c r="G41" s="1137" t="s">
        <v>4196</v>
      </c>
      <c r="I41" s="595"/>
      <c r="J41" s="595"/>
    </row>
    <row r="42" spans="2:12">
      <c r="F42" s="1138" t="s">
        <v>4194</v>
      </c>
      <c r="G42" s="1139">
        <f>SUM(D8:D17)/1000</f>
        <v>6932.63004</v>
      </c>
    </row>
    <row r="43" spans="2:12">
      <c r="F43" s="1138" t="s">
        <v>4195</v>
      </c>
      <c r="G43" s="1139" t="e">
        <f>SUM(#REF!)/1000</f>
        <v>#REF!</v>
      </c>
    </row>
    <row r="44" spans="2:12">
      <c r="F44" s="1140" t="s">
        <v>122</v>
      </c>
      <c r="G44" s="1141" t="e">
        <f>SUM(G42:G43)</f>
        <v>#REF!</v>
      </c>
    </row>
  </sheetData>
  <mergeCells count="6">
    <mergeCell ref="B23:D23"/>
    <mergeCell ref="B2:D2"/>
    <mergeCell ref="B3:D3"/>
    <mergeCell ref="B4:D4"/>
    <mergeCell ref="B5:D5"/>
    <mergeCell ref="B7:D7"/>
  </mergeCells>
  <pageMargins left="0.70866141732283472" right="0.70866141732283472" top="0.74803149606299213" bottom="0.74803149606299213" header="0.31496062992125984" footer="0.31496062992125984"/>
  <pageSetup scale="9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  <pageSetUpPr fitToPage="1"/>
  </sheetPr>
  <dimension ref="A1:I44"/>
  <sheetViews>
    <sheetView tabSelected="1" workbookViewId="0">
      <selection activeCell="A19" sqref="A19"/>
    </sheetView>
  </sheetViews>
  <sheetFormatPr baseColWidth="10" defaultRowHeight="15"/>
  <cols>
    <col min="2" max="2" width="38.42578125" customWidth="1"/>
    <col min="3" max="3" width="19.42578125" customWidth="1"/>
    <col min="4" max="4" width="16.5703125" customWidth="1"/>
    <col min="5" max="5" width="16.85546875" customWidth="1"/>
    <col min="6" max="6" width="15.5703125" customWidth="1"/>
    <col min="7" max="7" width="15.7109375" customWidth="1"/>
    <col min="8" max="9" width="13.5703125" customWidth="1"/>
  </cols>
  <sheetData>
    <row r="1" spans="1:9" ht="15.75" thickBot="1">
      <c r="A1" s="133" t="s">
        <v>844</v>
      </c>
      <c r="B1" s="1590" t="s">
        <v>845</v>
      </c>
      <c r="C1" s="1590"/>
      <c r="D1" s="1590"/>
      <c r="E1" s="1590"/>
      <c r="F1" s="1590"/>
      <c r="G1" s="1590"/>
      <c r="H1" s="1590"/>
      <c r="I1" s="1590"/>
    </row>
    <row r="2" spans="1:9" s="4" customFormat="1" ht="12.75" thickBot="1">
      <c r="A2" s="1594" t="s">
        <v>1165</v>
      </c>
      <c r="B2" s="1595"/>
      <c r="C2" s="1595"/>
      <c r="D2" s="1595"/>
      <c r="E2" s="1595"/>
      <c r="F2" s="1595"/>
      <c r="G2" s="1595"/>
      <c r="H2" s="1595"/>
      <c r="I2" s="1596"/>
    </row>
    <row r="3" spans="1:9" s="4" customFormat="1" ht="12.75" thickBot="1">
      <c r="A3" s="1597" t="s">
        <v>845</v>
      </c>
      <c r="B3" s="1598"/>
      <c r="C3" s="1598"/>
      <c r="D3" s="1598"/>
      <c r="E3" s="1598"/>
      <c r="F3" s="1598"/>
      <c r="G3" s="1598"/>
      <c r="H3" s="1598"/>
      <c r="I3" s="1599"/>
    </row>
    <row r="4" spans="1:9" s="4" customFormat="1" ht="12.75" thickBot="1">
      <c r="A4" s="1597" t="s">
        <v>8956</v>
      </c>
      <c r="B4" s="1598"/>
      <c r="C4" s="1598"/>
      <c r="D4" s="1598"/>
      <c r="E4" s="1598"/>
      <c r="F4" s="1598"/>
      <c r="G4" s="1598"/>
      <c r="H4" s="1598"/>
      <c r="I4" s="1599"/>
    </row>
    <row r="5" spans="1:9" s="4" customFormat="1" ht="12.75" thickBot="1">
      <c r="A5" s="1597" t="s">
        <v>732</v>
      </c>
      <c r="B5" s="1598"/>
      <c r="C5" s="1598"/>
      <c r="D5" s="1598"/>
      <c r="E5" s="1598"/>
      <c r="F5" s="1598"/>
      <c r="G5" s="1598"/>
      <c r="H5" s="1598"/>
      <c r="I5" s="1599"/>
    </row>
    <row r="6" spans="1:9" s="4" customFormat="1" ht="24" customHeight="1">
      <c r="A6" s="1600" t="s">
        <v>846</v>
      </c>
      <c r="B6" s="1601"/>
      <c r="C6" s="139" t="s">
        <v>847</v>
      </c>
      <c r="D6" s="1604" t="s">
        <v>848</v>
      </c>
      <c r="E6" s="1604" t="s">
        <v>849</v>
      </c>
      <c r="F6" s="1604" t="s">
        <v>850</v>
      </c>
      <c r="G6" s="139" t="s">
        <v>851</v>
      </c>
      <c r="H6" s="1604" t="s">
        <v>853</v>
      </c>
      <c r="I6" s="1604" t="s">
        <v>854</v>
      </c>
    </row>
    <row r="7" spans="1:9" s="4" customFormat="1" ht="24.75" thickBot="1">
      <c r="A7" s="1602"/>
      <c r="B7" s="1603"/>
      <c r="C7" s="140" t="s">
        <v>1250</v>
      </c>
      <c r="D7" s="1605"/>
      <c r="E7" s="1605"/>
      <c r="F7" s="1605"/>
      <c r="G7" s="140" t="s">
        <v>852</v>
      </c>
      <c r="H7" s="1605"/>
      <c r="I7" s="1605"/>
    </row>
    <row r="8" spans="1:9" s="4" customFormat="1" ht="12">
      <c r="A8" s="1614"/>
      <c r="B8" s="1615"/>
      <c r="C8" s="137"/>
      <c r="D8" s="137"/>
      <c r="E8" s="137"/>
      <c r="F8" s="137"/>
      <c r="G8" s="137"/>
      <c r="H8" s="137"/>
      <c r="I8" s="137"/>
    </row>
    <row r="9" spans="1:9" s="4" customFormat="1" ht="12">
      <c r="A9" s="1591" t="s">
        <v>855</v>
      </c>
      <c r="B9" s="1592"/>
      <c r="C9" s="77"/>
      <c r="D9" s="80"/>
      <c r="E9" s="77"/>
      <c r="F9" s="77"/>
      <c r="G9" s="77"/>
      <c r="H9" s="77"/>
      <c r="I9" s="77"/>
    </row>
    <row r="10" spans="1:9" s="4" customFormat="1" ht="12">
      <c r="A10" s="1591" t="s">
        <v>856</v>
      </c>
      <c r="B10" s="1592"/>
      <c r="C10" s="318">
        <f>SUM(C11:C13)</f>
        <v>72727272.730000004</v>
      </c>
      <c r="D10" s="80">
        <v>0</v>
      </c>
      <c r="E10" s="318">
        <f t="shared" ref="E10:G10" si="0">SUM(E11:E13)</f>
        <v>21818181.809999999</v>
      </c>
      <c r="F10" s="79">
        <f t="shared" si="0"/>
        <v>0</v>
      </c>
      <c r="G10" s="318">
        <f t="shared" si="0"/>
        <v>50909091.07</v>
      </c>
      <c r="H10" s="318">
        <f>SUM(H11:H13)</f>
        <v>1860173.54</v>
      </c>
      <c r="I10" s="79">
        <v>0</v>
      </c>
    </row>
    <row r="11" spans="1:9" s="4" customFormat="1" ht="12">
      <c r="A11" s="135"/>
      <c r="B11" s="5" t="s">
        <v>857</v>
      </c>
      <c r="C11" s="80">
        <v>72727272.730000004</v>
      </c>
      <c r="D11" s="80">
        <v>0</v>
      </c>
      <c r="E11" s="80">
        <v>21818181.809999999</v>
      </c>
      <c r="F11" s="80">
        <v>0</v>
      </c>
      <c r="G11" s="80">
        <v>50909091.07</v>
      </c>
      <c r="H11" s="80">
        <v>1860173.54</v>
      </c>
      <c r="I11" s="80">
        <v>0</v>
      </c>
    </row>
    <row r="12" spans="1:9" s="4" customFormat="1" ht="12">
      <c r="A12" s="134"/>
      <c r="B12" s="5" t="s">
        <v>858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</row>
    <row r="13" spans="1:9" s="4" customFormat="1" ht="12">
      <c r="A13" s="134"/>
      <c r="B13" s="5" t="s">
        <v>859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</row>
    <row r="14" spans="1:9" s="4" customFormat="1" ht="12">
      <c r="A14" s="1591" t="s">
        <v>860</v>
      </c>
      <c r="B14" s="1592"/>
      <c r="C14" s="79">
        <f>SUM(C15:C17)</f>
        <v>231861178.81999999</v>
      </c>
      <c r="D14" s="79">
        <f t="shared" ref="D14:H14" si="1">SUM(D15:D17)</f>
        <v>62722999.990000002</v>
      </c>
      <c r="E14" s="79">
        <f t="shared" si="1"/>
        <v>23435013.670000002</v>
      </c>
      <c r="F14" s="79">
        <f t="shared" si="1"/>
        <v>0</v>
      </c>
      <c r="G14" s="79">
        <f t="shared" si="1"/>
        <v>271149165.14000005</v>
      </c>
      <c r="H14" s="79">
        <f t="shared" si="1"/>
        <v>8424479.5299999993</v>
      </c>
      <c r="I14" s="79">
        <v>0</v>
      </c>
    </row>
    <row r="15" spans="1:9" s="4" customFormat="1" ht="12">
      <c r="A15" s="135"/>
      <c r="B15" s="5" t="s">
        <v>861</v>
      </c>
      <c r="C15" s="80">
        <v>231861178.81999999</v>
      </c>
      <c r="D15" s="80">
        <v>62722999.990000002</v>
      </c>
      <c r="E15" s="80">
        <v>23435013.670000002</v>
      </c>
      <c r="F15" s="80">
        <v>0</v>
      </c>
      <c r="G15" s="80">
        <v>271149165.14000005</v>
      </c>
      <c r="H15" s="80">
        <v>8424479.5299999993</v>
      </c>
      <c r="I15" s="80">
        <v>0</v>
      </c>
    </row>
    <row r="16" spans="1:9" s="4" customFormat="1" ht="12">
      <c r="A16" s="134"/>
      <c r="B16" s="5" t="s">
        <v>862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</row>
    <row r="17" spans="1:9" s="4" customFormat="1" ht="12">
      <c r="A17" s="134"/>
      <c r="B17" s="5" t="s">
        <v>863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</row>
    <row r="18" spans="1:9" s="4" customFormat="1" ht="12">
      <c r="A18" s="1591" t="s">
        <v>864</v>
      </c>
      <c r="B18" s="1592"/>
      <c r="C18" s="79">
        <f>EAD!$F$34</f>
        <v>310565386.74999994</v>
      </c>
      <c r="D18" s="79"/>
      <c r="E18" s="79">
        <f>C18-EAD!$G$34</f>
        <v>139335678.5399999</v>
      </c>
      <c r="F18" s="79">
        <v>0</v>
      </c>
      <c r="G18" s="79">
        <f>C18+D18-E18+F18</f>
        <v>171229708.21000004</v>
      </c>
      <c r="H18" s="79">
        <v>0</v>
      </c>
      <c r="I18" s="79">
        <v>0</v>
      </c>
    </row>
    <row r="19" spans="1:9" s="4" customFormat="1" ht="12">
      <c r="A19" s="134"/>
      <c r="B19" s="5"/>
      <c r="C19" s="80"/>
      <c r="D19" s="80"/>
      <c r="E19" s="80"/>
      <c r="F19" s="80"/>
      <c r="G19" s="80"/>
      <c r="H19" s="80"/>
      <c r="I19" s="80">
        <v>0</v>
      </c>
    </row>
    <row r="20" spans="1:9" s="4" customFormat="1" ht="12">
      <c r="A20" s="1591" t="s">
        <v>865</v>
      </c>
      <c r="B20" s="1592"/>
      <c r="C20" s="79">
        <f>C10+C14+C18</f>
        <v>615153838.29999995</v>
      </c>
      <c r="D20" s="79">
        <f t="shared" ref="D20:I20" si="2">D10+D14+D18</f>
        <v>62722999.990000002</v>
      </c>
      <c r="E20" s="79">
        <f>E10+E14+E18</f>
        <v>184588874.01999992</v>
      </c>
      <c r="F20" s="79">
        <f t="shared" si="2"/>
        <v>0</v>
      </c>
      <c r="G20" s="79">
        <f t="shared" si="2"/>
        <v>493287964.42000008</v>
      </c>
      <c r="H20" s="79">
        <f t="shared" si="2"/>
        <v>10284653.07</v>
      </c>
      <c r="I20" s="79">
        <f t="shared" si="2"/>
        <v>0</v>
      </c>
    </row>
    <row r="21" spans="1:9" s="4" customFormat="1" ht="12">
      <c r="A21" s="1591"/>
      <c r="B21" s="1592"/>
      <c r="C21" s="79"/>
      <c r="D21" s="79"/>
      <c r="E21" s="79"/>
      <c r="F21" s="79"/>
      <c r="G21" s="79"/>
      <c r="H21" s="79"/>
      <c r="I21" s="79"/>
    </row>
    <row r="22" spans="1:9" s="4" customFormat="1" ht="12" customHeight="1">
      <c r="A22" s="1591" t="s">
        <v>1066</v>
      </c>
      <c r="B22" s="1592"/>
      <c r="C22" s="79"/>
      <c r="D22" s="79"/>
      <c r="E22" s="79"/>
      <c r="F22" s="79"/>
      <c r="G22" s="79"/>
      <c r="H22" s="79"/>
      <c r="I22" s="79"/>
    </row>
    <row r="23" spans="1:9" s="4" customFormat="1" ht="12" customHeight="1">
      <c r="A23" s="1427" t="s">
        <v>866</v>
      </c>
      <c r="B23" s="1593"/>
      <c r="C23" s="79">
        <v>0</v>
      </c>
      <c r="D23" s="79"/>
      <c r="E23" s="79"/>
      <c r="F23" s="79"/>
      <c r="G23" s="79"/>
      <c r="H23" s="79"/>
      <c r="I23" s="79"/>
    </row>
    <row r="24" spans="1:9" s="4" customFormat="1" ht="12" customHeight="1">
      <c r="A24" s="1427" t="s">
        <v>867</v>
      </c>
      <c r="B24" s="1593"/>
      <c r="C24" s="79">
        <v>0</v>
      </c>
      <c r="D24" s="79"/>
      <c r="E24" s="79"/>
      <c r="F24" s="79"/>
      <c r="G24" s="79"/>
      <c r="H24" s="79"/>
      <c r="I24" s="79"/>
    </row>
    <row r="25" spans="1:9" s="4" customFormat="1" ht="12" customHeight="1">
      <c r="A25" s="1427" t="s">
        <v>868</v>
      </c>
      <c r="B25" s="1593"/>
      <c r="C25" s="79">
        <v>0</v>
      </c>
      <c r="D25" s="79"/>
      <c r="E25" s="79"/>
      <c r="F25" s="79"/>
      <c r="G25" s="79"/>
      <c r="H25" s="79"/>
      <c r="I25" s="79"/>
    </row>
    <row r="26" spans="1:9" s="4" customFormat="1" ht="12" customHeight="1">
      <c r="A26" s="1612"/>
      <c r="B26" s="1613"/>
      <c r="C26" s="79"/>
      <c r="D26" s="79"/>
      <c r="E26" s="79"/>
      <c r="F26" s="79"/>
      <c r="G26" s="79"/>
      <c r="H26" s="79"/>
      <c r="I26" s="79"/>
    </row>
    <row r="27" spans="1:9" s="4" customFormat="1" ht="12" customHeight="1">
      <c r="A27" s="1591" t="s">
        <v>869</v>
      </c>
      <c r="B27" s="1592"/>
      <c r="C27" s="79"/>
      <c r="D27" s="79"/>
      <c r="E27" s="79"/>
      <c r="F27" s="79"/>
      <c r="G27" s="79"/>
      <c r="H27" s="79"/>
      <c r="I27" s="79"/>
    </row>
    <row r="28" spans="1:9" s="4" customFormat="1" ht="12" customHeight="1">
      <c r="A28" s="1427" t="s">
        <v>870</v>
      </c>
      <c r="B28" s="1593"/>
      <c r="C28" s="79">
        <v>0</v>
      </c>
      <c r="D28" s="79"/>
      <c r="E28" s="79"/>
      <c r="F28" s="79"/>
      <c r="G28" s="79"/>
      <c r="H28" s="79"/>
      <c r="I28" s="79"/>
    </row>
    <row r="29" spans="1:9" s="4" customFormat="1" ht="12" customHeight="1">
      <c r="A29" s="1427" t="s">
        <v>871</v>
      </c>
      <c r="B29" s="1593"/>
      <c r="C29" s="79">
        <v>0</v>
      </c>
      <c r="D29" s="79"/>
      <c r="E29" s="79"/>
      <c r="F29" s="79"/>
      <c r="G29" s="79"/>
      <c r="H29" s="79"/>
      <c r="I29" s="79"/>
    </row>
    <row r="30" spans="1:9" s="4" customFormat="1" ht="12" customHeight="1">
      <c r="A30" s="1427" t="s">
        <v>872</v>
      </c>
      <c r="B30" s="1593"/>
      <c r="C30" s="79">
        <v>0</v>
      </c>
      <c r="D30" s="79"/>
      <c r="E30" s="79"/>
      <c r="F30" s="79"/>
      <c r="G30" s="79"/>
      <c r="H30" s="79"/>
      <c r="I30" s="79"/>
    </row>
    <row r="31" spans="1:9" s="4" customFormat="1" ht="12" customHeight="1" thickBot="1">
      <c r="A31" s="1610"/>
      <c r="B31" s="1611"/>
      <c r="C31" s="136"/>
      <c r="D31" s="136"/>
      <c r="E31" s="136"/>
      <c r="F31" s="136"/>
      <c r="G31" s="136"/>
      <c r="H31" s="136"/>
      <c r="I31" s="136"/>
    </row>
    <row r="32" spans="1:9" s="4" customFormat="1" ht="12" customHeight="1">
      <c r="A32" s="138"/>
    </row>
    <row r="33" spans="1:7" s="4" customFormat="1" ht="12.75" thickBot="1">
      <c r="A33" s="353"/>
    </row>
    <row r="34" spans="1:7" s="4" customFormat="1" ht="12.75">
      <c r="A34" s="353"/>
      <c r="B34" s="1606" t="s">
        <v>873</v>
      </c>
      <c r="C34" s="144" t="s">
        <v>874</v>
      </c>
      <c r="D34" s="144" t="s">
        <v>876</v>
      </c>
      <c r="E34" s="144" t="s">
        <v>879</v>
      </c>
      <c r="F34" s="1563" t="s">
        <v>881</v>
      </c>
      <c r="G34" s="144" t="s">
        <v>882</v>
      </c>
    </row>
    <row r="35" spans="1:7" s="4" customFormat="1" ht="12.75">
      <c r="A35" s="353"/>
      <c r="B35" s="1607"/>
      <c r="C35" s="351" t="s">
        <v>875</v>
      </c>
      <c r="D35" s="351" t="s">
        <v>877</v>
      </c>
      <c r="E35" s="351" t="s">
        <v>880</v>
      </c>
      <c r="F35" s="1609"/>
      <c r="G35" s="351" t="s">
        <v>883</v>
      </c>
    </row>
    <row r="36" spans="1:7" s="4" customFormat="1" ht="13.5" thickBot="1">
      <c r="A36" s="353"/>
      <c r="B36" s="1608"/>
      <c r="C36" s="146"/>
      <c r="D36" s="352" t="s">
        <v>878</v>
      </c>
      <c r="E36" s="146"/>
      <c r="F36" s="1564"/>
      <c r="G36" s="146"/>
    </row>
    <row r="37" spans="1:7" s="4" customFormat="1" ht="25.5">
      <c r="A37" s="353"/>
      <c r="B37" s="147" t="s">
        <v>884</v>
      </c>
      <c r="C37" s="148"/>
      <c r="D37" s="148"/>
      <c r="E37" s="148"/>
      <c r="F37" s="148"/>
      <c r="G37" s="148"/>
    </row>
    <row r="38" spans="1:7" s="4" customFormat="1" ht="12.75">
      <c r="A38" s="353"/>
      <c r="B38" s="149" t="s">
        <v>1251</v>
      </c>
      <c r="C38" s="320">
        <v>50000000</v>
      </c>
      <c r="D38" s="321">
        <v>308</v>
      </c>
      <c r="E38" s="401" t="s">
        <v>1252</v>
      </c>
      <c r="F38" s="402" t="s">
        <v>1253</v>
      </c>
      <c r="G38" s="324">
        <v>8.9300000000000004E-2</v>
      </c>
    </row>
    <row r="39" spans="1:7" s="4" customFormat="1" ht="12.75">
      <c r="A39" s="353"/>
      <c r="B39" s="149" t="s">
        <v>4719</v>
      </c>
      <c r="C39" s="320"/>
      <c r="D39" s="321"/>
      <c r="E39" s="401"/>
      <c r="F39" s="402"/>
      <c r="G39" s="324"/>
    </row>
    <row r="40" spans="1:7" s="4" customFormat="1" ht="13.5" thickBot="1">
      <c r="A40" s="353"/>
      <c r="B40" s="150" t="s">
        <v>56</v>
      </c>
      <c r="C40" s="151"/>
      <c r="D40" s="151"/>
      <c r="E40" s="151"/>
      <c r="F40" s="151"/>
      <c r="G40" s="151"/>
    </row>
    <row r="41" spans="1:7" s="4" customFormat="1" ht="12">
      <c r="A41" s="353"/>
    </row>
    <row r="42" spans="1:7" s="4" customFormat="1" ht="12">
      <c r="A42" s="353"/>
    </row>
    <row r="43" spans="1:7" s="4" customFormat="1" ht="12">
      <c r="A43" s="353"/>
    </row>
    <row r="44" spans="1:7" s="4" customFormat="1" ht="12">
      <c r="A44" s="353"/>
    </row>
  </sheetData>
  <mergeCells count="30">
    <mergeCell ref="B34:B36"/>
    <mergeCell ref="F34:F36"/>
    <mergeCell ref="A31:B31"/>
    <mergeCell ref="A26:B26"/>
    <mergeCell ref="A8:B8"/>
    <mergeCell ref="A9:B9"/>
    <mergeCell ref="A10:B10"/>
    <mergeCell ref="A14:B14"/>
    <mergeCell ref="A18:B18"/>
    <mergeCell ref="A20:B20"/>
    <mergeCell ref="A21:B21"/>
    <mergeCell ref="A22:B22"/>
    <mergeCell ref="A23:B23"/>
    <mergeCell ref="A24:B24"/>
    <mergeCell ref="A25:B25"/>
    <mergeCell ref="B1:I1"/>
    <mergeCell ref="A27:B27"/>
    <mergeCell ref="A28:B28"/>
    <mergeCell ref="A29:B29"/>
    <mergeCell ref="A30:B30"/>
    <mergeCell ref="A2:I2"/>
    <mergeCell ref="A3:I3"/>
    <mergeCell ref="A4:I4"/>
    <mergeCell ref="A5:I5"/>
    <mergeCell ref="A6:B7"/>
    <mergeCell ref="D6:D7"/>
    <mergeCell ref="E6:E7"/>
    <mergeCell ref="F6:F7"/>
    <mergeCell ref="H6:H7"/>
    <mergeCell ref="I6:I7"/>
  </mergeCells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-0.249977111117893"/>
    <pageSetUpPr fitToPage="1"/>
  </sheetPr>
  <dimension ref="A3:F10"/>
  <sheetViews>
    <sheetView workbookViewId="0">
      <selection activeCell="B9" sqref="B9:F9"/>
    </sheetView>
  </sheetViews>
  <sheetFormatPr baseColWidth="10" defaultColWidth="29.7109375" defaultRowHeight="12.75"/>
  <cols>
    <col min="1" max="1" width="29.7109375" style="145"/>
    <col min="2" max="2" width="20" style="145" customWidth="1"/>
    <col min="3" max="3" width="21.5703125" style="145" customWidth="1"/>
    <col min="4" max="6" width="20.5703125" style="145" customWidth="1"/>
    <col min="7" max="16384" width="29.7109375" style="145"/>
  </cols>
  <sheetData>
    <row r="3" spans="1:6" ht="13.5" thickBot="1"/>
    <row r="4" spans="1:6">
      <c r="A4" s="1606" t="s">
        <v>873</v>
      </c>
      <c r="B4" s="144" t="s">
        <v>874</v>
      </c>
      <c r="C4" s="144" t="s">
        <v>876</v>
      </c>
      <c r="D4" s="144" t="s">
        <v>879</v>
      </c>
      <c r="E4" s="1563" t="s">
        <v>881</v>
      </c>
      <c r="F4" s="144" t="s">
        <v>882</v>
      </c>
    </row>
    <row r="5" spans="1:6">
      <c r="A5" s="1607"/>
      <c r="B5" s="383" t="s">
        <v>875</v>
      </c>
      <c r="C5" s="383" t="s">
        <v>877</v>
      </c>
      <c r="D5" s="383" t="s">
        <v>880</v>
      </c>
      <c r="E5" s="1609"/>
      <c r="F5" s="383" t="s">
        <v>883</v>
      </c>
    </row>
    <row r="6" spans="1:6" ht="13.5" thickBot="1">
      <c r="A6" s="1608"/>
      <c r="B6" s="146"/>
      <c r="C6" s="384" t="s">
        <v>878</v>
      </c>
      <c r="D6" s="146"/>
      <c r="E6" s="1564"/>
      <c r="F6" s="146"/>
    </row>
    <row r="7" spans="1:6" ht="25.5">
      <c r="A7" s="147" t="s">
        <v>884</v>
      </c>
      <c r="B7" s="148"/>
      <c r="C7" s="148"/>
      <c r="D7" s="148"/>
      <c r="E7" s="148"/>
      <c r="F7" s="148"/>
    </row>
    <row r="8" spans="1:6">
      <c r="A8" s="149" t="s">
        <v>1251</v>
      </c>
      <c r="B8" s="320">
        <v>50000000</v>
      </c>
      <c r="C8" s="321">
        <v>308</v>
      </c>
      <c r="D8" s="401" t="s">
        <v>1252</v>
      </c>
      <c r="E8" s="402" t="s">
        <v>1253</v>
      </c>
      <c r="F8" s="324">
        <v>8.9300000000000004E-2</v>
      </c>
    </row>
    <row r="9" spans="1:6">
      <c r="A9" s="149" t="s">
        <v>4719</v>
      </c>
      <c r="B9" s="320">
        <v>80000000</v>
      </c>
      <c r="C9" s="321">
        <v>329</v>
      </c>
      <c r="D9" s="401" t="s">
        <v>4718</v>
      </c>
      <c r="E9" s="402">
        <v>0</v>
      </c>
      <c r="F9" s="324">
        <v>8.8099999999999998E-2</v>
      </c>
    </row>
    <row r="10" spans="1:6" ht="13.5" thickBot="1">
      <c r="A10" s="150" t="s">
        <v>56</v>
      </c>
      <c r="B10" s="151"/>
      <c r="C10" s="151"/>
      <c r="D10" s="151"/>
      <c r="E10" s="151"/>
      <c r="F10" s="151"/>
    </row>
  </sheetData>
  <mergeCells count="2">
    <mergeCell ref="A4:A6"/>
    <mergeCell ref="E4:E6"/>
  </mergeCells>
  <pageMargins left="0.70866141732283472" right="0.70866141732283472" top="0.74803149606299213" bottom="0.74803149606299213" header="0.31496062992125984" footer="0.31496062992125984"/>
  <pageSetup scale="67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5" tint="0.39997558519241921"/>
    <pageSetUpPr fitToPage="1"/>
  </sheetPr>
  <dimension ref="B1:Q35"/>
  <sheetViews>
    <sheetView topLeftCell="B12" workbookViewId="0">
      <selection activeCell="M28" sqref="M28"/>
    </sheetView>
  </sheetViews>
  <sheetFormatPr baseColWidth="10" defaultRowHeight="12"/>
  <cols>
    <col min="1" max="1" width="17.85546875" style="4" customWidth="1"/>
    <col min="2" max="2" width="25.140625" style="4" customWidth="1"/>
    <col min="3" max="5" width="11.42578125" style="4"/>
    <col min="6" max="6" width="15.42578125" style="4" customWidth="1"/>
    <col min="7" max="7" width="11.42578125" style="4"/>
    <col min="8" max="8" width="13.28515625" style="4" bestFit="1" customWidth="1"/>
    <col min="9" max="9" width="12.28515625" style="4" bestFit="1" customWidth="1"/>
    <col min="10" max="10" width="15.140625" style="4" customWidth="1"/>
    <col min="11" max="11" width="16.140625" style="4" customWidth="1"/>
    <col min="12" max="12" width="17" style="4" customWidth="1"/>
    <col min="13" max="13" width="11.42578125" style="4"/>
    <col min="14" max="14" width="11.7109375" style="4" bestFit="1" customWidth="1"/>
    <col min="15" max="15" width="12.85546875" style="4" bestFit="1" customWidth="1"/>
    <col min="16" max="16" width="11.42578125" style="4"/>
    <col min="17" max="17" width="16.42578125" style="4" customWidth="1"/>
    <col min="18" max="16384" width="11.42578125" style="4"/>
  </cols>
  <sheetData>
    <row r="1" spans="2:17" ht="12.75" thickBot="1">
      <c r="B1" s="1594" t="s">
        <v>1165</v>
      </c>
      <c r="C1" s="1595"/>
      <c r="D1" s="1595"/>
      <c r="E1" s="1595"/>
      <c r="F1" s="1595"/>
      <c r="G1" s="1595"/>
      <c r="H1" s="1595"/>
      <c r="I1" s="1595"/>
      <c r="J1" s="1595"/>
      <c r="K1" s="1595"/>
      <c r="L1" s="1596"/>
    </row>
    <row r="2" spans="2:17" ht="12.75" thickBot="1">
      <c r="B2" s="1597" t="s">
        <v>885</v>
      </c>
      <c r="C2" s="1598"/>
      <c r="D2" s="1598"/>
      <c r="E2" s="1598"/>
      <c r="F2" s="1598"/>
      <c r="G2" s="1598"/>
      <c r="H2" s="1598"/>
      <c r="I2" s="1598"/>
      <c r="J2" s="1598"/>
      <c r="K2" s="1598"/>
      <c r="L2" s="1599"/>
    </row>
    <row r="3" spans="2:17" ht="12.75" thickBot="1">
      <c r="B3" s="1597" t="s">
        <v>8961</v>
      </c>
      <c r="C3" s="1598"/>
      <c r="D3" s="1598"/>
      <c r="E3" s="1598"/>
      <c r="F3" s="1598"/>
      <c r="G3" s="1598"/>
      <c r="H3" s="1598"/>
      <c r="I3" s="1598"/>
      <c r="J3" s="1598"/>
      <c r="K3" s="1598"/>
      <c r="L3" s="1599"/>
    </row>
    <row r="4" spans="2:17" ht="12.75" thickBot="1">
      <c r="B4" s="1597" t="s">
        <v>732</v>
      </c>
      <c r="C4" s="1598"/>
      <c r="D4" s="1598"/>
      <c r="E4" s="1598"/>
      <c r="F4" s="1598"/>
      <c r="G4" s="1598"/>
      <c r="H4" s="1598"/>
      <c r="I4" s="1598"/>
      <c r="J4" s="1598"/>
      <c r="K4" s="1598"/>
      <c r="L4" s="1599"/>
    </row>
    <row r="5" spans="2:17" ht="133.5" customHeight="1" thickBot="1">
      <c r="B5" s="152" t="s">
        <v>886</v>
      </c>
      <c r="C5" s="140" t="s">
        <v>887</v>
      </c>
      <c r="D5" s="140" t="s">
        <v>888</v>
      </c>
      <c r="E5" s="140" t="s">
        <v>889</v>
      </c>
      <c r="F5" s="140" t="s">
        <v>890</v>
      </c>
      <c r="G5" s="140" t="s">
        <v>891</v>
      </c>
      <c r="H5" s="140" t="s">
        <v>892</v>
      </c>
      <c r="I5" s="140" t="s">
        <v>893</v>
      </c>
      <c r="J5" s="140" t="s">
        <v>8958</v>
      </c>
      <c r="K5" s="140" t="s">
        <v>8960</v>
      </c>
      <c r="L5" s="140" t="s">
        <v>8957</v>
      </c>
    </row>
    <row r="6" spans="2:17">
      <c r="B6" s="131"/>
      <c r="C6" s="77"/>
      <c r="D6" s="77"/>
      <c r="E6" s="77"/>
      <c r="F6" s="702"/>
      <c r="G6" s="77"/>
      <c r="H6" s="77"/>
      <c r="I6" s="77"/>
      <c r="J6" s="77"/>
      <c r="K6" s="77"/>
      <c r="L6" s="77"/>
    </row>
    <row r="7" spans="2:17" ht="36">
      <c r="B7" s="143" t="s">
        <v>894</v>
      </c>
      <c r="C7" s="137"/>
      <c r="D7" s="137"/>
      <c r="E7" s="137"/>
      <c r="F7" s="349">
        <f>SUM(F8:F11)</f>
        <v>0</v>
      </c>
      <c r="G7" s="137"/>
      <c r="H7" s="79">
        <f t="shared" ref="H7:L7" si="0">SUM(H8:H11)</f>
        <v>0</v>
      </c>
      <c r="I7" s="79">
        <f t="shared" si="0"/>
        <v>0</v>
      </c>
      <c r="J7" s="79">
        <f t="shared" si="0"/>
        <v>0</v>
      </c>
      <c r="K7" s="79">
        <f t="shared" si="0"/>
        <v>0</v>
      </c>
      <c r="L7" s="79">
        <f t="shared" si="0"/>
        <v>0</v>
      </c>
    </row>
    <row r="8" spans="2:17" ht="12.75">
      <c r="B8" s="153" t="s">
        <v>895</v>
      </c>
      <c r="C8" s="322"/>
      <c r="D8" s="322"/>
      <c r="E8" s="322"/>
      <c r="F8" s="323"/>
      <c r="G8" s="701"/>
      <c r="H8" s="323"/>
      <c r="I8" s="323"/>
      <c r="J8" s="323"/>
      <c r="K8" s="323"/>
      <c r="L8" s="323"/>
    </row>
    <row r="9" spans="2:17">
      <c r="B9" s="153" t="s">
        <v>896</v>
      </c>
      <c r="C9" s="137"/>
      <c r="D9" s="137"/>
      <c r="E9" s="137"/>
      <c r="F9" s="131"/>
      <c r="G9" s="137"/>
      <c r="H9" s="137"/>
      <c r="I9" s="137"/>
      <c r="J9" s="137"/>
      <c r="K9" s="137"/>
      <c r="L9" s="137"/>
    </row>
    <row r="10" spans="2:17">
      <c r="B10" s="153" t="s">
        <v>897</v>
      </c>
      <c r="C10" s="137"/>
      <c r="D10" s="137"/>
      <c r="E10" s="137"/>
      <c r="F10" s="131"/>
      <c r="G10" s="137"/>
      <c r="H10" s="137"/>
      <c r="I10" s="137"/>
      <c r="J10" s="137"/>
      <c r="K10" s="137"/>
      <c r="L10" s="137"/>
    </row>
    <row r="11" spans="2:17">
      <c r="B11" s="153" t="s">
        <v>898</v>
      </c>
      <c r="C11" s="137"/>
      <c r="D11" s="137"/>
      <c r="E11" s="137"/>
      <c r="F11" s="131"/>
      <c r="G11" s="137"/>
      <c r="H11" s="137"/>
      <c r="I11" s="137"/>
      <c r="J11" s="137"/>
      <c r="K11" s="137"/>
      <c r="L11" s="137"/>
    </row>
    <row r="12" spans="2:17">
      <c r="B12" s="132"/>
      <c r="C12" s="137"/>
      <c r="D12" s="137"/>
      <c r="E12" s="137"/>
      <c r="F12" s="131"/>
      <c r="G12" s="137"/>
      <c r="H12" s="137"/>
      <c r="I12" s="137"/>
      <c r="J12" s="137"/>
      <c r="K12" s="137"/>
      <c r="L12" s="137"/>
      <c r="N12" s="12"/>
      <c r="O12" s="4" t="s">
        <v>2794</v>
      </c>
    </row>
    <row r="13" spans="2:17" ht="24">
      <c r="B13" s="143" t="s">
        <v>899</v>
      </c>
      <c r="C13" s="137"/>
      <c r="D13" s="137"/>
      <c r="E13" s="137"/>
      <c r="F13" s="349">
        <f>SUM(F14)</f>
        <v>287680000</v>
      </c>
      <c r="G13" s="319"/>
      <c r="H13" s="79">
        <f t="shared" ref="H13:L13" si="1">SUM(H14)</f>
        <v>11952006.380000001</v>
      </c>
      <c r="I13" s="79">
        <f t="shared" si="1"/>
        <v>0</v>
      </c>
      <c r="J13" s="79">
        <f t="shared" si="1"/>
        <v>114945023.64</v>
      </c>
      <c r="K13" s="79">
        <f t="shared" si="1"/>
        <v>287680000</v>
      </c>
      <c r="L13" s="79">
        <f t="shared" si="1"/>
        <v>0</v>
      </c>
      <c r="N13" s="220"/>
      <c r="O13" s="4">
        <v>114760031.98</v>
      </c>
    </row>
    <row r="14" spans="2:17" ht="24">
      <c r="B14" s="153" t="s">
        <v>4169</v>
      </c>
      <c r="C14" s="588">
        <v>44315</v>
      </c>
      <c r="D14" s="588">
        <v>44315</v>
      </c>
      <c r="E14" s="706">
        <v>44742</v>
      </c>
      <c r="F14" s="703">
        <v>287680000</v>
      </c>
      <c r="G14" s="705">
        <v>15</v>
      </c>
      <c r="H14" s="80">
        <v>11952006.380000001</v>
      </c>
      <c r="I14" s="80">
        <v>0</v>
      </c>
      <c r="J14" s="80">
        <f>83856018.64+11089005+17500000+1000000+1000000+500000</f>
        <v>114945023.64</v>
      </c>
      <c r="K14" s="80">
        <v>287680000</v>
      </c>
      <c r="L14" s="511">
        <f>F14-K14</f>
        <v>0</v>
      </c>
      <c r="N14" s="660">
        <v>62760031.979999997</v>
      </c>
      <c r="O14" s="120">
        <f>N14-O13</f>
        <v>-52000000.000000007</v>
      </c>
      <c r="Q14" s="80">
        <v>128212037.98000002</v>
      </c>
    </row>
    <row r="15" spans="2:17">
      <c r="B15" s="153" t="s">
        <v>900</v>
      </c>
      <c r="C15" s="137"/>
      <c r="D15" s="137"/>
      <c r="E15" s="137"/>
      <c r="F15" s="131"/>
      <c r="G15" s="137"/>
      <c r="H15" s="137"/>
      <c r="I15" s="137"/>
      <c r="J15" s="137"/>
      <c r="K15" s="137"/>
      <c r="L15" s="137"/>
      <c r="O15" s="96"/>
      <c r="Q15" s="97">
        <f>J14</f>
        <v>114945023.64</v>
      </c>
    </row>
    <row r="16" spans="2:17">
      <c r="B16" s="153" t="s">
        <v>901</v>
      </c>
      <c r="C16" s="137"/>
      <c r="D16" s="137"/>
      <c r="E16" s="137"/>
      <c r="F16" s="131"/>
      <c r="G16" s="137"/>
      <c r="H16" s="137"/>
      <c r="I16" s="137"/>
      <c r="J16" s="137"/>
      <c r="K16" s="137"/>
      <c r="L16" s="137"/>
      <c r="N16" s="97"/>
      <c r="Q16" s="97">
        <f>Q14-Q15</f>
        <v>13267014.340000018</v>
      </c>
    </row>
    <row r="17" spans="2:17">
      <c r="B17" s="153" t="s">
        <v>902</v>
      </c>
      <c r="C17" s="137"/>
      <c r="D17" s="137"/>
      <c r="E17" s="137"/>
      <c r="F17" s="131"/>
      <c r="G17" s="137"/>
      <c r="H17" s="137"/>
      <c r="I17" s="137"/>
      <c r="J17" s="137"/>
      <c r="K17" s="137"/>
      <c r="L17" s="137"/>
      <c r="N17" s="4" t="s">
        <v>2458</v>
      </c>
      <c r="O17" s="120">
        <v>13452006</v>
      </c>
      <c r="P17" s="716">
        <v>44652</v>
      </c>
      <c r="Q17" s="120">
        <v>6452006.3200000003</v>
      </c>
    </row>
    <row r="18" spans="2:17" ht="36">
      <c r="B18" s="143" t="s">
        <v>903</v>
      </c>
      <c r="C18" s="137"/>
      <c r="D18" s="137"/>
      <c r="E18" s="137"/>
      <c r="F18" s="349">
        <f>F13+F7</f>
        <v>287680000</v>
      </c>
      <c r="G18" s="319"/>
      <c r="H18" s="79">
        <f>H13+H7</f>
        <v>11952006.380000001</v>
      </c>
      <c r="I18" s="79">
        <f>I13+I7</f>
        <v>0</v>
      </c>
      <c r="J18" s="79">
        <f>J13+J7</f>
        <v>114945023.64</v>
      </c>
      <c r="K18" s="79">
        <f>K13+K7</f>
        <v>287680000</v>
      </c>
      <c r="L18" s="79">
        <f>L13+L7</f>
        <v>0</v>
      </c>
      <c r="N18" s="716">
        <v>44621</v>
      </c>
      <c r="O18" s="120">
        <v>13000000</v>
      </c>
      <c r="Q18" s="97">
        <f>Q16-Q17</f>
        <v>6815008.0200000182</v>
      </c>
    </row>
    <row r="19" spans="2:17" ht="12.75" thickBot="1">
      <c r="B19" s="130"/>
      <c r="C19" s="88"/>
      <c r="D19" s="88"/>
      <c r="E19" s="88"/>
      <c r="F19" s="704"/>
      <c r="G19" s="88"/>
      <c r="H19" s="88"/>
      <c r="I19" s="88"/>
      <c r="J19" s="88"/>
      <c r="K19" s="88"/>
      <c r="L19" s="88"/>
      <c r="O19" s="120">
        <v>5000000</v>
      </c>
    </row>
    <row r="21" spans="2:17">
      <c r="O21" s="120">
        <v>24000000</v>
      </c>
    </row>
    <row r="22" spans="2:17">
      <c r="O22" s="120">
        <v>10000000</v>
      </c>
    </row>
    <row r="23" spans="2:17" ht="12.75" thickBot="1">
      <c r="O23" s="120">
        <f>SUM(O18:O22)</f>
        <v>52000000</v>
      </c>
    </row>
    <row r="24" spans="2:17" ht="12.75" thickBot="1">
      <c r="B24" s="1594" t="s">
        <v>1165</v>
      </c>
      <c r="C24" s="1595"/>
      <c r="D24" s="1595"/>
      <c r="E24" s="1595"/>
      <c r="F24" s="1595"/>
      <c r="G24" s="1595"/>
      <c r="H24" s="1595"/>
      <c r="I24" s="1595"/>
      <c r="J24" s="1595"/>
      <c r="K24" s="1595"/>
      <c r="L24" s="1596"/>
    </row>
    <row r="25" spans="2:17">
      <c r="O25" s="97">
        <f>L14-33267014.34</f>
        <v>-33267014.34</v>
      </c>
    </row>
    <row r="27" spans="2:17" ht="12.75" thickBot="1"/>
    <row r="28" spans="2:17" ht="72.75" thickBot="1">
      <c r="B28" s="375" t="s">
        <v>886</v>
      </c>
      <c r="C28" s="552" t="s">
        <v>887</v>
      </c>
      <c r="D28" s="552" t="s">
        <v>888</v>
      </c>
      <c r="E28" s="552" t="s">
        <v>889</v>
      </c>
      <c r="F28" s="552" t="s">
        <v>890</v>
      </c>
      <c r="G28" s="552" t="s">
        <v>891</v>
      </c>
      <c r="H28" s="552" t="s">
        <v>1348</v>
      </c>
      <c r="I28" s="552" t="s">
        <v>892</v>
      </c>
      <c r="J28" s="552" t="s">
        <v>8958</v>
      </c>
      <c r="K28" s="552" t="s">
        <v>8960</v>
      </c>
      <c r="L28" s="552" t="s">
        <v>8959</v>
      </c>
    </row>
    <row r="29" spans="2:17">
      <c r="B29" s="131"/>
      <c r="C29" s="553"/>
      <c r="D29" s="553"/>
      <c r="E29" s="553"/>
      <c r="F29" s="553"/>
      <c r="G29" s="553"/>
      <c r="H29" s="553"/>
      <c r="I29" s="553"/>
      <c r="J29" s="553"/>
      <c r="K29" s="553"/>
      <c r="L29" s="553"/>
    </row>
    <row r="30" spans="2:17">
      <c r="B30" s="132"/>
      <c r="C30" s="551"/>
      <c r="D30" s="551"/>
      <c r="E30" s="551"/>
      <c r="F30" s="551"/>
      <c r="G30" s="551"/>
      <c r="H30" s="551"/>
      <c r="I30" s="551"/>
      <c r="J30" s="551"/>
      <c r="K30" s="551"/>
      <c r="L30" s="551"/>
    </row>
    <row r="31" spans="2:17" ht="24">
      <c r="B31" s="143" t="s">
        <v>899</v>
      </c>
      <c r="C31" s="551"/>
      <c r="D31" s="551"/>
      <c r="E31" s="707"/>
      <c r="F31" s="79">
        <f>SUM(F32)</f>
        <v>287680000</v>
      </c>
      <c r="G31" s="319"/>
      <c r="H31" s="79">
        <f t="shared" ref="H31:L31" si="2">SUM(H32)</f>
        <v>103000000</v>
      </c>
      <c r="I31" s="79">
        <f t="shared" si="2"/>
        <v>17980000</v>
      </c>
      <c r="J31" s="79">
        <f t="shared" si="2"/>
        <v>114945023.64</v>
      </c>
      <c r="K31" s="79">
        <f t="shared" si="2"/>
        <v>287680000</v>
      </c>
      <c r="L31" s="79">
        <f t="shared" si="2"/>
        <v>0</v>
      </c>
    </row>
    <row r="32" spans="2:17" ht="24.75" customHeight="1">
      <c r="B32" s="153" t="str">
        <f>B14</f>
        <v xml:space="preserve">a) Sentencia de terminación anticipada APP </v>
      </c>
      <c r="C32" s="639">
        <v>44315</v>
      </c>
      <c r="D32" s="639">
        <v>44315</v>
      </c>
      <c r="E32" s="706">
        <f>E14</f>
        <v>44742</v>
      </c>
      <c r="F32" s="598">
        <v>287680000</v>
      </c>
      <c r="G32" s="705">
        <v>15</v>
      </c>
      <c r="H32" s="80">
        <v>103000000</v>
      </c>
      <c r="I32" s="80">
        <v>17980000</v>
      </c>
      <c r="J32" s="80">
        <f>J14</f>
        <v>114945023.64</v>
      </c>
      <c r="K32" s="80">
        <f>K14</f>
        <v>287680000</v>
      </c>
      <c r="L32" s="80">
        <f>F32-K32</f>
        <v>0</v>
      </c>
    </row>
    <row r="33" spans="2:12">
      <c r="B33" s="153" t="s">
        <v>900</v>
      </c>
      <c r="C33" s="640"/>
      <c r="D33" s="640"/>
      <c r="E33" s="640"/>
      <c r="F33" s="319"/>
      <c r="G33" s="319"/>
      <c r="H33" s="319"/>
      <c r="I33" s="319"/>
      <c r="J33" s="319"/>
      <c r="K33" s="319"/>
      <c r="L33" s="319"/>
    </row>
    <row r="34" spans="2:12" ht="12.75" thickBot="1">
      <c r="B34" s="589" t="s">
        <v>901</v>
      </c>
      <c r="C34" s="88"/>
      <c r="D34" s="88"/>
      <c r="E34" s="88"/>
      <c r="F34" s="88"/>
      <c r="G34" s="88"/>
      <c r="H34" s="88"/>
      <c r="I34" s="88"/>
      <c r="J34" s="88"/>
      <c r="K34" s="590"/>
      <c r="L34" s="88"/>
    </row>
    <row r="35" spans="2:12">
      <c r="K35" s="120"/>
    </row>
  </sheetData>
  <mergeCells count="5">
    <mergeCell ref="B1:L1"/>
    <mergeCell ref="B2:L2"/>
    <mergeCell ref="B3:L3"/>
    <mergeCell ref="B4:L4"/>
    <mergeCell ref="B24:L24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7AAE4-9A25-430D-8542-1DC5E8D544B5}">
  <sheetPr>
    <tabColor theme="5" tint="0.39997558519241921"/>
  </sheetPr>
  <dimension ref="A1:AE43"/>
  <sheetViews>
    <sheetView workbookViewId="0">
      <selection activeCell="A4" sqref="A4:H4"/>
    </sheetView>
  </sheetViews>
  <sheetFormatPr baseColWidth="10" defaultRowHeight="12.75"/>
  <cols>
    <col min="1" max="1" width="30.7109375" style="1194" customWidth="1"/>
    <col min="2" max="31" width="20.7109375" style="1194" customWidth="1"/>
    <col min="32" max="256" width="9.140625" style="1194" customWidth="1"/>
    <col min="257" max="257" width="30.7109375" style="1194" customWidth="1"/>
    <col min="258" max="287" width="20.7109375" style="1194" customWidth="1"/>
    <col min="288" max="512" width="9.140625" style="1194" customWidth="1"/>
    <col min="513" max="513" width="30.7109375" style="1194" customWidth="1"/>
    <col min="514" max="543" width="20.7109375" style="1194" customWidth="1"/>
    <col min="544" max="768" width="9.140625" style="1194" customWidth="1"/>
    <col min="769" max="769" width="30.7109375" style="1194" customWidth="1"/>
    <col min="770" max="799" width="20.7109375" style="1194" customWidth="1"/>
    <col min="800" max="1024" width="9.140625" style="1194" customWidth="1"/>
    <col min="1025" max="1025" width="30.7109375" style="1194" customWidth="1"/>
    <col min="1026" max="1055" width="20.7109375" style="1194" customWidth="1"/>
    <col min="1056" max="1280" width="9.140625" style="1194" customWidth="1"/>
    <col min="1281" max="1281" width="30.7109375" style="1194" customWidth="1"/>
    <col min="1282" max="1311" width="20.7109375" style="1194" customWidth="1"/>
    <col min="1312" max="1536" width="9.140625" style="1194" customWidth="1"/>
    <col min="1537" max="1537" width="30.7109375" style="1194" customWidth="1"/>
    <col min="1538" max="1567" width="20.7109375" style="1194" customWidth="1"/>
    <col min="1568" max="1792" width="9.140625" style="1194" customWidth="1"/>
    <col min="1793" max="1793" width="30.7109375" style="1194" customWidth="1"/>
    <col min="1794" max="1823" width="20.7109375" style="1194" customWidth="1"/>
    <col min="1824" max="2048" width="9.140625" style="1194" customWidth="1"/>
    <col min="2049" max="2049" width="30.7109375" style="1194" customWidth="1"/>
    <col min="2050" max="2079" width="20.7109375" style="1194" customWidth="1"/>
    <col min="2080" max="2304" width="9.140625" style="1194" customWidth="1"/>
    <col min="2305" max="2305" width="30.7109375" style="1194" customWidth="1"/>
    <col min="2306" max="2335" width="20.7109375" style="1194" customWidth="1"/>
    <col min="2336" max="2560" width="9.140625" style="1194" customWidth="1"/>
    <col min="2561" max="2561" width="30.7109375" style="1194" customWidth="1"/>
    <col min="2562" max="2591" width="20.7109375" style="1194" customWidth="1"/>
    <col min="2592" max="2816" width="9.140625" style="1194" customWidth="1"/>
    <col min="2817" max="2817" width="30.7109375" style="1194" customWidth="1"/>
    <col min="2818" max="2847" width="20.7109375" style="1194" customWidth="1"/>
    <col min="2848" max="3072" width="9.140625" style="1194" customWidth="1"/>
    <col min="3073" max="3073" width="30.7109375" style="1194" customWidth="1"/>
    <col min="3074" max="3103" width="20.7109375" style="1194" customWidth="1"/>
    <col min="3104" max="3328" width="9.140625" style="1194" customWidth="1"/>
    <col min="3329" max="3329" width="30.7109375" style="1194" customWidth="1"/>
    <col min="3330" max="3359" width="20.7109375" style="1194" customWidth="1"/>
    <col min="3360" max="3584" width="9.140625" style="1194" customWidth="1"/>
    <col min="3585" max="3585" width="30.7109375" style="1194" customWidth="1"/>
    <col min="3586" max="3615" width="20.7109375" style="1194" customWidth="1"/>
    <col min="3616" max="3840" width="9.140625" style="1194" customWidth="1"/>
    <col min="3841" max="3841" width="30.7109375" style="1194" customWidth="1"/>
    <col min="3842" max="3871" width="20.7109375" style="1194" customWidth="1"/>
    <col min="3872" max="4096" width="9.140625" style="1194" customWidth="1"/>
    <col min="4097" max="4097" width="30.7109375" style="1194" customWidth="1"/>
    <col min="4098" max="4127" width="20.7109375" style="1194" customWidth="1"/>
    <col min="4128" max="4352" width="9.140625" style="1194" customWidth="1"/>
    <col min="4353" max="4353" width="30.7109375" style="1194" customWidth="1"/>
    <col min="4354" max="4383" width="20.7109375" style="1194" customWidth="1"/>
    <col min="4384" max="4608" width="9.140625" style="1194" customWidth="1"/>
    <col min="4609" max="4609" width="30.7109375" style="1194" customWidth="1"/>
    <col min="4610" max="4639" width="20.7109375" style="1194" customWidth="1"/>
    <col min="4640" max="4864" width="9.140625" style="1194" customWidth="1"/>
    <col min="4865" max="4865" width="30.7109375" style="1194" customWidth="1"/>
    <col min="4866" max="4895" width="20.7109375" style="1194" customWidth="1"/>
    <col min="4896" max="5120" width="9.140625" style="1194" customWidth="1"/>
    <col min="5121" max="5121" width="30.7109375" style="1194" customWidth="1"/>
    <col min="5122" max="5151" width="20.7109375" style="1194" customWidth="1"/>
    <col min="5152" max="5376" width="9.140625" style="1194" customWidth="1"/>
    <col min="5377" max="5377" width="30.7109375" style="1194" customWidth="1"/>
    <col min="5378" max="5407" width="20.7109375" style="1194" customWidth="1"/>
    <col min="5408" max="5632" width="9.140625" style="1194" customWidth="1"/>
    <col min="5633" max="5633" width="30.7109375" style="1194" customWidth="1"/>
    <col min="5634" max="5663" width="20.7109375" style="1194" customWidth="1"/>
    <col min="5664" max="5888" width="9.140625" style="1194" customWidth="1"/>
    <col min="5889" max="5889" width="30.7109375" style="1194" customWidth="1"/>
    <col min="5890" max="5919" width="20.7109375" style="1194" customWidth="1"/>
    <col min="5920" max="6144" width="9.140625" style="1194" customWidth="1"/>
    <col min="6145" max="6145" width="30.7109375" style="1194" customWidth="1"/>
    <col min="6146" max="6175" width="20.7109375" style="1194" customWidth="1"/>
    <col min="6176" max="6400" width="9.140625" style="1194" customWidth="1"/>
    <col min="6401" max="6401" width="30.7109375" style="1194" customWidth="1"/>
    <col min="6402" max="6431" width="20.7109375" style="1194" customWidth="1"/>
    <col min="6432" max="6656" width="9.140625" style="1194" customWidth="1"/>
    <col min="6657" max="6657" width="30.7109375" style="1194" customWidth="1"/>
    <col min="6658" max="6687" width="20.7109375" style="1194" customWidth="1"/>
    <col min="6688" max="6912" width="9.140625" style="1194" customWidth="1"/>
    <col min="6913" max="6913" width="30.7109375" style="1194" customWidth="1"/>
    <col min="6914" max="6943" width="20.7109375" style="1194" customWidth="1"/>
    <col min="6944" max="7168" width="9.140625" style="1194" customWidth="1"/>
    <col min="7169" max="7169" width="30.7109375" style="1194" customWidth="1"/>
    <col min="7170" max="7199" width="20.7109375" style="1194" customWidth="1"/>
    <col min="7200" max="7424" width="9.140625" style="1194" customWidth="1"/>
    <col min="7425" max="7425" width="30.7109375" style="1194" customWidth="1"/>
    <col min="7426" max="7455" width="20.7109375" style="1194" customWidth="1"/>
    <col min="7456" max="7680" width="9.140625" style="1194" customWidth="1"/>
    <col min="7681" max="7681" width="30.7109375" style="1194" customWidth="1"/>
    <col min="7682" max="7711" width="20.7109375" style="1194" customWidth="1"/>
    <col min="7712" max="7936" width="9.140625" style="1194" customWidth="1"/>
    <col min="7937" max="7937" width="30.7109375" style="1194" customWidth="1"/>
    <col min="7938" max="7967" width="20.7109375" style="1194" customWidth="1"/>
    <col min="7968" max="8192" width="9.140625" style="1194" customWidth="1"/>
    <col min="8193" max="8193" width="30.7109375" style="1194" customWidth="1"/>
    <col min="8194" max="8223" width="20.7109375" style="1194" customWidth="1"/>
    <col min="8224" max="8448" width="9.140625" style="1194" customWidth="1"/>
    <col min="8449" max="8449" width="30.7109375" style="1194" customWidth="1"/>
    <col min="8450" max="8479" width="20.7109375" style="1194" customWidth="1"/>
    <col min="8480" max="8704" width="9.140625" style="1194" customWidth="1"/>
    <col min="8705" max="8705" width="30.7109375" style="1194" customWidth="1"/>
    <col min="8706" max="8735" width="20.7109375" style="1194" customWidth="1"/>
    <col min="8736" max="8960" width="9.140625" style="1194" customWidth="1"/>
    <col min="8961" max="8961" width="30.7109375" style="1194" customWidth="1"/>
    <col min="8962" max="8991" width="20.7109375" style="1194" customWidth="1"/>
    <col min="8992" max="9216" width="9.140625" style="1194" customWidth="1"/>
    <col min="9217" max="9217" width="30.7109375" style="1194" customWidth="1"/>
    <col min="9218" max="9247" width="20.7109375" style="1194" customWidth="1"/>
    <col min="9248" max="9472" width="9.140625" style="1194" customWidth="1"/>
    <col min="9473" max="9473" width="30.7109375" style="1194" customWidth="1"/>
    <col min="9474" max="9503" width="20.7109375" style="1194" customWidth="1"/>
    <col min="9504" max="9728" width="9.140625" style="1194" customWidth="1"/>
    <col min="9729" max="9729" width="30.7109375" style="1194" customWidth="1"/>
    <col min="9730" max="9759" width="20.7109375" style="1194" customWidth="1"/>
    <col min="9760" max="9984" width="9.140625" style="1194" customWidth="1"/>
    <col min="9985" max="9985" width="30.7109375" style="1194" customWidth="1"/>
    <col min="9986" max="10015" width="20.7109375" style="1194" customWidth="1"/>
    <col min="10016" max="10240" width="9.140625" style="1194" customWidth="1"/>
    <col min="10241" max="10241" width="30.7109375" style="1194" customWidth="1"/>
    <col min="10242" max="10271" width="20.7109375" style="1194" customWidth="1"/>
    <col min="10272" max="10496" width="9.140625" style="1194" customWidth="1"/>
    <col min="10497" max="10497" width="30.7109375" style="1194" customWidth="1"/>
    <col min="10498" max="10527" width="20.7109375" style="1194" customWidth="1"/>
    <col min="10528" max="10752" width="9.140625" style="1194" customWidth="1"/>
    <col min="10753" max="10753" width="30.7109375" style="1194" customWidth="1"/>
    <col min="10754" max="10783" width="20.7109375" style="1194" customWidth="1"/>
    <col min="10784" max="11008" width="9.140625" style="1194" customWidth="1"/>
    <col min="11009" max="11009" width="30.7109375" style="1194" customWidth="1"/>
    <col min="11010" max="11039" width="20.7109375" style="1194" customWidth="1"/>
    <col min="11040" max="11264" width="9.140625" style="1194" customWidth="1"/>
    <col min="11265" max="11265" width="30.7109375" style="1194" customWidth="1"/>
    <col min="11266" max="11295" width="20.7109375" style="1194" customWidth="1"/>
    <col min="11296" max="11520" width="9.140625" style="1194" customWidth="1"/>
    <col min="11521" max="11521" width="30.7109375" style="1194" customWidth="1"/>
    <col min="11522" max="11551" width="20.7109375" style="1194" customWidth="1"/>
    <col min="11552" max="11776" width="9.140625" style="1194" customWidth="1"/>
    <col min="11777" max="11777" width="30.7109375" style="1194" customWidth="1"/>
    <col min="11778" max="11807" width="20.7109375" style="1194" customWidth="1"/>
    <col min="11808" max="12032" width="9.140625" style="1194" customWidth="1"/>
    <col min="12033" max="12033" width="30.7109375" style="1194" customWidth="1"/>
    <col min="12034" max="12063" width="20.7109375" style="1194" customWidth="1"/>
    <col min="12064" max="12288" width="9.140625" style="1194" customWidth="1"/>
    <col min="12289" max="12289" width="30.7109375" style="1194" customWidth="1"/>
    <col min="12290" max="12319" width="20.7109375" style="1194" customWidth="1"/>
    <col min="12320" max="12544" width="9.140625" style="1194" customWidth="1"/>
    <col min="12545" max="12545" width="30.7109375" style="1194" customWidth="1"/>
    <col min="12546" max="12575" width="20.7109375" style="1194" customWidth="1"/>
    <col min="12576" max="12800" width="9.140625" style="1194" customWidth="1"/>
    <col min="12801" max="12801" width="30.7109375" style="1194" customWidth="1"/>
    <col min="12802" max="12831" width="20.7109375" style="1194" customWidth="1"/>
    <col min="12832" max="13056" width="9.140625" style="1194" customWidth="1"/>
    <col min="13057" max="13057" width="30.7109375" style="1194" customWidth="1"/>
    <col min="13058" max="13087" width="20.7109375" style="1194" customWidth="1"/>
    <col min="13088" max="13312" width="9.140625" style="1194" customWidth="1"/>
    <col min="13313" max="13313" width="30.7109375" style="1194" customWidth="1"/>
    <col min="13314" max="13343" width="20.7109375" style="1194" customWidth="1"/>
    <col min="13344" max="13568" width="9.140625" style="1194" customWidth="1"/>
    <col min="13569" max="13569" width="30.7109375" style="1194" customWidth="1"/>
    <col min="13570" max="13599" width="20.7109375" style="1194" customWidth="1"/>
    <col min="13600" max="13824" width="9.140625" style="1194" customWidth="1"/>
    <col min="13825" max="13825" width="30.7109375" style="1194" customWidth="1"/>
    <col min="13826" max="13855" width="20.7109375" style="1194" customWidth="1"/>
    <col min="13856" max="14080" width="9.140625" style="1194" customWidth="1"/>
    <col min="14081" max="14081" width="30.7109375" style="1194" customWidth="1"/>
    <col min="14082" max="14111" width="20.7109375" style="1194" customWidth="1"/>
    <col min="14112" max="14336" width="9.140625" style="1194" customWidth="1"/>
    <col min="14337" max="14337" width="30.7109375" style="1194" customWidth="1"/>
    <col min="14338" max="14367" width="20.7109375" style="1194" customWidth="1"/>
    <col min="14368" max="14592" width="9.140625" style="1194" customWidth="1"/>
    <col min="14593" max="14593" width="30.7109375" style="1194" customWidth="1"/>
    <col min="14594" max="14623" width="20.7109375" style="1194" customWidth="1"/>
    <col min="14624" max="14848" width="9.140625" style="1194" customWidth="1"/>
    <col min="14849" max="14849" width="30.7109375" style="1194" customWidth="1"/>
    <col min="14850" max="14879" width="20.7109375" style="1194" customWidth="1"/>
    <col min="14880" max="15104" width="9.140625" style="1194" customWidth="1"/>
    <col min="15105" max="15105" width="30.7109375" style="1194" customWidth="1"/>
    <col min="15106" max="15135" width="20.7109375" style="1194" customWidth="1"/>
    <col min="15136" max="15360" width="9.140625" style="1194" customWidth="1"/>
    <col min="15361" max="15361" width="30.7109375" style="1194" customWidth="1"/>
    <col min="15362" max="15391" width="20.7109375" style="1194" customWidth="1"/>
    <col min="15392" max="15616" width="9.140625" style="1194" customWidth="1"/>
    <col min="15617" max="15617" width="30.7109375" style="1194" customWidth="1"/>
    <col min="15618" max="15647" width="20.7109375" style="1194" customWidth="1"/>
    <col min="15648" max="15872" width="9.140625" style="1194" customWidth="1"/>
    <col min="15873" max="15873" width="30.7109375" style="1194" customWidth="1"/>
    <col min="15874" max="15903" width="20.7109375" style="1194" customWidth="1"/>
    <col min="15904" max="16128" width="9.140625" style="1194" customWidth="1"/>
    <col min="16129" max="16129" width="30.7109375" style="1194" customWidth="1"/>
    <col min="16130" max="16159" width="20.7109375" style="1194" customWidth="1"/>
    <col min="16160" max="16384" width="9.140625" style="1194" customWidth="1"/>
  </cols>
  <sheetData>
    <row r="1" spans="1:31" ht="56.25" customHeight="1">
      <c r="C1" s="1195" t="s">
        <v>8840</v>
      </c>
      <c r="E1" s="1194" t="s">
        <v>8841</v>
      </c>
    </row>
    <row r="2" spans="1:31">
      <c r="C2" s="1196" t="s">
        <v>8570</v>
      </c>
      <c r="E2" s="1194" t="s">
        <v>8306</v>
      </c>
    </row>
    <row r="3" spans="1:31">
      <c r="C3" s="1196" t="s">
        <v>8307</v>
      </c>
    </row>
    <row r="6" spans="1:31">
      <c r="A6" s="1197" t="s">
        <v>8308</v>
      </c>
    </row>
    <row r="7" spans="1:31">
      <c r="A7" s="1194" t="s">
        <v>8571</v>
      </c>
    </row>
    <row r="9" spans="1:31">
      <c r="A9" s="1198"/>
      <c r="B9" s="1199" t="s">
        <v>8572</v>
      </c>
      <c r="C9" s="1199" t="s">
        <v>8573</v>
      </c>
      <c r="D9" s="1199" t="s">
        <v>3406</v>
      </c>
      <c r="E9" s="1199" t="s">
        <v>8574</v>
      </c>
      <c r="F9" s="1199" t="s">
        <v>8575</v>
      </c>
      <c r="G9" s="1199" t="s">
        <v>8576</v>
      </c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</row>
    <row r="10" spans="1:31">
      <c r="A10" s="1198"/>
      <c r="B10" s="1199"/>
      <c r="C10" s="1199" t="s">
        <v>8577</v>
      </c>
      <c r="D10" s="1199"/>
      <c r="E10" s="1199"/>
      <c r="F10" s="1199"/>
      <c r="G10" s="1199"/>
      <c r="H10" s="1199"/>
      <c r="I10" s="1199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  <c r="AC10" s="1199"/>
      <c r="AD10" s="1199"/>
      <c r="AE10" s="1199"/>
    </row>
    <row r="11" spans="1:31">
      <c r="A11" s="1198"/>
      <c r="B11" s="1199">
        <v>1</v>
      </c>
      <c r="C11" s="1199">
        <v>2</v>
      </c>
      <c r="D11" s="1199" t="s">
        <v>8578</v>
      </c>
      <c r="E11" s="1199">
        <v>4</v>
      </c>
      <c r="F11" s="1199">
        <v>5</v>
      </c>
      <c r="G11" s="1199" t="s">
        <v>8579</v>
      </c>
      <c r="H11" s="1199"/>
      <c r="I11" s="1199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  <c r="AC11" s="1199"/>
      <c r="AD11" s="1199"/>
      <c r="AE11" s="1199"/>
    </row>
    <row r="12" spans="1:31">
      <c r="A12" s="1194" t="s">
        <v>290</v>
      </c>
      <c r="B12" s="1200"/>
      <c r="C12" s="1200"/>
      <c r="D12" s="1200"/>
      <c r="E12" s="1200"/>
      <c r="F12" s="1200"/>
      <c r="G12" s="1200"/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1200"/>
      <c r="W12" s="1200"/>
      <c r="X12" s="1200"/>
      <c r="Y12" s="1200"/>
      <c r="Z12" s="1200"/>
      <c r="AA12" s="1200"/>
      <c r="AB12" s="1200"/>
      <c r="AC12" s="1200"/>
      <c r="AD12" s="1200"/>
      <c r="AE12" s="1200"/>
    </row>
    <row r="13" spans="1:31">
      <c r="A13" s="1194" t="s">
        <v>8842</v>
      </c>
      <c r="B13" s="1200">
        <v>0</v>
      </c>
      <c r="C13" s="1200">
        <v>0</v>
      </c>
      <c r="D13" s="1200">
        <v>0</v>
      </c>
      <c r="E13" s="1200">
        <v>0</v>
      </c>
      <c r="F13" s="1200">
        <v>0</v>
      </c>
      <c r="G13" s="1200">
        <v>0</v>
      </c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1200"/>
      <c r="W13" s="1200"/>
      <c r="X13" s="1200"/>
      <c r="Y13" s="1200"/>
      <c r="Z13" s="1200"/>
      <c r="AA13" s="1200"/>
      <c r="AB13" s="1200"/>
      <c r="AC13" s="1200"/>
      <c r="AD13" s="1200"/>
      <c r="AE13" s="1200"/>
    </row>
    <row r="14" spans="1:31">
      <c r="A14" s="1194" t="s">
        <v>8843</v>
      </c>
      <c r="B14" s="1200">
        <v>0</v>
      </c>
      <c r="C14" s="1200">
        <v>0</v>
      </c>
      <c r="D14" s="1200">
        <v>0</v>
      </c>
      <c r="E14" s="1200">
        <v>0</v>
      </c>
      <c r="F14" s="1200">
        <v>0</v>
      </c>
      <c r="G14" s="1200">
        <v>0</v>
      </c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0"/>
      <c r="Z14" s="1200"/>
      <c r="AA14" s="1200"/>
      <c r="AB14" s="1200"/>
      <c r="AC14" s="1200"/>
      <c r="AD14" s="1200"/>
      <c r="AE14" s="1200"/>
    </row>
    <row r="15" spans="1:31">
      <c r="A15" s="1194" t="s">
        <v>8844</v>
      </c>
      <c r="B15" s="1200">
        <v>0</v>
      </c>
      <c r="C15" s="1200">
        <v>0</v>
      </c>
      <c r="D15" s="1200">
        <v>0</v>
      </c>
      <c r="E15" s="1200">
        <v>0</v>
      </c>
      <c r="F15" s="1200">
        <v>0</v>
      </c>
      <c r="G15" s="1200">
        <v>0</v>
      </c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200"/>
    </row>
    <row r="16" spans="1:31">
      <c r="A16" s="1194" t="s">
        <v>8845</v>
      </c>
      <c r="B16" s="1200">
        <v>2148713437.1199999</v>
      </c>
      <c r="C16" s="1200">
        <v>342383504.16000003</v>
      </c>
      <c r="D16" s="1200">
        <v>2491096941.2800002</v>
      </c>
      <c r="E16" s="1200">
        <v>377007221.20999998</v>
      </c>
      <c r="F16" s="1200">
        <v>336194702.25</v>
      </c>
      <c r="G16" s="1200">
        <v>2114089720.0699999</v>
      </c>
      <c r="H16" s="1200"/>
      <c r="I16" s="1200"/>
      <c r="J16" s="1200"/>
      <c r="K16" s="1200"/>
      <c r="L16" s="1200"/>
      <c r="M16" s="1200"/>
      <c r="N16" s="1200"/>
      <c r="O16" s="1200"/>
      <c r="P16" s="1200"/>
      <c r="Q16" s="1200"/>
      <c r="R16" s="1200"/>
      <c r="S16" s="1200"/>
      <c r="T16" s="1200"/>
      <c r="U16" s="1200"/>
      <c r="V16" s="1200"/>
      <c r="W16" s="1200"/>
      <c r="X16" s="1200"/>
      <c r="Y16" s="1200"/>
      <c r="Z16" s="1200"/>
      <c r="AA16" s="1200"/>
      <c r="AB16" s="1200"/>
      <c r="AC16" s="1200"/>
      <c r="AD16" s="1200"/>
      <c r="AE16" s="1200"/>
    </row>
    <row r="17" spans="1:31">
      <c r="A17" s="1194" t="s">
        <v>8846</v>
      </c>
      <c r="B17" s="1200">
        <v>1513099963.77</v>
      </c>
      <c r="C17" s="1200">
        <v>152303143.11000001</v>
      </c>
      <c r="D17" s="1200">
        <v>1665403106.8800001</v>
      </c>
      <c r="E17" s="1200">
        <v>285137172.5</v>
      </c>
      <c r="F17" s="1200">
        <v>250847024.62</v>
      </c>
      <c r="G17" s="1200">
        <v>1380265934.3800001</v>
      </c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0"/>
      <c r="W17" s="1200"/>
      <c r="X17" s="1200"/>
      <c r="Y17" s="1200"/>
      <c r="Z17" s="1200"/>
      <c r="AA17" s="1200"/>
      <c r="AB17" s="1200"/>
      <c r="AC17" s="1200"/>
      <c r="AD17" s="1200"/>
      <c r="AE17" s="1200"/>
    </row>
    <row r="18" spans="1:31">
      <c r="A18" s="1194" t="s">
        <v>8847</v>
      </c>
      <c r="B18" s="1200">
        <v>0</v>
      </c>
      <c r="C18" s="1200">
        <v>0</v>
      </c>
      <c r="D18" s="1200">
        <v>0</v>
      </c>
      <c r="E18" s="1200">
        <v>0</v>
      </c>
      <c r="F18" s="1200">
        <v>0</v>
      </c>
      <c r="G18" s="1200">
        <v>0</v>
      </c>
      <c r="H18" s="1200"/>
      <c r="I18" s="1200"/>
      <c r="J18" s="1200"/>
      <c r="K18" s="1200"/>
      <c r="L18" s="1200"/>
      <c r="M18" s="1200"/>
      <c r="N18" s="1200"/>
      <c r="O18" s="1200"/>
      <c r="P18" s="1200"/>
      <c r="Q18" s="1200"/>
      <c r="R18" s="1200"/>
      <c r="S18" s="1200"/>
      <c r="T18" s="1200"/>
      <c r="U18" s="1200"/>
      <c r="V18" s="1200"/>
      <c r="W18" s="1200"/>
      <c r="X18" s="1200"/>
      <c r="Y18" s="1200"/>
      <c r="Z18" s="1200"/>
      <c r="AA18" s="1200"/>
      <c r="AB18" s="1200"/>
      <c r="AC18" s="1200"/>
      <c r="AD18" s="1200"/>
      <c r="AE18" s="1200"/>
    </row>
    <row r="19" spans="1:31">
      <c r="A19" s="1194" t="s">
        <v>8848</v>
      </c>
      <c r="B19" s="1200">
        <v>147157984.44999999</v>
      </c>
      <c r="C19" s="1200">
        <v>3366738.17</v>
      </c>
      <c r="D19" s="1200">
        <v>150524722.62</v>
      </c>
      <c r="E19" s="1200">
        <v>31794767.649999999</v>
      </c>
      <c r="F19" s="1200">
        <v>29971796.27</v>
      </c>
      <c r="G19" s="1200">
        <v>118729954.97</v>
      </c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1200"/>
      <c r="AB19" s="1200"/>
      <c r="AC19" s="1200"/>
      <c r="AD19" s="1200"/>
      <c r="AE19" s="1200"/>
    </row>
    <row r="20" spans="1:31">
      <c r="A20" s="1194" t="s">
        <v>8849</v>
      </c>
      <c r="B20" s="1200">
        <v>112003085.98999999</v>
      </c>
      <c r="C20" s="1200">
        <v>20923234</v>
      </c>
      <c r="D20" s="1200">
        <v>132926319.98999999</v>
      </c>
      <c r="E20" s="1200">
        <v>32942434.879999999</v>
      </c>
      <c r="F20" s="1200">
        <v>30178669.170000002</v>
      </c>
      <c r="G20" s="1200">
        <v>99983885.109999999</v>
      </c>
      <c r="H20" s="1200"/>
      <c r="I20" s="1200"/>
      <c r="J20" s="1200"/>
      <c r="K20" s="1200"/>
      <c r="L20" s="1200"/>
      <c r="M20" s="1200"/>
      <c r="N20" s="1200"/>
      <c r="O20" s="1200"/>
      <c r="P20" s="1200"/>
      <c r="Q20" s="1200"/>
      <c r="R20" s="1200"/>
      <c r="S20" s="1200"/>
      <c r="T20" s="1200"/>
      <c r="U20" s="1200"/>
      <c r="V20" s="1200"/>
      <c r="W20" s="1200"/>
      <c r="X20" s="1200"/>
      <c r="Y20" s="1200"/>
      <c r="Z20" s="1200"/>
      <c r="AA20" s="1200"/>
      <c r="AB20" s="1200"/>
      <c r="AC20" s="1200"/>
      <c r="AD20" s="1200"/>
      <c r="AE20" s="1200"/>
    </row>
    <row r="21" spans="1:31">
      <c r="A21" s="1194" t="s">
        <v>8850</v>
      </c>
      <c r="B21" s="1200">
        <v>67390809.489999995</v>
      </c>
      <c r="C21" s="1200">
        <v>5212629.43</v>
      </c>
      <c r="D21" s="1200">
        <v>72603438.920000002</v>
      </c>
      <c r="E21" s="1200">
        <v>13271527.17</v>
      </c>
      <c r="F21" s="1200">
        <v>12796782.5</v>
      </c>
      <c r="G21" s="1200">
        <v>59331911.75</v>
      </c>
      <c r="H21" s="1200"/>
      <c r="I21" s="1200"/>
      <c r="J21" s="1200"/>
      <c r="K21" s="1200"/>
      <c r="L21" s="1200"/>
      <c r="M21" s="1200"/>
      <c r="N21" s="1200"/>
      <c r="O21" s="1200"/>
      <c r="P21" s="1200"/>
      <c r="Q21" s="1200"/>
      <c r="R21" s="1200"/>
      <c r="S21" s="1200"/>
      <c r="T21" s="1200"/>
      <c r="U21" s="1200"/>
      <c r="V21" s="1200"/>
      <c r="W21" s="1200"/>
      <c r="X21" s="1200"/>
      <c r="Y21" s="1200"/>
      <c r="Z21" s="1200"/>
      <c r="AA21" s="1200"/>
      <c r="AB21" s="1200"/>
      <c r="AC21" s="1200"/>
      <c r="AD21" s="1200"/>
      <c r="AE21" s="1200"/>
    </row>
    <row r="22" spans="1:31">
      <c r="A22" s="1194" t="s">
        <v>8851</v>
      </c>
      <c r="B22" s="1200">
        <v>0</v>
      </c>
      <c r="C22" s="1200">
        <v>0</v>
      </c>
      <c r="D22" s="1200">
        <v>0</v>
      </c>
      <c r="E22" s="1200">
        <v>0</v>
      </c>
      <c r="F22" s="1200">
        <v>0</v>
      </c>
      <c r="G22" s="1200">
        <v>0</v>
      </c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200"/>
      <c r="AB22" s="1200"/>
      <c r="AC22" s="1200"/>
      <c r="AD22" s="1200"/>
      <c r="AE22" s="1200"/>
    </row>
    <row r="23" spans="1:31">
      <c r="A23" s="1194" t="s">
        <v>8852</v>
      </c>
      <c r="B23" s="1200">
        <v>0</v>
      </c>
      <c r="C23" s="1200">
        <v>0</v>
      </c>
      <c r="D23" s="1200">
        <v>0</v>
      </c>
      <c r="E23" s="1200">
        <v>0</v>
      </c>
      <c r="F23" s="1200">
        <v>0</v>
      </c>
      <c r="G23" s="1200">
        <v>0</v>
      </c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0"/>
      <c r="Y23" s="1200"/>
      <c r="Z23" s="1200"/>
      <c r="AA23" s="1200"/>
      <c r="AB23" s="1200"/>
      <c r="AC23" s="1200"/>
      <c r="AD23" s="1200"/>
      <c r="AE23" s="1200"/>
    </row>
    <row r="24" spans="1:31">
      <c r="A24" s="1194" t="s">
        <v>8853</v>
      </c>
      <c r="B24" s="1200">
        <v>309061593.42000002</v>
      </c>
      <c r="C24" s="1200">
        <v>160577759.44999999</v>
      </c>
      <c r="D24" s="1200">
        <v>469639352.87</v>
      </c>
      <c r="E24" s="1200">
        <v>13861319.01</v>
      </c>
      <c r="F24" s="1200">
        <v>12400429.689999999</v>
      </c>
      <c r="G24" s="1200">
        <v>455778033.86000001</v>
      </c>
      <c r="H24" s="1200"/>
      <c r="I24" s="1200"/>
      <c r="J24" s="1200"/>
      <c r="K24" s="1200"/>
      <c r="L24" s="1200"/>
      <c r="M24" s="1200"/>
      <c r="N24" s="1200"/>
      <c r="O24" s="1200"/>
      <c r="P24" s="1200"/>
      <c r="Q24" s="1200"/>
      <c r="R24" s="1200"/>
      <c r="S24" s="1200"/>
      <c r="T24" s="1200"/>
      <c r="U24" s="1200"/>
      <c r="V24" s="1200"/>
      <c r="W24" s="1200"/>
      <c r="X24" s="1200"/>
      <c r="Y24" s="1200"/>
      <c r="Z24" s="1200"/>
      <c r="AA24" s="1200"/>
      <c r="AB24" s="1200"/>
      <c r="AC24" s="1200"/>
      <c r="AD24" s="1200"/>
      <c r="AE24" s="1200"/>
    </row>
    <row r="25" spans="1:31">
      <c r="A25" s="1194" t="s">
        <v>8854</v>
      </c>
      <c r="B25" s="1200">
        <v>726003381.88</v>
      </c>
      <c r="C25" s="1200">
        <v>75676742.75</v>
      </c>
      <c r="D25" s="1200">
        <v>801680124.63</v>
      </c>
      <c r="E25" s="1200">
        <v>236764557.31999999</v>
      </c>
      <c r="F25" s="1200">
        <v>230881966.47999999</v>
      </c>
      <c r="G25" s="1200">
        <v>564915567.30999994</v>
      </c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  <c r="V25" s="1200"/>
      <c r="W25" s="1200"/>
      <c r="X25" s="1200"/>
      <c r="Y25" s="1200"/>
      <c r="Z25" s="1200"/>
      <c r="AA25" s="1200"/>
      <c r="AB25" s="1200"/>
      <c r="AC25" s="1200"/>
      <c r="AD25" s="1200"/>
      <c r="AE25" s="1200"/>
    </row>
    <row r="26" spans="1:31">
      <c r="A26" s="1194" t="s">
        <v>8855</v>
      </c>
      <c r="B26" s="1200">
        <v>711546610.38</v>
      </c>
      <c r="C26" s="1200">
        <v>75670218.75</v>
      </c>
      <c r="D26" s="1200">
        <v>787216829.13</v>
      </c>
      <c r="E26" s="1200">
        <v>234376208.44</v>
      </c>
      <c r="F26" s="1200">
        <v>228524538.93000001</v>
      </c>
      <c r="G26" s="1200">
        <v>552840620.69000006</v>
      </c>
      <c r="H26" s="1200"/>
      <c r="I26" s="1200"/>
      <c r="J26" s="1200"/>
      <c r="K26" s="1200"/>
      <c r="L26" s="1200"/>
      <c r="M26" s="1200"/>
      <c r="N26" s="1200"/>
      <c r="O26" s="1200"/>
      <c r="P26" s="1200"/>
      <c r="Q26" s="1200"/>
      <c r="R26" s="1200"/>
      <c r="S26" s="1200"/>
      <c r="T26" s="1200"/>
      <c r="U26" s="1200"/>
      <c r="V26" s="1200"/>
      <c r="W26" s="1200"/>
      <c r="X26" s="1200"/>
      <c r="Y26" s="1200"/>
      <c r="Z26" s="1200"/>
      <c r="AA26" s="1200"/>
      <c r="AB26" s="1200"/>
      <c r="AC26" s="1200"/>
      <c r="AD26" s="1200"/>
      <c r="AE26" s="1200"/>
    </row>
    <row r="27" spans="1:31">
      <c r="A27" s="1194" t="s">
        <v>8856</v>
      </c>
      <c r="B27" s="1200">
        <v>14456771.5</v>
      </c>
      <c r="C27" s="1200">
        <v>6524</v>
      </c>
      <c r="D27" s="1200">
        <v>14463295.5</v>
      </c>
      <c r="E27" s="1200">
        <v>2388348.88</v>
      </c>
      <c r="F27" s="1200">
        <v>2357427.5499999998</v>
      </c>
      <c r="G27" s="1200">
        <v>12074946.619999999</v>
      </c>
      <c r="H27" s="1200"/>
      <c r="I27" s="1200"/>
      <c r="J27" s="1200"/>
      <c r="K27" s="1200"/>
      <c r="L27" s="1200"/>
      <c r="M27" s="1200"/>
      <c r="N27" s="1200"/>
      <c r="O27" s="1200"/>
      <c r="P27" s="1200"/>
      <c r="Q27" s="1200"/>
      <c r="R27" s="1200"/>
      <c r="S27" s="1200"/>
      <c r="T27" s="1200"/>
      <c r="U27" s="1200"/>
      <c r="V27" s="1200"/>
      <c r="W27" s="1200"/>
      <c r="X27" s="1200"/>
      <c r="Y27" s="1200"/>
      <c r="Z27" s="1200"/>
      <c r="AA27" s="1200"/>
      <c r="AB27" s="1200"/>
      <c r="AC27" s="1200"/>
      <c r="AD27" s="1200"/>
      <c r="AE27" s="1200"/>
    </row>
    <row r="28" spans="1:31">
      <c r="A28" s="1194" t="s">
        <v>8857</v>
      </c>
      <c r="B28" s="1200">
        <v>0</v>
      </c>
      <c r="C28" s="1200">
        <v>0</v>
      </c>
      <c r="D28" s="1200">
        <v>0</v>
      </c>
      <c r="E28" s="1200">
        <v>0</v>
      </c>
      <c r="F28" s="1200">
        <v>0</v>
      </c>
      <c r="G28" s="1200">
        <v>0</v>
      </c>
      <c r="H28" s="1200"/>
      <c r="I28" s="1200"/>
      <c r="J28" s="1200"/>
      <c r="K28" s="1200"/>
      <c r="L28" s="1200"/>
      <c r="M28" s="1200"/>
      <c r="N28" s="1200"/>
      <c r="O28" s="1200"/>
      <c r="P28" s="1200"/>
      <c r="Q28" s="1200"/>
      <c r="R28" s="1200"/>
      <c r="S28" s="1200"/>
      <c r="T28" s="1200"/>
      <c r="U28" s="1200"/>
      <c r="V28" s="1200"/>
      <c r="W28" s="1200"/>
      <c r="X28" s="1200"/>
      <c r="Y28" s="1200"/>
      <c r="Z28" s="1200"/>
      <c r="AA28" s="1200"/>
      <c r="AB28" s="1200"/>
      <c r="AC28" s="1200"/>
      <c r="AD28" s="1200"/>
      <c r="AE28" s="1200"/>
    </row>
    <row r="29" spans="1:31">
      <c r="A29" s="1194" t="s">
        <v>8858</v>
      </c>
      <c r="B29" s="1200">
        <v>0</v>
      </c>
      <c r="C29" s="1200">
        <v>0</v>
      </c>
      <c r="D29" s="1200">
        <v>0</v>
      </c>
      <c r="E29" s="1200">
        <v>0</v>
      </c>
      <c r="F29" s="1200">
        <v>0</v>
      </c>
      <c r="G29" s="1200">
        <v>0</v>
      </c>
      <c r="H29" s="1200"/>
      <c r="I29" s="1200"/>
      <c r="J29" s="1200"/>
      <c r="K29" s="1200"/>
      <c r="L29" s="1200"/>
      <c r="M29" s="1200"/>
      <c r="N29" s="1200"/>
      <c r="O29" s="1200"/>
      <c r="P29" s="1200"/>
      <c r="Q29" s="1200"/>
      <c r="R29" s="1200"/>
      <c r="S29" s="1200"/>
      <c r="T29" s="1200"/>
      <c r="U29" s="1200"/>
      <c r="V29" s="1200"/>
      <c r="W29" s="1200"/>
      <c r="X29" s="1200"/>
      <c r="Y29" s="1200"/>
      <c r="Z29" s="1200"/>
      <c r="AA29" s="1200"/>
      <c r="AB29" s="1200"/>
      <c r="AC29" s="1200"/>
      <c r="AD29" s="1200"/>
      <c r="AE29" s="1200"/>
    </row>
    <row r="30" spans="1:31">
      <c r="A30" s="1194" t="s">
        <v>8859</v>
      </c>
      <c r="B30" s="1200">
        <v>0</v>
      </c>
      <c r="C30" s="1200">
        <v>0</v>
      </c>
      <c r="D30" s="1200">
        <v>0</v>
      </c>
      <c r="E30" s="1200">
        <v>0</v>
      </c>
      <c r="F30" s="1200">
        <v>0</v>
      </c>
      <c r="G30" s="1200">
        <v>0</v>
      </c>
      <c r="H30" s="1200"/>
      <c r="I30" s="1200"/>
      <c r="J30" s="1200"/>
      <c r="K30" s="1200"/>
      <c r="L30" s="1200"/>
      <c r="M30" s="1200"/>
      <c r="N30" s="1200"/>
      <c r="O30" s="1200"/>
      <c r="P30" s="1200"/>
      <c r="Q30" s="1200"/>
      <c r="R30" s="1200"/>
      <c r="S30" s="1200"/>
      <c r="T30" s="1200"/>
      <c r="U30" s="1200"/>
      <c r="V30" s="1200"/>
      <c r="W30" s="1200"/>
      <c r="X30" s="1200"/>
      <c r="Y30" s="1200"/>
      <c r="Z30" s="1200"/>
      <c r="AA30" s="1200"/>
      <c r="AB30" s="1200"/>
      <c r="AC30" s="1200"/>
      <c r="AD30" s="1200"/>
      <c r="AE30" s="1200"/>
    </row>
    <row r="31" spans="1:31">
      <c r="A31" s="1194" t="s">
        <v>8860</v>
      </c>
      <c r="B31" s="1200">
        <v>0</v>
      </c>
      <c r="C31" s="1200">
        <v>0</v>
      </c>
      <c r="D31" s="1200">
        <v>0</v>
      </c>
      <c r="E31" s="1200">
        <v>0</v>
      </c>
      <c r="F31" s="1200">
        <v>0</v>
      </c>
      <c r="G31" s="1200">
        <v>0</v>
      </c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  <c r="X31" s="1200"/>
      <c r="Y31" s="1200"/>
      <c r="Z31" s="1200"/>
      <c r="AA31" s="1200"/>
      <c r="AB31" s="1200"/>
      <c r="AC31" s="1200"/>
      <c r="AD31" s="1200"/>
      <c r="AE31" s="1200"/>
    </row>
    <row r="32" spans="1:31">
      <c r="A32" s="1194" t="s">
        <v>8861</v>
      </c>
      <c r="B32" s="1200">
        <v>0</v>
      </c>
      <c r="C32" s="1200">
        <v>0</v>
      </c>
      <c r="D32" s="1200">
        <v>0</v>
      </c>
      <c r="E32" s="1200">
        <v>0</v>
      </c>
      <c r="F32" s="1200">
        <v>0</v>
      </c>
      <c r="G32" s="1200">
        <v>0</v>
      </c>
      <c r="H32" s="1200"/>
      <c r="I32" s="1200"/>
      <c r="J32" s="1200"/>
      <c r="K32" s="1200"/>
      <c r="L32" s="1200"/>
      <c r="M32" s="1200"/>
      <c r="N32" s="1200"/>
      <c r="O32" s="1200"/>
      <c r="P32" s="1200"/>
      <c r="Q32" s="1200"/>
      <c r="R32" s="1200"/>
      <c r="S32" s="1200"/>
      <c r="T32" s="1200"/>
      <c r="U32" s="1200"/>
      <c r="V32" s="1200"/>
      <c r="W32" s="1200"/>
      <c r="X32" s="1200"/>
      <c r="Y32" s="1200"/>
      <c r="Z32" s="1200"/>
      <c r="AA32" s="1200"/>
      <c r="AB32" s="1200"/>
      <c r="AC32" s="1200"/>
      <c r="AD32" s="1200"/>
      <c r="AE32" s="1200"/>
    </row>
    <row r="33" spans="1:31">
      <c r="A33" s="1194" t="s">
        <v>8862</v>
      </c>
      <c r="B33" s="1200">
        <v>0</v>
      </c>
      <c r="C33" s="1200">
        <v>0</v>
      </c>
      <c r="D33" s="1200">
        <v>0</v>
      </c>
      <c r="E33" s="1200">
        <v>0</v>
      </c>
      <c r="F33" s="1200">
        <v>0</v>
      </c>
      <c r="G33" s="1200">
        <v>0</v>
      </c>
      <c r="H33" s="1200"/>
      <c r="I33" s="1200"/>
      <c r="J33" s="1200"/>
      <c r="K33" s="1200"/>
      <c r="L33" s="1200"/>
      <c r="M33" s="1200"/>
      <c r="N33" s="1200"/>
      <c r="O33" s="1200"/>
      <c r="P33" s="1200"/>
      <c r="Q33" s="1200"/>
      <c r="R33" s="1200"/>
      <c r="S33" s="1200"/>
      <c r="T33" s="1200"/>
      <c r="U33" s="1200"/>
      <c r="V33" s="1200"/>
      <c r="W33" s="1200"/>
      <c r="X33" s="1200"/>
      <c r="Y33" s="1200"/>
      <c r="Z33" s="1200"/>
      <c r="AA33" s="1200"/>
      <c r="AB33" s="1200"/>
      <c r="AC33" s="1200"/>
      <c r="AD33" s="1200"/>
      <c r="AE33" s="1200"/>
    </row>
    <row r="34" spans="1:31">
      <c r="A34" s="1194" t="s">
        <v>8863</v>
      </c>
      <c r="B34" s="1200">
        <v>0</v>
      </c>
      <c r="C34" s="1200">
        <v>0</v>
      </c>
      <c r="D34" s="1200">
        <v>0</v>
      </c>
      <c r="E34" s="1200">
        <v>0</v>
      </c>
      <c r="F34" s="1200">
        <v>0</v>
      </c>
      <c r="G34" s="1200">
        <v>0</v>
      </c>
      <c r="H34" s="1200"/>
      <c r="I34" s="1200"/>
      <c r="J34" s="1200"/>
      <c r="K34" s="1200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0"/>
      <c r="W34" s="1200"/>
      <c r="X34" s="1200"/>
      <c r="Y34" s="1200"/>
      <c r="Z34" s="1200"/>
      <c r="AA34" s="1200"/>
      <c r="AB34" s="1200"/>
      <c r="AC34" s="1200"/>
      <c r="AD34" s="1200"/>
      <c r="AE34" s="1200"/>
    </row>
    <row r="35" spans="1:31">
      <c r="A35" s="1194" t="s">
        <v>8864</v>
      </c>
      <c r="B35" s="1200">
        <v>0</v>
      </c>
      <c r="C35" s="1200">
        <v>0</v>
      </c>
      <c r="D35" s="1200">
        <v>0</v>
      </c>
      <c r="E35" s="1200">
        <v>0</v>
      </c>
      <c r="F35" s="1200">
        <v>0</v>
      </c>
      <c r="G35" s="1200">
        <v>0</v>
      </c>
      <c r="H35" s="1200"/>
      <c r="I35" s="1200"/>
      <c r="J35" s="1200"/>
      <c r="K35" s="1200"/>
      <c r="L35" s="1200"/>
      <c r="M35" s="1200"/>
      <c r="N35" s="1200"/>
      <c r="O35" s="1200"/>
      <c r="P35" s="1200"/>
      <c r="Q35" s="1200"/>
      <c r="R35" s="1200"/>
      <c r="S35" s="1200"/>
      <c r="T35" s="1200"/>
      <c r="U35" s="1200"/>
      <c r="V35" s="1200"/>
      <c r="W35" s="1200"/>
      <c r="X35" s="1200"/>
      <c r="Y35" s="1200"/>
      <c r="Z35" s="1200"/>
      <c r="AA35" s="1200"/>
      <c r="AB35" s="1200"/>
      <c r="AC35" s="1200"/>
      <c r="AD35" s="1200"/>
      <c r="AE35" s="1200"/>
    </row>
    <row r="36" spans="1:31">
      <c r="A36" s="1194" t="s">
        <v>8865</v>
      </c>
      <c r="B36" s="1200">
        <v>0</v>
      </c>
      <c r="C36" s="1200">
        <v>0</v>
      </c>
      <c r="D36" s="1200">
        <v>0</v>
      </c>
      <c r="E36" s="1200">
        <v>0</v>
      </c>
      <c r="F36" s="1200">
        <v>0</v>
      </c>
      <c r="G36" s="1200">
        <v>0</v>
      </c>
      <c r="H36" s="1200"/>
      <c r="I36" s="1200"/>
      <c r="J36" s="1200"/>
      <c r="K36" s="1200"/>
      <c r="L36" s="1200"/>
      <c r="M36" s="1200"/>
      <c r="N36" s="1200"/>
      <c r="O36" s="1200"/>
      <c r="P36" s="1200"/>
      <c r="Q36" s="1200"/>
      <c r="R36" s="1200"/>
      <c r="S36" s="1200"/>
      <c r="T36" s="1200"/>
      <c r="U36" s="1200"/>
      <c r="V36" s="1200"/>
      <c r="W36" s="1200"/>
      <c r="X36" s="1200"/>
      <c r="Y36" s="1200"/>
      <c r="Z36" s="1200"/>
      <c r="AA36" s="1200"/>
      <c r="AB36" s="1200"/>
      <c r="AC36" s="1200"/>
      <c r="AD36" s="1200"/>
      <c r="AE36" s="1200"/>
    </row>
    <row r="37" spans="1:31">
      <c r="A37" s="1194" t="s">
        <v>8866</v>
      </c>
      <c r="B37" s="1200">
        <v>0</v>
      </c>
      <c r="C37" s="1200">
        <v>0</v>
      </c>
      <c r="D37" s="1200">
        <v>0</v>
      </c>
      <c r="E37" s="1200">
        <v>0</v>
      </c>
      <c r="F37" s="1200">
        <v>0</v>
      </c>
      <c r="G37" s="1200">
        <v>0</v>
      </c>
      <c r="H37" s="1200"/>
      <c r="I37" s="1200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0"/>
      <c r="V37" s="1200"/>
      <c r="W37" s="1200"/>
      <c r="X37" s="1200"/>
      <c r="Y37" s="1200"/>
      <c r="Z37" s="1200"/>
      <c r="AA37" s="1200"/>
      <c r="AB37" s="1200"/>
      <c r="AC37" s="1200"/>
      <c r="AD37" s="1200"/>
      <c r="AE37" s="1200"/>
    </row>
    <row r="38" spans="1:31">
      <c r="A38" s="1194" t="s">
        <v>8867</v>
      </c>
      <c r="B38" s="1200">
        <v>0</v>
      </c>
      <c r="C38" s="1200">
        <v>0</v>
      </c>
      <c r="D38" s="1200">
        <v>0</v>
      </c>
      <c r="E38" s="1200">
        <v>0</v>
      </c>
      <c r="F38" s="1200">
        <v>0</v>
      </c>
      <c r="G38" s="1200">
        <v>0</v>
      </c>
      <c r="H38" s="1200"/>
      <c r="I38" s="1200"/>
      <c r="J38" s="1200"/>
      <c r="K38" s="1200"/>
      <c r="L38" s="1200"/>
      <c r="M38" s="1200"/>
      <c r="N38" s="1200"/>
      <c r="O38" s="1200"/>
      <c r="P38" s="1200"/>
      <c r="Q38" s="1200"/>
      <c r="R38" s="1200"/>
      <c r="S38" s="1200"/>
      <c r="T38" s="1200"/>
      <c r="U38" s="1200"/>
      <c r="V38" s="1200"/>
      <c r="W38" s="1200"/>
      <c r="X38" s="1200"/>
      <c r="Y38" s="1200"/>
      <c r="Z38" s="1200"/>
      <c r="AA38" s="1200"/>
      <c r="AB38" s="1200"/>
      <c r="AC38" s="1200"/>
      <c r="AD38" s="1200"/>
      <c r="AE38" s="1200"/>
    </row>
    <row r="39" spans="1:31">
      <c r="A39" s="1194" t="s">
        <v>8868</v>
      </c>
      <c r="B39" s="1200">
        <v>0</v>
      </c>
      <c r="C39" s="1200">
        <v>0</v>
      </c>
      <c r="D39" s="1200">
        <v>0</v>
      </c>
      <c r="E39" s="1200">
        <v>0</v>
      </c>
      <c r="F39" s="1200">
        <v>0</v>
      </c>
      <c r="G39" s="1200">
        <v>0</v>
      </c>
      <c r="H39" s="1200"/>
      <c r="I39" s="1200"/>
      <c r="J39" s="1200"/>
      <c r="K39" s="1200"/>
      <c r="L39" s="1200"/>
      <c r="M39" s="1200"/>
      <c r="N39" s="1200"/>
      <c r="O39" s="1200"/>
      <c r="P39" s="1200"/>
      <c r="Q39" s="1200"/>
      <c r="R39" s="1200"/>
      <c r="S39" s="1200"/>
      <c r="T39" s="1200"/>
      <c r="U39" s="1200"/>
      <c r="V39" s="1200"/>
      <c r="W39" s="1200"/>
      <c r="X39" s="1200"/>
      <c r="Y39" s="1200"/>
      <c r="Z39" s="1200"/>
      <c r="AA39" s="1200"/>
      <c r="AB39" s="1200"/>
      <c r="AC39" s="1200"/>
      <c r="AD39" s="1200"/>
      <c r="AE39" s="1200"/>
    </row>
    <row r="40" spans="1:31">
      <c r="A40" s="1194" t="s">
        <v>8869</v>
      </c>
      <c r="B40" s="1200">
        <v>0</v>
      </c>
      <c r="C40" s="1200">
        <v>0</v>
      </c>
      <c r="D40" s="1200">
        <v>0</v>
      </c>
      <c r="E40" s="1200">
        <v>0</v>
      </c>
      <c r="F40" s="1200">
        <v>0</v>
      </c>
      <c r="G40" s="1200">
        <v>0</v>
      </c>
      <c r="H40" s="1200"/>
      <c r="I40" s="1200"/>
      <c r="J40" s="1200"/>
      <c r="K40" s="1200"/>
      <c r="L40" s="1200"/>
      <c r="M40" s="1200"/>
      <c r="N40" s="1200"/>
      <c r="O40" s="1200"/>
      <c r="P40" s="1200"/>
      <c r="Q40" s="1200"/>
      <c r="R40" s="1200"/>
      <c r="S40" s="1200"/>
      <c r="T40" s="1200"/>
      <c r="U40" s="1200"/>
      <c r="V40" s="1200"/>
      <c r="W40" s="1200"/>
      <c r="X40" s="1200"/>
      <c r="Y40" s="1200"/>
      <c r="Z40" s="1200"/>
      <c r="AA40" s="1200"/>
      <c r="AB40" s="1200"/>
      <c r="AC40" s="1200"/>
      <c r="AD40" s="1200"/>
      <c r="AE40" s="1200"/>
    </row>
    <row r="41" spans="1:31">
      <c r="A41" s="1194" t="s">
        <v>8870</v>
      </c>
      <c r="B41" s="1200">
        <v>0</v>
      </c>
      <c r="C41" s="1200">
        <v>36000000</v>
      </c>
      <c r="D41" s="1200">
        <v>36000000</v>
      </c>
      <c r="E41" s="1200">
        <v>0</v>
      </c>
      <c r="F41" s="1200">
        <v>0</v>
      </c>
      <c r="G41" s="1200">
        <v>36000000</v>
      </c>
      <c r="H41" s="1200"/>
      <c r="I41" s="1200"/>
      <c r="J41" s="1200"/>
      <c r="K41" s="1200"/>
      <c r="L41" s="1200"/>
      <c r="M41" s="1200"/>
      <c r="N41" s="1200"/>
      <c r="O41" s="1200"/>
      <c r="P41" s="1200"/>
      <c r="Q41" s="1200"/>
      <c r="R41" s="1200"/>
      <c r="S41" s="1200"/>
      <c r="T41" s="1200"/>
      <c r="U41" s="1200"/>
      <c r="V41" s="1200"/>
      <c r="W41" s="1200"/>
      <c r="X41" s="1200"/>
      <c r="Y41" s="1200"/>
      <c r="Z41" s="1200"/>
      <c r="AA41" s="1200"/>
      <c r="AB41" s="1200"/>
      <c r="AC41" s="1200"/>
      <c r="AD41" s="1200"/>
      <c r="AE41" s="1200"/>
    </row>
    <row r="42" spans="1:31">
      <c r="B42" s="1200"/>
      <c r="C42" s="1200"/>
      <c r="D42" s="1200"/>
      <c r="E42" s="1200"/>
      <c r="F42" s="1200"/>
      <c r="G42" s="1200"/>
      <c r="H42" s="1200"/>
      <c r="I42" s="1200"/>
      <c r="J42" s="1200"/>
      <c r="K42" s="1200"/>
      <c r="L42" s="1200"/>
      <c r="M42" s="1200"/>
      <c r="N42" s="1200"/>
      <c r="O42" s="1200"/>
      <c r="P42" s="1200"/>
      <c r="Q42" s="1200"/>
      <c r="R42" s="1200"/>
      <c r="S42" s="1200"/>
      <c r="T42" s="1200"/>
      <c r="U42" s="1200"/>
      <c r="V42" s="1200"/>
      <c r="W42" s="1200"/>
      <c r="X42" s="1200"/>
      <c r="Y42" s="1200"/>
      <c r="Z42" s="1200"/>
      <c r="AA42" s="1200"/>
      <c r="AB42" s="1200"/>
      <c r="AC42" s="1200"/>
      <c r="AD42" s="1200"/>
      <c r="AE42" s="1200"/>
    </row>
    <row r="43" spans="1:31">
      <c r="A43" s="1194" t="s">
        <v>270</v>
      </c>
      <c r="B43" s="1214">
        <v>2874716819</v>
      </c>
      <c r="C43" s="1214">
        <v>454060246.91000003</v>
      </c>
      <c r="D43" s="1214">
        <v>3328777065.9099998</v>
      </c>
      <c r="E43" s="1214">
        <v>613771778.52999997</v>
      </c>
      <c r="F43" s="1214">
        <v>567076668.73000002</v>
      </c>
      <c r="G43" s="1214">
        <v>2715005287.3800001</v>
      </c>
      <c r="H43" s="1200"/>
      <c r="I43" s="1200"/>
      <c r="J43" s="1200"/>
      <c r="K43" s="1200"/>
      <c r="L43" s="1200"/>
      <c r="M43" s="1200"/>
      <c r="N43" s="1200"/>
      <c r="O43" s="1200"/>
      <c r="P43" s="1200"/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1200"/>
      <c r="AD43" s="1200"/>
      <c r="AE43" s="1200"/>
    </row>
  </sheetData>
  <pageMargins left="0.75" right="0.75" top="1" bottom="1" header="0.5" footer="0.5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pageSetUpPr fitToPage="1"/>
  </sheetPr>
  <dimension ref="B1:N52"/>
  <sheetViews>
    <sheetView topLeftCell="G22" workbookViewId="0">
      <selection activeCell="E42" sqref="E42:J42"/>
    </sheetView>
  </sheetViews>
  <sheetFormatPr baseColWidth="10" defaultRowHeight="12"/>
  <cols>
    <col min="1" max="2" width="11.42578125" style="4"/>
    <col min="3" max="3" width="2.85546875" style="4" customWidth="1"/>
    <col min="4" max="4" width="31.85546875" style="4" customWidth="1"/>
    <col min="5" max="5" width="18.28515625" style="4" customWidth="1"/>
    <col min="6" max="6" width="16.28515625" style="4" customWidth="1"/>
    <col min="7" max="9" width="15.7109375" style="4" bestFit="1" customWidth="1"/>
    <col min="10" max="10" width="15.85546875" style="4" customWidth="1"/>
    <col min="11" max="16384" width="11.42578125" style="4"/>
  </cols>
  <sheetData>
    <row r="1" spans="2:12" ht="12.75" thickBot="1"/>
    <row r="2" spans="2:12">
      <c r="B2" s="1409" t="s">
        <v>338</v>
      </c>
      <c r="C2" s="1410"/>
      <c r="D2" s="1410"/>
      <c r="E2" s="1410"/>
      <c r="F2" s="1410"/>
      <c r="G2" s="1410"/>
      <c r="H2" s="1410"/>
      <c r="I2" s="1410"/>
      <c r="J2" s="1411"/>
    </row>
    <row r="3" spans="2:12">
      <c r="B3" s="1412" t="s">
        <v>289</v>
      </c>
      <c r="C3" s="1413"/>
      <c r="D3" s="1413"/>
      <c r="E3" s="1413"/>
      <c r="F3" s="1413"/>
      <c r="G3" s="1413"/>
      <c r="H3" s="1413"/>
      <c r="I3" s="1413"/>
      <c r="J3" s="1414"/>
    </row>
    <row r="4" spans="2:12" ht="12.75" thickBot="1">
      <c r="B4" s="1415" t="s">
        <v>8567</v>
      </c>
      <c r="C4" s="1416"/>
      <c r="D4" s="1416"/>
      <c r="E4" s="1416"/>
      <c r="F4" s="1416"/>
      <c r="G4" s="1416"/>
      <c r="H4" s="1416"/>
      <c r="I4" s="1416"/>
      <c r="J4" s="1417"/>
    </row>
    <row r="5" spans="2:12" ht="12.75" thickBot="1">
      <c r="B5" s="1409" t="s">
        <v>116</v>
      </c>
      <c r="C5" s="1410"/>
      <c r="D5" s="1411"/>
      <c r="E5" s="1626" t="s">
        <v>213</v>
      </c>
      <c r="F5" s="1627"/>
      <c r="G5" s="1627"/>
      <c r="H5" s="1627"/>
      <c r="I5" s="1628"/>
      <c r="J5" s="1422" t="s">
        <v>214</v>
      </c>
    </row>
    <row r="6" spans="2:12" ht="24.75" thickBot="1">
      <c r="B6" s="1412"/>
      <c r="C6" s="1413"/>
      <c r="D6" s="1414"/>
      <c r="E6" s="113" t="s">
        <v>215</v>
      </c>
      <c r="F6" s="113" t="s">
        <v>216</v>
      </c>
      <c r="G6" s="113" t="s">
        <v>195</v>
      </c>
      <c r="H6" s="113" t="s">
        <v>196</v>
      </c>
      <c r="I6" s="113" t="s">
        <v>217</v>
      </c>
      <c r="J6" s="1423"/>
    </row>
    <row r="7" spans="2:12" ht="12.75" thickBot="1">
      <c r="B7" s="1623"/>
      <c r="C7" s="1624"/>
      <c r="D7" s="1625"/>
      <c r="E7" s="113">
        <v>1</v>
      </c>
      <c r="F7" s="113">
        <v>2</v>
      </c>
      <c r="G7" s="113" t="s">
        <v>218</v>
      </c>
      <c r="H7" s="113">
        <v>4</v>
      </c>
      <c r="I7" s="113">
        <v>5</v>
      </c>
      <c r="J7" s="113" t="s">
        <v>219</v>
      </c>
    </row>
    <row r="8" spans="2:12">
      <c r="B8" s="17"/>
      <c r="C8" s="129"/>
      <c r="D8" s="386"/>
      <c r="E8" s="115"/>
      <c r="F8" s="115"/>
      <c r="G8" s="115"/>
      <c r="H8" s="115"/>
      <c r="I8" s="115"/>
      <c r="J8" s="115"/>
    </row>
    <row r="9" spans="2:12">
      <c r="B9" s="1618" t="s">
        <v>290</v>
      </c>
      <c r="C9" s="1617"/>
      <c r="D9" s="1617"/>
      <c r="E9" s="407"/>
      <c r="F9" s="407"/>
      <c r="G9" s="407"/>
      <c r="H9" s="407"/>
      <c r="I9" s="407"/>
      <c r="J9" s="407"/>
    </row>
    <row r="10" spans="2:12">
      <c r="B10" s="17"/>
      <c r="C10" s="1616" t="s">
        <v>291</v>
      </c>
      <c r="D10" s="1617"/>
      <c r="E10" s="408">
        <f>+E11+E12</f>
        <v>0</v>
      </c>
      <c r="F10" s="408">
        <f>+F11+F12</f>
        <v>0</v>
      </c>
      <c r="G10" s="408">
        <f>+G11+G12</f>
        <v>0</v>
      </c>
      <c r="H10" s="408">
        <f>+H11+H12</f>
        <v>0</v>
      </c>
      <c r="I10" s="408">
        <f>+I11+I12</f>
        <v>0</v>
      </c>
      <c r="J10" s="409">
        <f>G10-H10</f>
        <v>0</v>
      </c>
    </row>
    <row r="11" spans="2:12">
      <c r="B11" s="17"/>
      <c r="C11" s="129"/>
      <c r="D11" s="386" t="s">
        <v>292</v>
      </c>
      <c r="E11" s="409">
        <v>0</v>
      </c>
      <c r="F11" s="409">
        <v>0</v>
      </c>
      <c r="G11" s="409">
        <v>0</v>
      </c>
      <c r="H11" s="409">
        <v>0</v>
      </c>
      <c r="I11" s="409">
        <v>0</v>
      </c>
      <c r="J11" s="409">
        <f>G11-H11</f>
        <v>0</v>
      </c>
    </row>
    <row r="12" spans="2:12">
      <c r="B12" s="17"/>
      <c r="C12" s="129"/>
      <c r="D12" s="386" t="s">
        <v>293</v>
      </c>
      <c r="E12" s="409">
        <v>0</v>
      </c>
      <c r="F12" s="409">
        <v>0</v>
      </c>
      <c r="G12" s="409">
        <v>0</v>
      </c>
      <c r="H12" s="409">
        <v>0</v>
      </c>
      <c r="I12" s="409">
        <v>0</v>
      </c>
      <c r="J12" s="409">
        <f>G12-H12</f>
        <v>0</v>
      </c>
    </row>
    <row r="13" spans="2:12">
      <c r="B13" s="17"/>
      <c r="C13" s="1616" t="s">
        <v>294</v>
      </c>
      <c r="D13" s="1617"/>
      <c r="E13" s="408">
        <f>SUM(E14:E21)</f>
        <v>2148713437.1199999</v>
      </c>
      <c r="F13" s="408">
        <f t="shared" ref="F13:J13" si="0">SUM(F14:F21)</f>
        <v>342383504.15999997</v>
      </c>
      <c r="G13" s="408">
        <f t="shared" si="0"/>
        <v>2491096941.2800002</v>
      </c>
      <c r="H13" s="408">
        <f t="shared" si="0"/>
        <v>377007221.20999998</v>
      </c>
      <c r="I13" s="408">
        <f t="shared" si="0"/>
        <v>336194702.25</v>
      </c>
      <c r="J13" s="408">
        <f t="shared" si="0"/>
        <v>2114089720.0700002</v>
      </c>
      <c r="L13" s="120">
        <f>IF(H13&gt;G13,H13-G13,0)</f>
        <v>0</v>
      </c>
    </row>
    <row r="14" spans="2:12">
      <c r="B14" s="17"/>
      <c r="C14" s="129"/>
      <c r="D14" s="386" t="s">
        <v>295</v>
      </c>
      <c r="E14" s="409">
        <v>1513099963.77</v>
      </c>
      <c r="F14" s="409">
        <v>152303143.11000001</v>
      </c>
      <c r="G14" s="409">
        <v>1665403106.8800001</v>
      </c>
      <c r="H14" s="658">
        <v>285137172.5</v>
      </c>
      <c r="I14" s="409">
        <v>250847024.62</v>
      </c>
      <c r="J14" s="409">
        <v>1380265934.3800001</v>
      </c>
      <c r="L14" s="120">
        <f t="shared" ref="L14:L38" si="1">IF(H14&gt;G14,H14-G14,0)</f>
        <v>0</v>
      </c>
    </row>
    <row r="15" spans="2:12">
      <c r="B15" s="17"/>
      <c r="C15" s="129"/>
      <c r="D15" s="386" t="s">
        <v>296</v>
      </c>
      <c r="E15" s="409">
        <v>0</v>
      </c>
      <c r="F15" s="409">
        <v>0</v>
      </c>
      <c r="G15" s="409">
        <v>0</v>
      </c>
      <c r="H15" s="409">
        <v>0</v>
      </c>
      <c r="I15" s="409">
        <v>0</v>
      </c>
      <c r="J15" s="409">
        <v>0</v>
      </c>
      <c r="L15" s="120">
        <f t="shared" si="1"/>
        <v>0</v>
      </c>
    </row>
    <row r="16" spans="2:12" ht="24">
      <c r="B16" s="17"/>
      <c r="C16" s="129"/>
      <c r="D16" s="386" t="s">
        <v>297</v>
      </c>
      <c r="E16" s="409">
        <v>147157984.44999999</v>
      </c>
      <c r="F16" s="409">
        <v>3366738.17</v>
      </c>
      <c r="G16" s="409">
        <v>150524722.62</v>
      </c>
      <c r="H16" s="409">
        <v>31794767.649999999</v>
      </c>
      <c r="I16" s="409">
        <v>29971796.27</v>
      </c>
      <c r="J16" s="409">
        <v>118729954.97</v>
      </c>
      <c r="L16" s="120">
        <f t="shared" si="1"/>
        <v>0</v>
      </c>
    </row>
    <row r="17" spans="2:14">
      <c r="B17" s="17"/>
      <c r="C17" s="129"/>
      <c r="D17" s="386" t="s">
        <v>298</v>
      </c>
      <c r="E17" s="409">
        <v>112003085.98999999</v>
      </c>
      <c r="F17" s="409">
        <v>20923234</v>
      </c>
      <c r="G17" s="409">
        <v>132926319.98999999</v>
      </c>
      <c r="H17" s="409">
        <v>32942434.879999999</v>
      </c>
      <c r="I17" s="409">
        <v>30178669.170000002</v>
      </c>
      <c r="J17" s="409">
        <v>99983885.109999999</v>
      </c>
      <c r="L17" s="120">
        <f t="shared" si="1"/>
        <v>0</v>
      </c>
    </row>
    <row r="18" spans="2:14">
      <c r="B18" s="17"/>
      <c r="C18" s="129"/>
      <c r="D18" s="386" t="s">
        <v>299</v>
      </c>
      <c r="E18" s="409">
        <v>67390809.489999995</v>
      </c>
      <c r="F18" s="409">
        <v>5212629.43</v>
      </c>
      <c r="G18" s="409">
        <v>72603438.920000002</v>
      </c>
      <c r="H18" s="409">
        <v>13271527.17</v>
      </c>
      <c r="I18" s="409">
        <v>12796782.5</v>
      </c>
      <c r="J18" s="409">
        <v>59331911.75</v>
      </c>
      <c r="L18" s="120">
        <f t="shared" si="1"/>
        <v>0</v>
      </c>
    </row>
    <row r="19" spans="2:14" ht="24">
      <c r="B19" s="17"/>
      <c r="C19" s="129"/>
      <c r="D19" s="386" t="s">
        <v>300</v>
      </c>
      <c r="E19" s="409">
        <v>0</v>
      </c>
      <c r="F19" s="409">
        <v>0</v>
      </c>
      <c r="G19" s="409">
        <v>0</v>
      </c>
      <c r="H19" s="409">
        <v>0</v>
      </c>
      <c r="I19" s="409">
        <v>0</v>
      </c>
      <c r="J19" s="409">
        <v>0</v>
      </c>
      <c r="L19" s="120">
        <f t="shared" si="1"/>
        <v>0</v>
      </c>
    </row>
    <row r="20" spans="2:14" s="587" customFormat="1">
      <c r="B20" s="708"/>
      <c r="C20" s="697"/>
      <c r="D20" s="698" t="s">
        <v>301</v>
      </c>
      <c r="E20" s="621">
        <v>0</v>
      </c>
      <c r="F20" s="621">
        <v>0</v>
      </c>
      <c r="G20" s="621">
        <v>0</v>
      </c>
      <c r="H20" s="621">
        <v>0</v>
      </c>
      <c r="I20" s="621">
        <v>0</v>
      </c>
      <c r="J20" s="621">
        <v>0</v>
      </c>
      <c r="L20" s="586">
        <f t="shared" si="1"/>
        <v>0</v>
      </c>
    </row>
    <row r="21" spans="2:14" s="587" customFormat="1">
      <c r="B21" s="708"/>
      <c r="C21" s="697"/>
      <c r="D21" s="698" t="s">
        <v>302</v>
      </c>
      <c r="E21" s="621">
        <v>309061593.42000002</v>
      </c>
      <c r="F21" s="621">
        <v>160577759.44999999</v>
      </c>
      <c r="G21" s="658">
        <v>469639352.87</v>
      </c>
      <c r="H21" s="658">
        <v>13861319.01</v>
      </c>
      <c r="I21" s="621">
        <v>12400429.689999999</v>
      </c>
      <c r="J21" s="621">
        <v>455778033.86000001</v>
      </c>
      <c r="L21" s="586">
        <f t="shared" si="1"/>
        <v>0</v>
      </c>
    </row>
    <row r="22" spans="2:14" s="587" customFormat="1">
      <c r="B22" s="708"/>
      <c r="C22" s="1621" t="s">
        <v>303</v>
      </c>
      <c r="D22" s="1622"/>
      <c r="E22" s="709">
        <f>SUM(E23:E25)</f>
        <v>726003381.88</v>
      </c>
      <c r="F22" s="709">
        <f t="shared" ref="F22:J22" si="2">SUM(F23:F25)</f>
        <v>75676742.75</v>
      </c>
      <c r="G22" s="709">
        <f t="shared" si="2"/>
        <v>801680124.63</v>
      </c>
      <c r="H22" s="709">
        <f t="shared" si="2"/>
        <v>236764557.31999999</v>
      </c>
      <c r="I22" s="709">
        <f t="shared" si="2"/>
        <v>230881966.48000002</v>
      </c>
      <c r="J22" s="709">
        <f t="shared" si="2"/>
        <v>564915567.31000006</v>
      </c>
      <c r="L22" s="586">
        <f t="shared" si="1"/>
        <v>0</v>
      </c>
    </row>
    <row r="23" spans="2:14" s="587" customFormat="1" ht="24">
      <c r="B23" s="708"/>
      <c r="C23" s="697"/>
      <c r="D23" s="698" t="s">
        <v>304</v>
      </c>
      <c r="E23" s="621">
        <v>711546610.38</v>
      </c>
      <c r="F23" s="621">
        <v>75670218.75</v>
      </c>
      <c r="G23" s="621">
        <v>787216829.13</v>
      </c>
      <c r="H23" s="621">
        <v>234376208.44</v>
      </c>
      <c r="I23" s="621">
        <v>228524538.93000001</v>
      </c>
      <c r="J23" s="621">
        <v>552840620.69000006</v>
      </c>
      <c r="L23" s="586">
        <f t="shared" si="1"/>
        <v>0</v>
      </c>
    </row>
    <row r="24" spans="2:14" ht="24">
      <c r="B24" s="17"/>
      <c r="C24" s="129"/>
      <c r="D24" s="386" t="s">
        <v>305</v>
      </c>
      <c r="E24" s="409">
        <v>14456771.5</v>
      </c>
      <c r="F24" s="409">
        <v>6524</v>
      </c>
      <c r="G24" s="409">
        <v>14463295.5</v>
      </c>
      <c r="H24" s="409">
        <v>2388348.88</v>
      </c>
      <c r="I24" s="409">
        <v>2357427.5499999998</v>
      </c>
      <c r="J24" s="409">
        <v>12074946.619999999</v>
      </c>
      <c r="L24" s="120">
        <f t="shared" si="1"/>
        <v>0</v>
      </c>
    </row>
    <row r="25" spans="2:14">
      <c r="B25" s="17"/>
      <c r="C25" s="129"/>
      <c r="D25" s="386" t="s">
        <v>306</v>
      </c>
      <c r="E25" s="409">
        <v>0</v>
      </c>
      <c r="F25" s="409">
        <v>0</v>
      </c>
      <c r="G25" s="409">
        <v>0</v>
      </c>
      <c r="H25" s="409">
        <v>0</v>
      </c>
      <c r="I25" s="409">
        <v>0</v>
      </c>
      <c r="J25" s="409">
        <v>0</v>
      </c>
      <c r="L25" s="120">
        <f t="shared" si="1"/>
        <v>0</v>
      </c>
    </row>
    <row r="26" spans="2:14" ht="12" customHeight="1">
      <c r="B26" s="17"/>
      <c r="C26" s="1616" t="s">
        <v>307</v>
      </c>
      <c r="D26" s="1617"/>
      <c r="E26" s="408">
        <v>0</v>
      </c>
      <c r="F26" s="408">
        <v>0</v>
      </c>
      <c r="G26" s="408">
        <v>0</v>
      </c>
      <c r="H26" s="408">
        <v>0</v>
      </c>
      <c r="I26" s="408">
        <v>0</v>
      </c>
      <c r="J26" s="408">
        <v>0</v>
      </c>
      <c r="K26" s="97">
        <f>SUM(E26:J26)</f>
        <v>0</v>
      </c>
      <c r="L26" s="120">
        <f t="shared" si="1"/>
        <v>0</v>
      </c>
    </row>
    <row r="27" spans="2:14" ht="25.5" customHeight="1">
      <c r="B27" s="17"/>
      <c r="C27" s="354"/>
      <c r="D27" s="406" t="s">
        <v>308</v>
      </c>
      <c r="E27" s="409">
        <v>0</v>
      </c>
      <c r="F27" s="409">
        <v>0</v>
      </c>
      <c r="G27" s="409">
        <v>0</v>
      </c>
      <c r="H27" s="409">
        <v>0</v>
      </c>
      <c r="I27" s="409">
        <v>0</v>
      </c>
      <c r="J27" s="409">
        <v>0</v>
      </c>
      <c r="L27" s="120">
        <f t="shared" si="1"/>
        <v>0</v>
      </c>
      <c r="N27" s="710"/>
    </row>
    <row r="28" spans="2:14">
      <c r="B28" s="17"/>
      <c r="C28" s="354"/>
      <c r="D28" s="406" t="s">
        <v>309</v>
      </c>
      <c r="E28" s="409">
        <v>0</v>
      </c>
      <c r="F28" s="409">
        <v>0</v>
      </c>
      <c r="G28" s="409">
        <v>0</v>
      </c>
      <c r="H28" s="409">
        <v>0</v>
      </c>
      <c r="I28" s="409">
        <v>0</v>
      </c>
      <c r="J28" s="409">
        <v>0</v>
      </c>
      <c r="L28" s="120">
        <f t="shared" si="1"/>
        <v>0</v>
      </c>
    </row>
    <row r="29" spans="2:14" ht="12" customHeight="1">
      <c r="B29" s="17"/>
      <c r="C29" s="1621" t="s">
        <v>310</v>
      </c>
      <c r="D29" s="1622"/>
      <c r="E29" s="408">
        <v>0</v>
      </c>
      <c r="F29" s="408">
        <v>0</v>
      </c>
      <c r="G29" s="408">
        <v>0</v>
      </c>
      <c r="H29" s="408">
        <v>0</v>
      </c>
      <c r="I29" s="408">
        <v>0</v>
      </c>
      <c r="J29" s="408">
        <v>0</v>
      </c>
      <c r="L29" s="120">
        <f t="shared" si="1"/>
        <v>0</v>
      </c>
    </row>
    <row r="30" spans="2:14" ht="12.75">
      <c r="B30" s="17"/>
      <c r="C30" s="354"/>
      <c r="D30" s="406" t="s">
        <v>311</v>
      </c>
      <c r="E30" s="409">
        <v>0</v>
      </c>
      <c r="F30" s="409">
        <v>0</v>
      </c>
      <c r="G30" s="409">
        <v>0</v>
      </c>
      <c r="H30" s="409">
        <v>0</v>
      </c>
      <c r="I30" s="409">
        <v>0</v>
      </c>
      <c r="J30" s="409">
        <v>0</v>
      </c>
      <c r="L30" s="120">
        <f t="shared" si="1"/>
        <v>0</v>
      </c>
      <c r="N30" s="670"/>
    </row>
    <row r="31" spans="2:14" ht="12.75">
      <c r="B31" s="17"/>
      <c r="C31" s="129"/>
      <c r="D31" s="386" t="s">
        <v>312</v>
      </c>
      <c r="E31" s="409">
        <v>0</v>
      </c>
      <c r="F31" s="409">
        <v>0</v>
      </c>
      <c r="G31" s="409">
        <v>0</v>
      </c>
      <c r="H31" s="409">
        <v>0</v>
      </c>
      <c r="I31" s="409">
        <v>0</v>
      </c>
      <c r="J31" s="409">
        <v>0</v>
      </c>
      <c r="L31" s="120">
        <f t="shared" si="1"/>
        <v>0</v>
      </c>
      <c r="N31" s="670"/>
    </row>
    <row r="32" spans="2:14" ht="24">
      <c r="B32" s="17"/>
      <c r="C32" s="129"/>
      <c r="D32" s="386" t="s">
        <v>313</v>
      </c>
      <c r="E32" s="409">
        <v>0</v>
      </c>
      <c r="F32" s="409">
        <v>0</v>
      </c>
      <c r="G32" s="409">
        <v>0</v>
      </c>
      <c r="H32" s="409">
        <v>0</v>
      </c>
      <c r="I32" s="409">
        <v>0</v>
      </c>
      <c r="J32" s="409">
        <v>0</v>
      </c>
      <c r="L32" s="120">
        <f t="shared" si="1"/>
        <v>0</v>
      </c>
      <c r="N32" s="670"/>
    </row>
    <row r="33" spans="2:14" ht="24">
      <c r="B33" s="17"/>
      <c r="C33" s="129"/>
      <c r="D33" s="386" t="s">
        <v>314</v>
      </c>
      <c r="E33" s="409">
        <v>0</v>
      </c>
      <c r="F33" s="409">
        <v>0</v>
      </c>
      <c r="G33" s="409">
        <v>0</v>
      </c>
      <c r="H33" s="409">
        <v>0</v>
      </c>
      <c r="I33" s="409">
        <v>0</v>
      </c>
      <c r="J33" s="409">
        <v>0</v>
      </c>
      <c r="L33" s="120">
        <f t="shared" si="1"/>
        <v>0</v>
      </c>
      <c r="N33" s="670"/>
    </row>
    <row r="34" spans="2:14" ht="12.75">
      <c r="B34" s="17"/>
      <c r="C34" s="1616" t="s">
        <v>315</v>
      </c>
      <c r="D34" s="1617"/>
      <c r="E34" s="408">
        <v>0</v>
      </c>
      <c r="F34" s="408">
        <v>0</v>
      </c>
      <c r="G34" s="408">
        <v>0</v>
      </c>
      <c r="H34" s="408">
        <v>0</v>
      </c>
      <c r="I34" s="408">
        <v>0</v>
      </c>
      <c r="J34" s="409">
        <v>0</v>
      </c>
      <c r="L34" s="120">
        <f t="shared" si="1"/>
        <v>0</v>
      </c>
      <c r="N34" s="670"/>
    </row>
    <row r="35" spans="2:14" ht="12.75">
      <c r="B35" s="17"/>
      <c r="C35" s="129"/>
      <c r="D35" s="386" t="s">
        <v>316</v>
      </c>
      <c r="E35" s="409">
        <v>0</v>
      </c>
      <c r="F35" s="409">
        <v>0</v>
      </c>
      <c r="G35" s="409">
        <v>0</v>
      </c>
      <c r="H35" s="409">
        <v>0</v>
      </c>
      <c r="I35" s="409">
        <v>0</v>
      </c>
      <c r="J35" s="409">
        <v>0</v>
      </c>
      <c r="L35" s="120">
        <f t="shared" si="1"/>
        <v>0</v>
      </c>
      <c r="N35" s="670"/>
    </row>
    <row r="36" spans="2:14" ht="12.75">
      <c r="B36" s="1618" t="s">
        <v>317</v>
      </c>
      <c r="C36" s="1617"/>
      <c r="D36" s="1617"/>
      <c r="E36" s="408">
        <v>0</v>
      </c>
      <c r="F36" s="409">
        <v>0</v>
      </c>
      <c r="G36" s="409">
        <v>0</v>
      </c>
      <c r="H36" s="409">
        <v>0</v>
      </c>
      <c r="I36" s="409">
        <v>0</v>
      </c>
      <c r="J36" s="409">
        <v>0</v>
      </c>
      <c r="L36" s="120">
        <f t="shared" si="1"/>
        <v>0</v>
      </c>
      <c r="N36" s="670"/>
    </row>
    <row r="37" spans="2:14" ht="12.75">
      <c r="B37" s="1618" t="s">
        <v>318</v>
      </c>
      <c r="C37" s="1617"/>
      <c r="D37" s="1617"/>
      <c r="E37" s="408">
        <v>0</v>
      </c>
      <c r="F37" s="409">
        <v>0</v>
      </c>
      <c r="G37" s="409">
        <v>0</v>
      </c>
      <c r="H37" s="409">
        <v>0</v>
      </c>
      <c r="I37" s="409">
        <v>0</v>
      </c>
      <c r="J37" s="409">
        <v>0</v>
      </c>
      <c r="L37" s="120">
        <f t="shared" si="1"/>
        <v>0</v>
      </c>
      <c r="N37" s="670"/>
    </row>
    <row r="38" spans="2:14" ht="12.75">
      <c r="B38" s="1618" t="s">
        <v>319</v>
      </c>
      <c r="C38" s="1617"/>
      <c r="D38" s="1617"/>
      <c r="E38" s="408">
        <v>0</v>
      </c>
      <c r="F38" s="409">
        <v>36000000</v>
      </c>
      <c r="G38" s="409">
        <v>36000000</v>
      </c>
      <c r="H38" s="409">
        <v>0</v>
      </c>
      <c r="I38" s="409">
        <v>0</v>
      </c>
      <c r="J38" s="409">
        <v>36000000</v>
      </c>
      <c r="L38" s="120">
        <f t="shared" si="1"/>
        <v>0</v>
      </c>
      <c r="N38" s="670"/>
    </row>
    <row r="39" spans="2:14" ht="12.75" thickBot="1">
      <c r="B39" s="20"/>
      <c r="C39" s="114"/>
      <c r="D39" s="114"/>
      <c r="E39" s="410"/>
      <c r="F39" s="410"/>
      <c r="G39" s="410"/>
      <c r="H39" s="410"/>
      <c r="I39" s="410"/>
      <c r="J39" s="410"/>
    </row>
    <row r="40" spans="2:14" ht="12.75" thickBot="1">
      <c r="B40" s="27"/>
      <c r="C40" s="1619" t="s">
        <v>270</v>
      </c>
      <c r="D40" s="1620"/>
      <c r="E40" s="335">
        <f>E38+E37+E36+E34+E29+E26+E22+E13+E10</f>
        <v>2874716819</v>
      </c>
      <c r="F40" s="335">
        <f t="shared" ref="F40:J40" si="3">F38+F37+F36+F34+F29+F26+F22+F13+F10</f>
        <v>454060246.90999997</v>
      </c>
      <c r="G40" s="335">
        <f t="shared" si="3"/>
        <v>3328777065.9100003</v>
      </c>
      <c r="H40" s="335">
        <f t="shared" si="3"/>
        <v>613771778.52999997</v>
      </c>
      <c r="I40" s="335">
        <f t="shared" si="3"/>
        <v>567076668.73000002</v>
      </c>
      <c r="J40" s="335">
        <f t="shared" si="3"/>
        <v>2715005287.3800001</v>
      </c>
    </row>
    <row r="42" spans="2:14">
      <c r="D42" s="120"/>
      <c r="E42" s="120">
        <v>2874716819</v>
      </c>
      <c r="F42" s="120">
        <v>454060246.91000003</v>
      </c>
      <c r="G42" s="120">
        <v>3328777065.9099998</v>
      </c>
      <c r="H42" s="120">
        <v>613771778.52999997</v>
      </c>
      <c r="I42" s="120">
        <v>567076668.73000002</v>
      </c>
      <c r="J42" s="120">
        <v>2715005287.3800001</v>
      </c>
    </row>
    <row r="43" spans="2:14">
      <c r="D43" s="120" t="s">
        <v>1166</v>
      </c>
      <c r="E43" s="120">
        <f>'P COG'!D88</f>
        <v>2874716819.0000005</v>
      </c>
      <c r="F43" s="120">
        <f>'P COG'!E88</f>
        <v>454060246.91000003</v>
      </c>
      <c r="G43" s="120">
        <f>'P COG'!F88</f>
        <v>3328777065.9099994</v>
      </c>
      <c r="H43" s="120">
        <f>'P COG'!G88</f>
        <v>613771778.52999997</v>
      </c>
      <c r="I43" s="120">
        <f>'P COG'!H88</f>
        <v>567076668.73000002</v>
      </c>
      <c r="J43" s="120">
        <f>'P COG'!I88</f>
        <v>2715005287.3800001</v>
      </c>
    </row>
    <row r="44" spans="2:14">
      <c r="D44" s="120"/>
      <c r="E44" s="120">
        <f>E40-E43</f>
        <v>0</v>
      </c>
      <c r="F44" s="120">
        <f t="shared" ref="F44:J44" si="4">F40-F43</f>
        <v>0</v>
      </c>
      <c r="G44" s="120">
        <f t="shared" si="4"/>
        <v>0</v>
      </c>
      <c r="H44" s="691">
        <f t="shared" si="4"/>
        <v>0</v>
      </c>
      <c r="I44" s="691">
        <f t="shared" si="4"/>
        <v>0</v>
      </c>
      <c r="J44" s="691">
        <f t="shared" si="4"/>
        <v>0</v>
      </c>
    </row>
    <row r="45" spans="2:14">
      <c r="D45" s="120"/>
      <c r="E45" s="120"/>
      <c r="F45" s="120"/>
      <c r="G45" s="120"/>
      <c r="H45" s="120"/>
      <c r="I45" s="120"/>
      <c r="J45" s="120"/>
    </row>
    <row r="46" spans="2:14">
      <c r="D46" s="120" t="s">
        <v>1167</v>
      </c>
      <c r="E46" s="120">
        <f>'P CE '!D16</f>
        <v>1100000</v>
      </c>
      <c r="F46" s="120">
        <f>'P CE '!E16</f>
        <v>0</v>
      </c>
      <c r="G46" s="120">
        <f>'P CE '!F16</f>
        <v>1100000</v>
      </c>
      <c r="H46" s="120">
        <f>'P CE '!G16</f>
        <v>319743.71999999997</v>
      </c>
      <c r="I46" s="120">
        <f>'P CE '!H16</f>
        <v>319743.71999999997</v>
      </c>
      <c r="J46" s="120"/>
    </row>
    <row r="47" spans="2:14">
      <c r="D47" s="120" t="s">
        <v>1168</v>
      </c>
      <c r="E47" s="120">
        <v>26293271.350000001</v>
      </c>
      <c r="F47" s="120">
        <v>-452400</v>
      </c>
      <c r="G47" s="120">
        <v>25840871.350000001</v>
      </c>
      <c r="H47" s="120">
        <v>16921005.66</v>
      </c>
      <c r="I47" s="120">
        <v>8000368.5199999996</v>
      </c>
      <c r="J47" s="120"/>
    </row>
    <row r="48" spans="2:14">
      <c r="D48" s="120"/>
      <c r="E48" s="120">
        <f>SUM(E46:E47)</f>
        <v>27393271.350000001</v>
      </c>
      <c r="F48" s="120">
        <f t="shared" ref="F48:I48" si="5">SUM(F46:F47)</f>
        <v>-452400</v>
      </c>
      <c r="G48" s="120">
        <f t="shared" si="5"/>
        <v>26940871.350000001</v>
      </c>
      <c r="H48" s="120">
        <f t="shared" si="5"/>
        <v>17240749.379999999</v>
      </c>
      <c r="I48" s="120">
        <f t="shared" si="5"/>
        <v>8320112.2399999993</v>
      </c>
      <c r="J48" s="120"/>
    </row>
    <row r="49" spans="4:10">
      <c r="D49" s="120"/>
      <c r="E49" s="120"/>
      <c r="F49" s="120"/>
      <c r="G49" s="120"/>
      <c r="H49" s="120"/>
      <c r="I49" s="120"/>
      <c r="J49" s="120"/>
    </row>
    <row r="50" spans="4:10">
      <c r="D50" s="120"/>
      <c r="E50" s="120">
        <v>741545275.80999994</v>
      </c>
      <c r="F50" s="120">
        <v>-37863168.059999824</v>
      </c>
      <c r="G50" s="120">
        <v>703682107.75000012</v>
      </c>
      <c r="H50" s="120">
        <v>628738355.87003493</v>
      </c>
      <c r="I50" s="120">
        <v>593847546.79999948</v>
      </c>
      <c r="J50" s="120">
        <v>74943751.879965186</v>
      </c>
    </row>
    <row r="51" spans="4:10">
      <c r="D51" s="120"/>
      <c r="E51" s="120"/>
      <c r="F51" s="120"/>
      <c r="G51" s="120"/>
      <c r="H51" s="120"/>
      <c r="I51" s="120"/>
      <c r="J51" s="120"/>
    </row>
    <row r="52" spans="4:10">
      <c r="D52" s="120"/>
      <c r="E52" s="120"/>
      <c r="F52" s="120"/>
      <c r="G52" s="120"/>
      <c r="H52" s="120"/>
      <c r="I52" s="120"/>
      <c r="J52" s="120"/>
    </row>
  </sheetData>
  <mergeCells count="17">
    <mergeCell ref="C29:D29"/>
    <mergeCell ref="B2:J2"/>
    <mergeCell ref="B3:J3"/>
    <mergeCell ref="B4:J4"/>
    <mergeCell ref="B5:D7"/>
    <mergeCell ref="E5:I5"/>
    <mergeCell ref="J5:J6"/>
    <mergeCell ref="B9:D9"/>
    <mergeCell ref="C10:D10"/>
    <mergeCell ref="C13:D13"/>
    <mergeCell ref="C22:D22"/>
    <mergeCell ref="C26:D26"/>
    <mergeCell ref="C34:D34"/>
    <mergeCell ref="B36:D36"/>
    <mergeCell ref="B37:D37"/>
    <mergeCell ref="B38:D38"/>
    <mergeCell ref="C40:D40"/>
  </mergeCells>
  <pageMargins left="0.70866141732283472" right="0.70866141732283472" top="0.74803149606299213" bottom="0.74803149606299213" header="0.31496062992125984" footer="0.31496062992125984"/>
  <pageSetup scale="78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F45BE-0389-4CFB-A70C-B4C45E68E192}">
  <sheetPr>
    <tabColor theme="5" tint="0.39997558519241921"/>
  </sheetPr>
  <dimension ref="A1:AE52"/>
  <sheetViews>
    <sheetView workbookViewId="0">
      <selection activeCell="A6" sqref="A6:H6"/>
    </sheetView>
  </sheetViews>
  <sheetFormatPr baseColWidth="10" defaultRowHeight="12.75"/>
  <cols>
    <col min="1" max="1" width="30.7109375" style="1194" customWidth="1"/>
    <col min="2" max="31" width="20.7109375" style="1194" customWidth="1"/>
    <col min="32" max="256" width="9.140625" style="1194" customWidth="1"/>
    <col min="257" max="257" width="30.7109375" style="1194" customWidth="1"/>
    <col min="258" max="287" width="20.7109375" style="1194" customWidth="1"/>
    <col min="288" max="512" width="9.140625" style="1194" customWidth="1"/>
    <col min="513" max="513" width="30.7109375" style="1194" customWidth="1"/>
    <col min="514" max="543" width="20.7109375" style="1194" customWidth="1"/>
    <col min="544" max="768" width="9.140625" style="1194" customWidth="1"/>
    <col min="769" max="769" width="30.7109375" style="1194" customWidth="1"/>
    <col min="770" max="799" width="20.7109375" style="1194" customWidth="1"/>
    <col min="800" max="1024" width="9.140625" style="1194" customWidth="1"/>
    <col min="1025" max="1025" width="30.7109375" style="1194" customWidth="1"/>
    <col min="1026" max="1055" width="20.7109375" style="1194" customWidth="1"/>
    <col min="1056" max="1280" width="9.140625" style="1194" customWidth="1"/>
    <col min="1281" max="1281" width="30.7109375" style="1194" customWidth="1"/>
    <col min="1282" max="1311" width="20.7109375" style="1194" customWidth="1"/>
    <col min="1312" max="1536" width="9.140625" style="1194" customWidth="1"/>
    <col min="1537" max="1537" width="30.7109375" style="1194" customWidth="1"/>
    <col min="1538" max="1567" width="20.7109375" style="1194" customWidth="1"/>
    <col min="1568" max="1792" width="9.140625" style="1194" customWidth="1"/>
    <col min="1793" max="1793" width="30.7109375" style="1194" customWidth="1"/>
    <col min="1794" max="1823" width="20.7109375" style="1194" customWidth="1"/>
    <col min="1824" max="2048" width="9.140625" style="1194" customWidth="1"/>
    <col min="2049" max="2049" width="30.7109375" style="1194" customWidth="1"/>
    <col min="2050" max="2079" width="20.7109375" style="1194" customWidth="1"/>
    <col min="2080" max="2304" width="9.140625" style="1194" customWidth="1"/>
    <col min="2305" max="2305" width="30.7109375" style="1194" customWidth="1"/>
    <col min="2306" max="2335" width="20.7109375" style="1194" customWidth="1"/>
    <col min="2336" max="2560" width="9.140625" style="1194" customWidth="1"/>
    <col min="2561" max="2561" width="30.7109375" style="1194" customWidth="1"/>
    <col min="2562" max="2591" width="20.7109375" style="1194" customWidth="1"/>
    <col min="2592" max="2816" width="9.140625" style="1194" customWidth="1"/>
    <col min="2817" max="2817" width="30.7109375" style="1194" customWidth="1"/>
    <col min="2818" max="2847" width="20.7109375" style="1194" customWidth="1"/>
    <col min="2848" max="3072" width="9.140625" style="1194" customWidth="1"/>
    <col min="3073" max="3073" width="30.7109375" style="1194" customWidth="1"/>
    <col min="3074" max="3103" width="20.7109375" style="1194" customWidth="1"/>
    <col min="3104" max="3328" width="9.140625" style="1194" customWidth="1"/>
    <col min="3329" max="3329" width="30.7109375" style="1194" customWidth="1"/>
    <col min="3330" max="3359" width="20.7109375" style="1194" customWidth="1"/>
    <col min="3360" max="3584" width="9.140625" style="1194" customWidth="1"/>
    <col min="3585" max="3585" width="30.7109375" style="1194" customWidth="1"/>
    <col min="3586" max="3615" width="20.7109375" style="1194" customWidth="1"/>
    <col min="3616" max="3840" width="9.140625" style="1194" customWidth="1"/>
    <col min="3841" max="3841" width="30.7109375" style="1194" customWidth="1"/>
    <col min="3842" max="3871" width="20.7109375" style="1194" customWidth="1"/>
    <col min="3872" max="4096" width="9.140625" style="1194" customWidth="1"/>
    <col min="4097" max="4097" width="30.7109375" style="1194" customWidth="1"/>
    <col min="4098" max="4127" width="20.7109375" style="1194" customWidth="1"/>
    <col min="4128" max="4352" width="9.140625" style="1194" customWidth="1"/>
    <col min="4353" max="4353" width="30.7109375" style="1194" customWidth="1"/>
    <col min="4354" max="4383" width="20.7109375" style="1194" customWidth="1"/>
    <col min="4384" max="4608" width="9.140625" style="1194" customWidth="1"/>
    <col min="4609" max="4609" width="30.7109375" style="1194" customWidth="1"/>
    <col min="4610" max="4639" width="20.7109375" style="1194" customWidth="1"/>
    <col min="4640" max="4864" width="9.140625" style="1194" customWidth="1"/>
    <col min="4865" max="4865" width="30.7109375" style="1194" customWidth="1"/>
    <col min="4866" max="4895" width="20.7109375" style="1194" customWidth="1"/>
    <col min="4896" max="5120" width="9.140625" style="1194" customWidth="1"/>
    <col min="5121" max="5121" width="30.7109375" style="1194" customWidth="1"/>
    <col min="5122" max="5151" width="20.7109375" style="1194" customWidth="1"/>
    <col min="5152" max="5376" width="9.140625" style="1194" customWidth="1"/>
    <col min="5377" max="5377" width="30.7109375" style="1194" customWidth="1"/>
    <col min="5378" max="5407" width="20.7109375" style="1194" customWidth="1"/>
    <col min="5408" max="5632" width="9.140625" style="1194" customWidth="1"/>
    <col min="5633" max="5633" width="30.7109375" style="1194" customWidth="1"/>
    <col min="5634" max="5663" width="20.7109375" style="1194" customWidth="1"/>
    <col min="5664" max="5888" width="9.140625" style="1194" customWidth="1"/>
    <col min="5889" max="5889" width="30.7109375" style="1194" customWidth="1"/>
    <col min="5890" max="5919" width="20.7109375" style="1194" customWidth="1"/>
    <col min="5920" max="6144" width="9.140625" style="1194" customWidth="1"/>
    <col min="6145" max="6145" width="30.7109375" style="1194" customWidth="1"/>
    <col min="6146" max="6175" width="20.7109375" style="1194" customWidth="1"/>
    <col min="6176" max="6400" width="9.140625" style="1194" customWidth="1"/>
    <col min="6401" max="6401" width="30.7109375" style="1194" customWidth="1"/>
    <col min="6402" max="6431" width="20.7109375" style="1194" customWidth="1"/>
    <col min="6432" max="6656" width="9.140625" style="1194" customWidth="1"/>
    <col min="6657" max="6657" width="30.7109375" style="1194" customWidth="1"/>
    <col min="6658" max="6687" width="20.7109375" style="1194" customWidth="1"/>
    <col min="6688" max="6912" width="9.140625" style="1194" customWidth="1"/>
    <col min="6913" max="6913" width="30.7109375" style="1194" customWidth="1"/>
    <col min="6914" max="6943" width="20.7109375" style="1194" customWidth="1"/>
    <col min="6944" max="7168" width="9.140625" style="1194" customWidth="1"/>
    <col min="7169" max="7169" width="30.7109375" style="1194" customWidth="1"/>
    <col min="7170" max="7199" width="20.7109375" style="1194" customWidth="1"/>
    <col min="7200" max="7424" width="9.140625" style="1194" customWidth="1"/>
    <col min="7425" max="7425" width="30.7109375" style="1194" customWidth="1"/>
    <col min="7426" max="7455" width="20.7109375" style="1194" customWidth="1"/>
    <col min="7456" max="7680" width="9.140625" style="1194" customWidth="1"/>
    <col min="7681" max="7681" width="30.7109375" style="1194" customWidth="1"/>
    <col min="7682" max="7711" width="20.7109375" style="1194" customWidth="1"/>
    <col min="7712" max="7936" width="9.140625" style="1194" customWidth="1"/>
    <col min="7937" max="7937" width="30.7109375" style="1194" customWidth="1"/>
    <col min="7938" max="7967" width="20.7109375" style="1194" customWidth="1"/>
    <col min="7968" max="8192" width="9.140625" style="1194" customWidth="1"/>
    <col min="8193" max="8193" width="30.7109375" style="1194" customWidth="1"/>
    <col min="8194" max="8223" width="20.7109375" style="1194" customWidth="1"/>
    <col min="8224" max="8448" width="9.140625" style="1194" customWidth="1"/>
    <col min="8449" max="8449" width="30.7109375" style="1194" customWidth="1"/>
    <col min="8450" max="8479" width="20.7109375" style="1194" customWidth="1"/>
    <col min="8480" max="8704" width="9.140625" style="1194" customWidth="1"/>
    <col min="8705" max="8705" width="30.7109375" style="1194" customWidth="1"/>
    <col min="8706" max="8735" width="20.7109375" style="1194" customWidth="1"/>
    <col min="8736" max="8960" width="9.140625" style="1194" customWidth="1"/>
    <col min="8961" max="8961" width="30.7109375" style="1194" customWidth="1"/>
    <col min="8962" max="8991" width="20.7109375" style="1194" customWidth="1"/>
    <col min="8992" max="9216" width="9.140625" style="1194" customWidth="1"/>
    <col min="9217" max="9217" width="30.7109375" style="1194" customWidth="1"/>
    <col min="9218" max="9247" width="20.7109375" style="1194" customWidth="1"/>
    <col min="9248" max="9472" width="9.140625" style="1194" customWidth="1"/>
    <col min="9473" max="9473" width="30.7109375" style="1194" customWidth="1"/>
    <col min="9474" max="9503" width="20.7109375" style="1194" customWidth="1"/>
    <col min="9504" max="9728" width="9.140625" style="1194" customWidth="1"/>
    <col min="9729" max="9729" width="30.7109375" style="1194" customWidth="1"/>
    <col min="9730" max="9759" width="20.7109375" style="1194" customWidth="1"/>
    <col min="9760" max="9984" width="9.140625" style="1194" customWidth="1"/>
    <col min="9985" max="9985" width="30.7109375" style="1194" customWidth="1"/>
    <col min="9986" max="10015" width="20.7109375" style="1194" customWidth="1"/>
    <col min="10016" max="10240" width="9.140625" style="1194" customWidth="1"/>
    <col min="10241" max="10241" width="30.7109375" style="1194" customWidth="1"/>
    <col min="10242" max="10271" width="20.7109375" style="1194" customWidth="1"/>
    <col min="10272" max="10496" width="9.140625" style="1194" customWidth="1"/>
    <col min="10497" max="10497" width="30.7109375" style="1194" customWidth="1"/>
    <col min="10498" max="10527" width="20.7109375" style="1194" customWidth="1"/>
    <col min="10528" max="10752" width="9.140625" style="1194" customWidth="1"/>
    <col min="10753" max="10753" width="30.7109375" style="1194" customWidth="1"/>
    <col min="10754" max="10783" width="20.7109375" style="1194" customWidth="1"/>
    <col min="10784" max="11008" width="9.140625" style="1194" customWidth="1"/>
    <col min="11009" max="11009" width="30.7109375" style="1194" customWidth="1"/>
    <col min="11010" max="11039" width="20.7109375" style="1194" customWidth="1"/>
    <col min="11040" max="11264" width="9.140625" style="1194" customWidth="1"/>
    <col min="11265" max="11265" width="30.7109375" style="1194" customWidth="1"/>
    <col min="11266" max="11295" width="20.7109375" style="1194" customWidth="1"/>
    <col min="11296" max="11520" width="9.140625" style="1194" customWidth="1"/>
    <col min="11521" max="11521" width="30.7109375" style="1194" customWidth="1"/>
    <col min="11522" max="11551" width="20.7109375" style="1194" customWidth="1"/>
    <col min="11552" max="11776" width="9.140625" style="1194" customWidth="1"/>
    <col min="11777" max="11777" width="30.7109375" style="1194" customWidth="1"/>
    <col min="11778" max="11807" width="20.7109375" style="1194" customWidth="1"/>
    <col min="11808" max="12032" width="9.140625" style="1194" customWidth="1"/>
    <col min="12033" max="12033" width="30.7109375" style="1194" customWidth="1"/>
    <col min="12034" max="12063" width="20.7109375" style="1194" customWidth="1"/>
    <col min="12064" max="12288" width="9.140625" style="1194" customWidth="1"/>
    <col min="12289" max="12289" width="30.7109375" style="1194" customWidth="1"/>
    <col min="12290" max="12319" width="20.7109375" style="1194" customWidth="1"/>
    <col min="12320" max="12544" width="9.140625" style="1194" customWidth="1"/>
    <col min="12545" max="12545" width="30.7109375" style="1194" customWidth="1"/>
    <col min="12546" max="12575" width="20.7109375" style="1194" customWidth="1"/>
    <col min="12576" max="12800" width="9.140625" style="1194" customWidth="1"/>
    <col min="12801" max="12801" width="30.7109375" style="1194" customWidth="1"/>
    <col min="12802" max="12831" width="20.7109375" style="1194" customWidth="1"/>
    <col min="12832" max="13056" width="9.140625" style="1194" customWidth="1"/>
    <col min="13057" max="13057" width="30.7109375" style="1194" customWidth="1"/>
    <col min="13058" max="13087" width="20.7109375" style="1194" customWidth="1"/>
    <col min="13088" max="13312" width="9.140625" style="1194" customWidth="1"/>
    <col min="13313" max="13313" width="30.7109375" style="1194" customWidth="1"/>
    <col min="13314" max="13343" width="20.7109375" style="1194" customWidth="1"/>
    <col min="13344" max="13568" width="9.140625" style="1194" customWidth="1"/>
    <col min="13569" max="13569" width="30.7109375" style="1194" customWidth="1"/>
    <col min="13570" max="13599" width="20.7109375" style="1194" customWidth="1"/>
    <col min="13600" max="13824" width="9.140625" style="1194" customWidth="1"/>
    <col min="13825" max="13825" width="30.7109375" style="1194" customWidth="1"/>
    <col min="13826" max="13855" width="20.7109375" style="1194" customWidth="1"/>
    <col min="13856" max="14080" width="9.140625" style="1194" customWidth="1"/>
    <col min="14081" max="14081" width="30.7109375" style="1194" customWidth="1"/>
    <col min="14082" max="14111" width="20.7109375" style="1194" customWidth="1"/>
    <col min="14112" max="14336" width="9.140625" style="1194" customWidth="1"/>
    <col min="14337" max="14337" width="30.7109375" style="1194" customWidth="1"/>
    <col min="14338" max="14367" width="20.7109375" style="1194" customWidth="1"/>
    <col min="14368" max="14592" width="9.140625" style="1194" customWidth="1"/>
    <col min="14593" max="14593" width="30.7109375" style="1194" customWidth="1"/>
    <col min="14594" max="14623" width="20.7109375" style="1194" customWidth="1"/>
    <col min="14624" max="14848" width="9.140625" style="1194" customWidth="1"/>
    <col min="14849" max="14849" width="30.7109375" style="1194" customWidth="1"/>
    <col min="14850" max="14879" width="20.7109375" style="1194" customWidth="1"/>
    <col min="14880" max="15104" width="9.140625" style="1194" customWidth="1"/>
    <col min="15105" max="15105" width="30.7109375" style="1194" customWidth="1"/>
    <col min="15106" max="15135" width="20.7109375" style="1194" customWidth="1"/>
    <col min="15136" max="15360" width="9.140625" style="1194" customWidth="1"/>
    <col min="15361" max="15361" width="30.7109375" style="1194" customWidth="1"/>
    <col min="15362" max="15391" width="20.7109375" style="1194" customWidth="1"/>
    <col min="15392" max="15616" width="9.140625" style="1194" customWidth="1"/>
    <col min="15617" max="15617" width="30.7109375" style="1194" customWidth="1"/>
    <col min="15618" max="15647" width="20.7109375" style="1194" customWidth="1"/>
    <col min="15648" max="15872" width="9.140625" style="1194" customWidth="1"/>
    <col min="15873" max="15873" width="30.7109375" style="1194" customWidth="1"/>
    <col min="15874" max="15903" width="20.7109375" style="1194" customWidth="1"/>
    <col min="15904" max="16128" width="9.140625" style="1194" customWidth="1"/>
    <col min="16129" max="16129" width="30.7109375" style="1194" customWidth="1"/>
    <col min="16130" max="16159" width="20.7109375" style="1194" customWidth="1"/>
    <col min="16160" max="16384" width="9.140625" style="1194" customWidth="1"/>
  </cols>
  <sheetData>
    <row r="1" spans="1:31" ht="56.25" customHeight="1">
      <c r="C1" s="1195" t="s">
        <v>8871</v>
      </c>
      <c r="E1" s="1194" t="s">
        <v>8872</v>
      </c>
    </row>
    <row r="2" spans="1:31">
      <c r="C2" s="1196" t="s">
        <v>8570</v>
      </c>
      <c r="E2" s="1194" t="s">
        <v>8306</v>
      </c>
    </row>
    <row r="3" spans="1:31">
      <c r="C3" s="1196" t="s">
        <v>8307</v>
      </c>
    </row>
    <row r="6" spans="1:31">
      <c r="A6" s="1197" t="s">
        <v>8308</v>
      </c>
    </row>
    <row r="7" spans="1:31">
      <c r="A7" s="1194" t="s">
        <v>8571</v>
      </c>
    </row>
    <row r="9" spans="1:31">
      <c r="A9" s="1198"/>
      <c r="B9" s="1199" t="s">
        <v>8572</v>
      </c>
      <c r="C9" s="1199" t="s">
        <v>8573</v>
      </c>
      <c r="D9" s="1199" t="s">
        <v>3406</v>
      </c>
      <c r="E9" s="1199" t="s">
        <v>8574</v>
      </c>
      <c r="F9" s="1199" t="s">
        <v>8575</v>
      </c>
      <c r="G9" s="1199" t="s">
        <v>8576</v>
      </c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</row>
    <row r="10" spans="1:31">
      <c r="A10" s="1198"/>
      <c r="B10" s="1199"/>
      <c r="C10" s="1199" t="s">
        <v>8577</v>
      </c>
      <c r="D10" s="1199"/>
      <c r="E10" s="1199"/>
      <c r="F10" s="1199"/>
      <c r="G10" s="1199"/>
      <c r="H10" s="1199"/>
      <c r="I10" s="1199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  <c r="AC10" s="1199"/>
      <c r="AD10" s="1199"/>
      <c r="AE10" s="1199"/>
    </row>
    <row r="11" spans="1:31">
      <c r="A11" s="1198"/>
      <c r="B11" s="1199">
        <v>1</v>
      </c>
      <c r="C11" s="1199">
        <v>2</v>
      </c>
      <c r="D11" s="1199" t="s">
        <v>8578</v>
      </c>
      <c r="E11" s="1199">
        <v>4</v>
      </c>
      <c r="F11" s="1199">
        <v>5</v>
      </c>
      <c r="G11" s="1199" t="s">
        <v>8579</v>
      </c>
      <c r="H11" s="1199"/>
      <c r="I11" s="1199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  <c r="AC11" s="1199"/>
      <c r="AD11" s="1199"/>
      <c r="AE11" s="1199"/>
    </row>
    <row r="12" spans="1:31">
      <c r="A12" s="1194" t="s">
        <v>8873</v>
      </c>
      <c r="B12" s="1200"/>
      <c r="C12" s="1200"/>
      <c r="D12" s="1200"/>
      <c r="E12" s="1200"/>
      <c r="F12" s="1200"/>
      <c r="G12" s="1200"/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1200"/>
      <c r="W12" s="1200"/>
      <c r="X12" s="1200"/>
      <c r="Y12" s="1200"/>
      <c r="Z12" s="1200"/>
      <c r="AA12" s="1200"/>
      <c r="AB12" s="1200"/>
      <c r="AC12" s="1200"/>
      <c r="AD12" s="1200"/>
      <c r="AE12" s="1200"/>
    </row>
    <row r="13" spans="1:31">
      <c r="B13" s="1200"/>
      <c r="C13" s="1200"/>
      <c r="D13" s="1200"/>
      <c r="E13" s="1200"/>
      <c r="F13" s="1200"/>
      <c r="G13" s="1200"/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1200"/>
      <c r="W13" s="1200"/>
      <c r="X13" s="1200"/>
      <c r="Y13" s="1200"/>
      <c r="Z13" s="1200"/>
      <c r="AA13" s="1200"/>
      <c r="AB13" s="1200"/>
      <c r="AC13" s="1200"/>
      <c r="AD13" s="1200"/>
      <c r="AE13" s="1200"/>
    </row>
    <row r="14" spans="1:31">
      <c r="A14" s="1194" t="s">
        <v>8874</v>
      </c>
      <c r="B14" s="1200">
        <v>14456771.5</v>
      </c>
      <c r="C14" s="1200">
        <v>6524</v>
      </c>
      <c r="D14" s="1200">
        <v>14463295.5</v>
      </c>
      <c r="E14" s="1200">
        <v>2388348.88</v>
      </c>
      <c r="F14" s="1200">
        <v>2357427.5499999998</v>
      </c>
      <c r="G14" s="1200">
        <v>12074946.619999999</v>
      </c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0"/>
      <c r="Z14" s="1200"/>
      <c r="AA14" s="1200"/>
      <c r="AB14" s="1200"/>
      <c r="AC14" s="1200"/>
      <c r="AD14" s="1200"/>
      <c r="AE14" s="1200"/>
    </row>
    <row r="15" spans="1:31">
      <c r="A15" s="1194" t="s">
        <v>8875</v>
      </c>
      <c r="B15" s="1200">
        <v>16504912.210000001</v>
      </c>
      <c r="C15" s="1200">
        <v>378893</v>
      </c>
      <c r="D15" s="1200">
        <v>16883805.210000001</v>
      </c>
      <c r="E15" s="1200">
        <v>3137712.15</v>
      </c>
      <c r="F15" s="1200">
        <v>3087369.96</v>
      </c>
      <c r="G15" s="1200">
        <v>13746093.060000001</v>
      </c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200"/>
    </row>
    <row r="16" spans="1:31">
      <c r="A16" s="1194" t="s">
        <v>8876</v>
      </c>
      <c r="B16" s="1200">
        <v>204338586.69999999</v>
      </c>
      <c r="C16" s="1200">
        <v>43698333.799999997</v>
      </c>
      <c r="D16" s="1200">
        <v>248036920.5</v>
      </c>
      <c r="E16" s="1200">
        <v>47174201.909999996</v>
      </c>
      <c r="F16" s="1200">
        <v>44241058.43</v>
      </c>
      <c r="G16" s="1200">
        <v>200862718.59</v>
      </c>
      <c r="H16" s="1200"/>
      <c r="I16" s="1200"/>
      <c r="J16" s="1200"/>
      <c r="K16" s="1200"/>
      <c r="L16" s="1200"/>
      <c r="M16" s="1200"/>
      <c r="N16" s="1200"/>
      <c r="O16" s="1200"/>
      <c r="P16" s="1200"/>
      <c r="Q16" s="1200"/>
      <c r="R16" s="1200"/>
      <c r="S16" s="1200"/>
      <c r="T16" s="1200"/>
      <c r="U16" s="1200"/>
      <c r="V16" s="1200"/>
      <c r="W16" s="1200"/>
      <c r="X16" s="1200"/>
      <c r="Y16" s="1200"/>
      <c r="Z16" s="1200"/>
      <c r="AA16" s="1200"/>
      <c r="AB16" s="1200"/>
      <c r="AC16" s="1200"/>
      <c r="AD16" s="1200"/>
      <c r="AE16" s="1200"/>
    </row>
    <row r="17" spans="1:31">
      <c r="A17" s="1194" t="s">
        <v>8877</v>
      </c>
      <c r="B17" s="1200">
        <v>0</v>
      </c>
      <c r="C17" s="1200">
        <v>0</v>
      </c>
      <c r="D17" s="1200">
        <v>0</v>
      </c>
      <c r="E17" s="1200">
        <v>0</v>
      </c>
      <c r="F17" s="1200">
        <v>0</v>
      </c>
      <c r="G17" s="1200">
        <v>0</v>
      </c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0"/>
      <c r="W17" s="1200"/>
      <c r="X17" s="1200"/>
      <c r="Y17" s="1200"/>
      <c r="Z17" s="1200"/>
      <c r="AA17" s="1200"/>
      <c r="AB17" s="1200"/>
      <c r="AC17" s="1200"/>
      <c r="AD17" s="1200"/>
      <c r="AE17" s="1200"/>
    </row>
    <row r="18" spans="1:31">
      <c r="A18" s="1194" t="s">
        <v>8878</v>
      </c>
      <c r="B18" s="1200">
        <v>518362297.98000002</v>
      </c>
      <c r="C18" s="1200">
        <v>6092186.71</v>
      </c>
      <c r="D18" s="1200">
        <v>524454484.69</v>
      </c>
      <c r="E18" s="1200">
        <v>162604201.52000001</v>
      </c>
      <c r="F18" s="1200">
        <v>158689742.63</v>
      </c>
      <c r="G18" s="1200">
        <v>361850283.17000002</v>
      </c>
      <c r="H18" s="1200"/>
      <c r="I18" s="1200"/>
      <c r="J18" s="1200"/>
      <c r="K18" s="1200"/>
      <c r="L18" s="1200"/>
      <c r="M18" s="1200"/>
      <c r="N18" s="1200"/>
      <c r="O18" s="1200"/>
      <c r="P18" s="1200"/>
      <c r="Q18" s="1200"/>
      <c r="R18" s="1200"/>
      <c r="S18" s="1200"/>
      <c r="T18" s="1200"/>
      <c r="U18" s="1200"/>
      <c r="V18" s="1200"/>
      <c r="W18" s="1200"/>
      <c r="X18" s="1200"/>
      <c r="Y18" s="1200"/>
      <c r="Z18" s="1200"/>
      <c r="AA18" s="1200"/>
      <c r="AB18" s="1200"/>
      <c r="AC18" s="1200"/>
      <c r="AD18" s="1200"/>
      <c r="AE18" s="1200"/>
    </row>
    <row r="19" spans="1:31">
      <c r="A19" s="1194" t="s">
        <v>8879</v>
      </c>
      <c r="B19" s="1200">
        <v>0</v>
      </c>
      <c r="C19" s="1200">
        <v>0</v>
      </c>
      <c r="D19" s="1200">
        <v>0</v>
      </c>
      <c r="E19" s="1200">
        <v>0</v>
      </c>
      <c r="F19" s="1200">
        <v>0</v>
      </c>
      <c r="G19" s="1200">
        <v>0</v>
      </c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1200"/>
      <c r="AB19" s="1200"/>
      <c r="AC19" s="1200"/>
      <c r="AD19" s="1200"/>
      <c r="AE19" s="1200"/>
    </row>
    <row r="20" spans="1:31">
      <c r="A20" s="1194" t="s">
        <v>8880</v>
      </c>
      <c r="B20" s="1200">
        <v>657705810.64999998</v>
      </c>
      <c r="C20" s="1200">
        <v>58141820.109999999</v>
      </c>
      <c r="D20" s="1200">
        <v>715847630.75999999</v>
      </c>
      <c r="E20" s="1200">
        <v>109247001.44</v>
      </c>
      <c r="F20" s="1200">
        <v>101375705.70999999</v>
      </c>
      <c r="G20" s="1200">
        <v>606600629.32000005</v>
      </c>
      <c r="H20" s="1200"/>
      <c r="I20" s="1200"/>
      <c r="J20" s="1200"/>
      <c r="K20" s="1200"/>
      <c r="L20" s="1200"/>
      <c r="M20" s="1200"/>
      <c r="N20" s="1200"/>
      <c r="O20" s="1200"/>
      <c r="P20" s="1200"/>
      <c r="Q20" s="1200"/>
      <c r="R20" s="1200"/>
      <c r="S20" s="1200"/>
      <c r="T20" s="1200"/>
      <c r="U20" s="1200"/>
      <c r="V20" s="1200"/>
      <c r="W20" s="1200"/>
      <c r="X20" s="1200"/>
      <c r="Y20" s="1200"/>
      <c r="Z20" s="1200"/>
      <c r="AA20" s="1200"/>
      <c r="AB20" s="1200"/>
      <c r="AC20" s="1200"/>
      <c r="AD20" s="1200"/>
      <c r="AE20" s="1200"/>
    </row>
    <row r="21" spans="1:31">
      <c r="A21" s="1194" t="s">
        <v>8881</v>
      </c>
      <c r="B21" s="1200">
        <v>37675537.799999997</v>
      </c>
      <c r="C21" s="1200">
        <v>227924.17</v>
      </c>
      <c r="D21" s="1200">
        <v>37903461.969999999</v>
      </c>
      <c r="E21" s="1200">
        <v>5116619.17</v>
      </c>
      <c r="F21" s="1200">
        <v>3976939.64</v>
      </c>
      <c r="G21" s="1200">
        <v>32786842.800000001</v>
      </c>
      <c r="H21" s="1200"/>
      <c r="I21" s="1200"/>
      <c r="J21" s="1200"/>
      <c r="K21" s="1200"/>
      <c r="L21" s="1200"/>
      <c r="M21" s="1200"/>
      <c r="N21" s="1200"/>
      <c r="O21" s="1200"/>
      <c r="P21" s="1200"/>
      <c r="Q21" s="1200"/>
      <c r="R21" s="1200"/>
      <c r="S21" s="1200"/>
      <c r="T21" s="1200"/>
      <c r="U21" s="1200"/>
      <c r="V21" s="1200"/>
      <c r="W21" s="1200"/>
      <c r="X21" s="1200"/>
      <c r="Y21" s="1200"/>
      <c r="Z21" s="1200"/>
      <c r="AA21" s="1200"/>
      <c r="AB21" s="1200"/>
      <c r="AC21" s="1200"/>
      <c r="AD21" s="1200"/>
      <c r="AE21" s="1200"/>
    </row>
    <row r="22" spans="1:31">
      <c r="B22" s="1200"/>
      <c r="C22" s="1200"/>
      <c r="D22" s="1200"/>
      <c r="E22" s="1200"/>
      <c r="F22" s="1200"/>
      <c r="G22" s="1200"/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200"/>
      <c r="AB22" s="1200"/>
      <c r="AC22" s="1200"/>
      <c r="AD22" s="1200"/>
      <c r="AE22" s="1200"/>
    </row>
    <row r="23" spans="1:31">
      <c r="A23" s="1194" t="s">
        <v>8882</v>
      </c>
      <c r="B23" s="1200"/>
      <c r="C23" s="1200"/>
      <c r="D23" s="1200"/>
      <c r="E23" s="1200"/>
      <c r="F23" s="1200"/>
      <c r="G23" s="1200"/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0"/>
      <c r="Y23" s="1200"/>
      <c r="Z23" s="1200"/>
      <c r="AA23" s="1200"/>
      <c r="AB23" s="1200"/>
      <c r="AC23" s="1200"/>
      <c r="AD23" s="1200"/>
      <c r="AE23" s="1200"/>
    </row>
    <row r="24" spans="1:31">
      <c r="B24" s="1200"/>
      <c r="C24" s="1200"/>
      <c r="D24" s="1200"/>
      <c r="E24" s="1200"/>
      <c r="F24" s="1200"/>
      <c r="G24" s="1200"/>
      <c r="H24" s="1200"/>
      <c r="I24" s="1200"/>
      <c r="J24" s="1200"/>
      <c r="K24" s="1200"/>
      <c r="L24" s="1200"/>
      <c r="M24" s="1200"/>
      <c r="N24" s="1200"/>
      <c r="O24" s="1200"/>
      <c r="P24" s="1200"/>
      <c r="Q24" s="1200"/>
      <c r="R24" s="1200"/>
      <c r="S24" s="1200"/>
      <c r="T24" s="1200"/>
      <c r="U24" s="1200"/>
      <c r="V24" s="1200"/>
      <c r="W24" s="1200"/>
      <c r="X24" s="1200"/>
      <c r="Y24" s="1200"/>
      <c r="Z24" s="1200"/>
      <c r="AA24" s="1200"/>
      <c r="AB24" s="1200"/>
      <c r="AC24" s="1200"/>
      <c r="AD24" s="1200"/>
      <c r="AE24" s="1200"/>
    </row>
    <row r="25" spans="1:31">
      <c r="A25" s="1194" t="s">
        <v>8883</v>
      </c>
      <c r="B25" s="1200">
        <v>359429465.58999997</v>
      </c>
      <c r="C25" s="1200">
        <v>37113753.520000003</v>
      </c>
      <c r="D25" s="1200">
        <v>396543219.11000001</v>
      </c>
      <c r="E25" s="1200">
        <v>78813942.299999997</v>
      </c>
      <c r="F25" s="1200">
        <v>60711686.549999997</v>
      </c>
      <c r="G25" s="1200">
        <v>317729276.81</v>
      </c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  <c r="V25" s="1200"/>
      <c r="W25" s="1200"/>
      <c r="X25" s="1200"/>
      <c r="Y25" s="1200"/>
      <c r="Z25" s="1200"/>
      <c r="AA25" s="1200"/>
      <c r="AB25" s="1200"/>
      <c r="AC25" s="1200"/>
      <c r="AD25" s="1200"/>
      <c r="AE25" s="1200"/>
    </row>
    <row r="26" spans="1:31">
      <c r="A26" s="1194" t="s">
        <v>8884</v>
      </c>
      <c r="B26" s="1200">
        <v>673701868.67999995</v>
      </c>
      <c r="C26" s="1200">
        <v>205944872.41</v>
      </c>
      <c r="D26" s="1200">
        <v>879646741.09000003</v>
      </c>
      <c r="E26" s="1200">
        <v>86351297.700000003</v>
      </c>
      <c r="F26" s="1200">
        <v>79001880</v>
      </c>
      <c r="G26" s="1200">
        <v>793295443.38999999</v>
      </c>
      <c r="H26" s="1200"/>
      <c r="I26" s="1200"/>
      <c r="J26" s="1200"/>
      <c r="K26" s="1200"/>
      <c r="L26" s="1200"/>
      <c r="M26" s="1200"/>
      <c r="N26" s="1200"/>
      <c r="O26" s="1200"/>
      <c r="P26" s="1200"/>
      <c r="Q26" s="1200"/>
      <c r="R26" s="1200"/>
      <c r="S26" s="1200"/>
      <c r="T26" s="1200"/>
      <c r="U26" s="1200"/>
      <c r="V26" s="1200"/>
      <c r="W26" s="1200"/>
      <c r="X26" s="1200"/>
      <c r="Y26" s="1200"/>
      <c r="Z26" s="1200"/>
      <c r="AA26" s="1200"/>
      <c r="AB26" s="1200"/>
      <c r="AC26" s="1200"/>
      <c r="AD26" s="1200"/>
      <c r="AE26" s="1200"/>
    </row>
    <row r="27" spans="1:31">
      <c r="A27" s="1194" t="s">
        <v>8885</v>
      </c>
      <c r="B27" s="1200">
        <v>95048925.920000002</v>
      </c>
      <c r="C27" s="1200">
        <v>14688705.35</v>
      </c>
      <c r="D27" s="1200">
        <v>109737631.27</v>
      </c>
      <c r="E27" s="1200">
        <v>19997021.260000002</v>
      </c>
      <c r="F27" s="1200">
        <v>18461874.440000001</v>
      </c>
      <c r="G27" s="1200">
        <v>89740610.010000005</v>
      </c>
      <c r="H27" s="1200"/>
      <c r="I27" s="1200"/>
      <c r="J27" s="1200"/>
      <c r="K27" s="1200"/>
      <c r="L27" s="1200"/>
      <c r="M27" s="1200"/>
      <c r="N27" s="1200"/>
      <c r="O27" s="1200"/>
      <c r="P27" s="1200"/>
      <c r="Q27" s="1200"/>
      <c r="R27" s="1200"/>
      <c r="S27" s="1200"/>
      <c r="T27" s="1200"/>
      <c r="U27" s="1200"/>
      <c r="V27" s="1200"/>
      <c r="W27" s="1200"/>
      <c r="X27" s="1200"/>
      <c r="Y27" s="1200"/>
      <c r="Z27" s="1200"/>
      <c r="AA27" s="1200"/>
      <c r="AB27" s="1200"/>
      <c r="AC27" s="1200"/>
      <c r="AD27" s="1200"/>
      <c r="AE27" s="1200"/>
    </row>
    <row r="28" spans="1:31">
      <c r="A28" s="1194" t="s">
        <v>8886</v>
      </c>
      <c r="B28" s="1200">
        <v>63194653.299999997</v>
      </c>
      <c r="C28" s="1200">
        <v>12178726</v>
      </c>
      <c r="D28" s="1200">
        <v>75373379.299999997</v>
      </c>
      <c r="E28" s="1200">
        <v>22205960.460000001</v>
      </c>
      <c r="F28" s="1200">
        <v>20499425.449999999</v>
      </c>
      <c r="G28" s="1200">
        <v>53167418.840000004</v>
      </c>
      <c r="H28" s="1200"/>
      <c r="I28" s="1200"/>
      <c r="J28" s="1200"/>
      <c r="K28" s="1200"/>
      <c r="L28" s="1200"/>
      <c r="M28" s="1200"/>
      <c r="N28" s="1200"/>
      <c r="O28" s="1200"/>
      <c r="P28" s="1200"/>
      <c r="Q28" s="1200"/>
      <c r="R28" s="1200"/>
      <c r="S28" s="1200"/>
      <c r="T28" s="1200"/>
      <c r="U28" s="1200"/>
      <c r="V28" s="1200"/>
      <c r="W28" s="1200"/>
      <c r="X28" s="1200"/>
      <c r="Y28" s="1200"/>
      <c r="Z28" s="1200"/>
      <c r="AA28" s="1200"/>
      <c r="AB28" s="1200"/>
      <c r="AC28" s="1200"/>
      <c r="AD28" s="1200"/>
      <c r="AE28" s="1200"/>
    </row>
    <row r="29" spans="1:31">
      <c r="A29" s="1194" t="s">
        <v>8887</v>
      </c>
      <c r="B29" s="1200">
        <v>28379368.370000001</v>
      </c>
      <c r="C29" s="1200">
        <v>3806392</v>
      </c>
      <c r="D29" s="1200">
        <v>32185760.370000001</v>
      </c>
      <c r="E29" s="1200">
        <v>4833920.1399999997</v>
      </c>
      <c r="F29" s="1200">
        <v>4627193.09</v>
      </c>
      <c r="G29" s="1200">
        <v>27351840.23</v>
      </c>
      <c r="H29" s="1200"/>
      <c r="I29" s="1200"/>
      <c r="J29" s="1200"/>
      <c r="K29" s="1200"/>
      <c r="L29" s="1200"/>
      <c r="M29" s="1200"/>
      <c r="N29" s="1200"/>
      <c r="O29" s="1200"/>
      <c r="P29" s="1200"/>
      <c r="Q29" s="1200"/>
      <c r="R29" s="1200"/>
      <c r="S29" s="1200"/>
      <c r="T29" s="1200"/>
      <c r="U29" s="1200"/>
      <c r="V29" s="1200"/>
      <c r="W29" s="1200"/>
      <c r="X29" s="1200"/>
      <c r="Y29" s="1200"/>
      <c r="Z29" s="1200"/>
      <c r="AA29" s="1200"/>
      <c r="AB29" s="1200"/>
      <c r="AC29" s="1200"/>
      <c r="AD29" s="1200"/>
      <c r="AE29" s="1200"/>
    </row>
    <row r="30" spans="1:31">
      <c r="A30" s="1194" t="s">
        <v>8888</v>
      </c>
      <c r="B30" s="1200">
        <v>419623</v>
      </c>
      <c r="C30" s="1200">
        <v>37300</v>
      </c>
      <c r="D30" s="1200">
        <v>456923</v>
      </c>
      <c r="E30" s="1200">
        <v>36759.360000000001</v>
      </c>
      <c r="F30" s="1200">
        <v>27270.48</v>
      </c>
      <c r="G30" s="1200">
        <v>420163.64</v>
      </c>
      <c r="H30" s="1200"/>
      <c r="I30" s="1200"/>
      <c r="J30" s="1200"/>
      <c r="K30" s="1200"/>
      <c r="L30" s="1200"/>
      <c r="M30" s="1200"/>
      <c r="N30" s="1200"/>
      <c r="O30" s="1200"/>
      <c r="P30" s="1200"/>
      <c r="Q30" s="1200"/>
      <c r="R30" s="1200"/>
      <c r="S30" s="1200"/>
      <c r="T30" s="1200"/>
      <c r="U30" s="1200"/>
      <c r="V30" s="1200"/>
      <c r="W30" s="1200"/>
      <c r="X30" s="1200"/>
      <c r="Y30" s="1200"/>
      <c r="Z30" s="1200"/>
      <c r="AA30" s="1200"/>
      <c r="AB30" s="1200"/>
      <c r="AC30" s="1200"/>
      <c r="AD30" s="1200"/>
      <c r="AE30" s="1200"/>
    </row>
    <row r="31" spans="1:31">
      <c r="A31" s="1194" t="s">
        <v>8889</v>
      </c>
      <c r="B31" s="1200">
        <v>7525665.0199999996</v>
      </c>
      <c r="C31" s="1200">
        <v>2366580.37</v>
      </c>
      <c r="D31" s="1200">
        <v>9892245.3900000006</v>
      </c>
      <c r="E31" s="1200">
        <v>2630279.35</v>
      </c>
      <c r="F31" s="1200">
        <v>2463623.2999999998</v>
      </c>
      <c r="G31" s="1200">
        <v>7261966.04</v>
      </c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  <c r="X31" s="1200"/>
      <c r="Y31" s="1200"/>
      <c r="Z31" s="1200"/>
      <c r="AA31" s="1200"/>
      <c r="AB31" s="1200"/>
      <c r="AC31" s="1200"/>
      <c r="AD31" s="1200"/>
      <c r="AE31" s="1200"/>
    </row>
    <row r="32" spans="1:31">
      <c r="B32" s="1200"/>
      <c r="C32" s="1200"/>
      <c r="D32" s="1200"/>
      <c r="E32" s="1200"/>
      <c r="F32" s="1200"/>
      <c r="G32" s="1200"/>
      <c r="H32" s="1200"/>
      <c r="I32" s="1200"/>
      <c r="J32" s="1200"/>
      <c r="K32" s="1200"/>
      <c r="L32" s="1200"/>
      <c r="M32" s="1200"/>
      <c r="N32" s="1200"/>
      <c r="O32" s="1200"/>
      <c r="P32" s="1200"/>
      <c r="Q32" s="1200"/>
      <c r="R32" s="1200"/>
      <c r="S32" s="1200"/>
      <c r="T32" s="1200"/>
      <c r="U32" s="1200"/>
      <c r="V32" s="1200"/>
      <c r="W32" s="1200"/>
      <c r="X32" s="1200"/>
      <c r="Y32" s="1200"/>
      <c r="Z32" s="1200"/>
      <c r="AA32" s="1200"/>
      <c r="AB32" s="1200"/>
      <c r="AC32" s="1200"/>
      <c r="AD32" s="1200"/>
      <c r="AE32" s="1200"/>
    </row>
    <row r="33" spans="1:31">
      <c r="A33" s="1194" t="s">
        <v>8890</v>
      </c>
      <c r="B33" s="1200"/>
      <c r="C33" s="1200"/>
      <c r="D33" s="1200"/>
      <c r="E33" s="1200"/>
      <c r="F33" s="1200"/>
      <c r="G33" s="1200"/>
      <c r="H33" s="1200"/>
      <c r="I33" s="1200"/>
      <c r="J33" s="1200"/>
      <c r="K33" s="1200"/>
      <c r="L33" s="1200"/>
      <c r="M33" s="1200"/>
      <c r="N33" s="1200"/>
      <c r="O33" s="1200"/>
      <c r="P33" s="1200"/>
      <c r="Q33" s="1200"/>
      <c r="R33" s="1200"/>
      <c r="S33" s="1200"/>
      <c r="T33" s="1200"/>
      <c r="U33" s="1200"/>
      <c r="V33" s="1200"/>
      <c r="W33" s="1200"/>
      <c r="X33" s="1200"/>
      <c r="Y33" s="1200"/>
      <c r="Z33" s="1200"/>
      <c r="AA33" s="1200"/>
      <c r="AB33" s="1200"/>
      <c r="AC33" s="1200"/>
      <c r="AD33" s="1200"/>
      <c r="AE33" s="1200"/>
    </row>
    <row r="34" spans="1:31">
      <c r="A34" s="1194" t="s">
        <v>8891</v>
      </c>
      <c r="B34" s="1200">
        <v>13495811.98</v>
      </c>
      <c r="C34" s="1200">
        <v>5738332.1699999999</v>
      </c>
      <c r="D34" s="1200">
        <v>19234144.149999999</v>
      </c>
      <c r="E34" s="1200">
        <v>2909487.44</v>
      </c>
      <c r="F34" s="1200">
        <v>2639714.9500000002</v>
      </c>
      <c r="G34" s="1200">
        <v>16324656.710000001</v>
      </c>
      <c r="H34" s="1200"/>
      <c r="I34" s="1200"/>
      <c r="J34" s="1200"/>
      <c r="K34" s="1200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0"/>
      <c r="W34" s="1200"/>
      <c r="X34" s="1200"/>
      <c r="Y34" s="1200"/>
      <c r="Z34" s="1200"/>
      <c r="AA34" s="1200"/>
      <c r="AB34" s="1200"/>
      <c r="AC34" s="1200"/>
      <c r="AD34" s="1200"/>
      <c r="AE34" s="1200"/>
    </row>
    <row r="35" spans="1:31">
      <c r="A35" s="1194" t="s">
        <v>8892</v>
      </c>
      <c r="B35" s="1200">
        <v>15869018.1</v>
      </c>
      <c r="C35" s="1200">
        <v>200000</v>
      </c>
      <c r="D35" s="1200">
        <v>16069018.1</v>
      </c>
      <c r="E35" s="1200">
        <v>2390720.08</v>
      </c>
      <c r="F35" s="1200">
        <v>2158100</v>
      </c>
      <c r="G35" s="1200">
        <v>13678298.02</v>
      </c>
      <c r="H35" s="1200"/>
      <c r="I35" s="1200"/>
      <c r="J35" s="1200"/>
      <c r="K35" s="1200"/>
      <c r="L35" s="1200"/>
      <c r="M35" s="1200"/>
      <c r="N35" s="1200"/>
      <c r="O35" s="1200"/>
      <c r="P35" s="1200"/>
      <c r="Q35" s="1200"/>
      <c r="R35" s="1200"/>
      <c r="S35" s="1200"/>
      <c r="T35" s="1200"/>
      <c r="U35" s="1200"/>
      <c r="V35" s="1200"/>
      <c r="W35" s="1200"/>
      <c r="X35" s="1200"/>
      <c r="Y35" s="1200"/>
      <c r="Z35" s="1200"/>
      <c r="AA35" s="1200"/>
      <c r="AB35" s="1200"/>
      <c r="AC35" s="1200"/>
      <c r="AD35" s="1200"/>
      <c r="AE35" s="1200"/>
    </row>
    <row r="36" spans="1:31">
      <c r="A36" s="1194" t="s">
        <v>8893</v>
      </c>
      <c r="B36" s="1200">
        <v>0</v>
      </c>
      <c r="C36" s="1200">
        <v>0</v>
      </c>
      <c r="D36" s="1200">
        <v>0</v>
      </c>
      <c r="E36" s="1200">
        <v>0</v>
      </c>
      <c r="F36" s="1200">
        <v>0</v>
      </c>
      <c r="G36" s="1200">
        <v>0</v>
      </c>
      <c r="H36" s="1200"/>
      <c r="I36" s="1200"/>
      <c r="J36" s="1200"/>
      <c r="K36" s="1200"/>
      <c r="L36" s="1200"/>
      <c r="M36" s="1200"/>
      <c r="N36" s="1200"/>
      <c r="O36" s="1200"/>
      <c r="P36" s="1200"/>
      <c r="Q36" s="1200"/>
      <c r="R36" s="1200"/>
      <c r="S36" s="1200"/>
      <c r="T36" s="1200"/>
      <c r="U36" s="1200"/>
      <c r="V36" s="1200"/>
      <c r="W36" s="1200"/>
      <c r="X36" s="1200"/>
      <c r="Y36" s="1200"/>
      <c r="Z36" s="1200"/>
      <c r="AA36" s="1200"/>
      <c r="AB36" s="1200"/>
      <c r="AC36" s="1200"/>
      <c r="AD36" s="1200"/>
      <c r="AE36" s="1200"/>
    </row>
    <row r="37" spans="1:31">
      <c r="A37" s="1194" t="s">
        <v>8894</v>
      </c>
      <c r="B37" s="1200">
        <v>0</v>
      </c>
      <c r="C37" s="1200">
        <v>0</v>
      </c>
      <c r="D37" s="1200">
        <v>0</v>
      </c>
      <c r="E37" s="1200">
        <v>0</v>
      </c>
      <c r="F37" s="1200">
        <v>0</v>
      </c>
      <c r="G37" s="1200">
        <v>0</v>
      </c>
      <c r="H37" s="1200"/>
      <c r="I37" s="1200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0"/>
      <c r="V37" s="1200"/>
      <c r="W37" s="1200"/>
      <c r="X37" s="1200"/>
      <c r="Y37" s="1200"/>
      <c r="Z37" s="1200"/>
      <c r="AA37" s="1200"/>
      <c r="AB37" s="1200"/>
      <c r="AC37" s="1200"/>
      <c r="AD37" s="1200"/>
      <c r="AE37" s="1200"/>
    </row>
    <row r="38" spans="1:31">
      <c r="A38" s="1194" t="s">
        <v>8895</v>
      </c>
      <c r="B38" s="1200">
        <v>0</v>
      </c>
      <c r="C38" s="1200">
        <v>0</v>
      </c>
      <c r="D38" s="1200">
        <v>0</v>
      </c>
      <c r="E38" s="1200">
        <v>0</v>
      </c>
      <c r="F38" s="1200">
        <v>0</v>
      </c>
      <c r="G38" s="1200">
        <v>0</v>
      </c>
      <c r="H38" s="1200"/>
      <c r="I38" s="1200"/>
      <c r="J38" s="1200"/>
      <c r="K38" s="1200"/>
      <c r="L38" s="1200"/>
      <c r="M38" s="1200"/>
      <c r="N38" s="1200"/>
      <c r="O38" s="1200"/>
      <c r="P38" s="1200"/>
      <c r="Q38" s="1200"/>
      <c r="R38" s="1200"/>
      <c r="S38" s="1200"/>
      <c r="T38" s="1200"/>
      <c r="U38" s="1200"/>
      <c r="V38" s="1200"/>
      <c r="W38" s="1200"/>
      <c r="X38" s="1200"/>
      <c r="Y38" s="1200"/>
      <c r="Z38" s="1200"/>
      <c r="AA38" s="1200"/>
      <c r="AB38" s="1200"/>
      <c r="AC38" s="1200"/>
      <c r="AD38" s="1200"/>
      <c r="AE38" s="1200"/>
    </row>
    <row r="39" spans="1:31">
      <c r="A39" s="1194" t="s">
        <v>8896</v>
      </c>
      <c r="B39" s="1200">
        <v>30057941.719999999</v>
      </c>
      <c r="C39" s="1200">
        <v>300000</v>
      </c>
      <c r="D39" s="1200">
        <v>30357941.719999999</v>
      </c>
      <c r="E39" s="1200">
        <v>5923004.5</v>
      </c>
      <c r="F39" s="1200">
        <v>5094751.51</v>
      </c>
      <c r="G39" s="1200">
        <v>24434937.219999999</v>
      </c>
      <c r="H39" s="1200"/>
      <c r="I39" s="1200"/>
      <c r="J39" s="1200"/>
      <c r="K39" s="1200"/>
      <c r="L39" s="1200"/>
      <c r="M39" s="1200"/>
      <c r="N39" s="1200"/>
      <c r="O39" s="1200"/>
      <c r="P39" s="1200"/>
      <c r="Q39" s="1200"/>
      <c r="R39" s="1200"/>
      <c r="S39" s="1200"/>
      <c r="T39" s="1200"/>
      <c r="U39" s="1200"/>
      <c r="V39" s="1200"/>
      <c r="W39" s="1200"/>
      <c r="X39" s="1200"/>
      <c r="Y39" s="1200"/>
      <c r="Z39" s="1200"/>
      <c r="AA39" s="1200"/>
      <c r="AB39" s="1200"/>
      <c r="AC39" s="1200"/>
      <c r="AD39" s="1200"/>
      <c r="AE39" s="1200"/>
    </row>
    <row r="40" spans="1:31">
      <c r="A40" s="1194" t="s">
        <v>8897</v>
      </c>
      <c r="B40" s="1200">
        <v>9500268.4499999993</v>
      </c>
      <c r="C40" s="1200">
        <v>91918</v>
      </c>
      <c r="D40" s="1200">
        <v>9592186.4499999993</v>
      </c>
      <c r="E40" s="1200">
        <v>2473452.3199999998</v>
      </c>
      <c r="F40" s="1200">
        <v>2125056.4900000002</v>
      </c>
      <c r="G40" s="1200">
        <v>7118734.1299999999</v>
      </c>
      <c r="H40" s="1200"/>
      <c r="I40" s="1200"/>
      <c r="J40" s="1200"/>
      <c r="K40" s="1200"/>
      <c r="L40" s="1200"/>
      <c r="M40" s="1200"/>
      <c r="N40" s="1200"/>
      <c r="O40" s="1200"/>
      <c r="P40" s="1200"/>
      <c r="Q40" s="1200"/>
      <c r="R40" s="1200"/>
      <c r="S40" s="1200"/>
      <c r="T40" s="1200"/>
      <c r="U40" s="1200"/>
      <c r="V40" s="1200"/>
      <c r="W40" s="1200"/>
      <c r="X40" s="1200"/>
      <c r="Y40" s="1200"/>
      <c r="Z40" s="1200"/>
      <c r="AA40" s="1200"/>
      <c r="AB40" s="1200"/>
      <c r="AC40" s="1200"/>
      <c r="AD40" s="1200"/>
      <c r="AE40" s="1200"/>
    </row>
    <row r="41" spans="1:31">
      <c r="A41" s="1194" t="s">
        <v>8898</v>
      </c>
      <c r="B41" s="1200">
        <v>0</v>
      </c>
      <c r="C41" s="1200">
        <v>0</v>
      </c>
      <c r="D41" s="1200">
        <v>0</v>
      </c>
      <c r="E41" s="1200">
        <v>0</v>
      </c>
      <c r="F41" s="1200">
        <v>0</v>
      </c>
      <c r="G41" s="1200">
        <v>0</v>
      </c>
      <c r="H41" s="1200"/>
      <c r="I41" s="1200"/>
      <c r="J41" s="1200"/>
      <c r="K41" s="1200"/>
      <c r="L41" s="1200"/>
      <c r="M41" s="1200"/>
      <c r="N41" s="1200"/>
      <c r="O41" s="1200"/>
      <c r="P41" s="1200"/>
      <c r="Q41" s="1200"/>
      <c r="R41" s="1200"/>
      <c r="S41" s="1200"/>
      <c r="T41" s="1200"/>
      <c r="U41" s="1200"/>
      <c r="V41" s="1200"/>
      <c r="W41" s="1200"/>
      <c r="X41" s="1200"/>
      <c r="Y41" s="1200"/>
      <c r="Z41" s="1200"/>
      <c r="AA41" s="1200"/>
      <c r="AB41" s="1200"/>
      <c r="AC41" s="1200"/>
      <c r="AD41" s="1200"/>
      <c r="AE41" s="1200"/>
    </row>
    <row r="42" spans="1:31">
      <c r="A42" s="1194" t="s">
        <v>8899</v>
      </c>
      <c r="B42" s="1200">
        <v>0</v>
      </c>
      <c r="C42" s="1200">
        <v>0</v>
      </c>
      <c r="D42" s="1200">
        <v>0</v>
      </c>
      <c r="E42" s="1200">
        <v>0</v>
      </c>
      <c r="F42" s="1200">
        <v>0</v>
      </c>
      <c r="G42" s="1200">
        <v>0</v>
      </c>
      <c r="H42" s="1200"/>
      <c r="I42" s="1200"/>
      <c r="J42" s="1200"/>
      <c r="K42" s="1200"/>
      <c r="L42" s="1200"/>
      <c r="M42" s="1200"/>
      <c r="N42" s="1200"/>
      <c r="O42" s="1200"/>
      <c r="P42" s="1200"/>
      <c r="Q42" s="1200"/>
      <c r="R42" s="1200"/>
      <c r="S42" s="1200"/>
      <c r="T42" s="1200"/>
      <c r="U42" s="1200"/>
      <c r="V42" s="1200"/>
      <c r="W42" s="1200"/>
      <c r="X42" s="1200"/>
      <c r="Y42" s="1200"/>
      <c r="Z42" s="1200"/>
      <c r="AA42" s="1200"/>
      <c r="AB42" s="1200"/>
      <c r="AC42" s="1200"/>
      <c r="AD42" s="1200"/>
      <c r="AE42" s="1200"/>
    </row>
    <row r="43" spans="1:31">
      <c r="B43" s="1200"/>
      <c r="C43" s="1200"/>
      <c r="D43" s="1200"/>
      <c r="E43" s="1200"/>
      <c r="F43" s="1200"/>
      <c r="G43" s="1200"/>
      <c r="H43" s="1200"/>
      <c r="I43" s="1200"/>
      <c r="J43" s="1200"/>
      <c r="K43" s="1200"/>
      <c r="L43" s="1200"/>
      <c r="M43" s="1200"/>
      <c r="N43" s="1200"/>
      <c r="O43" s="1200"/>
      <c r="P43" s="1200"/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1200"/>
      <c r="AD43" s="1200"/>
      <c r="AE43" s="1200"/>
    </row>
    <row r="44" spans="1:31">
      <c r="A44" s="1194" t="s">
        <v>8900</v>
      </c>
      <c r="B44" s="1200"/>
      <c r="C44" s="1200"/>
      <c r="D44" s="1200"/>
      <c r="E44" s="1200"/>
      <c r="F44" s="1200"/>
      <c r="G44" s="1200"/>
      <c r="H44" s="1200"/>
      <c r="I44" s="1200"/>
      <c r="J44" s="1200"/>
      <c r="K44" s="1200"/>
      <c r="L44" s="1200"/>
      <c r="M44" s="1200"/>
      <c r="N44" s="1200"/>
      <c r="O44" s="1200"/>
      <c r="P44" s="1200"/>
      <c r="Q44" s="1200"/>
      <c r="R44" s="1200"/>
      <c r="S44" s="1200"/>
      <c r="T44" s="1200"/>
      <c r="U44" s="1200"/>
      <c r="V44" s="1200"/>
      <c r="W44" s="1200"/>
      <c r="X44" s="1200"/>
      <c r="Y44" s="1200"/>
      <c r="Z44" s="1200"/>
      <c r="AA44" s="1200"/>
      <c r="AB44" s="1200"/>
      <c r="AC44" s="1200"/>
      <c r="AD44" s="1200"/>
      <c r="AE44" s="1200"/>
    </row>
    <row r="45" spans="1:31">
      <c r="B45" s="1200"/>
      <c r="C45" s="1200"/>
      <c r="D45" s="1200"/>
      <c r="E45" s="1200"/>
      <c r="F45" s="1200"/>
      <c r="G45" s="1200"/>
      <c r="H45" s="1200"/>
      <c r="I45" s="1200"/>
      <c r="J45" s="1200"/>
      <c r="K45" s="1200"/>
      <c r="L45" s="1200"/>
      <c r="M45" s="1200"/>
      <c r="N45" s="1200"/>
      <c r="O45" s="1200"/>
      <c r="P45" s="1200"/>
      <c r="Q45" s="1200"/>
      <c r="R45" s="1200"/>
      <c r="S45" s="1200"/>
      <c r="T45" s="1200"/>
      <c r="U45" s="1200"/>
      <c r="V45" s="1200"/>
      <c r="W45" s="1200"/>
      <c r="X45" s="1200"/>
      <c r="Y45" s="1200"/>
      <c r="Z45" s="1200"/>
      <c r="AA45" s="1200"/>
      <c r="AB45" s="1200"/>
      <c r="AC45" s="1200"/>
      <c r="AD45" s="1200"/>
      <c r="AE45" s="1200"/>
    </row>
    <row r="46" spans="1:31">
      <c r="A46" s="1194" t="s">
        <v>8901</v>
      </c>
      <c r="B46" s="1200">
        <v>129050292.03</v>
      </c>
      <c r="C46" s="1200">
        <v>27047985.300000001</v>
      </c>
      <c r="D46" s="1200">
        <v>156098277.33000001</v>
      </c>
      <c r="E46" s="1200">
        <v>55537848.549999997</v>
      </c>
      <c r="F46" s="1200">
        <v>55537848.549999997</v>
      </c>
      <c r="G46" s="1200">
        <v>100560428.78</v>
      </c>
      <c r="H46" s="1200"/>
      <c r="I46" s="1200"/>
      <c r="J46" s="1200"/>
      <c r="K46" s="1200"/>
      <c r="L46" s="1200"/>
      <c r="M46" s="1200"/>
      <c r="N46" s="1200"/>
      <c r="O46" s="1200"/>
      <c r="P46" s="1200"/>
      <c r="Q46" s="1200"/>
      <c r="R46" s="1200"/>
      <c r="S46" s="1200"/>
      <c r="T46" s="1200"/>
      <c r="U46" s="1200"/>
      <c r="V46" s="1200"/>
      <c r="W46" s="1200"/>
      <c r="X46" s="1200"/>
      <c r="Y46" s="1200"/>
      <c r="Z46" s="1200"/>
      <c r="AA46" s="1200"/>
      <c r="AB46" s="1200"/>
      <c r="AC46" s="1200"/>
      <c r="AD46" s="1200"/>
      <c r="AE46" s="1200"/>
    </row>
    <row r="47" spans="1:31">
      <c r="A47" s="1194" t="s">
        <v>8902</v>
      </c>
      <c r="B47" s="1200">
        <v>0</v>
      </c>
      <c r="C47" s="1200">
        <v>0</v>
      </c>
      <c r="D47" s="1200">
        <v>0</v>
      </c>
      <c r="E47" s="1200">
        <v>0</v>
      </c>
      <c r="F47" s="1200">
        <v>0</v>
      </c>
      <c r="G47" s="1200">
        <v>0</v>
      </c>
      <c r="H47" s="1200"/>
      <c r="I47" s="1200"/>
      <c r="J47" s="1200"/>
      <c r="K47" s="1200"/>
      <c r="L47" s="1200"/>
      <c r="M47" s="1200"/>
      <c r="N47" s="1200"/>
      <c r="O47" s="1200"/>
      <c r="P47" s="1200"/>
      <c r="Q47" s="1200"/>
      <c r="R47" s="1200"/>
      <c r="S47" s="1200"/>
      <c r="T47" s="1200"/>
      <c r="U47" s="1200"/>
      <c r="V47" s="1200"/>
      <c r="W47" s="1200"/>
      <c r="X47" s="1200"/>
      <c r="Y47" s="1200"/>
      <c r="Z47" s="1200"/>
      <c r="AA47" s="1200"/>
      <c r="AB47" s="1200"/>
      <c r="AC47" s="1200"/>
      <c r="AD47" s="1200"/>
      <c r="AE47" s="1200"/>
    </row>
    <row r="48" spans="1:31">
      <c r="A48" s="1194" t="s">
        <v>8903</v>
      </c>
      <c r="B48" s="1200">
        <v>0</v>
      </c>
      <c r="C48" s="1200">
        <v>0</v>
      </c>
      <c r="D48" s="1200">
        <v>0</v>
      </c>
      <c r="E48" s="1200">
        <v>0</v>
      </c>
      <c r="F48" s="1200">
        <v>0</v>
      </c>
      <c r="G48" s="1200">
        <v>0</v>
      </c>
      <c r="H48" s="1200"/>
      <c r="I48" s="1200"/>
      <c r="J48" s="1200"/>
      <c r="K48" s="1200"/>
      <c r="L48" s="1200"/>
      <c r="M48" s="1200"/>
      <c r="N48" s="1200"/>
      <c r="O48" s="1200"/>
      <c r="P48" s="1200"/>
      <c r="Q48" s="1200"/>
      <c r="R48" s="1200"/>
      <c r="S48" s="1200"/>
      <c r="T48" s="1200"/>
      <c r="U48" s="1200"/>
      <c r="V48" s="1200"/>
      <c r="W48" s="1200"/>
      <c r="X48" s="1200"/>
      <c r="Y48" s="1200"/>
      <c r="Z48" s="1200"/>
      <c r="AA48" s="1200"/>
      <c r="AB48" s="1200"/>
      <c r="AC48" s="1200"/>
      <c r="AD48" s="1200"/>
      <c r="AE48" s="1200"/>
    </row>
    <row r="49" spans="1:31">
      <c r="A49" s="1194" t="s">
        <v>8904</v>
      </c>
      <c r="B49" s="1200">
        <v>0</v>
      </c>
      <c r="C49" s="1200">
        <v>36000000</v>
      </c>
      <c r="D49" s="1200">
        <v>36000000</v>
      </c>
      <c r="E49" s="1200">
        <v>0</v>
      </c>
      <c r="F49" s="1200">
        <v>0</v>
      </c>
      <c r="G49" s="1200">
        <v>36000000</v>
      </c>
      <c r="H49" s="1200"/>
      <c r="I49" s="1200"/>
      <c r="J49" s="1200"/>
      <c r="K49" s="1200"/>
      <c r="L49" s="1200"/>
      <c r="M49" s="1200"/>
      <c r="N49" s="1200"/>
      <c r="O49" s="1200"/>
      <c r="P49" s="1200"/>
      <c r="Q49" s="1200"/>
      <c r="R49" s="1200"/>
      <c r="S49" s="1200"/>
      <c r="T49" s="1200"/>
      <c r="U49" s="1200"/>
      <c r="V49" s="1200"/>
      <c r="W49" s="1200"/>
      <c r="X49" s="1200"/>
      <c r="Y49" s="1200"/>
      <c r="Z49" s="1200"/>
      <c r="AA49" s="1200"/>
      <c r="AB49" s="1200"/>
      <c r="AC49" s="1200"/>
      <c r="AD49" s="1200"/>
      <c r="AE49" s="1200"/>
    </row>
    <row r="50" spans="1:31">
      <c r="B50" s="1200"/>
      <c r="C50" s="1200"/>
      <c r="D50" s="1200"/>
      <c r="E50" s="1200"/>
      <c r="F50" s="1200"/>
      <c r="G50" s="1200"/>
      <c r="H50" s="1200"/>
      <c r="I50" s="1200"/>
      <c r="J50" s="1200"/>
      <c r="K50" s="1200"/>
      <c r="L50" s="1200"/>
      <c r="M50" s="1200"/>
      <c r="N50" s="1200"/>
      <c r="O50" s="1200"/>
      <c r="P50" s="1200"/>
      <c r="Q50" s="1200"/>
      <c r="R50" s="1200"/>
      <c r="S50" s="1200"/>
      <c r="T50" s="1200"/>
      <c r="U50" s="1200"/>
      <c r="V50" s="1200"/>
      <c r="W50" s="1200"/>
      <c r="X50" s="1200"/>
      <c r="Y50" s="1200"/>
      <c r="Z50" s="1200"/>
      <c r="AA50" s="1200"/>
      <c r="AB50" s="1200"/>
      <c r="AC50" s="1200"/>
      <c r="AD50" s="1200"/>
      <c r="AE50" s="1200"/>
    </row>
    <row r="51" spans="1:31">
      <c r="A51" s="1194" t="s">
        <v>8905</v>
      </c>
      <c r="B51" s="1200">
        <v>2874716819</v>
      </c>
      <c r="C51" s="1200">
        <v>454060246.91000003</v>
      </c>
      <c r="D51" s="1200">
        <v>3328777065.9099998</v>
      </c>
      <c r="E51" s="1200">
        <v>613771778.52999997</v>
      </c>
      <c r="F51" s="1200">
        <v>567076668.73000002</v>
      </c>
      <c r="G51" s="1200">
        <v>2715005287.3800001</v>
      </c>
      <c r="H51" s="1200"/>
      <c r="I51" s="1200"/>
      <c r="J51" s="1200"/>
      <c r="K51" s="1200"/>
      <c r="L51" s="1200"/>
      <c r="M51" s="1200"/>
      <c r="N51" s="1200"/>
      <c r="O51" s="1200"/>
      <c r="P51" s="1200"/>
      <c r="Q51" s="1200"/>
      <c r="R51" s="1200"/>
      <c r="S51" s="1200"/>
      <c r="T51" s="1200"/>
      <c r="U51" s="1200"/>
      <c r="V51" s="1200"/>
      <c r="W51" s="1200"/>
      <c r="X51" s="1200"/>
      <c r="Y51" s="1200"/>
      <c r="Z51" s="1200"/>
      <c r="AA51" s="1200"/>
      <c r="AB51" s="1200"/>
      <c r="AC51" s="1200"/>
      <c r="AD51" s="1200"/>
      <c r="AE51" s="1200"/>
    </row>
    <row r="52" spans="1:31">
      <c r="B52" s="1200"/>
      <c r="C52" s="1200"/>
      <c r="D52" s="1200"/>
      <c r="E52" s="1200"/>
      <c r="F52" s="1200"/>
      <c r="G52" s="1200"/>
      <c r="H52" s="1200"/>
      <c r="I52" s="1200"/>
      <c r="J52" s="1200"/>
      <c r="K52" s="1200"/>
      <c r="L52" s="1200"/>
      <c r="M52" s="1200"/>
      <c r="N52" s="1200"/>
      <c r="O52" s="1200"/>
      <c r="P52" s="1200"/>
      <c r="Q52" s="1200"/>
      <c r="R52" s="1200"/>
      <c r="S52" s="1200"/>
      <c r="T52" s="1200"/>
      <c r="U52" s="1200"/>
      <c r="V52" s="1200"/>
      <c r="W52" s="1200"/>
      <c r="X52" s="1200"/>
      <c r="Y52" s="1200"/>
      <c r="Z52" s="1200"/>
      <c r="AA52" s="1200"/>
      <c r="AB52" s="1200"/>
      <c r="AC52" s="1200"/>
      <c r="AD52" s="1200"/>
      <c r="AE52" s="1200"/>
    </row>
  </sheetData>
  <pageMargins left="0.75" right="0.75" top="1" bottom="1" header="0.5" footer="0.5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pageSetUpPr fitToPage="1"/>
  </sheetPr>
  <dimension ref="A1:J48"/>
  <sheetViews>
    <sheetView workbookViewId="0">
      <selection activeCell="A4" sqref="A4:H4"/>
    </sheetView>
  </sheetViews>
  <sheetFormatPr baseColWidth="10" defaultRowHeight="12"/>
  <cols>
    <col min="1" max="1" width="11.42578125" style="4"/>
    <col min="2" max="2" width="40.85546875" style="4" customWidth="1"/>
    <col min="3" max="3" width="14.85546875" style="4" bestFit="1" customWidth="1"/>
    <col min="4" max="4" width="14.28515625" style="4" bestFit="1" customWidth="1"/>
    <col min="5" max="5" width="15.7109375" style="4" bestFit="1" customWidth="1"/>
    <col min="6" max="7" width="14.7109375" style="4" bestFit="1" customWidth="1"/>
    <col min="8" max="8" width="16.85546875" style="4" customWidth="1"/>
    <col min="9" max="16384" width="11.42578125" style="4"/>
  </cols>
  <sheetData>
    <row r="1" spans="1:10">
      <c r="A1" s="1409" t="s">
        <v>55</v>
      </c>
      <c r="B1" s="1410"/>
      <c r="C1" s="1410"/>
      <c r="D1" s="1410"/>
      <c r="E1" s="1410"/>
      <c r="F1" s="1410"/>
      <c r="G1" s="1410"/>
      <c r="H1" s="1411"/>
    </row>
    <row r="2" spans="1:10">
      <c r="A2" s="1631" t="s">
        <v>211</v>
      </c>
      <c r="B2" s="1632"/>
      <c r="C2" s="1632"/>
      <c r="D2" s="1632"/>
      <c r="E2" s="1632"/>
      <c r="F2" s="1632"/>
      <c r="G2" s="1632"/>
      <c r="H2" s="1633"/>
    </row>
    <row r="3" spans="1:10">
      <c r="A3" s="1631" t="s">
        <v>1016</v>
      </c>
      <c r="B3" s="1632"/>
      <c r="C3" s="1632"/>
      <c r="D3" s="1632"/>
      <c r="E3" s="1632"/>
      <c r="F3" s="1632"/>
      <c r="G3" s="1632"/>
      <c r="H3" s="1633"/>
    </row>
    <row r="4" spans="1:10" ht="12.75" thickBot="1">
      <c r="A4" s="1634" t="s">
        <v>8567</v>
      </c>
      <c r="B4" s="1635"/>
      <c r="C4" s="1635"/>
      <c r="D4" s="1635"/>
      <c r="E4" s="1635"/>
      <c r="F4" s="1635"/>
      <c r="G4" s="1635"/>
      <c r="H4" s="1636"/>
    </row>
    <row r="5" spans="1:10" ht="12.75" thickBot="1">
      <c r="A5" s="1637" t="s">
        <v>116</v>
      </c>
      <c r="B5" s="1638"/>
      <c r="C5" s="1641" t="s">
        <v>213</v>
      </c>
      <c r="D5" s="1642"/>
      <c r="E5" s="1642"/>
      <c r="F5" s="1642"/>
      <c r="G5" s="1643"/>
      <c r="H5" s="1644" t="s">
        <v>214</v>
      </c>
    </row>
    <row r="6" spans="1:10" ht="24.75" thickBot="1">
      <c r="A6" s="1631"/>
      <c r="B6" s="1639"/>
      <c r="C6" s="208" t="s">
        <v>215</v>
      </c>
      <c r="D6" s="208" t="s">
        <v>216</v>
      </c>
      <c r="E6" s="208" t="s">
        <v>195</v>
      </c>
      <c r="F6" s="208" t="s">
        <v>196</v>
      </c>
      <c r="G6" s="208" t="s">
        <v>217</v>
      </c>
      <c r="H6" s="1645"/>
    </row>
    <row r="7" spans="1:10" ht="12.75" thickBot="1">
      <c r="A7" s="1634"/>
      <c r="B7" s="1640"/>
      <c r="C7" s="208">
        <v>1</v>
      </c>
      <c r="D7" s="208">
        <v>2</v>
      </c>
      <c r="E7" s="208" t="s">
        <v>218</v>
      </c>
      <c r="F7" s="208">
        <v>4</v>
      </c>
      <c r="G7" s="208">
        <v>5</v>
      </c>
      <c r="H7" s="208" t="s">
        <v>219</v>
      </c>
    </row>
    <row r="8" spans="1:10">
      <c r="A8" s="198"/>
      <c r="B8" s="18"/>
      <c r="C8" s="18"/>
      <c r="D8" s="18"/>
      <c r="E8" s="18"/>
      <c r="F8" s="18"/>
      <c r="G8" s="18"/>
      <c r="H8" s="18"/>
    </row>
    <row r="9" spans="1:10">
      <c r="A9" s="1629" t="s">
        <v>1069</v>
      </c>
      <c r="B9" s="1630"/>
      <c r="C9" s="286">
        <f>SUM(C10:C17)</f>
        <v>1449043916.8399999</v>
      </c>
      <c r="D9" s="286">
        <f t="shared" ref="D9:H9" si="0">SUM(D10:D17)</f>
        <v>108545681.79000001</v>
      </c>
      <c r="E9" s="286">
        <f t="shared" si="0"/>
        <v>1557589598.6299999</v>
      </c>
      <c r="F9" s="286">
        <f t="shared" si="0"/>
        <v>329668085.06999999</v>
      </c>
      <c r="G9" s="286">
        <f t="shared" si="0"/>
        <v>313728243.91999996</v>
      </c>
      <c r="H9" s="286">
        <f t="shared" si="0"/>
        <v>1227921513.5600002</v>
      </c>
    </row>
    <row r="10" spans="1:10">
      <c r="A10" s="89"/>
      <c r="B10" s="209" t="s">
        <v>1070</v>
      </c>
      <c r="C10" s="287">
        <v>14456771.5</v>
      </c>
      <c r="D10" s="287">
        <v>6524</v>
      </c>
      <c r="E10" s="287">
        <v>14463295.5</v>
      </c>
      <c r="F10" s="287">
        <v>2388348.88</v>
      </c>
      <c r="G10" s="287">
        <v>2357427.5499999998</v>
      </c>
      <c r="H10" s="287">
        <v>12074946.619999999</v>
      </c>
      <c r="J10" s="4">
        <f>IF(F10&gt;E10,F10-E10,0)</f>
        <v>0</v>
      </c>
    </row>
    <row r="11" spans="1:10">
      <c r="A11" s="89"/>
      <c r="B11" s="209" t="s">
        <v>1071</v>
      </c>
      <c r="C11" s="287">
        <v>16504912.210000001</v>
      </c>
      <c r="D11" s="287">
        <v>378893</v>
      </c>
      <c r="E11" s="287">
        <v>16883805.210000001</v>
      </c>
      <c r="F11" s="287">
        <v>3137712.15</v>
      </c>
      <c r="G11" s="287">
        <v>3087369.96</v>
      </c>
      <c r="H11" s="287">
        <v>13746093.060000001</v>
      </c>
      <c r="J11" s="4">
        <f t="shared" ref="J11:J44" si="1">IF(F11&gt;E11,F11-E11,0)</f>
        <v>0</v>
      </c>
    </row>
    <row r="12" spans="1:10">
      <c r="A12" s="89"/>
      <c r="B12" s="209" t="s">
        <v>1072</v>
      </c>
      <c r="C12" s="287">
        <v>204338586.69999999</v>
      </c>
      <c r="D12" s="287">
        <v>43698333.799999997</v>
      </c>
      <c r="E12" s="287">
        <v>248036920.5</v>
      </c>
      <c r="F12" s="287">
        <v>47174201.909999996</v>
      </c>
      <c r="G12" s="287">
        <v>44241058.43</v>
      </c>
      <c r="H12" s="287">
        <v>200862718.59</v>
      </c>
      <c r="J12" s="4">
        <f t="shared" si="1"/>
        <v>0</v>
      </c>
    </row>
    <row r="13" spans="1:10">
      <c r="A13" s="89"/>
      <c r="B13" s="209" t="s">
        <v>1073</v>
      </c>
      <c r="C13" s="287">
        <v>0</v>
      </c>
      <c r="D13" s="287">
        <v>0</v>
      </c>
      <c r="E13" s="287">
        <v>0</v>
      </c>
      <c r="F13" s="287">
        <v>0</v>
      </c>
      <c r="G13" s="287">
        <v>0</v>
      </c>
      <c r="H13" s="287">
        <v>0</v>
      </c>
      <c r="J13" s="4">
        <f t="shared" si="1"/>
        <v>0</v>
      </c>
    </row>
    <row r="14" spans="1:10">
      <c r="A14" s="89"/>
      <c r="B14" s="209" t="s">
        <v>1074</v>
      </c>
      <c r="C14" s="287">
        <v>518362297.98000002</v>
      </c>
      <c r="D14" s="287">
        <v>6092186.71</v>
      </c>
      <c r="E14" s="287">
        <v>524454484.69</v>
      </c>
      <c r="F14" s="287">
        <v>162604201.52000001</v>
      </c>
      <c r="G14" s="287">
        <v>158689742.63</v>
      </c>
      <c r="H14" s="287">
        <v>361850283.17000002</v>
      </c>
      <c r="J14" s="4">
        <f t="shared" si="1"/>
        <v>0</v>
      </c>
    </row>
    <row r="15" spans="1:10">
      <c r="A15" s="89"/>
      <c r="B15" s="209" t="s">
        <v>1075</v>
      </c>
      <c r="C15" s="287">
        <v>0</v>
      </c>
      <c r="D15" s="287">
        <v>0</v>
      </c>
      <c r="E15" s="287">
        <v>0</v>
      </c>
      <c r="F15" s="287">
        <v>0</v>
      </c>
      <c r="G15" s="287">
        <v>0</v>
      </c>
      <c r="H15" s="287">
        <v>0</v>
      </c>
      <c r="J15" s="4">
        <f t="shared" si="1"/>
        <v>0</v>
      </c>
    </row>
    <row r="16" spans="1:10">
      <c r="A16" s="89"/>
      <c r="B16" s="290" t="s">
        <v>1076</v>
      </c>
      <c r="C16" s="287">
        <v>657705810.64999998</v>
      </c>
      <c r="D16" s="287">
        <v>58141820.109999999</v>
      </c>
      <c r="E16" s="287">
        <v>715847630.75999999</v>
      </c>
      <c r="F16" s="287">
        <v>109247001.44</v>
      </c>
      <c r="G16" s="287">
        <v>101375705.70999999</v>
      </c>
      <c r="H16" s="287">
        <v>606600629.32000005</v>
      </c>
      <c r="J16" s="4">
        <f t="shared" si="1"/>
        <v>0</v>
      </c>
    </row>
    <row r="17" spans="1:10">
      <c r="A17" s="89"/>
      <c r="B17" s="209" t="s">
        <v>244</v>
      </c>
      <c r="C17" s="287">
        <v>37675537.799999997</v>
      </c>
      <c r="D17" s="287">
        <v>227924.17</v>
      </c>
      <c r="E17" s="287">
        <v>37903461.969999999</v>
      </c>
      <c r="F17" s="287">
        <v>5116619.17</v>
      </c>
      <c r="G17" s="287">
        <v>3976939.64</v>
      </c>
      <c r="H17" s="287">
        <v>32786842.800000001</v>
      </c>
      <c r="J17" s="4">
        <f t="shared" si="1"/>
        <v>0</v>
      </c>
    </row>
    <row r="18" spans="1:10">
      <c r="A18" s="89"/>
      <c r="B18" s="210"/>
      <c r="C18" s="287"/>
      <c r="D18" s="287"/>
      <c r="E18" s="287"/>
      <c r="F18" s="287"/>
      <c r="G18" s="287"/>
      <c r="H18" s="287"/>
      <c r="J18" s="4">
        <f t="shared" si="1"/>
        <v>0</v>
      </c>
    </row>
    <row r="19" spans="1:10">
      <c r="A19" s="1629" t="s">
        <v>1077</v>
      </c>
      <c r="B19" s="1630"/>
      <c r="C19" s="286">
        <f>SUM(C20:C26)</f>
        <v>1227699569.8799999</v>
      </c>
      <c r="D19" s="286">
        <f t="shared" ref="D19:H19" si="2">SUM(D20:D26)</f>
        <v>276136329.64999998</v>
      </c>
      <c r="E19" s="286">
        <f t="shared" si="2"/>
        <v>1503835899.53</v>
      </c>
      <c r="F19" s="286">
        <f t="shared" si="2"/>
        <v>214869180.56999999</v>
      </c>
      <c r="G19" s="286">
        <f t="shared" si="2"/>
        <v>185792953.31</v>
      </c>
      <c r="H19" s="286">
        <f t="shared" si="2"/>
        <v>1288966718.96</v>
      </c>
      <c r="I19" s="97"/>
      <c r="J19" s="4">
        <f t="shared" si="1"/>
        <v>0</v>
      </c>
    </row>
    <row r="20" spans="1:10">
      <c r="A20" s="89"/>
      <c r="B20" s="209" t="s">
        <v>1078</v>
      </c>
      <c r="C20" s="287">
        <v>359429465.58999997</v>
      </c>
      <c r="D20" s="287">
        <v>37113753.520000003</v>
      </c>
      <c r="E20" s="287">
        <v>396543219.11000001</v>
      </c>
      <c r="F20" s="287">
        <v>78813942.299999997</v>
      </c>
      <c r="G20" s="287">
        <v>60711686.549999997</v>
      </c>
      <c r="H20" s="287">
        <v>317729276.81</v>
      </c>
      <c r="J20" s="4">
        <f t="shared" si="1"/>
        <v>0</v>
      </c>
    </row>
    <row r="21" spans="1:10">
      <c r="A21" s="89"/>
      <c r="B21" s="209" t="s">
        <v>1079</v>
      </c>
      <c r="C21" s="287">
        <v>673701868.67999995</v>
      </c>
      <c r="D21" s="287">
        <v>205944872.41</v>
      </c>
      <c r="E21" s="287">
        <v>879646741.09000003</v>
      </c>
      <c r="F21" s="287">
        <v>86351297.700000003</v>
      </c>
      <c r="G21" s="287">
        <v>79001880</v>
      </c>
      <c r="H21" s="287">
        <v>793295443.38999999</v>
      </c>
      <c r="J21" s="4">
        <f t="shared" si="1"/>
        <v>0</v>
      </c>
    </row>
    <row r="22" spans="1:10">
      <c r="A22" s="89"/>
      <c r="B22" s="209" t="s">
        <v>1080</v>
      </c>
      <c r="C22" s="287">
        <v>95048925.920000002</v>
      </c>
      <c r="D22" s="287">
        <v>14688705.35</v>
      </c>
      <c r="E22" s="287">
        <v>109737631.27</v>
      </c>
      <c r="F22" s="287">
        <v>19997021.260000002</v>
      </c>
      <c r="G22" s="287">
        <v>18461874.440000001</v>
      </c>
      <c r="H22" s="287">
        <v>89740610.010000005</v>
      </c>
      <c r="J22" s="4">
        <f t="shared" si="1"/>
        <v>0</v>
      </c>
    </row>
    <row r="23" spans="1:10" ht="24">
      <c r="A23" s="89"/>
      <c r="B23" s="209" t="s">
        <v>1081</v>
      </c>
      <c r="C23" s="287">
        <v>63194653.299999997</v>
      </c>
      <c r="D23" s="287">
        <v>12178726</v>
      </c>
      <c r="E23" s="287">
        <v>75373379.299999997</v>
      </c>
      <c r="F23" s="287">
        <v>22205960.460000001</v>
      </c>
      <c r="G23" s="287">
        <v>20499425.449999999</v>
      </c>
      <c r="H23" s="287">
        <v>53167418.840000004</v>
      </c>
      <c r="J23" s="4">
        <f t="shared" si="1"/>
        <v>0</v>
      </c>
    </row>
    <row r="24" spans="1:10">
      <c r="A24" s="89"/>
      <c r="B24" s="209" t="s">
        <v>1082</v>
      </c>
      <c r="C24" s="287">
        <v>28379368.370000001</v>
      </c>
      <c r="D24" s="287">
        <v>3806392</v>
      </c>
      <c r="E24" s="287">
        <v>32185760.370000001</v>
      </c>
      <c r="F24" s="287">
        <v>4833920.1399999997</v>
      </c>
      <c r="G24" s="287">
        <v>4627193.09</v>
      </c>
      <c r="H24" s="287">
        <v>27351840.23</v>
      </c>
      <c r="J24" s="4">
        <f t="shared" si="1"/>
        <v>0</v>
      </c>
    </row>
    <row r="25" spans="1:10">
      <c r="A25" s="89"/>
      <c r="B25" s="209" t="s">
        <v>1083</v>
      </c>
      <c r="C25" s="287">
        <v>419623</v>
      </c>
      <c r="D25" s="287">
        <v>37300</v>
      </c>
      <c r="E25" s="287">
        <v>456923</v>
      </c>
      <c r="F25" s="287">
        <v>36759.360000000001</v>
      </c>
      <c r="G25" s="287">
        <v>27270.48</v>
      </c>
      <c r="H25" s="287">
        <v>420163.64</v>
      </c>
      <c r="J25" s="4">
        <f t="shared" si="1"/>
        <v>0</v>
      </c>
    </row>
    <row r="26" spans="1:10">
      <c r="A26" s="89"/>
      <c r="B26" s="209" t="s">
        <v>1084</v>
      </c>
      <c r="C26" s="287">
        <v>7525665.0199999996</v>
      </c>
      <c r="D26" s="287">
        <v>2366580.37</v>
      </c>
      <c r="E26" s="287">
        <v>9892245.3900000006</v>
      </c>
      <c r="F26" s="287">
        <v>2630279.35</v>
      </c>
      <c r="G26" s="287">
        <v>2463623.2999999998</v>
      </c>
      <c r="H26" s="287">
        <v>7261966.04</v>
      </c>
      <c r="J26" s="4">
        <f t="shared" si="1"/>
        <v>0</v>
      </c>
    </row>
    <row r="27" spans="1:10">
      <c r="A27" s="89"/>
      <c r="B27" s="210"/>
      <c r="C27" s="286"/>
      <c r="D27" s="286"/>
      <c r="E27" s="286"/>
      <c r="F27" s="286"/>
      <c r="G27" s="286"/>
      <c r="H27" s="286"/>
      <c r="J27" s="4">
        <f t="shared" si="1"/>
        <v>0</v>
      </c>
    </row>
    <row r="28" spans="1:10">
      <c r="A28" s="1629" t="s">
        <v>1085</v>
      </c>
      <c r="B28" s="1630"/>
      <c r="C28" s="286">
        <f>SUM(C29:C37)</f>
        <v>68923040.25</v>
      </c>
      <c r="D28" s="286">
        <f t="shared" ref="D28:H28" si="3">SUM(D29:D37)</f>
        <v>6330250.1699999999</v>
      </c>
      <c r="E28" s="286">
        <f t="shared" si="3"/>
        <v>75253290.420000002</v>
      </c>
      <c r="F28" s="286">
        <f t="shared" si="3"/>
        <v>13696664.34</v>
      </c>
      <c r="G28" s="286">
        <f t="shared" si="3"/>
        <v>12017622.950000001</v>
      </c>
      <c r="H28" s="286">
        <f t="shared" si="3"/>
        <v>61556626.080000006</v>
      </c>
      <c r="J28" s="4">
        <f t="shared" si="1"/>
        <v>0</v>
      </c>
    </row>
    <row r="29" spans="1:10" ht="24">
      <c r="A29" s="89"/>
      <c r="B29" s="209" t="s">
        <v>1086</v>
      </c>
      <c r="C29" s="287">
        <v>13495811.98</v>
      </c>
      <c r="D29" s="287">
        <v>5738332.1699999999</v>
      </c>
      <c r="E29" s="287">
        <v>19234144.149999999</v>
      </c>
      <c r="F29" s="287">
        <v>2909487.44</v>
      </c>
      <c r="G29" s="287">
        <v>2639714.9500000002</v>
      </c>
      <c r="H29" s="287">
        <v>16324656.710000001</v>
      </c>
      <c r="J29" s="4">
        <f t="shared" si="1"/>
        <v>0</v>
      </c>
    </row>
    <row r="30" spans="1:10">
      <c r="A30" s="89"/>
      <c r="B30" s="209" t="s">
        <v>1087</v>
      </c>
      <c r="C30" s="287">
        <v>15869018.1</v>
      </c>
      <c r="D30" s="287">
        <v>200000</v>
      </c>
      <c r="E30" s="287">
        <v>16069018.1</v>
      </c>
      <c r="F30" s="287">
        <v>2390720.08</v>
      </c>
      <c r="G30" s="287">
        <v>2158100</v>
      </c>
      <c r="H30" s="287">
        <v>13678298.02</v>
      </c>
      <c r="J30" s="4">
        <f t="shared" si="1"/>
        <v>0</v>
      </c>
    </row>
    <row r="31" spans="1:10">
      <c r="A31" s="89"/>
      <c r="B31" s="209" t="s">
        <v>1088</v>
      </c>
      <c r="C31" s="287">
        <v>0</v>
      </c>
      <c r="D31" s="287">
        <v>0</v>
      </c>
      <c r="E31" s="287">
        <v>0</v>
      </c>
      <c r="F31" s="287">
        <v>0</v>
      </c>
      <c r="G31" s="287">
        <v>0</v>
      </c>
      <c r="H31" s="287">
        <v>0</v>
      </c>
      <c r="J31" s="4">
        <f t="shared" si="1"/>
        <v>0</v>
      </c>
    </row>
    <row r="32" spans="1:10">
      <c r="A32" s="89"/>
      <c r="B32" s="209" t="s">
        <v>1089</v>
      </c>
      <c r="C32" s="287">
        <v>0</v>
      </c>
      <c r="D32" s="287">
        <v>0</v>
      </c>
      <c r="E32" s="287">
        <v>0</v>
      </c>
      <c r="F32" s="287">
        <v>0</v>
      </c>
      <c r="G32" s="287">
        <v>0</v>
      </c>
      <c r="H32" s="287">
        <v>0</v>
      </c>
      <c r="J32" s="4">
        <f t="shared" si="1"/>
        <v>0</v>
      </c>
    </row>
    <row r="33" spans="1:10">
      <c r="A33" s="89"/>
      <c r="B33" s="209" t="s">
        <v>1090</v>
      </c>
      <c r="C33" s="287">
        <v>0</v>
      </c>
      <c r="D33" s="287">
        <v>0</v>
      </c>
      <c r="E33" s="287">
        <v>0</v>
      </c>
      <c r="F33" s="287">
        <v>0</v>
      </c>
      <c r="G33" s="287">
        <v>0</v>
      </c>
      <c r="H33" s="287">
        <v>0</v>
      </c>
      <c r="J33" s="4">
        <f t="shared" si="1"/>
        <v>0</v>
      </c>
    </row>
    <row r="34" spans="1:10">
      <c r="A34" s="89"/>
      <c r="B34" s="209" t="s">
        <v>1091</v>
      </c>
      <c r="C34" s="287">
        <v>30057941.719999999</v>
      </c>
      <c r="D34" s="287">
        <v>300000</v>
      </c>
      <c r="E34" s="287">
        <v>30357941.719999999</v>
      </c>
      <c r="F34" s="287">
        <v>5923004.5</v>
      </c>
      <c r="G34" s="287">
        <v>5094751.51</v>
      </c>
      <c r="H34" s="287">
        <v>24434937.219999999</v>
      </c>
      <c r="J34" s="4">
        <f t="shared" si="1"/>
        <v>0</v>
      </c>
    </row>
    <row r="35" spans="1:10">
      <c r="A35" s="89"/>
      <c r="B35" s="209" t="s">
        <v>1092</v>
      </c>
      <c r="C35" s="287">
        <v>9500268.4499999993</v>
      </c>
      <c r="D35" s="287">
        <v>91918</v>
      </c>
      <c r="E35" s="287">
        <v>9592186.4499999993</v>
      </c>
      <c r="F35" s="287">
        <v>2473452.3199999998</v>
      </c>
      <c r="G35" s="287">
        <v>2125056.4900000002</v>
      </c>
      <c r="H35" s="287">
        <v>7118734.1299999999</v>
      </c>
      <c r="J35" s="4">
        <f t="shared" si="1"/>
        <v>0</v>
      </c>
    </row>
    <row r="36" spans="1:10">
      <c r="A36" s="89"/>
      <c r="B36" s="209" t="s">
        <v>1093</v>
      </c>
      <c r="C36" s="287">
        <v>0</v>
      </c>
      <c r="D36" s="287">
        <v>0</v>
      </c>
      <c r="E36" s="287">
        <v>0</v>
      </c>
      <c r="F36" s="287">
        <v>0</v>
      </c>
      <c r="G36" s="287">
        <v>0</v>
      </c>
      <c r="H36" s="287">
        <v>0</v>
      </c>
      <c r="J36" s="4">
        <f t="shared" si="1"/>
        <v>0</v>
      </c>
    </row>
    <row r="37" spans="1:10">
      <c r="A37" s="89"/>
      <c r="B37" s="209" t="s">
        <v>1094</v>
      </c>
      <c r="C37" s="287">
        <v>0</v>
      </c>
      <c r="D37" s="287">
        <v>0</v>
      </c>
      <c r="E37" s="287">
        <v>0</v>
      </c>
      <c r="F37" s="287">
        <v>0</v>
      </c>
      <c r="G37" s="287">
        <v>0</v>
      </c>
      <c r="H37" s="287">
        <v>0</v>
      </c>
      <c r="J37" s="4">
        <f t="shared" si="1"/>
        <v>0</v>
      </c>
    </row>
    <row r="38" spans="1:10">
      <c r="A38" s="89"/>
      <c r="B38" s="210"/>
      <c r="C38" s="287"/>
      <c r="D38" s="287"/>
      <c r="E38" s="287"/>
      <c r="F38" s="287"/>
      <c r="G38" s="287"/>
      <c r="H38" s="287"/>
      <c r="J38" s="4">
        <f t="shared" si="1"/>
        <v>0</v>
      </c>
    </row>
    <row r="39" spans="1:10" ht="21" customHeight="1">
      <c r="A39" s="1629" t="s">
        <v>1095</v>
      </c>
      <c r="B39" s="1630"/>
      <c r="C39" s="286">
        <f>SUM(C40:C43)</f>
        <v>129050292.03</v>
      </c>
      <c r="D39" s="286">
        <f t="shared" ref="D39:H39" si="4">SUM(D40:D43)</f>
        <v>63047985.299999997</v>
      </c>
      <c r="E39" s="286">
        <f t="shared" si="4"/>
        <v>192098277.33000001</v>
      </c>
      <c r="F39" s="286">
        <f t="shared" si="4"/>
        <v>55537848.549999997</v>
      </c>
      <c r="G39" s="286">
        <f t="shared" si="4"/>
        <v>55537848.549999997</v>
      </c>
      <c r="H39" s="286">
        <f t="shared" si="4"/>
        <v>136560428.78</v>
      </c>
      <c r="I39" s="97"/>
      <c r="J39" s="4">
        <f t="shared" si="1"/>
        <v>0</v>
      </c>
    </row>
    <row r="40" spans="1:10" ht="24">
      <c r="A40" s="89"/>
      <c r="B40" s="209" t="s">
        <v>1096</v>
      </c>
      <c r="C40" s="287">
        <v>129050292.03</v>
      </c>
      <c r="D40" s="287">
        <v>27047985.300000001</v>
      </c>
      <c r="E40" s="287">
        <v>156098277.33000001</v>
      </c>
      <c r="F40" s="287">
        <v>55537848.549999997</v>
      </c>
      <c r="G40" s="287">
        <v>55537848.549999997</v>
      </c>
      <c r="H40" s="287">
        <v>100560428.78</v>
      </c>
      <c r="J40" s="4">
        <f t="shared" si="1"/>
        <v>0</v>
      </c>
    </row>
    <row r="41" spans="1:10" ht="24">
      <c r="A41" s="89"/>
      <c r="B41" s="209" t="s">
        <v>1097</v>
      </c>
      <c r="C41" s="287">
        <v>0</v>
      </c>
      <c r="D41" s="287">
        <v>0</v>
      </c>
      <c r="E41" s="287">
        <v>0</v>
      </c>
      <c r="F41" s="287">
        <v>0</v>
      </c>
      <c r="G41" s="287">
        <v>0</v>
      </c>
      <c r="H41" s="287">
        <v>0</v>
      </c>
      <c r="J41" s="4">
        <f t="shared" si="1"/>
        <v>0</v>
      </c>
    </row>
    <row r="42" spans="1:10">
      <c r="A42" s="89"/>
      <c r="B42" s="209" t="s">
        <v>1098</v>
      </c>
      <c r="C42" s="287">
        <v>0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J42" s="4">
        <f t="shared" si="1"/>
        <v>0</v>
      </c>
    </row>
    <row r="43" spans="1:10">
      <c r="A43" s="89"/>
      <c r="B43" s="209" t="s">
        <v>1099</v>
      </c>
      <c r="C43" s="287">
        <v>0</v>
      </c>
      <c r="D43" s="287">
        <v>36000000</v>
      </c>
      <c r="E43" s="287">
        <v>36000000</v>
      </c>
      <c r="F43" s="287">
        <v>0</v>
      </c>
      <c r="G43" s="287">
        <v>0</v>
      </c>
      <c r="H43" s="287">
        <v>36000000</v>
      </c>
      <c r="J43" s="4">
        <f t="shared" si="1"/>
        <v>0</v>
      </c>
    </row>
    <row r="44" spans="1:10" ht="12.75" thickBot="1">
      <c r="A44" s="90"/>
      <c r="B44" s="124"/>
      <c r="C44" s="287"/>
      <c r="D44" s="287"/>
      <c r="E44" s="287"/>
      <c r="F44" s="287"/>
      <c r="G44" s="287"/>
      <c r="H44" s="287"/>
      <c r="J44" s="4">
        <f t="shared" si="1"/>
        <v>0</v>
      </c>
    </row>
    <row r="45" spans="1:10" ht="12.75" thickBot="1">
      <c r="A45" s="91"/>
      <c r="B45" s="211" t="s">
        <v>270</v>
      </c>
      <c r="C45" s="294">
        <f>C39+C28+C19+C9</f>
        <v>2874716819</v>
      </c>
      <c r="D45" s="294">
        <f t="shared" ref="D45:H45" si="5">D39+D28+D19+D9</f>
        <v>454060246.91000003</v>
      </c>
      <c r="E45" s="294">
        <f t="shared" si="5"/>
        <v>3328777065.9099998</v>
      </c>
      <c r="F45" s="294">
        <f t="shared" si="5"/>
        <v>613771778.52999997</v>
      </c>
      <c r="G45" s="294">
        <f t="shared" si="5"/>
        <v>567076668.73000002</v>
      </c>
      <c r="H45" s="294">
        <f t="shared" si="5"/>
        <v>2715005287.3800001</v>
      </c>
    </row>
    <row r="47" spans="1:10">
      <c r="C47" s="96">
        <f>'P COG'!D88</f>
        <v>2874716819.0000005</v>
      </c>
      <c r="D47" s="96">
        <f>'P COG'!E88</f>
        <v>454060246.91000003</v>
      </c>
      <c r="E47" s="96">
        <f>'P COG'!F88</f>
        <v>3328777065.9099994</v>
      </c>
      <c r="F47" s="96">
        <f>'P COG'!G88</f>
        <v>613771778.52999997</v>
      </c>
      <c r="G47" s="96">
        <f>'P COG'!H88</f>
        <v>567076668.73000002</v>
      </c>
      <c r="H47" s="96">
        <f>'P COG'!I88</f>
        <v>2715005287.3800001</v>
      </c>
    </row>
    <row r="48" spans="1:10">
      <c r="C48" s="96">
        <f>C45-C47</f>
        <v>0</v>
      </c>
      <c r="D48" s="96">
        <f t="shared" ref="D48:H48" si="6">D45-D47</f>
        <v>0</v>
      </c>
      <c r="E48" s="96">
        <f t="shared" si="6"/>
        <v>0</v>
      </c>
      <c r="F48" s="96">
        <f t="shared" si="6"/>
        <v>0</v>
      </c>
      <c r="G48" s="96">
        <f t="shared" si="6"/>
        <v>0</v>
      </c>
      <c r="H48" s="96">
        <f t="shared" si="6"/>
        <v>0</v>
      </c>
    </row>
  </sheetData>
  <mergeCells count="11">
    <mergeCell ref="A9:B9"/>
    <mergeCell ref="A19:B19"/>
    <mergeCell ref="A28:B28"/>
    <mergeCell ref="A39:B39"/>
    <mergeCell ref="A1:H1"/>
    <mergeCell ref="A2:H2"/>
    <mergeCell ref="A3:H3"/>
    <mergeCell ref="A4:H4"/>
    <mergeCell ref="A5:B7"/>
    <mergeCell ref="C5:G5"/>
    <mergeCell ref="H5:H6"/>
  </mergeCells>
  <pageMargins left="0.70866141732283472" right="0.70866141732283472" top="0.74803149606299213" bottom="0.74803149606299213" header="0.31496062992125984" footer="0.31496062992125984"/>
  <pageSetup scale="6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  <pageSetUpPr fitToPage="1"/>
  </sheetPr>
  <dimension ref="B1:J93"/>
  <sheetViews>
    <sheetView topLeftCell="A46" workbookViewId="0">
      <selection activeCell="F59" sqref="F59"/>
    </sheetView>
  </sheetViews>
  <sheetFormatPr baseColWidth="10" defaultRowHeight="12"/>
  <cols>
    <col min="1" max="1" width="11.85546875" style="4" customWidth="1"/>
    <col min="2" max="2" width="8.7109375" style="4" customWidth="1"/>
    <col min="3" max="3" width="75.28515625" style="4" customWidth="1"/>
    <col min="4" max="4" width="2.140625" style="4" customWidth="1"/>
    <col min="5" max="5" width="1.85546875" style="4" customWidth="1"/>
    <col min="6" max="6" width="17.42578125" style="277" bestFit="1" customWidth="1"/>
    <col min="7" max="7" width="1.28515625" style="277" customWidth="1"/>
    <col min="8" max="8" width="16.5703125" style="277" customWidth="1"/>
    <col min="9" max="9" width="1.85546875" style="4" customWidth="1"/>
    <col min="10" max="10" width="13.42578125" style="4" bestFit="1" customWidth="1"/>
    <col min="11" max="16384" width="11.42578125" style="4"/>
  </cols>
  <sheetData>
    <row r="1" spans="2:10" ht="6" customHeight="1" thickBot="1"/>
    <row r="2" spans="2:10" ht="15">
      <c r="B2" s="1251" t="s">
        <v>55</v>
      </c>
      <c r="C2" s="1252"/>
      <c r="D2" s="1252"/>
      <c r="E2" s="1252"/>
      <c r="F2" s="1252"/>
      <c r="G2" s="1252"/>
      <c r="H2" s="1252"/>
      <c r="I2" s="1253"/>
      <c r="J2" s="3"/>
    </row>
    <row r="3" spans="2:10" ht="15.75" customHeight="1">
      <c r="B3" s="1254" t="s">
        <v>0</v>
      </c>
      <c r="C3" s="1255"/>
      <c r="D3" s="1255"/>
      <c r="E3" s="1255"/>
      <c r="F3" s="1255"/>
      <c r="G3" s="1255"/>
      <c r="H3" s="1255"/>
      <c r="I3" s="1256"/>
      <c r="J3" s="3"/>
    </row>
    <row r="4" spans="2:10" ht="16.5" customHeight="1" thickBot="1">
      <c r="B4" s="1257" t="s">
        <v>8367</v>
      </c>
      <c r="C4" s="1258"/>
      <c r="D4" s="1258"/>
      <c r="E4" s="1258"/>
      <c r="F4" s="1258"/>
      <c r="G4" s="1258"/>
      <c r="H4" s="1258"/>
      <c r="I4" s="1259"/>
      <c r="J4" s="3"/>
    </row>
    <row r="5" spans="2:10" ht="15.75" thickBot="1">
      <c r="B5" s="1257" t="s">
        <v>8366</v>
      </c>
      <c r="C5" s="1258"/>
      <c r="D5" s="1258"/>
      <c r="E5" s="1258"/>
      <c r="F5" s="1258"/>
      <c r="G5" s="1258"/>
      <c r="H5" s="1258"/>
      <c r="I5" s="1259"/>
      <c r="J5" s="3"/>
    </row>
    <row r="6" spans="2:10" ht="15.75" customHeight="1">
      <c r="B6" s="1190"/>
      <c r="C6" s="1201"/>
      <c r="D6" s="1201"/>
      <c r="E6" s="1201"/>
      <c r="F6" s="1202">
        <v>2023</v>
      </c>
      <c r="G6" s="1202"/>
      <c r="H6" s="1202">
        <v>2022</v>
      </c>
      <c r="I6" s="1203"/>
      <c r="J6" s="3"/>
    </row>
    <row r="7" spans="2:10" ht="15.75" customHeight="1">
      <c r="B7" s="1248" t="s">
        <v>1</v>
      </c>
      <c r="C7" s="1249"/>
      <c r="D7" s="1249"/>
      <c r="E7" s="1249"/>
      <c r="F7" s="531"/>
      <c r="G7" s="531"/>
      <c r="H7" s="532"/>
      <c r="I7" s="1191"/>
      <c r="J7" s="3"/>
    </row>
    <row r="8" spans="2:10" ht="12.75">
      <c r="B8" s="1248" t="s">
        <v>2</v>
      </c>
      <c r="C8" s="1249"/>
      <c r="D8" s="1249"/>
      <c r="E8" s="1249"/>
      <c r="F8" s="542">
        <f>SUM(F9:F15)</f>
        <v>474518857.27999991</v>
      </c>
      <c r="G8" s="343"/>
      <c r="H8" s="542">
        <v>1267472745.3</v>
      </c>
      <c r="I8" s="10"/>
      <c r="J8" s="3"/>
    </row>
    <row r="9" spans="2:10" ht="12.75">
      <c r="B9" s="1187"/>
      <c r="C9" s="1247" t="s">
        <v>3</v>
      </c>
      <c r="D9" s="1247"/>
      <c r="E9" s="1247"/>
      <c r="F9" s="641">
        <f>'Activ Sistema'!B15</f>
        <v>353706708.20999998</v>
      </c>
      <c r="G9" s="533"/>
      <c r="H9" s="533">
        <v>876812315.98000002</v>
      </c>
      <c r="I9" s="10"/>
      <c r="J9" s="3"/>
    </row>
    <row r="10" spans="2:10" ht="12.75">
      <c r="B10" s="1187"/>
      <c r="C10" s="1247" t="s">
        <v>4</v>
      </c>
      <c r="D10" s="1247"/>
      <c r="E10" s="1247"/>
      <c r="F10" s="641">
        <f>'Activ Sistema'!B16</f>
        <v>0</v>
      </c>
      <c r="G10" s="533"/>
      <c r="H10" s="533">
        <v>0</v>
      </c>
      <c r="I10" s="10"/>
      <c r="J10" s="3"/>
    </row>
    <row r="11" spans="2:10" ht="12.75">
      <c r="B11" s="1187"/>
      <c r="C11" s="1247" t="s">
        <v>3724</v>
      </c>
      <c r="D11" s="1247"/>
      <c r="E11" s="1247"/>
      <c r="F11" s="641">
        <f>'Activ Sistema'!B17</f>
        <v>0</v>
      </c>
      <c r="G11" s="533"/>
      <c r="H11" s="533">
        <v>0</v>
      </c>
      <c r="I11" s="10"/>
      <c r="J11" s="3"/>
    </row>
    <row r="12" spans="2:10" ht="12.75">
      <c r="B12" s="1187"/>
      <c r="C12" s="1247" t="s">
        <v>5</v>
      </c>
      <c r="D12" s="1247"/>
      <c r="E12" s="1247"/>
      <c r="F12" s="641">
        <f>'Activ Sistema'!B18</f>
        <v>84746599.849999994</v>
      </c>
      <c r="G12" s="533"/>
      <c r="H12" s="534">
        <v>201974548.78999999</v>
      </c>
      <c r="I12" s="10"/>
      <c r="J12" s="3"/>
    </row>
    <row r="13" spans="2:10" ht="12.75">
      <c r="B13" s="1187"/>
      <c r="C13" s="1250" t="s">
        <v>6</v>
      </c>
      <c r="D13" s="1250"/>
      <c r="E13" s="1250"/>
      <c r="F13" s="641">
        <f>'Activ Sistema'!B19</f>
        <v>9338774.0700000003</v>
      </c>
      <c r="G13" s="533"/>
      <c r="H13" s="534">
        <v>20269881.98</v>
      </c>
      <c r="I13" s="10"/>
      <c r="J13" s="3"/>
    </row>
    <row r="14" spans="2:10" ht="12.75">
      <c r="B14" s="1187"/>
      <c r="C14" s="1250" t="s">
        <v>7</v>
      </c>
      <c r="D14" s="1250"/>
      <c r="E14" s="1250"/>
      <c r="F14" s="641">
        <f>'Activ Sistema'!B20</f>
        <v>26726775.149999999</v>
      </c>
      <c r="G14" s="533"/>
      <c r="H14" s="534">
        <v>168415998.55000001</v>
      </c>
      <c r="I14" s="10"/>
      <c r="J14" s="3"/>
    </row>
    <row r="15" spans="2:10" ht="12.75">
      <c r="B15" s="1187"/>
      <c r="C15" s="1250" t="s">
        <v>8</v>
      </c>
      <c r="D15" s="1250"/>
      <c r="E15" s="1250"/>
      <c r="F15" s="641">
        <f>'Activ Sistema'!B21</f>
        <v>0</v>
      </c>
      <c r="G15" s="533"/>
      <c r="H15" s="534">
        <v>0</v>
      </c>
      <c r="I15" s="10"/>
      <c r="J15" s="3"/>
    </row>
    <row r="16" spans="2:10" ht="36.75" customHeight="1">
      <c r="B16" s="1187"/>
      <c r="C16" s="1186"/>
      <c r="D16" s="1186"/>
      <c r="E16" s="1186"/>
      <c r="F16" s="534"/>
      <c r="G16" s="533"/>
      <c r="H16" s="533"/>
      <c r="I16" s="10"/>
      <c r="J16" s="3"/>
    </row>
    <row r="17" spans="2:10" ht="29.25" customHeight="1">
      <c r="B17" s="1248" t="s">
        <v>9</v>
      </c>
      <c r="C17" s="1249"/>
      <c r="D17" s="1249"/>
      <c r="E17" s="1249"/>
      <c r="F17" s="344">
        <f>SUM(F18:F19)</f>
        <v>569274979.17999995</v>
      </c>
      <c r="G17" s="344"/>
      <c r="H17" s="344">
        <v>1864564341.96</v>
      </c>
      <c r="I17" s="10"/>
      <c r="J17" s="3"/>
    </row>
    <row r="18" spans="2:10" ht="12.75">
      <c r="B18" s="1187"/>
      <c r="C18" s="1247" t="s">
        <v>10</v>
      </c>
      <c r="D18" s="1247"/>
      <c r="E18" s="1247"/>
      <c r="F18" s="1204">
        <f>'Activ Sistema'!B25</f>
        <v>569274979.17999995</v>
      </c>
      <c r="G18" s="533"/>
      <c r="H18" s="641">
        <v>1864564341.96</v>
      </c>
      <c r="I18" s="10"/>
      <c r="J18" s="11"/>
    </row>
    <row r="19" spans="2:10" ht="12.75">
      <c r="B19" s="1187"/>
      <c r="C19" s="1250" t="s">
        <v>11</v>
      </c>
      <c r="D19" s="1250"/>
      <c r="E19" s="1250"/>
      <c r="F19" s="533">
        <v>0</v>
      </c>
      <c r="G19" s="533"/>
      <c r="H19" s="533">
        <v>0</v>
      </c>
      <c r="I19" s="10"/>
      <c r="J19" s="11"/>
    </row>
    <row r="20" spans="2:10" ht="15.75" customHeight="1">
      <c r="B20" s="1187"/>
      <c r="C20" s="1186"/>
      <c r="D20" s="1186"/>
      <c r="E20" s="1186"/>
      <c r="F20" s="533"/>
      <c r="G20" s="533"/>
      <c r="H20" s="533"/>
      <c r="I20" s="10"/>
      <c r="J20" s="3"/>
    </row>
    <row r="21" spans="2:10" ht="12.75">
      <c r="B21" s="1248" t="s">
        <v>12</v>
      </c>
      <c r="C21" s="1249"/>
      <c r="D21" s="1249"/>
      <c r="E21" s="1249"/>
      <c r="F21" s="344">
        <v>0</v>
      </c>
      <c r="G21" s="533"/>
      <c r="H21" s="344">
        <v>0</v>
      </c>
      <c r="I21" s="7"/>
      <c r="J21" s="3"/>
    </row>
    <row r="22" spans="2:10" ht="12.75">
      <c r="B22" s="1187"/>
      <c r="C22" s="1247" t="s">
        <v>13</v>
      </c>
      <c r="D22" s="1247"/>
      <c r="E22" s="1247"/>
      <c r="F22" s="533">
        <f>'Activ Sistema'!B31</f>
        <v>0</v>
      </c>
      <c r="G22" s="533"/>
      <c r="H22" s="533">
        <v>0</v>
      </c>
      <c r="I22" s="7"/>
      <c r="J22" s="3"/>
    </row>
    <row r="23" spans="2:10" ht="12.75">
      <c r="B23" s="1187"/>
      <c r="C23" s="1247" t="s">
        <v>14</v>
      </c>
      <c r="D23" s="1247"/>
      <c r="E23" s="1247"/>
      <c r="F23" s="533">
        <f>'Activ Sistema'!B32</f>
        <v>0</v>
      </c>
      <c r="G23" s="533"/>
      <c r="H23" s="533">
        <v>0</v>
      </c>
      <c r="I23" s="7"/>
      <c r="J23" s="3"/>
    </row>
    <row r="24" spans="2:10" ht="12.75">
      <c r="B24" s="1187"/>
      <c r="C24" s="1247" t="s">
        <v>15</v>
      </c>
      <c r="D24" s="1247"/>
      <c r="E24" s="1247"/>
      <c r="F24" s="533">
        <f>'Activ Sistema'!B33</f>
        <v>0</v>
      </c>
      <c r="G24" s="533"/>
      <c r="H24" s="533">
        <v>0</v>
      </c>
      <c r="I24" s="7"/>
      <c r="J24" s="3"/>
    </row>
    <row r="25" spans="2:10" ht="12.75">
      <c r="B25" s="1187"/>
      <c r="C25" s="1247" t="s">
        <v>16</v>
      </c>
      <c r="D25" s="1247"/>
      <c r="E25" s="1247"/>
      <c r="F25" s="533">
        <f>'Activ Sistema'!B34</f>
        <v>0</v>
      </c>
      <c r="G25" s="533"/>
      <c r="H25" s="533">
        <v>0</v>
      </c>
      <c r="I25" s="7"/>
      <c r="J25" s="3"/>
    </row>
    <row r="26" spans="2:10" ht="12.75">
      <c r="B26" s="1187"/>
      <c r="C26" s="1247" t="s">
        <v>17</v>
      </c>
      <c r="D26" s="1247"/>
      <c r="E26" s="1247"/>
      <c r="F26" s="533">
        <f>'Activ Sistema'!B35</f>
        <v>0</v>
      </c>
      <c r="G26" s="533"/>
      <c r="H26" s="534">
        <v>0</v>
      </c>
      <c r="I26" s="7"/>
      <c r="J26" s="3"/>
    </row>
    <row r="27" spans="2:10" ht="15.75" customHeight="1">
      <c r="B27" s="1187"/>
      <c r="C27" s="1185"/>
      <c r="D27" s="1185"/>
      <c r="E27" s="1185"/>
      <c r="F27" s="534"/>
      <c r="G27" s="533"/>
      <c r="H27" s="534"/>
      <c r="I27" s="7"/>
      <c r="J27" s="3"/>
    </row>
    <row r="28" spans="2:10" ht="12.75">
      <c r="B28" s="1248" t="s">
        <v>18</v>
      </c>
      <c r="C28" s="1249"/>
      <c r="D28" s="1249"/>
      <c r="E28" s="1249"/>
      <c r="F28" s="345">
        <f>F17+F8</f>
        <v>1043793836.4599998</v>
      </c>
      <c r="G28" s="346"/>
      <c r="H28" s="345">
        <v>3132037087.2600002</v>
      </c>
      <c r="I28" s="8"/>
      <c r="J28" s="1205"/>
    </row>
    <row r="29" spans="2:10" ht="15.75" customHeight="1">
      <c r="B29" s="1187"/>
      <c r="C29" s="1185"/>
      <c r="D29" s="1185"/>
      <c r="E29" s="1185"/>
      <c r="F29" s="534"/>
      <c r="G29" s="533"/>
      <c r="H29" s="534"/>
      <c r="I29" s="7"/>
      <c r="J29" s="3"/>
    </row>
    <row r="30" spans="2:10" ht="15.75" customHeight="1">
      <c r="B30" s="1248" t="s">
        <v>19</v>
      </c>
      <c r="C30" s="1249"/>
      <c r="D30" s="1249"/>
      <c r="E30" s="1249"/>
      <c r="F30" s="534"/>
      <c r="G30" s="533"/>
      <c r="H30" s="534"/>
      <c r="I30" s="7"/>
      <c r="J30" s="3"/>
    </row>
    <row r="31" spans="2:10" ht="12.75">
      <c r="B31" s="1248" t="s">
        <v>20</v>
      </c>
      <c r="C31" s="1249"/>
      <c r="D31" s="1249"/>
      <c r="E31" s="1249"/>
      <c r="F31" s="344">
        <f>SUM(F32:F34)</f>
        <v>418572036.21000004</v>
      </c>
      <c r="G31" s="344"/>
      <c r="H31" s="344">
        <v>1898102061.01</v>
      </c>
      <c r="I31" s="7"/>
      <c r="J31" s="3"/>
    </row>
    <row r="32" spans="2:10" ht="12.75">
      <c r="B32" s="1187"/>
      <c r="C32" s="1247" t="s">
        <v>21</v>
      </c>
      <c r="D32" s="1247"/>
      <c r="E32" s="1247"/>
      <c r="F32" s="534">
        <f>'Activ Sistema'!B43</f>
        <v>266938806.97</v>
      </c>
      <c r="G32" s="533"/>
      <c r="H32" s="533">
        <v>1155528720.55</v>
      </c>
      <c r="I32" s="7"/>
      <c r="J32" s="3"/>
    </row>
    <row r="33" spans="2:10" ht="12.75">
      <c r="B33" s="1187"/>
      <c r="C33" s="1247" t="s">
        <v>22</v>
      </c>
      <c r="D33" s="1247"/>
      <c r="E33" s="1247"/>
      <c r="F33" s="534">
        <f>'Activ Sistema'!B44</f>
        <v>34091223.590000004</v>
      </c>
      <c r="G33" s="533"/>
      <c r="H33" s="617">
        <v>206908583.52000001</v>
      </c>
      <c r="I33" s="7"/>
      <c r="J33" s="3"/>
    </row>
    <row r="34" spans="2:10" ht="12.75">
      <c r="B34" s="1187"/>
      <c r="C34" s="1247" t="s">
        <v>23</v>
      </c>
      <c r="D34" s="1247"/>
      <c r="E34" s="1247"/>
      <c r="F34" s="534">
        <f>'Activ Sistema'!B45</f>
        <v>117542005.65000001</v>
      </c>
      <c r="G34" s="533"/>
      <c r="H34" s="533">
        <v>535664756.94</v>
      </c>
      <c r="I34" s="7"/>
      <c r="J34" s="3"/>
    </row>
    <row r="35" spans="2:10" ht="15.75" customHeight="1">
      <c r="B35" s="1187"/>
      <c r="C35" s="1185"/>
      <c r="D35" s="1185"/>
      <c r="E35" s="1185"/>
      <c r="F35" s="533" t="s">
        <v>56</v>
      </c>
      <c r="G35" s="533"/>
      <c r="H35" s="533" t="s">
        <v>56</v>
      </c>
      <c r="I35" s="7"/>
      <c r="J35" s="3"/>
    </row>
    <row r="36" spans="2:10" ht="12.75">
      <c r="B36" s="1248" t="s">
        <v>24</v>
      </c>
      <c r="C36" s="1249"/>
      <c r="D36" s="1249"/>
      <c r="E36" s="1249"/>
      <c r="F36" s="344">
        <f>SUM(F37:F45)</f>
        <v>124968244.16</v>
      </c>
      <c r="G36" s="344"/>
      <c r="H36" s="344">
        <v>685396164.16000009</v>
      </c>
      <c r="I36" s="7"/>
      <c r="J36" s="3"/>
    </row>
    <row r="37" spans="2:10" ht="12.75">
      <c r="B37" s="1187"/>
      <c r="C37" s="1247" t="s">
        <v>25</v>
      </c>
      <c r="D37" s="1247"/>
      <c r="E37" s="1247"/>
      <c r="F37" s="533">
        <f>'Activ Sistema'!B49</f>
        <v>0</v>
      </c>
      <c r="G37" s="533"/>
      <c r="H37" s="533">
        <v>0</v>
      </c>
      <c r="I37" s="7"/>
      <c r="J37" s="3"/>
    </row>
    <row r="38" spans="2:10" ht="12.75">
      <c r="B38" s="1187"/>
      <c r="C38" s="1247" t="s">
        <v>26</v>
      </c>
      <c r="D38" s="1247"/>
      <c r="E38" s="1247"/>
      <c r="F38" s="533">
        <f>'Activ Sistema'!B50</f>
        <v>28521952.359999999</v>
      </c>
      <c r="G38" s="533"/>
      <c r="H38" s="533">
        <v>124111383.94</v>
      </c>
      <c r="I38" s="7"/>
      <c r="J38" s="3"/>
    </row>
    <row r="39" spans="2:10" ht="12.75">
      <c r="B39" s="1187"/>
      <c r="C39" s="1247" t="s">
        <v>27</v>
      </c>
      <c r="D39" s="1247"/>
      <c r="E39" s="1247"/>
      <c r="F39" s="533">
        <f>'Activ Sistema'!B51</f>
        <v>90731454.409999996</v>
      </c>
      <c r="G39" s="533"/>
      <c r="H39" s="533">
        <v>508760586.76999998</v>
      </c>
      <c r="I39" s="7"/>
      <c r="J39" s="3"/>
    </row>
    <row r="40" spans="2:10" ht="12.75">
      <c r="B40" s="1187"/>
      <c r="C40" s="1247" t="s">
        <v>28</v>
      </c>
      <c r="D40" s="1247"/>
      <c r="E40" s="1247"/>
      <c r="F40" s="533">
        <f>'Activ Sistema'!B52</f>
        <v>5395093.6699999999</v>
      </c>
      <c r="G40" s="533"/>
      <c r="H40" s="534">
        <v>51740565.509999998</v>
      </c>
      <c r="I40" s="7"/>
      <c r="J40" s="3"/>
    </row>
    <row r="41" spans="2:10" ht="12.75">
      <c r="B41" s="1187"/>
      <c r="C41" s="1247" t="s">
        <v>29</v>
      </c>
      <c r="D41" s="1247"/>
      <c r="E41" s="1247"/>
      <c r="F41" s="533">
        <f>'Activ Sistema'!B53</f>
        <v>319743.71999999997</v>
      </c>
      <c r="G41" s="533"/>
      <c r="H41" s="617">
        <v>783627.94</v>
      </c>
      <c r="I41" s="7"/>
      <c r="J41" s="3"/>
    </row>
    <row r="42" spans="2:10" ht="12.75">
      <c r="B42" s="1187"/>
      <c r="C42" s="1247" t="s">
        <v>30</v>
      </c>
      <c r="D42" s="1247"/>
      <c r="E42" s="1247"/>
      <c r="F42" s="533">
        <f>'Activ Sistema'!B54</f>
        <v>0</v>
      </c>
      <c r="G42" s="533"/>
      <c r="H42" s="533">
        <v>0</v>
      </c>
      <c r="I42" s="7"/>
      <c r="J42" s="3"/>
    </row>
    <row r="43" spans="2:10" ht="12.75">
      <c r="B43" s="1187"/>
      <c r="C43" s="1247" t="s">
        <v>31</v>
      </c>
      <c r="D43" s="1247"/>
      <c r="E43" s="1247"/>
      <c r="F43" s="533">
        <f>'Activ Sistema'!B55</f>
        <v>0</v>
      </c>
      <c r="G43" s="533"/>
      <c r="H43" s="533">
        <v>0</v>
      </c>
      <c r="I43" s="7"/>
      <c r="J43" s="3"/>
    </row>
    <row r="44" spans="2:10" ht="12.75">
      <c r="B44" s="1187"/>
      <c r="C44" s="1247" t="s">
        <v>32</v>
      </c>
      <c r="D44" s="1247"/>
      <c r="E44" s="1247"/>
      <c r="F44" s="533">
        <f>'Activ Sistema'!B56</f>
        <v>0</v>
      </c>
      <c r="G44" s="533"/>
      <c r="H44" s="533">
        <v>0</v>
      </c>
      <c r="I44" s="7"/>
      <c r="J44" s="3"/>
    </row>
    <row r="45" spans="2:10" ht="12.75">
      <c r="B45" s="1187"/>
      <c r="C45" s="1247" t="s">
        <v>33</v>
      </c>
      <c r="D45" s="1247"/>
      <c r="E45" s="1247"/>
      <c r="F45" s="533">
        <f>'Activ Sistema'!B57</f>
        <v>0</v>
      </c>
      <c r="G45" s="533"/>
      <c r="H45" s="533">
        <v>0</v>
      </c>
      <c r="I45" s="7"/>
      <c r="J45" s="3"/>
    </row>
    <row r="46" spans="2:10" ht="15.75" customHeight="1">
      <c r="B46" s="1187"/>
      <c r="C46" s="1185"/>
      <c r="D46" s="1185"/>
      <c r="E46" s="1185"/>
      <c r="F46" s="533"/>
      <c r="G46" s="533"/>
      <c r="H46" s="533"/>
      <c r="I46" s="7"/>
      <c r="J46" s="3"/>
    </row>
    <row r="47" spans="2:10" ht="12.75">
      <c r="B47" s="1248" t="s">
        <v>34</v>
      </c>
      <c r="C47" s="1249"/>
      <c r="D47" s="1249"/>
      <c r="E47" s="1249"/>
      <c r="F47" s="344">
        <f>SUM(F48:F50)</f>
        <v>0</v>
      </c>
      <c r="G47" s="533"/>
      <c r="H47" s="344">
        <v>0</v>
      </c>
      <c r="I47" s="7"/>
      <c r="J47" s="3"/>
    </row>
    <row r="48" spans="2:10" ht="12.75">
      <c r="B48" s="1187"/>
      <c r="C48" s="1247" t="s">
        <v>35</v>
      </c>
      <c r="D48" s="1247"/>
      <c r="E48" s="1247"/>
      <c r="F48" s="533">
        <f>'Activ Sistema'!B61</f>
        <v>0</v>
      </c>
      <c r="G48" s="533"/>
      <c r="H48" s="533">
        <v>0</v>
      </c>
      <c r="I48" s="7"/>
      <c r="J48" s="3"/>
    </row>
    <row r="49" spans="2:10" ht="12.75">
      <c r="B49" s="1187"/>
      <c r="C49" s="1247" t="s">
        <v>36</v>
      </c>
      <c r="D49" s="1247"/>
      <c r="E49" s="1247"/>
      <c r="F49" s="533">
        <f>'Activ Sistema'!B62</f>
        <v>0</v>
      </c>
      <c r="G49" s="533"/>
      <c r="H49" s="533">
        <v>0</v>
      </c>
      <c r="I49" s="7"/>
      <c r="J49" s="3"/>
    </row>
    <row r="50" spans="2:10" ht="12.75">
      <c r="B50" s="1187"/>
      <c r="C50" s="1247" t="s">
        <v>37</v>
      </c>
      <c r="D50" s="1247"/>
      <c r="E50" s="1247"/>
      <c r="F50" s="533">
        <f>'Activ Sistema'!B63</f>
        <v>0</v>
      </c>
      <c r="G50" s="533"/>
      <c r="H50" s="533">
        <v>0</v>
      </c>
      <c r="I50" s="7"/>
      <c r="J50" s="3"/>
    </row>
    <row r="51" spans="2:10" ht="15.75" customHeight="1">
      <c r="B51" s="1187"/>
      <c r="C51" s="1185"/>
      <c r="D51" s="1185"/>
      <c r="E51" s="1185"/>
      <c r="F51" s="533"/>
      <c r="G51" s="533"/>
      <c r="H51" s="533"/>
      <c r="I51" s="7"/>
      <c r="J51" s="3"/>
    </row>
    <row r="52" spans="2:10" ht="12.75">
      <c r="B52" s="1248" t="s">
        <v>38</v>
      </c>
      <c r="C52" s="1249"/>
      <c r="D52" s="1249"/>
      <c r="E52" s="1249"/>
      <c r="F52" s="344">
        <f>SUM(F53:F57)</f>
        <v>10284653.07</v>
      </c>
      <c r="G52" s="533"/>
      <c r="H52" s="344">
        <v>24368261.260000002</v>
      </c>
      <c r="I52" s="7"/>
      <c r="J52" s="3"/>
    </row>
    <row r="53" spans="2:10" ht="12.75">
      <c r="B53" s="1187"/>
      <c r="C53" s="1247" t="s">
        <v>39</v>
      </c>
      <c r="D53" s="1247"/>
      <c r="E53" s="1247"/>
      <c r="F53" s="534">
        <f>'Activ Sistema'!B67</f>
        <v>10284653.07</v>
      </c>
      <c r="G53" s="533"/>
      <c r="H53" s="533">
        <v>24368261.260000002</v>
      </c>
      <c r="I53" s="7"/>
      <c r="J53" s="3"/>
    </row>
    <row r="54" spans="2:10" ht="12.75">
      <c r="B54" s="1187"/>
      <c r="C54" s="1247" t="s">
        <v>40</v>
      </c>
      <c r="D54" s="1247"/>
      <c r="E54" s="1247"/>
      <c r="F54" s="534">
        <f>'Activ Sistema'!B68</f>
        <v>0</v>
      </c>
      <c r="G54" s="533"/>
      <c r="H54" s="533">
        <v>0</v>
      </c>
      <c r="I54" s="7"/>
      <c r="J54" s="3"/>
    </row>
    <row r="55" spans="2:10" ht="12.75">
      <c r="B55" s="1187"/>
      <c r="C55" s="1247" t="s">
        <v>41</v>
      </c>
      <c r="D55" s="1247"/>
      <c r="E55" s="1247"/>
      <c r="F55" s="534">
        <f>'Activ Sistema'!B69</f>
        <v>0</v>
      </c>
      <c r="G55" s="533"/>
      <c r="H55" s="533">
        <v>0</v>
      </c>
      <c r="I55" s="7"/>
      <c r="J55" s="3"/>
    </row>
    <row r="56" spans="2:10" ht="12.75">
      <c r="B56" s="1187"/>
      <c r="C56" s="1247" t="s">
        <v>42</v>
      </c>
      <c r="D56" s="1247"/>
      <c r="E56" s="1247"/>
      <c r="F56" s="534">
        <f>'Activ Sistema'!B70</f>
        <v>0</v>
      </c>
      <c r="G56" s="533"/>
      <c r="H56" s="533">
        <v>0</v>
      </c>
      <c r="I56" s="7"/>
      <c r="J56" s="3"/>
    </row>
    <row r="57" spans="2:10" ht="12.75">
      <c r="B57" s="1187"/>
      <c r="C57" s="1247" t="s">
        <v>43</v>
      </c>
      <c r="D57" s="1247"/>
      <c r="E57" s="1247"/>
      <c r="F57" s="534">
        <f>'Activ Sistema'!B71</f>
        <v>0</v>
      </c>
      <c r="G57" s="533"/>
      <c r="H57" s="533">
        <v>0</v>
      </c>
      <c r="I57" s="7"/>
      <c r="J57" s="3"/>
    </row>
    <row r="58" spans="2:10" ht="15.75" customHeight="1">
      <c r="B58" s="1187"/>
      <c r="C58" s="1185"/>
      <c r="D58" s="1185"/>
      <c r="E58" s="1185"/>
      <c r="F58" s="533"/>
      <c r="G58" s="533"/>
      <c r="H58" s="533"/>
      <c r="I58" s="7"/>
      <c r="J58" s="3"/>
    </row>
    <row r="59" spans="2:10" ht="12.75">
      <c r="B59" s="1248" t="s">
        <v>44</v>
      </c>
      <c r="C59" s="1249"/>
      <c r="D59" s="1249"/>
      <c r="E59" s="1249"/>
      <c r="F59" s="344">
        <f>SUM(F60:F65)</f>
        <v>11766224.539999999</v>
      </c>
      <c r="G59" s="533"/>
      <c r="H59" s="344">
        <v>48904287.189999998</v>
      </c>
      <c r="I59" s="7"/>
      <c r="J59" s="3"/>
    </row>
    <row r="60" spans="2:10" ht="12.75">
      <c r="B60" s="1187"/>
      <c r="C60" s="1247" t="s">
        <v>45</v>
      </c>
      <c r="D60" s="1247"/>
      <c r="E60" s="1247"/>
      <c r="F60" s="534">
        <f>'Activ Sistema'!B75</f>
        <v>11766224.539999999</v>
      </c>
      <c r="G60" s="533"/>
      <c r="H60" s="533">
        <v>48739623.859999999</v>
      </c>
      <c r="I60" s="7"/>
      <c r="J60" s="3"/>
    </row>
    <row r="61" spans="2:10" ht="12.75">
      <c r="B61" s="1187"/>
      <c r="C61" s="1247" t="s">
        <v>46</v>
      </c>
      <c r="D61" s="1247"/>
      <c r="E61" s="1247"/>
      <c r="F61" s="534">
        <f>'Activ Sistema'!B76</f>
        <v>0</v>
      </c>
      <c r="G61" s="533"/>
      <c r="H61" s="533">
        <v>0</v>
      </c>
      <c r="I61" s="7"/>
      <c r="J61" s="3"/>
    </row>
    <row r="62" spans="2:10" ht="12.75">
      <c r="B62" s="1187"/>
      <c r="C62" s="1247" t="s">
        <v>47</v>
      </c>
      <c r="D62" s="1247"/>
      <c r="E62" s="1247"/>
      <c r="F62" s="534">
        <f>'Activ Sistema'!B77</f>
        <v>0</v>
      </c>
      <c r="G62" s="533"/>
      <c r="H62" s="533">
        <v>0</v>
      </c>
      <c r="I62" s="7"/>
      <c r="J62" s="3"/>
    </row>
    <row r="63" spans="2:10" ht="12.75">
      <c r="B63" s="1187"/>
      <c r="C63" s="1247" t="s">
        <v>48</v>
      </c>
      <c r="D63" s="1247"/>
      <c r="E63" s="1247"/>
      <c r="F63" s="534">
        <f>'Activ Sistema'!B78</f>
        <v>0</v>
      </c>
      <c r="G63" s="533"/>
      <c r="H63" s="533">
        <v>0</v>
      </c>
      <c r="I63" s="7"/>
      <c r="J63" s="3"/>
    </row>
    <row r="64" spans="2:10" ht="12.75">
      <c r="B64" s="1187"/>
      <c r="C64" s="1247" t="s">
        <v>49</v>
      </c>
      <c r="D64" s="1247"/>
      <c r="E64" s="1247"/>
      <c r="F64" s="534">
        <f>'Activ Sistema'!B79</f>
        <v>0</v>
      </c>
      <c r="G64" s="533"/>
      <c r="H64" s="533">
        <v>0</v>
      </c>
      <c r="I64" s="7"/>
      <c r="J64" s="3"/>
    </row>
    <row r="65" spans="2:10" ht="12.75">
      <c r="B65" s="1187"/>
      <c r="C65" s="1247" t="s">
        <v>50</v>
      </c>
      <c r="D65" s="1247"/>
      <c r="E65" s="1247"/>
      <c r="F65" s="534">
        <f>'Activ Sistema'!B80</f>
        <v>0</v>
      </c>
      <c r="G65" s="533"/>
      <c r="H65" s="533">
        <v>164663.32999999999</v>
      </c>
      <c r="I65" s="7"/>
      <c r="J65" s="3"/>
    </row>
    <row r="66" spans="2:10" ht="15.75" customHeight="1">
      <c r="B66" s="1187"/>
      <c r="C66" s="1185"/>
      <c r="D66" s="1185"/>
      <c r="E66" s="1185"/>
      <c r="F66" s="533"/>
      <c r="G66" s="533"/>
      <c r="H66" s="533"/>
      <c r="I66" s="7"/>
      <c r="J66" s="3"/>
    </row>
    <row r="67" spans="2:10" ht="12.75">
      <c r="B67" s="1248" t="s">
        <v>51</v>
      </c>
      <c r="C67" s="1249"/>
      <c r="D67" s="1249"/>
      <c r="E67" s="1249"/>
      <c r="F67" s="344">
        <f>SUM(F68)</f>
        <v>0</v>
      </c>
      <c r="G67" s="533"/>
      <c r="H67" s="344">
        <v>80388536.290000007</v>
      </c>
      <c r="I67" s="7"/>
      <c r="J67" s="3"/>
    </row>
    <row r="68" spans="2:10" ht="12.75">
      <c r="B68" s="1187"/>
      <c r="C68" s="1247" t="s">
        <v>52</v>
      </c>
      <c r="D68" s="1247"/>
      <c r="E68" s="1247"/>
      <c r="F68" s="533">
        <f>'Activ Sistema'!B83</f>
        <v>0</v>
      </c>
      <c r="G68" s="533"/>
      <c r="H68" s="533">
        <v>80388536.290000007</v>
      </c>
      <c r="I68" s="7"/>
      <c r="J68" s="3"/>
    </row>
    <row r="69" spans="2:10" ht="15.75" customHeight="1">
      <c r="B69" s="1263"/>
      <c r="C69" s="1264"/>
      <c r="D69" s="1264"/>
      <c r="E69" s="1264"/>
      <c r="F69" s="531"/>
      <c r="G69" s="531"/>
      <c r="H69" s="531"/>
      <c r="I69" s="7"/>
      <c r="J69" s="3"/>
    </row>
    <row r="70" spans="2:10" ht="12.75">
      <c r="B70" s="1248" t="s">
        <v>53</v>
      </c>
      <c r="C70" s="1249"/>
      <c r="D70" s="1249"/>
      <c r="E70" s="1249"/>
      <c r="F70" s="278">
        <f>F67+F59+F52+F47+F36+F31</f>
        <v>565591157.98000002</v>
      </c>
      <c r="G70" s="278"/>
      <c r="H70" s="278">
        <v>2737159309.9100003</v>
      </c>
      <c r="I70" s="7"/>
      <c r="J70" s="3"/>
    </row>
    <row r="71" spans="2:10" ht="15.75" customHeight="1">
      <c r="B71" s="1187"/>
      <c r="C71" s="1185"/>
      <c r="D71" s="1185"/>
      <c r="E71" s="1185"/>
      <c r="F71" s="535"/>
      <c r="G71" s="535"/>
      <c r="H71" s="535"/>
      <c r="I71" s="7"/>
      <c r="J71" s="3"/>
    </row>
    <row r="72" spans="2:10" ht="12.75">
      <c r="B72" s="1248" t="s">
        <v>54</v>
      </c>
      <c r="C72" s="1249"/>
      <c r="D72" s="1249"/>
      <c r="E72" s="1249"/>
      <c r="F72" s="278">
        <f>F28-F70</f>
        <v>478202678.47999978</v>
      </c>
      <c r="G72" s="278"/>
      <c r="H72" s="278">
        <v>394877777.3499999</v>
      </c>
      <c r="I72" s="7"/>
      <c r="J72" s="3"/>
    </row>
    <row r="73" spans="2:10" ht="26.25" customHeight="1" thickBot="1">
      <c r="B73" s="1260"/>
      <c r="C73" s="1261"/>
      <c r="D73" s="1261"/>
      <c r="E73" s="1261"/>
      <c r="F73" s="279"/>
      <c r="G73" s="279"/>
      <c r="H73" s="279"/>
      <c r="I73" s="9"/>
      <c r="J73" s="13"/>
    </row>
    <row r="74" spans="2:10">
      <c r="B74" s="1262" t="s">
        <v>57</v>
      </c>
      <c r="C74" s="1262"/>
      <c r="D74" s="1262"/>
      <c r="E74" s="1262"/>
      <c r="F74" s="1262"/>
      <c r="G74" s="1262"/>
      <c r="H74" s="1262"/>
      <c r="I74" s="1262"/>
    </row>
    <row r="93" spans="3:3">
      <c r="C93" s="4" t="s">
        <v>2169</v>
      </c>
    </row>
  </sheetData>
  <mergeCells count="62">
    <mergeCell ref="B67:E67"/>
    <mergeCell ref="C68:E68"/>
    <mergeCell ref="B70:E70"/>
    <mergeCell ref="B73:E73"/>
    <mergeCell ref="B74:I74"/>
    <mergeCell ref="B72:E72"/>
    <mergeCell ref="B69:E69"/>
    <mergeCell ref="C50:E50"/>
    <mergeCell ref="B52:E52"/>
    <mergeCell ref="C57:E57"/>
    <mergeCell ref="B59:E59"/>
    <mergeCell ref="C65:E65"/>
    <mergeCell ref="C60:E60"/>
    <mergeCell ref="C61:E61"/>
    <mergeCell ref="C53:E53"/>
    <mergeCell ref="C54:E54"/>
    <mergeCell ref="C55:E55"/>
    <mergeCell ref="C62:E62"/>
    <mergeCell ref="C63:E63"/>
    <mergeCell ref="C64:E64"/>
    <mergeCell ref="C56:E56"/>
    <mergeCell ref="B2:I2"/>
    <mergeCell ref="B3:I3"/>
    <mergeCell ref="B4:I4"/>
    <mergeCell ref="B7:E7"/>
    <mergeCell ref="B5:I5"/>
    <mergeCell ref="C9:E9"/>
    <mergeCell ref="C10:E10"/>
    <mergeCell ref="C11:E11"/>
    <mergeCell ref="C18:E18"/>
    <mergeCell ref="B8:E8"/>
    <mergeCell ref="C15:E15"/>
    <mergeCell ref="B17:E17"/>
    <mergeCell ref="C22:E22"/>
    <mergeCell ref="C12:E12"/>
    <mergeCell ref="C13:E13"/>
    <mergeCell ref="C14:E14"/>
    <mergeCell ref="C19:E19"/>
    <mergeCell ref="B21:E21"/>
    <mergeCell ref="B30:E30"/>
    <mergeCell ref="C23:E23"/>
    <mergeCell ref="C24:E24"/>
    <mergeCell ref="C25:E25"/>
    <mergeCell ref="C26:E26"/>
    <mergeCell ref="B28:E28"/>
    <mergeCell ref="B31:E31"/>
    <mergeCell ref="C43:E43"/>
    <mergeCell ref="C32:E32"/>
    <mergeCell ref="C33:E33"/>
    <mergeCell ref="C37:E37"/>
    <mergeCell ref="C38:E38"/>
    <mergeCell ref="C39:E39"/>
    <mergeCell ref="C40:E40"/>
    <mergeCell ref="C41:E41"/>
    <mergeCell ref="C42:E42"/>
    <mergeCell ref="C34:E34"/>
    <mergeCell ref="B36:E36"/>
    <mergeCell ref="C44:E44"/>
    <mergeCell ref="C48:E48"/>
    <mergeCell ref="C49:E49"/>
    <mergeCell ref="C45:E45"/>
    <mergeCell ref="B47:E47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C5787-0F62-47EF-96E1-9EF3090DD3FC}">
  <sheetPr>
    <tabColor theme="5" tint="0.39997558519241921"/>
  </sheetPr>
  <dimension ref="A1:AE97"/>
  <sheetViews>
    <sheetView topLeftCell="A67" workbookViewId="0">
      <selection activeCell="B98" sqref="B98"/>
    </sheetView>
  </sheetViews>
  <sheetFormatPr baseColWidth="10" defaultRowHeight="12.75"/>
  <cols>
    <col min="1" max="1" width="30.7109375" style="1194" customWidth="1"/>
    <col min="2" max="31" width="20.7109375" style="1194" customWidth="1"/>
    <col min="32" max="256" width="9.140625" style="1194" customWidth="1"/>
    <col min="257" max="257" width="30.7109375" style="1194" customWidth="1"/>
    <col min="258" max="287" width="20.7109375" style="1194" customWidth="1"/>
    <col min="288" max="512" width="9.140625" style="1194" customWidth="1"/>
    <col min="513" max="513" width="30.7109375" style="1194" customWidth="1"/>
    <col min="514" max="543" width="20.7109375" style="1194" customWidth="1"/>
    <col min="544" max="768" width="9.140625" style="1194" customWidth="1"/>
    <col min="769" max="769" width="30.7109375" style="1194" customWidth="1"/>
    <col min="770" max="799" width="20.7109375" style="1194" customWidth="1"/>
    <col min="800" max="1024" width="9.140625" style="1194" customWidth="1"/>
    <col min="1025" max="1025" width="30.7109375" style="1194" customWidth="1"/>
    <col min="1026" max="1055" width="20.7109375" style="1194" customWidth="1"/>
    <col min="1056" max="1280" width="9.140625" style="1194" customWidth="1"/>
    <col min="1281" max="1281" width="30.7109375" style="1194" customWidth="1"/>
    <col min="1282" max="1311" width="20.7109375" style="1194" customWidth="1"/>
    <col min="1312" max="1536" width="9.140625" style="1194" customWidth="1"/>
    <col min="1537" max="1537" width="30.7109375" style="1194" customWidth="1"/>
    <col min="1538" max="1567" width="20.7109375" style="1194" customWidth="1"/>
    <col min="1568" max="1792" width="9.140625" style="1194" customWidth="1"/>
    <col min="1793" max="1793" width="30.7109375" style="1194" customWidth="1"/>
    <col min="1794" max="1823" width="20.7109375" style="1194" customWidth="1"/>
    <col min="1824" max="2048" width="9.140625" style="1194" customWidth="1"/>
    <col min="2049" max="2049" width="30.7109375" style="1194" customWidth="1"/>
    <col min="2050" max="2079" width="20.7109375" style="1194" customWidth="1"/>
    <col min="2080" max="2304" width="9.140625" style="1194" customWidth="1"/>
    <col min="2305" max="2305" width="30.7109375" style="1194" customWidth="1"/>
    <col min="2306" max="2335" width="20.7109375" style="1194" customWidth="1"/>
    <col min="2336" max="2560" width="9.140625" style="1194" customWidth="1"/>
    <col min="2561" max="2561" width="30.7109375" style="1194" customWidth="1"/>
    <col min="2562" max="2591" width="20.7109375" style="1194" customWidth="1"/>
    <col min="2592" max="2816" width="9.140625" style="1194" customWidth="1"/>
    <col min="2817" max="2817" width="30.7109375" style="1194" customWidth="1"/>
    <col min="2818" max="2847" width="20.7109375" style="1194" customWidth="1"/>
    <col min="2848" max="3072" width="9.140625" style="1194" customWidth="1"/>
    <col min="3073" max="3073" width="30.7109375" style="1194" customWidth="1"/>
    <col min="3074" max="3103" width="20.7109375" style="1194" customWidth="1"/>
    <col min="3104" max="3328" width="9.140625" style="1194" customWidth="1"/>
    <col min="3329" max="3329" width="30.7109375" style="1194" customWidth="1"/>
    <col min="3330" max="3359" width="20.7109375" style="1194" customWidth="1"/>
    <col min="3360" max="3584" width="9.140625" style="1194" customWidth="1"/>
    <col min="3585" max="3585" width="30.7109375" style="1194" customWidth="1"/>
    <col min="3586" max="3615" width="20.7109375" style="1194" customWidth="1"/>
    <col min="3616" max="3840" width="9.140625" style="1194" customWidth="1"/>
    <col min="3841" max="3841" width="30.7109375" style="1194" customWidth="1"/>
    <col min="3842" max="3871" width="20.7109375" style="1194" customWidth="1"/>
    <col min="3872" max="4096" width="9.140625" style="1194" customWidth="1"/>
    <col min="4097" max="4097" width="30.7109375" style="1194" customWidth="1"/>
    <col min="4098" max="4127" width="20.7109375" style="1194" customWidth="1"/>
    <col min="4128" max="4352" width="9.140625" style="1194" customWidth="1"/>
    <col min="4353" max="4353" width="30.7109375" style="1194" customWidth="1"/>
    <col min="4354" max="4383" width="20.7109375" style="1194" customWidth="1"/>
    <col min="4384" max="4608" width="9.140625" style="1194" customWidth="1"/>
    <col min="4609" max="4609" width="30.7109375" style="1194" customWidth="1"/>
    <col min="4610" max="4639" width="20.7109375" style="1194" customWidth="1"/>
    <col min="4640" max="4864" width="9.140625" style="1194" customWidth="1"/>
    <col min="4865" max="4865" width="30.7109375" style="1194" customWidth="1"/>
    <col min="4866" max="4895" width="20.7109375" style="1194" customWidth="1"/>
    <col min="4896" max="5120" width="9.140625" style="1194" customWidth="1"/>
    <col min="5121" max="5121" width="30.7109375" style="1194" customWidth="1"/>
    <col min="5122" max="5151" width="20.7109375" style="1194" customWidth="1"/>
    <col min="5152" max="5376" width="9.140625" style="1194" customWidth="1"/>
    <col min="5377" max="5377" width="30.7109375" style="1194" customWidth="1"/>
    <col min="5378" max="5407" width="20.7109375" style="1194" customWidth="1"/>
    <col min="5408" max="5632" width="9.140625" style="1194" customWidth="1"/>
    <col min="5633" max="5633" width="30.7109375" style="1194" customWidth="1"/>
    <col min="5634" max="5663" width="20.7109375" style="1194" customWidth="1"/>
    <col min="5664" max="5888" width="9.140625" style="1194" customWidth="1"/>
    <col min="5889" max="5889" width="30.7109375" style="1194" customWidth="1"/>
    <col min="5890" max="5919" width="20.7109375" style="1194" customWidth="1"/>
    <col min="5920" max="6144" width="9.140625" style="1194" customWidth="1"/>
    <col min="6145" max="6145" width="30.7109375" style="1194" customWidth="1"/>
    <col min="6146" max="6175" width="20.7109375" style="1194" customWidth="1"/>
    <col min="6176" max="6400" width="9.140625" style="1194" customWidth="1"/>
    <col min="6401" max="6401" width="30.7109375" style="1194" customWidth="1"/>
    <col min="6402" max="6431" width="20.7109375" style="1194" customWidth="1"/>
    <col min="6432" max="6656" width="9.140625" style="1194" customWidth="1"/>
    <col min="6657" max="6657" width="30.7109375" style="1194" customWidth="1"/>
    <col min="6658" max="6687" width="20.7109375" style="1194" customWidth="1"/>
    <col min="6688" max="6912" width="9.140625" style="1194" customWidth="1"/>
    <col min="6913" max="6913" width="30.7109375" style="1194" customWidth="1"/>
    <col min="6914" max="6943" width="20.7109375" style="1194" customWidth="1"/>
    <col min="6944" max="7168" width="9.140625" style="1194" customWidth="1"/>
    <col min="7169" max="7169" width="30.7109375" style="1194" customWidth="1"/>
    <col min="7170" max="7199" width="20.7109375" style="1194" customWidth="1"/>
    <col min="7200" max="7424" width="9.140625" style="1194" customWidth="1"/>
    <col min="7425" max="7425" width="30.7109375" style="1194" customWidth="1"/>
    <col min="7426" max="7455" width="20.7109375" style="1194" customWidth="1"/>
    <col min="7456" max="7680" width="9.140625" style="1194" customWidth="1"/>
    <col min="7681" max="7681" width="30.7109375" style="1194" customWidth="1"/>
    <col min="7682" max="7711" width="20.7109375" style="1194" customWidth="1"/>
    <col min="7712" max="7936" width="9.140625" style="1194" customWidth="1"/>
    <col min="7937" max="7937" width="30.7109375" style="1194" customWidth="1"/>
    <col min="7938" max="7967" width="20.7109375" style="1194" customWidth="1"/>
    <col min="7968" max="8192" width="9.140625" style="1194" customWidth="1"/>
    <col min="8193" max="8193" width="30.7109375" style="1194" customWidth="1"/>
    <col min="8194" max="8223" width="20.7109375" style="1194" customWidth="1"/>
    <col min="8224" max="8448" width="9.140625" style="1194" customWidth="1"/>
    <col min="8449" max="8449" width="30.7109375" style="1194" customWidth="1"/>
    <col min="8450" max="8479" width="20.7109375" style="1194" customWidth="1"/>
    <col min="8480" max="8704" width="9.140625" style="1194" customWidth="1"/>
    <col min="8705" max="8705" width="30.7109375" style="1194" customWidth="1"/>
    <col min="8706" max="8735" width="20.7109375" style="1194" customWidth="1"/>
    <col min="8736" max="8960" width="9.140625" style="1194" customWidth="1"/>
    <col min="8961" max="8961" width="30.7109375" style="1194" customWidth="1"/>
    <col min="8962" max="8991" width="20.7109375" style="1194" customWidth="1"/>
    <col min="8992" max="9216" width="9.140625" style="1194" customWidth="1"/>
    <col min="9217" max="9217" width="30.7109375" style="1194" customWidth="1"/>
    <col min="9218" max="9247" width="20.7109375" style="1194" customWidth="1"/>
    <col min="9248" max="9472" width="9.140625" style="1194" customWidth="1"/>
    <col min="9473" max="9473" width="30.7109375" style="1194" customWidth="1"/>
    <col min="9474" max="9503" width="20.7109375" style="1194" customWidth="1"/>
    <col min="9504" max="9728" width="9.140625" style="1194" customWidth="1"/>
    <col min="9729" max="9729" width="30.7109375" style="1194" customWidth="1"/>
    <col min="9730" max="9759" width="20.7109375" style="1194" customWidth="1"/>
    <col min="9760" max="9984" width="9.140625" style="1194" customWidth="1"/>
    <col min="9985" max="9985" width="30.7109375" style="1194" customWidth="1"/>
    <col min="9986" max="10015" width="20.7109375" style="1194" customWidth="1"/>
    <col min="10016" max="10240" width="9.140625" style="1194" customWidth="1"/>
    <col min="10241" max="10241" width="30.7109375" style="1194" customWidth="1"/>
    <col min="10242" max="10271" width="20.7109375" style="1194" customWidth="1"/>
    <col min="10272" max="10496" width="9.140625" style="1194" customWidth="1"/>
    <col min="10497" max="10497" width="30.7109375" style="1194" customWidth="1"/>
    <col min="10498" max="10527" width="20.7109375" style="1194" customWidth="1"/>
    <col min="10528" max="10752" width="9.140625" style="1194" customWidth="1"/>
    <col min="10753" max="10753" width="30.7109375" style="1194" customWidth="1"/>
    <col min="10754" max="10783" width="20.7109375" style="1194" customWidth="1"/>
    <col min="10784" max="11008" width="9.140625" style="1194" customWidth="1"/>
    <col min="11009" max="11009" width="30.7109375" style="1194" customWidth="1"/>
    <col min="11010" max="11039" width="20.7109375" style="1194" customWidth="1"/>
    <col min="11040" max="11264" width="9.140625" style="1194" customWidth="1"/>
    <col min="11265" max="11265" width="30.7109375" style="1194" customWidth="1"/>
    <col min="11266" max="11295" width="20.7109375" style="1194" customWidth="1"/>
    <col min="11296" max="11520" width="9.140625" style="1194" customWidth="1"/>
    <col min="11521" max="11521" width="30.7109375" style="1194" customWidth="1"/>
    <col min="11522" max="11551" width="20.7109375" style="1194" customWidth="1"/>
    <col min="11552" max="11776" width="9.140625" style="1194" customWidth="1"/>
    <col min="11777" max="11777" width="30.7109375" style="1194" customWidth="1"/>
    <col min="11778" max="11807" width="20.7109375" style="1194" customWidth="1"/>
    <col min="11808" max="12032" width="9.140625" style="1194" customWidth="1"/>
    <col min="12033" max="12033" width="30.7109375" style="1194" customWidth="1"/>
    <col min="12034" max="12063" width="20.7109375" style="1194" customWidth="1"/>
    <col min="12064" max="12288" width="9.140625" style="1194" customWidth="1"/>
    <col min="12289" max="12289" width="30.7109375" style="1194" customWidth="1"/>
    <col min="12290" max="12319" width="20.7109375" style="1194" customWidth="1"/>
    <col min="12320" max="12544" width="9.140625" style="1194" customWidth="1"/>
    <col min="12545" max="12545" width="30.7109375" style="1194" customWidth="1"/>
    <col min="12546" max="12575" width="20.7109375" style="1194" customWidth="1"/>
    <col min="12576" max="12800" width="9.140625" style="1194" customWidth="1"/>
    <col min="12801" max="12801" width="30.7109375" style="1194" customWidth="1"/>
    <col min="12802" max="12831" width="20.7109375" style="1194" customWidth="1"/>
    <col min="12832" max="13056" width="9.140625" style="1194" customWidth="1"/>
    <col min="13057" max="13057" width="30.7109375" style="1194" customWidth="1"/>
    <col min="13058" max="13087" width="20.7109375" style="1194" customWidth="1"/>
    <col min="13088" max="13312" width="9.140625" style="1194" customWidth="1"/>
    <col min="13313" max="13313" width="30.7109375" style="1194" customWidth="1"/>
    <col min="13314" max="13343" width="20.7109375" style="1194" customWidth="1"/>
    <col min="13344" max="13568" width="9.140625" style="1194" customWidth="1"/>
    <col min="13569" max="13569" width="30.7109375" style="1194" customWidth="1"/>
    <col min="13570" max="13599" width="20.7109375" style="1194" customWidth="1"/>
    <col min="13600" max="13824" width="9.140625" style="1194" customWidth="1"/>
    <col min="13825" max="13825" width="30.7109375" style="1194" customWidth="1"/>
    <col min="13826" max="13855" width="20.7109375" style="1194" customWidth="1"/>
    <col min="13856" max="14080" width="9.140625" style="1194" customWidth="1"/>
    <col min="14081" max="14081" width="30.7109375" style="1194" customWidth="1"/>
    <col min="14082" max="14111" width="20.7109375" style="1194" customWidth="1"/>
    <col min="14112" max="14336" width="9.140625" style="1194" customWidth="1"/>
    <col min="14337" max="14337" width="30.7109375" style="1194" customWidth="1"/>
    <col min="14338" max="14367" width="20.7109375" style="1194" customWidth="1"/>
    <col min="14368" max="14592" width="9.140625" style="1194" customWidth="1"/>
    <col min="14593" max="14593" width="30.7109375" style="1194" customWidth="1"/>
    <col min="14594" max="14623" width="20.7109375" style="1194" customWidth="1"/>
    <col min="14624" max="14848" width="9.140625" style="1194" customWidth="1"/>
    <col min="14849" max="14849" width="30.7109375" style="1194" customWidth="1"/>
    <col min="14850" max="14879" width="20.7109375" style="1194" customWidth="1"/>
    <col min="14880" max="15104" width="9.140625" style="1194" customWidth="1"/>
    <col min="15105" max="15105" width="30.7109375" style="1194" customWidth="1"/>
    <col min="15106" max="15135" width="20.7109375" style="1194" customWidth="1"/>
    <col min="15136" max="15360" width="9.140625" style="1194" customWidth="1"/>
    <col min="15361" max="15361" width="30.7109375" style="1194" customWidth="1"/>
    <col min="15362" max="15391" width="20.7109375" style="1194" customWidth="1"/>
    <col min="15392" max="15616" width="9.140625" style="1194" customWidth="1"/>
    <col min="15617" max="15617" width="30.7109375" style="1194" customWidth="1"/>
    <col min="15618" max="15647" width="20.7109375" style="1194" customWidth="1"/>
    <col min="15648" max="15872" width="9.140625" style="1194" customWidth="1"/>
    <col min="15873" max="15873" width="30.7109375" style="1194" customWidth="1"/>
    <col min="15874" max="15903" width="20.7109375" style="1194" customWidth="1"/>
    <col min="15904" max="16128" width="9.140625" style="1194" customWidth="1"/>
    <col min="16129" max="16129" width="30.7109375" style="1194" customWidth="1"/>
    <col min="16130" max="16159" width="20.7109375" style="1194" customWidth="1"/>
    <col min="16160" max="16384" width="9.140625" style="1194" customWidth="1"/>
  </cols>
  <sheetData>
    <row r="1" spans="1:31" ht="56.25" customHeight="1">
      <c r="C1" s="1195" t="s">
        <v>8906</v>
      </c>
      <c r="E1" s="1194" t="s">
        <v>8907</v>
      </c>
    </row>
    <row r="2" spans="1:31">
      <c r="C2" s="1196" t="s">
        <v>8570</v>
      </c>
      <c r="E2" s="1194" t="s">
        <v>8306</v>
      </c>
    </row>
    <row r="3" spans="1:31">
      <c r="C3" s="1196" t="s">
        <v>8307</v>
      </c>
    </row>
    <row r="6" spans="1:31">
      <c r="A6" s="1197" t="s">
        <v>8308</v>
      </c>
    </row>
    <row r="7" spans="1:31">
      <c r="A7" s="1194" t="s">
        <v>8571</v>
      </c>
    </row>
    <row r="9" spans="1:31">
      <c r="A9" s="1198"/>
      <c r="B9" s="1199" t="s">
        <v>8572</v>
      </c>
      <c r="C9" s="1199" t="s">
        <v>8573</v>
      </c>
      <c r="D9" s="1199" t="s">
        <v>3406</v>
      </c>
      <c r="E9" s="1199" t="s">
        <v>8574</v>
      </c>
      <c r="F9" s="1199" t="s">
        <v>8575</v>
      </c>
      <c r="G9" s="1199" t="s">
        <v>8576</v>
      </c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</row>
    <row r="10" spans="1:31">
      <c r="A10" s="1198"/>
      <c r="B10" s="1199"/>
      <c r="C10" s="1199" t="s">
        <v>8577</v>
      </c>
      <c r="D10" s="1199"/>
      <c r="E10" s="1199"/>
      <c r="F10" s="1199"/>
      <c r="G10" s="1199"/>
      <c r="H10" s="1199"/>
      <c r="I10" s="1199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  <c r="AC10" s="1199"/>
      <c r="AD10" s="1199"/>
      <c r="AE10" s="1199"/>
    </row>
    <row r="11" spans="1:31">
      <c r="A11" s="1198"/>
      <c r="B11" s="1199">
        <v>1</v>
      </c>
      <c r="C11" s="1199">
        <v>2</v>
      </c>
      <c r="D11" s="1199" t="s">
        <v>8578</v>
      </c>
      <c r="E11" s="1199">
        <v>4</v>
      </c>
      <c r="F11" s="1199">
        <v>5</v>
      </c>
      <c r="G11" s="1199" t="s">
        <v>8579</v>
      </c>
      <c r="H11" s="1199"/>
      <c r="I11" s="1199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  <c r="AC11" s="1199"/>
      <c r="AD11" s="1199"/>
      <c r="AE11" s="1199"/>
    </row>
    <row r="12" spans="1:31">
      <c r="B12" s="1200"/>
      <c r="C12" s="1200"/>
      <c r="D12" s="1200"/>
      <c r="E12" s="1200"/>
      <c r="F12" s="1200"/>
      <c r="G12" s="1200"/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1200"/>
      <c r="W12" s="1200"/>
      <c r="X12" s="1200"/>
      <c r="Y12" s="1200"/>
      <c r="Z12" s="1200"/>
      <c r="AA12" s="1200"/>
      <c r="AB12" s="1200"/>
      <c r="AC12" s="1200"/>
      <c r="AD12" s="1200"/>
      <c r="AE12" s="1200"/>
    </row>
    <row r="13" spans="1:31">
      <c r="A13" s="1194" t="s">
        <v>8908</v>
      </c>
      <c r="B13" s="1200">
        <v>2250953730</v>
      </c>
      <c r="C13" s="1200">
        <v>295609843.38999999</v>
      </c>
      <c r="D13" s="1200">
        <v>2546563573.3899999</v>
      </c>
      <c r="E13" s="1200">
        <v>471855581.29000002</v>
      </c>
      <c r="F13" s="1200">
        <v>445920413.56</v>
      </c>
      <c r="G13" s="1200">
        <v>2074707992.0999999</v>
      </c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1200"/>
      <c r="W13" s="1200"/>
      <c r="X13" s="1200"/>
      <c r="Y13" s="1200"/>
      <c r="Z13" s="1200"/>
      <c r="AA13" s="1200"/>
      <c r="AB13" s="1200"/>
      <c r="AC13" s="1200"/>
      <c r="AD13" s="1200"/>
      <c r="AE13" s="1200"/>
    </row>
    <row r="14" spans="1:31"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0"/>
      <c r="Z14" s="1200"/>
      <c r="AA14" s="1200"/>
      <c r="AB14" s="1200"/>
      <c r="AC14" s="1200"/>
      <c r="AD14" s="1200"/>
      <c r="AE14" s="1200"/>
    </row>
    <row r="15" spans="1:31">
      <c r="A15" s="1194" t="s">
        <v>8909</v>
      </c>
      <c r="B15" s="1200">
        <v>1097765620.6500001</v>
      </c>
      <c r="C15" s="1200">
        <v>21094980.68</v>
      </c>
      <c r="D15" s="1200">
        <v>1118860601.3299999</v>
      </c>
      <c r="E15" s="1200">
        <v>242318716.66</v>
      </c>
      <c r="F15" s="1200">
        <v>231652786.78999999</v>
      </c>
      <c r="G15" s="1200">
        <v>876541884.66999996</v>
      </c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200"/>
    </row>
    <row r="16" spans="1:31">
      <c r="B16" s="1200"/>
      <c r="C16" s="1200"/>
      <c r="D16" s="1200"/>
      <c r="E16" s="1200"/>
      <c r="F16" s="1200"/>
      <c r="G16" s="1200"/>
      <c r="H16" s="1200"/>
      <c r="I16" s="1200"/>
      <c r="J16" s="1200"/>
      <c r="K16" s="1200"/>
      <c r="L16" s="1200"/>
      <c r="M16" s="1200"/>
      <c r="N16" s="1200"/>
      <c r="O16" s="1200"/>
      <c r="P16" s="1200"/>
      <c r="Q16" s="1200"/>
      <c r="R16" s="1200"/>
      <c r="S16" s="1200"/>
      <c r="T16" s="1200"/>
      <c r="U16" s="1200"/>
      <c r="V16" s="1200"/>
      <c r="W16" s="1200"/>
      <c r="X16" s="1200"/>
      <c r="Y16" s="1200"/>
      <c r="Z16" s="1200"/>
      <c r="AA16" s="1200"/>
      <c r="AB16" s="1200"/>
      <c r="AC16" s="1200"/>
      <c r="AD16" s="1200"/>
      <c r="AE16" s="1200"/>
    </row>
    <row r="17" spans="1:31">
      <c r="A17" s="1194" t="s">
        <v>8910</v>
      </c>
      <c r="B17" s="1200">
        <v>14456771.5</v>
      </c>
      <c r="C17" s="1200">
        <v>6524</v>
      </c>
      <c r="D17" s="1200">
        <v>14463295.5</v>
      </c>
      <c r="E17" s="1200">
        <v>2388348.88</v>
      </c>
      <c r="F17" s="1200">
        <v>2357427.5499999998</v>
      </c>
      <c r="G17" s="1200">
        <v>12074946.619999999</v>
      </c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0"/>
      <c r="W17" s="1200"/>
      <c r="X17" s="1200"/>
      <c r="Y17" s="1200"/>
      <c r="Z17" s="1200"/>
      <c r="AA17" s="1200"/>
      <c r="AB17" s="1200"/>
      <c r="AC17" s="1200"/>
      <c r="AD17" s="1200"/>
      <c r="AE17" s="1200"/>
    </row>
    <row r="18" spans="1:31">
      <c r="A18" s="1194" t="s">
        <v>8911</v>
      </c>
      <c r="B18" s="1200">
        <v>16504912.210000001</v>
      </c>
      <c r="C18" s="1200">
        <v>378893</v>
      </c>
      <c r="D18" s="1200">
        <v>16883805.210000001</v>
      </c>
      <c r="E18" s="1200">
        <v>3137712.15</v>
      </c>
      <c r="F18" s="1200">
        <v>3087369.96</v>
      </c>
      <c r="G18" s="1200">
        <v>13746093.060000001</v>
      </c>
      <c r="H18" s="1200"/>
      <c r="I18" s="1200"/>
      <c r="J18" s="1200"/>
      <c r="K18" s="1200"/>
      <c r="L18" s="1200"/>
      <c r="M18" s="1200"/>
      <c r="N18" s="1200"/>
      <c r="O18" s="1200"/>
      <c r="P18" s="1200"/>
      <c r="Q18" s="1200"/>
      <c r="R18" s="1200"/>
      <c r="S18" s="1200"/>
      <c r="T18" s="1200"/>
      <c r="U18" s="1200"/>
      <c r="V18" s="1200"/>
      <c r="W18" s="1200"/>
      <c r="X18" s="1200"/>
      <c r="Y18" s="1200"/>
      <c r="Z18" s="1200"/>
      <c r="AA18" s="1200"/>
      <c r="AB18" s="1200"/>
      <c r="AC18" s="1200"/>
      <c r="AD18" s="1200"/>
      <c r="AE18" s="1200"/>
    </row>
    <row r="19" spans="1:31">
      <c r="A19" s="1194" t="s">
        <v>8912</v>
      </c>
      <c r="B19" s="1200">
        <v>204338586.69999999</v>
      </c>
      <c r="C19" s="1200">
        <v>43698333.799999997</v>
      </c>
      <c r="D19" s="1200">
        <v>248036920.5</v>
      </c>
      <c r="E19" s="1200">
        <v>47173020.939999998</v>
      </c>
      <c r="F19" s="1200">
        <v>44239877.460000001</v>
      </c>
      <c r="G19" s="1200">
        <v>200863899.56</v>
      </c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1200"/>
      <c r="AB19" s="1200"/>
      <c r="AC19" s="1200"/>
      <c r="AD19" s="1200"/>
      <c r="AE19" s="1200"/>
    </row>
    <row r="20" spans="1:31">
      <c r="A20" s="1194" t="s">
        <v>8913</v>
      </c>
      <c r="B20" s="1200">
        <v>0</v>
      </c>
      <c r="C20" s="1200">
        <v>0</v>
      </c>
      <c r="D20" s="1200">
        <v>0</v>
      </c>
      <c r="E20" s="1200">
        <v>0</v>
      </c>
      <c r="F20" s="1200">
        <v>0</v>
      </c>
      <c r="G20" s="1200">
        <v>0</v>
      </c>
      <c r="H20" s="1200"/>
      <c r="I20" s="1200"/>
      <c r="J20" s="1200"/>
      <c r="K20" s="1200"/>
      <c r="L20" s="1200"/>
      <c r="M20" s="1200"/>
      <c r="N20" s="1200"/>
      <c r="O20" s="1200"/>
      <c r="P20" s="1200"/>
      <c r="Q20" s="1200"/>
      <c r="R20" s="1200"/>
      <c r="S20" s="1200"/>
      <c r="T20" s="1200"/>
      <c r="U20" s="1200"/>
      <c r="V20" s="1200"/>
      <c r="W20" s="1200"/>
      <c r="X20" s="1200"/>
      <c r="Y20" s="1200"/>
      <c r="Z20" s="1200"/>
      <c r="AA20" s="1200"/>
      <c r="AB20" s="1200"/>
      <c r="AC20" s="1200"/>
      <c r="AD20" s="1200"/>
      <c r="AE20" s="1200"/>
    </row>
    <row r="21" spans="1:31">
      <c r="A21" s="1194" t="s">
        <v>8914</v>
      </c>
      <c r="B21" s="1200">
        <v>518162297.98000002</v>
      </c>
      <c r="C21" s="1200">
        <v>6092186.71</v>
      </c>
      <c r="D21" s="1200">
        <v>524254484.69</v>
      </c>
      <c r="E21" s="1200">
        <v>162604201.52000001</v>
      </c>
      <c r="F21" s="1200">
        <v>158689742.63</v>
      </c>
      <c r="G21" s="1200">
        <v>361650283.17000002</v>
      </c>
      <c r="H21" s="1200"/>
      <c r="I21" s="1200"/>
      <c r="J21" s="1200"/>
      <c r="K21" s="1200"/>
      <c r="L21" s="1200"/>
      <c r="M21" s="1200"/>
      <c r="N21" s="1200"/>
      <c r="O21" s="1200"/>
      <c r="P21" s="1200"/>
      <c r="Q21" s="1200"/>
      <c r="R21" s="1200"/>
      <c r="S21" s="1200"/>
      <c r="T21" s="1200"/>
      <c r="U21" s="1200"/>
      <c r="V21" s="1200"/>
      <c r="W21" s="1200"/>
      <c r="X21" s="1200"/>
      <c r="Y21" s="1200"/>
      <c r="Z21" s="1200"/>
      <c r="AA21" s="1200"/>
      <c r="AB21" s="1200"/>
      <c r="AC21" s="1200"/>
      <c r="AD21" s="1200"/>
      <c r="AE21" s="1200"/>
    </row>
    <row r="22" spans="1:31">
      <c r="A22" s="1194" t="s">
        <v>8915</v>
      </c>
      <c r="B22" s="1200">
        <v>0</v>
      </c>
      <c r="C22" s="1200">
        <v>0</v>
      </c>
      <c r="D22" s="1200">
        <v>0</v>
      </c>
      <c r="E22" s="1200">
        <v>0</v>
      </c>
      <c r="F22" s="1200">
        <v>0</v>
      </c>
      <c r="G22" s="1200">
        <v>0</v>
      </c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200"/>
      <c r="AB22" s="1200"/>
      <c r="AC22" s="1200"/>
      <c r="AD22" s="1200"/>
      <c r="AE22" s="1200"/>
    </row>
    <row r="23" spans="1:31">
      <c r="A23" s="1194" t="s">
        <v>8916</v>
      </c>
      <c r="B23" s="1200">
        <v>306627514.45999998</v>
      </c>
      <c r="C23" s="1200">
        <v>-29308881</v>
      </c>
      <c r="D23" s="1200">
        <v>277318633.45999998</v>
      </c>
      <c r="E23" s="1200">
        <v>21898814</v>
      </c>
      <c r="F23" s="1200">
        <v>19301429.550000001</v>
      </c>
      <c r="G23" s="1200">
        <v>255419819.46000001</v>
      </c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0"/>
      <c r="Y23" s="1200"/>
      <c r="Z23" s="1200"/>
      <c r="AA23" s="1200"/>
      <c r="AB23" s="1200"/>
      <c r="AC23" s="1200"/>
      <c r="AD23" s="1200"/>
      <c r="AE23" s="1200"/>
    </row>
    <row r="24" spans="1:31">
      <c r="A24" s="1194" t="s">
        <v>8917</v>
      </c>
      <c r="B24" s="1200">
        <v>37675537.799999997</v>
      </c>
      <c r="C24" s="1200">
        <v>227924.17</v>
      </c>
      <c r="D24" s="1200">
        <v>37903461.969999999</v>
      </c>
      <c r="E24" s="1200">
        <v>5116619.17</v>
      </c>
      <c r="F24" s="1200">
        <v>3976939.64</v>
      </c>
      <c r="G24" s="1200">
        <v>32786842.800000001</v>
      </c>
      <c r="H24" s="1200"/>
      <c r="I24" s="1200"/>
      <c r="J24" s="1200"/>
      <c r="K24" s="1200"/>
      <c r="L24" s="1200"/>
      <c r="M24" s="1200"/>
      <c r="N24" s="1200"/>
      <c r="O24" s="1200"/>
      <c r="P24" s="1200"/>
      <c r="Q24" s="1200"/>
      <c r="R24" s="1200"/>
      <c r="S24" s="1200"/>
      <c r="T24" s="1200"/>
      <c r="U24" s="1200"/>
      <c r="V24" s="1200"/>
      <c r="W24" s="1200"/>
      <c r="X24" s="1200"/>
      <c r="Y24" s="1200"/>
      <c r="Z24" s="1200"/>
      <c r="AA24" s="1200"/>
      <c r="AB24" s="1200"/>
      <c r="AC24" s="1200"/>
      <c r="AD24" s="1200"/>
      <c r="AE24" s="1200"/>
    </row>
    <row r="25" spans="1:31"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  <c r="V25" s="1200"/>
      <c r="W25" s="1200"/>
      <c r="X25" s="1200"/>
      <c r="Y25" s="1200"/>
      <c r="Z25" s="1200"/>
      <c r="AA25" s="1200"/>
      <c r="AB25" s="1200"/>
      <c r="AC25" s="1200"/>
      <c r="AD25" s="1200"/>
      <c r="AE25" s="1200"/>
    </row>
    <row r="26" spans="1:31">
      <c r="A26" s="1194" t="s">
        <v>8918</v>
      </c>
      <c r="B26" s="1200">
        <v>955214777.07000005</v>
      </c>
      <c r="C26" s="1200">
        <v>232184612.53999999</v>
      </c>
      <c r="D26" s="1200">
        <v>1187399389.6099999</v>
      </c>
      <c r="E26" s="1200">
        <v>168416747.33000001</v>
      </c>
      <c r="F26" s="1200">
        <v>154826550.86000001</v>
      </c>
      <c r="G26" s="1200">
        <v>1018982642.28</v>
      </c>
      <c r="H26" s="1200"/>
      <c r="I26" s="1200"/>
      <c r="J26" s="1200"/>
      <c r="K26" s="1200"/>
      <c r="L26" s="1200"/>
      <c r="M26" s="1200"/>
      <c r="N26" s="1200"/>
      <c r="O26" s="1200"/>
      <c r="P26" s="1200"/>
      <c r="Q26" s="1200"/>
      <c r="R26" s="1200"/>
      <c r="S26" s="1200"/>
      <c r="T26" s="1200"/>
      <c r="U26" s="1200"/>
      <c r="V26" s="1200"/>
      <c r="W26" s="1200"/>
      <c r="X26" s="1200"/>
      <c r="Y26" s="1200"/>
      <c r="Z26" s="1200"/>
      <c r="AA26" s="1200"/>
      <c r="AB26" s="1200"/>
      <c r="AC26" s="1200"/>
      <c r="AD26" s="1200"/>
      <c r="AE26" s="1200"/>
    </row>
    <row r="27" spans="1:31">
      <c r="B27" s="1200"/>
      <c r="C27" s="1200"/>
      <c r="D27" s="1200"/>
      <c r="E27" s="1200"/>
      <c r="F27" s="1200"/>
      <c r="G27" s="1200"/>
      <c r="H27" s="1200"/>
      <c r="I27" s="1200"/>
      <c r="J27" s="1200"/>
      <c r="K27" s="1200"/>
      <c r="L27" s="1200"/>
      <c r="M27" s="1200"/>
      <c r="N27" s="1200"/>
      <c r="O27" s="1200"/>
      <c r="P27" s="1200"/>
      <c r="Q27" s="1200"/>
      <c r="R27" s="1200"/>
      <c r="S27" s="1200"/>
      <c r="T27" s="1200"/>
      <c r="U27" s="1200"/>
      <c r="V27" s="1200"/>
      <c r="W27" s="1200"/>
      <c r="X27" s="1200"/>
      <c r="Y27" s="1200"/>
      <c r="Z27" s="1200"/>
      <c r="AA27" s="1200"/>
      <c r="AB27" s="1200"/>
      <c r="AC27" s="1200"/>
      <c r="AD27" s="1200"/>
      <c r="AE27" s="1200"/>
    </row>
    <row r="28" spans="1:31">
      <c r="A28" s="1194" t="s">
        <v>8919</v>
      </c>
      <c r="B28" s="1200">
        <v>200281629.88</v>
      </c>
      <c r="C28" s="1200">
        <v>19560804.329999998</v>
      </c>
      <c r="D28" s="1200">
        <v>219842434.21000001</v>
      </c>
      <c r="E28" s="1200">
        <v>33362964.219999999</v>
      </c>
      <c r="F28" s="1200">
        <v>30746739.260000002</v>
      </c>
      <c r="G28" s="1200">
        <v>186479469.99000001</v>
      </c>
      <c r="H28" s="1200"/>
      <c r="I28" s="1200"/>
      <c r="J28" s="1200"/>
      <c r="K28" s="1200"/>
      <c r="L28" s="1200"/>
      <c r="M28" s="1200"/>
      <c r="N28" s="1200"/>
      <c r="O28" s="1200"/>
      <c r="P28" s="1200"/>
      <c r="Q28" s="1200"/>
      <c r="R28" s="1200"/>
      <c r="S28" s="1200"/>
      <c r="T28" s="1200"/>
      <c r="U28" s="1200"/>
      <c r="V28" s="1200"/>
      <c r="W28" s="1200"/>
      <c r="X28" s="1200"/>
      <c r="Y28" s="1200"/>
      <c r="Z28" s="1200"/>
      <c r="AA28" s="1200"/>
      <c r="AB28" s="1200"/>
      <c r="AC28" s="1200"/>
      <c r="AD28" s="1200"/>
      <c r="AE28" s="1200"/>
    </row>
    <row r="29" spans="1:31">
      <c r="A29" s="1194" t="s">
        <v>8920</v>
      </c>
      <c r="B29" s="1200">
        <v>560432415.88999999</v>
      </c>
      <c r="C29" s="1200">
        <v>179546104.49000001</v>
      </c>
      <c r="D29" s="1200">
        <v>739978520.38</v>
      </c>
      <c r="E29" s="1200">
        <v>85349842.540000007</v>
      </c>
      <c r="F29" s="1200">
        <v>78000424.840000004</v>
      </c>
      <c r="G29" s="1200">
        <v>654628677.84000003</v>
      </c>
      <c r="H29" s="1200"/>
      <c r="I29" s="1200"/>
      <c r="J29" s="1200"/>
      <c r="K29" s="1200"/>
      <c r="L29" s="1200"/>
      <c r="M29" s="1200"/>
      <c r="N29" s="1200"/>
      <c r="O29" s="1200"/>
      <c r="P29" s="1200"/>
      <c r="Q29" s="1200"/>
      <c r="R29" s="1200"/>
      <c r="S29" s="1200"/>
      <c r="T29" s="1200"/>
      <c r="U29" s="1200"/>
      <c r="V29" s="1200"/>
      <c r="W29" s="1200"/>
      <c r="X29" s="1200"/>
      <c r="Y29" s="1200"/>
      <c r="Z29" s="1200"/>
      <c r="AA29" s="1200"/>
      <c r="AB29" s="1200"/>
      <c r="AC29" s="1200"/>
      <c r="AD29" s="1200"/>
      <c r="AE29" s="1200"/>
    </row>
    <row r="30" spans="1:31">
      <c r="A30" s="1194" t="s">
        <v>8921</v>
      </c>
      <c r="B30" s="1200">
        <v>94981421.609999999</v>
      </c>
      <c r="C30" s="1200">
        <v>14688705.35</v>
      </c>
      <c r="D30" s="1200">
        <v>109670126.95999999</v>
      </c>
      <c r="E30" s="1200">
        <v>19997021.260000002</v>
      </c>
      <c r="F30" s="1200">
        <v>18461874.440000001</v>
      </c>
      <c r="G30" s="1200">
        <v>89673105.700000003</v>
      </c>
      <c r="H30" s="1200"/>
      <c r="I30" s="1200"/>
      <c r="J30" s="1200"/>
      <c r="K30" s="1200"/>
      <c r="L30" s="1200"/>
      <c r="M30" s="1200"/>
      <c r="N30" s="1200"/>
      <c r="O30" s="1200"/>
      <c r="P30" s="1200"/>
      <c r="Q30" s="1200"/>
      <c r="R30" s="1200"/>
      <c r="S30" s="1200"/>
      <c r="T30" s="1200"/>
      <c r="U30" s="1200"/>
      <c r="V30" s="1200"/>
      <c r="W30" s="1200"/>
      <c r="X30" s="1200"/>
      <c r="Y30" s="1200"/>
      <c r="Z30" s="1200"/>
      <c r="AA30" s="1200"/>
      <c r="AB30" s="1200"/>
      <c r="AC30" s="1200"/>
      <c r="AD30" s="1200"/>
      <c r="AE30" s="1200"/>
    </row>
    <row r="31" spans="1:31">
      <c r="A31" s="1194" t="s">
        <v>8922</v>
      </c>
      <c r="B31" s="1200">
        <v>63194653.299999997</v>
      </c>
      <c r="C31" s="1200">
        <v>12178726</v>
      </c>
      <c r="D31" s="1200">
        <v>75373379.299999997</v>
      </c>
      <c r="E31" s="1200">
        <v>22205960.460000001</v>
      </c>
      <c r="F31" s="1200">
        <v>20499425.449999999</v>
      </c>
      <c r="G31" s="1200">
        <v>53167418.840000004</v>
      </c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  <c r="X31" s="1200"/>
      <c r="Y31" s="1200"/>
      <c r="Z31" s="1200"/>
      <c r="AA31" s="1200"/>
      <c r="AB31" s="1200"/>
      <c r="AC31" s="1200"/>
      <c r="AD31" s="1200"/>
      <c r="AE31" s="1200"/>
    </row>
    <row r="32" spans="1:31">
      <c r="A32" s="1194" t="s">
        <v>8923</v>
      </c>
      <c r="B32" s="1200">
        <v>28379368.370000001</v>
      </c>
      <c r="C32" s="1200">
        <v>3806392</v>
      </c>
      <c r="D32" s="1200">
        <v>32185760.370000001</v>
      </c>
      <c r="E32" s="1200">
        <v>4833920.1399999997</v>
      </c>
      <c r="F32" s="1200">
        <v>4627193.09</v>
      </c>
      <c r="G32" s="1200">
        <v>27351840.23</v>
      </c>
      <c r="H32" s="1200"/>
      <c r="I32" s="1200"/>
      <c r="J32" s="1200"/>
      <c r="K32" s="1200"/>
      <c r="L32" s="1200"/>
      <c r="M32" s="1200"/>
      <c r="N32" s="1200"/>
      <c r="O32" s="1200"/>
      <c r="P32" s="1200"/>
      <c r="Q32" s="1200"/>
      <c r="R32" s="1200"/>
      <c r="S32" s="1200"/>
      <c r="T32" s="1200"/>
      <c r="U32" s="1200"/>
      <c r="V32" s="1200"/>
      <c r="W32" s="1200"/>
      <c r="X32" s="1200"/>
      <c r="Y32" s="1200"/>
      <c r="Z32" s="1200"/>
      <c r="AA32" s="1200"/>
      <c r="AB32" s="1200"/>
      <c r="AC32" s="1200"/>
      <c r="AD32" s="1200"/>
      <c r="AE32" s="1200"/>
    </row>
    <row r="33" spans="1:31">
      <c r="A33" s="1194" t="s">
        <v>8924</v>
      </c>
      <c r="B33" s="1200">
        <v>419623</v>
      </c>
      <c r="C33" s="1200">
        <v>37300</v>
      </c>
      <c r="D33" s="1200">
        <v>456923</v>
      </c>
      <c r="E33" s="1200">
        <v>36759.360000000001</v>
      </c>
      <c r="F33" s="1200">
        <v>27270.48</v>
      </c>
      <c r="G33" s="1200">
        <v>420163.64</v>
      </c>
      <c r="H33" s="1200"/>
      <c r="I33" s="1200"/>
      <c r="J33" s="1200"/>
      <c r="K33" s="1200"/>
      <c r="L33" s="1200"/>
      <c r="M33" s="1200"/>
      <c r="N33" s="1200"/>
      <c r="O33" s="1200"/>
      <c r="P33" s="1200"/>
      <c r="Q33" s="1200"/>
      <c r="R33" s="1200"/>
      <c r="S33" s="1200"/>
      <c r="T33" s="1200"/>
      <c r="U33" s="1200"/>
      <c r="V33" s="1200"/>
      <c r="W33" s="1200"/>
      <c r="X33" s="1200"/>
      <c r="Y33" s="1200"/>
      <c r="Z33" s="1200"/>
      <c r="AA33" s="1200"/>
      <c r="AB33" s="1200"/>
      <c r="AC33" s="1200"/>
      <c r="AD33" s="1200"/>
      <c r="AE33" s="1200"/>
    </row>
    <row r="34" spans="1:31">
      <c r="A34" s="1194" t="s">
        <v>8925</v>
      </c>
      <c r="B34" s="1200">
        <v>7525665.0199999996</v>
      </c>
      <c r="C34" s="1200">
        <v>2366580.37</v>
      </c>
      <c r="D34" s="1200">
        <v>9892245.3900000006</v>
      </c>
      <c r="E34" s="1200">
        <v>2630279.35</v>
      </c>
      <c r="F34" s="1200">
        <v>2463623.2999999998</v>
      </c>
      <c r="G34" s="1200">
        <v>7261966.04</v>
      </c>
      <c r="H34" s="1200"/>
      <c r="I34" s="1200"/>
      <c r="J34" s="1200"/>
      <c r="K34" s="1200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0"/>
      <c r="W34" s="1200"/>
      <c r="X34" s="1200"/>
      <c r="Y34" s="1200"/>
      <c r="Z34" s="1200"/>
      <c r="AA34" s="1200"/>
      <c r="AB34" s="1200"/>
      <c r="AC34" s="1200"/>
      <c r="AD34" s="1200"/>
      <c r="AE34" s="1200"/>
    </row>
    <row r="35" spans="1:31">
      <c r="B35" s="1200"/>
      <c r="C35" s="1200"/>
      <c r="D35" s="1200"/>
      <c r="E35" s="1200"/>
      <c r="F35" s="1200"/>
      <c r="G35" s="1200"/>
      <c r="H35" s="1200"/>
      <c r="I35" s="1200"/>
      <c r="J35" s="1200"/>
      <c r="K35" s="1200"/>
      <c r="L35" s="1200"/>
      <c r="M35" s="1200"/>
      <c r="N35" s="1200"/>
      <c r="O35" s="1200"/>
      <c r="P35" s="1200"/>
      <c r="Q35" s="1200"/>
      <c r="R35" s="1200"/>
      <c r="S35" s="1200"/>
      <c r="T35" s="1200"/>
      <c r="U35" s="1200"/>
      <c r="V35" s="1200"/>
      <c r="W35" s="1200"/>
      <c r="X35" s="1200"/>
      <c r="Y35" s="1200"/>
      <c r="Z35" s="1200"/>
      <c r="AA35" s="1200"/>
      <c r="AB35" s="1200"/>
      <c r="AC35" s="1200"/>
      <c r="AD35" s="1200"/>
      <c r="AE35" s="1200"/>
    </row>
    <row r="36" spans="1:31">
      <c r="A36" s="1194" t="s">
        <v>8926</v>
      </c>
      <c r="B36" s="1200">
        <v>68923040.25</v>
      </c>
      <c r="C36" s="1200">
        <v>6330250.1699999999</v>
      </c>
      <c r="D36" s="1200">
        <v>75253290.420000002</v>
      </c>
      <c r="E36" s="1200">
        <v>13696664.34</v>
      </c>
      <c r="F36" s="1200">
        <v>12017622.949999999</v>
      </c>
      <c r="G36" s="1200">
        <v>61556626.079999998</v>
      </c>
      <c r="H36" s="1200"/>
      <c r="I36" s="1200"/>
      <c r="J36" s="1200"/>
      <c r="K36" s="1200"/>
      <c r="L36" s="1200"/>
      <c r="M36" s="1200"/>
      <c r="N36" s="1200"/>
      <c r="O36" s="1200"/>
      <c r="P36" s="1200"/>
      <c r="Q36" s="1200"/>
      <c r="R36" s="1200"/>
      <c r="S36" s="1200"/>
      <c r="T36" s="1200"/>
      <c r="U36" s="1200"/>
      <c r="V36" s="1200"/>
      <c r="W36" s="1200"/>
      <c r="X36" s="1200"/>
      <c r="Y36" s="1200"/>
      <c r="Z36" s="1200"/>
      <c r="AA36" s="1200"/>
      <c r="AB36" s="1200"/>
      <c r="AC36" s="1200"/>
      <c r="AD36" s="1200"/>
      <c r="AE36" s="1200"/>
    </row>
    <row r="37" spans="1:31">
      <c r="B37" s="1200"/>
      <c r="C37" s="1200"/>
      <c r="D37" s="1200"/>
      <c r="E37" s="1200"/>
      <c r="F37" s="1200"/>
      <c r="G37" s="1200"/>
      <c r="H37" s="1200"/>
      <c r="I37" s="1200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0"/>
      <c r="V37" s="1200"/>
      <c r="W37" s="1200"/>
      <c r="X37" s="1200"/>
      <c r="Y37" s="1200"/>
      <c r="Z37" s="1200"/>
      <c r="AA37" s="1200"/>
      <c r="AB37" s="1200"/>
      <c r="AC37" s="1200"/>
      <c r="AD37" s="1200"/>
      <c r="AE37" s="1200"/>
    </row>
    <row r="38" spans="1:31">
      <c r="A38" s="1194" t="s">
        <v>8927</v>
      </c>
      <c r="B38" s="1200">
        <v>13495811.98</v>
      </c>
      <c r="C38" s="1200">
        <v>5738332.1699999999</v>
      </c>
      <c r="D38" s="1200">
        <v>19234144.149999999</v>
      </c>
      <c r="E38" s="1200">
        <v>2909487.44</v>
      </c>
      <c r="F38" s="1200">
        <v>2639714.9500000002</v>
      </c>
      <c r="G38" s="1200">
        <v>16324656.710000001</v>
      </c>
      <c r="H38" s="1200"/>
      <c r="I38" s="1200"/>
      <c r="J38" s="1200"/>
      <c r="K38" s="1200"/>
      <c r="L38" s="1200"/>
      <c r="M38" s="1200"/>
      <c r="N38" s="1200"/>
      <c r="O38" s="1200"/>
      <c r="P38" s="1200"/>
      <c r="Q38" s="1200"/>
      <c r="R38" s="1200"/>
      <c r="S38" s="1200"/>
      <c r="T38" s="1200"/>
      <c r="U38" s="1200"/>
      <c r="V38" s="1200"/>
      <c r="W38" s="1200"/>
      <c r="X38" s="1200"/>
      <c r="Y38" s="1200"/>
      <c r="Z38" s="1200"/>
      <c r="AA38" s="1200"/>
      <c r="AB38" s="1200"/>
      <c r="AC38" s="1200"/>
      <c r="AD38" s="1200"/>
      <c r="AE38" s="1200"/>
    </row>
    <row r="39" spans="1:31">
      <c r="A39" s="1194" t="s">
        <v>8928</v>
      </c>
      <c r="B39" s="1200">
        <v>15869018.1</v>
      </c>
      <c r="C39" s="1200">
        <v>200000</v>
      </c>
      <c r="D39" s="1200">
        <v>16069018.1</v>
      </c>
      <c r="E39" s="1200">
        <v>2390720.08</v>
      </c>
      <c r="F39" s="1200">
        <v>2158100</v>
      </c>
      <c r="G39" s="1200">
        <v>13678298.02</v>
      </c>
      <c r="H39" s="1200"/>
      <c r="I39" s="1200"/>
      <c r="J39" s="1200"/>
      <c r="K39" s="1200"/>
      <c r="L39" s="1200"/>
      <c r="M39" s="1200"/>
      <c r="N39" s="1200"/>
      <c r="O39" s="1200"/>
      <c r="P39" s="1200"/>
      <c r="Q39" s="1200"/>
      <c r="R39" s="1200"/>
      <c r="S39" s="1200"/>
      <c r="T39" s="1200"/>
      <c r="U39" s="1200"/>
      <c r="V39" s="1200"/>
      <c r="W39" s="1200"/>
      <c r="X39" s="1200"/>
      <c r="Y39" s="1200"/>
      <c r="Z39" s="1200"/>
      <c r="AA39" s="1200"/>
      <c r="AB39" s="1200"/>
      <c r="AC39" s="1200"/>
      <c r="AD39" s="1200"/>
      <c r="AE39" s="1200"/>
    </row>
    <row r="40" spans="1:31">
      <c r="A40" s="1194" t="s">
        <v>8929</v>
      </c>
      <c r="B40" s="1200">
        <v>0</v>
      </c>
      <c r="C40" s="1200">
        <v>0</v>
      </c>
      <c r="D40" s="1200">
        <v>0</v>
      </c>
      <c r="E40" s="1200">
        <v>0</v>
      </c>
      <c r="F40" s="1200">
        <v>0</v>
      </c>
      <c r="G40" s="1200">
        <v>0</v>
      </c>
      <c r="H40" s="1200"/>
      <c r="I40" s="1200"/>
      <c r="J40" s="1200"/>
      <c r="K40" s="1200"/>
      <c r="L40" s="1200"/>
      <c r="M40" s="1200"/>
      <c r="N40" s="1200"/>
      <c r="O40" s="1200"/>
      <c r="P40" s="1200"/>
      <c r="Q40" s="1200"/>
      <c r="R40" s="1200"/>
      <c r="S40" s="1200"/>
      <c r="T40" s="1200"/>
      <c r="U40" s="1200"/>
      <c r="V40" s="1200"/>
      <c r="W40" s="1200"/>
      <c r="X40" s="1200"/>
      <c r="Y40" s="1200"/>
      <c r="Z40" s="1200"/>
      <c r="AA40" s="1200"/>
      <c r="AB40" s="1200"/>
      <c r="AC40" s="1200"/>
      <c r="AD40" s="1200"/>
      <c r="AE40" s="1200"/>
    </row>
    <row r="41" spans="1:31">
      <c r="A41" s="1194" t="s">
        <v>8930</v>
      </c>
      <c r="B41" s="1200">
        <v>0</v>
      </c>
      <c r="C41" s="1200">
        <v>0</v>
      </c>
      <c r="D41" s="1200">
        <v>0</v>
      </c>
      <c r="E41" s="1200">
        <v>0</v>
      </c>
      <c r="F41" s="1200">
        <v>0</v>
      </c>
      <c r="G41" s="1200">
        <v>0</v>
      </c>
      <c r="H41" s="1200"/>
      <c r="I41" s="1200"/>
      <c r="J41" s="1200"/>
      <c r="K41" s="1200"/>
      <c r="L41" s="1200"/>
      <c r="M41" s="1200"/>
      <c r="N41" s="1200"/>
      <c r="O41" s="1200"/>
      <c r="P41" s="1200"/>
      <c r="Q41" s="1200"/>
      <c r="R41" s="1200"/>
      <c r="S41" s="1200"/>
      <c r="T41" s="1200"/>
      <c r="U41" s="1200"/>
      <c r="V41" s="1200"/>
      <c r="W41" s="1200"/>
      <c r="X41" s="1200"/>
      <c r="Y41" s="1200"/>
      <c r="Z41" s="1200"/>
      <c r="AA41" s="1200"/>
      <c r="AB41" s="1200"/>
      <c r="AC41" s="1200"/>
      <c r="AD41" s="1200"/>
      <c r="AE41" s="1200"/>
    </row>
    <row r="42" spans="1:31">
      <c r="A42" s="1194" t="s">
        <v>8931</v>
      </c>
      <c r="B42" s="1200">
        <v>0</v>
      </c>
      <c r="C42" s="1200">
        <v>0</v>
      </c>
      <c r="D42" s="1200">
        <v>0</v>
      </c>
      <c r="E42" s="1200">
        <v>0</v>
      </c>
      <c r="F42" s="1200">
        <v>0</v>
      </c>
      <c r="G42" s="1200">
        <v>0</v>
      </c>
      <c r="H42" s="1200"/>
      <c r="I42" s="1200"/>
      <c r="J42" s="1200"/>
      <c r="K42" s="1200"/>
      <c r="L42" s="1200"/>
      <c r="M42" s="1200"/>
      <c r="N42" s="1200"/>
      <c r="O42" s="1200"/>
      <c r="P42" s="1200"/>
      <c r="Q42" s="1200"/>
      <c r="R42" s="1200"/>
      <c r="S42" s="1200"/>
      <c r="T42" s="1200"/>
      <c r="U42" s="1200"/>
      <c r="V42" s="1200"/>
      <c r="W42" s="1200"/>
      <c r="X42" s="1200"/>
      <c r="Y42" s="1200"/>
      <c r="Z42" s="1200"/>
      <c r="AA42" s="1200"/>
      <c r="AB42" s="1200"/>
      <c r="AC42" s="1200"/>
      <c r="AD42" s="1200"/>
      <c r="AE42" s="1200"/>
    </row>
    <row r="43" spans="1:31">
      <c r="A43" s="1194" t="s">
        <v>8932</v>
      </c>
      <c r="B43" s="1200">
        <v>30057941.719999999</v>
      </c>
      <c r="C43" s="1200">
        <v>300000</v>
      </c>
      <c r="D43" s="1200">
        <v>30357941.719999999</v>
      </c>
      <c r="E43" s="1200">
        <v>5923004.5</v>
      </c>
      <c r="F43" s="1200">
        <v>5094751.51</v>
      </c>
      <c r="G43" s="1200">
        <v>24434937.219999999</v>
      </c>
      <c r="H43" s="1200"/>
      <c r="I43" s="1200"/>
      <c r="J43" s="1200"/>
      <c r="K43" s="1200"/>
      <c r="L43" s="1200"/>
      <c r="M43" s="1200"/>
      <c r="N43" s="1200"/>
      <c r="O43" s="1200"/>
      <c r="P43" s="1200"/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1200"/>
      <c r="AD43" s="1200"/>
      <c r="AE43" s="1200"/>
    </row>
    <row r="44" spans="1:31">
      <c r="A44" s="1194" t="s">
        <v>8933</v>
      </c>
      <c r="B44" s="1200">
        <v>9500268.4499999993</v>
      </c>
      <c r="C44" s="1200">
        <v>91918</v>
      </c>
      <c r="D44" s="1200">
        <v>9592186.4499999993</v>
      </c>
      <c r="E44" s="1200">
        <v>2473452.3199999998</v>
      </c>
      <c r="F44" s="1200">
        <v>2125056.4900000002</v>
      </c>
      <c r="G44" s="1200">
        <v>7118734.1299999999</v>
      </c>
      <c r="H44" s="1200"/>
      <c r="I44" s="1200"/>
      <c r="J44" s="1200"/>
      <c r="K44" s="1200"/>
      <c r="L44" s="1200"/>
      <c r="M44" s="1200"/>
      <c r="N44" s="1200"/>
      <c r="O44" s="1200"/>
      <c r="P44" s="1200"/>
      <c r="Q44" s="1200"/>
      <c r="R44" s="1200"/>
      <c r="S44" s="1200"/>
      <c r="T44" s="1200"/>
      <c r="U44" s="1200"/>
      <c r="V44" s="1200"/>
      <c r="W44" s="1200"/>
      <c r="X44" s="1200"/>
      <c r="Y44" s="1200"/>
      <c r="Z44" s="1200"/>
      <c r="AA44" s="1200"/>
      <c r="AB44" s="1200"/>
      <c r="AC44" s="1200"/>
      <c r="AD44" s="1200"/>
      <c r="AE44" s="1200"/>
    </row>
    <row r="45" spans="1:31">
      <c r="A45" s="1194" t="s">
        <v>8934</v>
      </c>
      <c r="B45" s="1200">
        <v>0</v>
      </c>
      <c r="C45" s="1200">
        <v>0</v>
      </c>
      <c r="D45" s="1200">
        <v>0</v>
      </c>
      <c r="E45" s="1200">
        <v>0</v>
      </c>
      <c r="F45" s="1200">
        <v>0</v>
      </c>
      <c r="G45" s="1200">
        <v>0</v>
      </c>
      <c r="H45" s="1200"/>
      <c r="I45" s="1200"/>
      <c r="J45" s="1200"/>
      <c r="K45" s="1200"/>
      <c r="L45" s="1200"/>
      <c r="M45" s="1200"/>
      <c r="N45" s="1200"/>
      <c r="O45" s="1200"/>
      <c r="P45" s="1200"/>
      <c r="Q45" s="1200"/>
      <c r="R45" s="1200"/>
      <c r="S45" s="1200"/>
      <c r="T45" s="1200"/>
      <c r="U45" s="1200"/>
      <c r="V45" s="1200"/>
      <c r="W45" s="1200"/>
      <c r="X45" s="1200"/>
      <c r="Y45" s="1200"/>
      <c r="Z45" s="1200"/>
      <c r="AA45" s="1200"/>
      <c r="AB45" s="1200"/>
      <c r="AC45" s="1200"/>
      <c r="AD45" s="1200"/>
      <c r="AE45" s="1200"/>
    </row>
    <row r="46" spans="1:31">
      <c r="A46" s="1194" t="s">
        <v>8935</v>
      </c>
      <c r="B46" s="1200">
        <v>0</v>
      </c>
      <c r="C46" s="1200">
        <v>0</v>
      </c>
      <c r="D46" s="1200">
        <v>0</v>
      </c>
      <c r="E46" s="1200">
        <v>0</v>
      </c>
      <c r="F46" s="1200">
        <v>0</v>
      </c>
      <c r="G46" s="1200">
        <v>0</v>
      </c>
      <c r="H46" s="1200"/>
      <c r="I46" s="1200"/>
      <c r="J46" s="1200"/>
      <c r="K46" s="1200"/>
      <c r="L46" s="1200"/>
      <c r="M46" s="1200"/>
      <c r="N46" s="1200"/>
      <c r="O46" s="1200"/>
      <c r="P46" s="1200"/>
      <c r="Q46" s="1200"/>
      <c r="R46" s="1200"/>
      <c r="S46" s="1200"/>
      <c r="T46" s="1200"/>
      <c r="U46" s="1200"/>
      <c r="V46" s="1200"/>
      <c r="W46" s="1200"/>
      <c r="X46" s="1200"/>
      <c r="Y46" s="1200"/>
      <c r="Z46" s="1200"/>
      <c r="AA46" s="1200"/>
      <c r="AB46" s="1200"/>
      <c r="AC46" s="1200"/>
      <c r="AD46" s="1200"/>
      <c r="AE46" s="1200"/>
    </row>
    <row r="47" spans="1:31">
      <c r="B47" s="1200"/>
      <c r="C47" s="1200"/>
      <c r="D47" s="1200"/>
      <c r="E47" s="1200"/>
      <c r="F47" s="1200"/>
      <c r="G47" s="1200"/>
      <c r="H47" s="1200"/>
      <c r="I47" s="1200"/>
      <c r="J47" s="1200"/>
      <c r="K47" s="1200"/>
      <c r="L47" s="1200"/>
      <c r="M47" s="1200"/>
      <c r="N47" s="1200"/>
      <c r="O47" s="1200"/>
      <c r="P47" s="1200"/>
      <c r="Q47" s="1200"/>
      <c r="R47" s="1200"/>
      <c r="S47" s="1200"/>
      <c r="T47" s="1200"/>
      <c r="U47" s="1200"/>
      <c r="V47" s="1200"/>
      <c r="W47" s="1200"/>
      <c r="X47" s="1200"/>
      <c r="Y47" s="1200"/>
      <c r="Z47" s="1200"/>
      <c r="AA47" s="1200"/>
      <c r="AB47" s="1200"/>
      <c r="AC47" s="1200"/>
      <c r="AD47" s="1200"/>
      <c r="AE47" s="1200"/>
    </row>
    <row r="48" spans="1:31">
      <c r="A48" s="1194" t="s">
        <v>8936</v>
      </c>
      <c r="B48" s="1200">
        <v>129050292.03</v>
      </c>
      <c r="C48" s="1200">
        <v>36000000</v>
      </c>
      <c r="D48" s="1200">
        <v>165050292.03</v>
      </c>
      <c r="E48" s="1200">
        <v>47423452.960000001</v>
      </c>
      <c r="F48" s="1200">
        <v>47423452.960000001</v>
      </c>
      <c r="G48" s="1200">
        <v>117626839.06999999</v>
      </c>
      <c r="H48" s="1200"/>
      <c r="I48" s="1200"/>
      <c r="J48" s="1200"/>
      <c r="K48" s="1200"/>
      <c r="L48" s="1200"/>
      <c r="M48" s="1200"/>
      <c r="N48" s="1200"/>
      <c r="O48" s="1200"/>
      <c r="P48" s="1200"/>
      <c r="Q48" s="1200"/>
      <c r="R48" s="1200"/>
      <c r="S48" s="1200"/>
      <c r="T48" s="1200"/>
      <c r="U48" s="1200"/>
      <c r="V48" s="1200"/>
      <c r="W48" s="1200"/>
      <c r="X48" s="1200"/>
      <c r="Y48" s="1200"/>
      <c r="Z48" s="1200"/>
      <c r="AA48" s="1200"/>
      <c r="AB48" s="1200"/>
      <c r="AC48" s="1200"/>
      <c r="AD48" s="1200"/>
      <c r="AE48" s="1200"/>
    </row>
    <row r="49" spans="1:31">
      <c r="B49" s="1200"/>
      <c r="C49" s="1200"/>
      <c r="D49" s="1200"/>
      <c r="E49" s="1200"/>
      <c r="F49" s="1200"/>
      <c r="G49" s="1200"/>
      <c r="H49" s="1200"/>
      <c r="I49" s="1200"/>
      <c r="J49" s="1200"/>
      <c r="K49" s="1200"/>
      <c r="L49" s="1200"/>
      <c r="M49" s="1200"/>
      <c r="N49" s="1200"/>
      <c r="O49" s="1200"/>
      <c r="P49" s="1200"/>
      <c r="Q49" s="1200"/>
      <c r="R49" s="1200"/>
      <c r="S49" s="1200"/>
      <c r="T49" s="1200"/>
      <c r="U49" s="1200"/>
      <c r="V49" s="1200"/>
      <c r="W49" s="1200"/>
      <c r="X49" s="1200"/>
      <c r="Y49" s="1200"/>
      <c r="Z49" s="1200"/>
      <c r="AA49" s="1200"/>
      <c r="AB49" s="1200"/>
      <c r="AC49" s="1200"/>
      <c r="AD49" s="1200"/>
      <c r="AE49" s="1200"/>
    </row>
    <row r="50" spans="1:31">
      <c r="A50" s="1194" t="s">
        <v>8937</v>
      </c>
      <c r="B50" s="1200">
        <v>129050292.03</v>
      </c>
      <c r="C50" s="1200">
        <v>0</v>
      </c>
      <c r="D50" s="1200">
        <v>129050292.03</v>
      </c>
      <c r="E50" s="1200">
        <v>47423452.960000001</v>
      </c>
      <c r="F50" s="1200">
        <v>47423452.960000001</v>
      </c>
      <c r="G50" s="1200">
        <v>81626839.069999993</v>
      </c>
      <c r="H50" s="1200"/>
      <c r="I50" s="1200"/>
      <c r="J50" s="1200"/>
      <c r="K50" s="1200"/>
      <c r="L50" s="1200"/>
      <c r="M50" s="1200"/>
      <c r="N50" s="1200"/>
      <c r="O50" s="1200"/>
      <c r="P50" s="1200"/>
      <c r="Q50" s="1200"/>
      <c r="R50" s="1200"/>
      <c r="S50" s="1200"/>
      <c r="T50" s="1200"/>
      <c r="U50" s="1200"/>
      <c r="V50" s="1200"/>
      <c r="W50" s="1200"/>
      <c r="X50" s="1200"/>
      <c r="Y50" s="1200"/>
      <c r="Z50" s="1200"/>
      <c r="AA50" s="1200"/>
      <c r="AB50" s="1200"/>
      <c r="AC50" s="1200"/>
      <c r="AD50" s="1200"/>
      <c r="AE50" s="1200"/>
    </row>
    <row r="51" spans="1:31">
      <c r="A51" s="1194" t="s">
        <v>8938</v>
      </c>
      <c r="B51" s="1200">
        <v>0</v>
      </c>
      <c r="C51" s="1200">
        <v>0</v>
      </c>
      <c r="D51" s="1200">
        <v>0</v>
      </c>
      <c r="E51" s="1200">
        <v>0</v>
      </c>
      <c r="F51" s="1200">
        <v>0</v>
      </c>
      <c r="G51" s="1200">
        <v>0</v>
      </c>
      <c r="H51" s="1200"/>
      <c r="I51" s="1200"/>
      <c r="J51" s="1200"/>
      <c r="K51" s="1200"/>
      <c r="L51" s="1200"/>
      <c r="M51" s="1200"/>
      <c r="N51" s="1200"/>
      <c r="O51" s="1200"/>
      <c r="P51" s="1200"/>
      <c r="Q51" s="1200"/>
      <c r="R51" s="1200"/>
      <c r="S51" s="1200"/>
      <c r="T51" s="1200"/>
      <c r="U51" s="1200"/>
      <c r="V51" s="1200"/>
      <c r="W51" s="1200"/>
      <c r="X51" s="1200"/>
      <c r="Y51" s="1200"/>
      <c r="Z51" s="1200"/>
      <c r="AA51" s="1200"/>
      <c r="AB51" s="1200"/>
      <c r="AC51" s="1200"/>
      <c r="AD51" s="1200"/>
      <c r="AE51" s="1200"/>
    </row>
    <row r="52" spans="1:31">
      <c r="A52" s="1194" t="s">
        <v>8939</v>
      </c>
      <c r="B52" s="1200">
        <v>0</v>
      </c>
      <c r="C52" s="1200">
        <v>0</v>
      </c>
      <c r="D52" s="1200">
        <v>0</v>
      </c>
      <c r="E52" s="1200">
        <v>0</v>
      </c>
      <c r="F52" s="1200">
        <v>0</v>
      </c>
      <c r="G52" s="1200">
        <v>0</v>
      </c>
      <c r="H52" s="1200"/>
      <c r="I52" s="1200"/>
      <c r="J52" s="1200"/>
      <c r="K52" s="1200"/>
      <c r="L52" s="1200"/>
      <c r="M52" s="1200"/>
      <c r="N52" s="1200"/>
      <c r="O52" s="1200"/>
      <c r="P52" s="1200"/>
      <c r="Q52" s="1200"/>
      <c r="R52" s="1200"/>
      <c r="S52" s="1200"/>
      <c r="T52" s="1200"/>
      <c r="U52" s="1200"/>
      <c r="V52" s="1200"/>
      <c r="W52" s="1200"/>
      <c r="X52" s="1200"/>
      <c r="Y52" s="1200"/>
      <c r="Z52" s="1200"/>
      <c r="AA52" s="1200"/>
      <c r="AB52" s="1200"/>
      <c r="AC52" s="1200"/>
      <c r="AD52" s="1200"/>
      <c r="AE52" s="1200"/>
    </row>
    <row r="53" spans="1:31">
      <c r="A53" s="1194" t="s">
        <v>8940</v>
      </c>
      <c r="B53" s="1200">
        <v>0</v>
      </c>
      <c r="C53" s="1200">
        <v>36000000</v>
      </c>
      <c r="D53" s="1200">
        <v>36000000</v>
      </c>
      <c r="E53" s="1200">
        <v>0</v>
      </c>
      <c r="F53" s="1200">
        <v>0</v>
      </c>
      <c r="G53" s="1200">
        <v>36000000</v>
      </c>
      <c r="H53" s="1200"/>
      <c r="I53" s="1200"/>
      <c r="J53" s="1200"/>
      <c r="K53" s="1200"/>
      <c r="L53" s="1200"/>
      <c r="M53" s="1200"/>
      <c r="N53" s="1200"/>
      <c r="O53" s="1200"/>
      <c r="P53" s="1200"/>
      <c r="Q53" s="1200"/>
      <c r="R53" s="1200"/>
      <c r="S53" s="1200"/>
      <c r="T53" s="1200"/>
      <c r="U53" s="1200"/>
      <c r="V53" s="1200"/>
      <c r="W53" s="1200"/>
      <c r="X53" s="1200"/>
      <c r="Y53" s="1200"/>
      <c r="Z53" s="1200"/>
      <c r="AA53" s="1200"/>
      <c r="AB53" s="1200"/>
      <c r="AC53" s="1200"/>
      <c r="AD53" s="1200"/>
      <c r="AE53" s="1200"/>
    </row>
    <row r="54" spans="1:31">
      <c r="B54" s="1200"/>
      <c r="C54" s="1200"/>
      <c r="D54" s="1200"/>
      <c r="E54" s="1200"/>
      <c r="F54" s="1200"/>
      <c r="G54" s="1200"/>
      <c r="H54" s="1200"/>
      <c r="I54" s="1200"/>
      <c r="J54" s="1200"/>
      <c r="K54" s="1200"/>
      <c r="L54" s="1200"/>
      <c r="M54" s="1200"/>
      <c r="N54" s="1200"/>
      <c r="O54" s="1200"/>
      <c r="P54" s="1200"/>
      <c r="Q54" s="1200"/>
      <c r="R54" s="1200"/>
      <c r="S54" s="1200"/>
      <c r="T54" s="1200"/>
      <c r="U54" s="1200"/>
      <c r="V54" s="1200"/>
      <c r="W54" s="1200"/>
      <c r="X54" s="1200"/>
      <c r="Y54" s="1200"/>
      <c r="Z54" s="1200"/>
      <c r="AA54" s="1200"/>
      <c r="AB54" s="1200"/>
      <c r="AC54" s="1200"/>
      <c r="AD54" s="1200"/>
      <c r="AE54" s="1200"/>
    </row>
    <row r="55" spans="1:31">
      <c r="A55" s="1194" t="s">
        <v>8941</v>
      </c>
      <c r="B55" s="1200">
        <v>623763089</v>
      </c>
      <c r="C55" s="1200">
        <v>158450403.52000001</v>
      </c>
      <c r="D55" s="1200">
        <v>782213492.51999998</v>
      </c>
      <c r="E55" s="1200">
        <v>141916197.24000001</v>
      </c>
      <c r="F55" s="1200">
        <v>121156255.17</v>
      </c>
      <c r="G55" s="1200">
        <v>640297295.27999997</v>
      </c>
      <c r="H55" s="1200"/>
      <c r="I55" s="1200"/>
      <c r="J55" s="1200"/>
      <c r="K55" s="1200"/>
      <c r="L55" s="1200"/>
      <c r="M55" s="1200"/>
      <c r="N55" s="1200"/>
      <c r="O55" s="1200"/>
      <c r="P55" s="1200"/>
      <c r="Q55" s="1200"/>
      <c r="R55" s="1200"/>
      <c r="S55" s="1200"/>
      <c r="T55" s="1200"/>
      <c r="U55" s="1200"/>
      <c r="V55" s="1200"/>
      <c r="W55" s="1200"/>
      <c r="X55" s="1200"/>
      <c r="Y55" s="1200"/>
      <c r="Z55" s="1200"/>
      <c r="AA55" s="1200"/>
      <c r="AB55" s="1200"/>
      <c r="AC55" s="1200"/>
      <c r="AD55" s="1200"/>
      <c r="AE55" s="1200"/>
    </row>
    <row r="56" spans="1:31">
      <c r="B56" s="1200"/>
      <c r="C56" s="1200"/>
      <c r="D56" s="1200"/>
      <c r="E56" s="1200"/>
      <c r="F56" s="1200"/>
      <c r="G56" s="1200"/>
      <c r="H56" s="1200"/>
      <c r="I56" s="1200"/>
      <c r="J56" s="1200"/>
      <c r="K56" s="1200"/>
      <c r="L56" s="1200"/>
      <c r="M56" s="1200"/>
      <c r="N56" s="1200"/>
      <c r="O56" s="1200"/>
      <c r="P56" s="1200"/>
      <c r="Q56" s="1200"/>
      <c r="R56" s="1200"/>
      <c r="S56" s="1200"/>
      <c r="T56" s="1200"/>
      <c r="U56" s="1200"/>
      <c r="V56" s="1200"/>
      <c r="W56" s="1200"/>
      <c r="X56" s="1200"/>
      <c r="Y56" s="1200"/>
      <c r="Z56" s="1200"/>
      <c r="AA56" s="1200"/>
      <c r="AB56" s="1200"/>
      <c r="AC56" s="1200"/>
      <c r="AD56" s="1200"/>
      <c r="AE56" s="1200"/>
    </row>
    <row r="57" spans="1:31">
      <c r="A57" s="1194" t="s">
        <v>8909</v>
      </c>
      <c r="B57" s="1200">
        <v>351278296.19</v>
      </c>
      <c r="C57" s="1200">
        <v>87450701.109999999</v>
      </c>
      <c r="D57" s="1200">
        <v>438728997.30000001</v>
      </c>
      <c r="E57" s="1200">
        <v>87349368.409999996</v>
      </c>
      <c r="F57" s="1200">
        <v>82075457.129999995</v>
      </c>
      <c r="G57" s="1200">
        <v>351379628.88999999</v>
      </c>
      <c r="H57" s="1200"/>
      <c r="I57" s="1200"/>
      <c r="J57" s="1200"/>
      <c r="K57" s="1200"/>
      <c r="L57" s="1200"/>
      <c r="M57" s="1200"/>
      <c r="N57" s="1200"/>
      <c r="O57" s="1200"/>
      <c r="P57" s="1200"/>
      <c r="Q57" s="1200"/>
      <c r="R57" s="1200"/>
      <c r="S57" s="1200"/>
      <c r="T57" s="1200"/>
      <c r="U57" s="1200"/>
      <c r="V57" s="1200"/>
      <c r="W57" s="1200"/>
      <c r="X57" s="1200"/>
      <c r="Y57" s="1200"/>
      <c r="Z57" s="1200"/>
      <c r="AA57" s="1200"/>
      <c r="AB57" s="1200"/>
      <c r="AC57" s="1200"/>
      <c r="AD57" s="1200"/>
      <c r="AE57" s="1200"/>
    </row>
    <row r="58" spans="1:31">
      <c r="B58" s="1200"/>
      <c r="C58" s="1200"/>
      <c r="D58" s="1200"/>
      <c r="E58" s="1200"/>
      <c r="F58" s="1200"/>
      <c r="G58" s="1200"/>
      <c r="H58" s="1200"/>
      <c r="I58" s="1200"/>
      <c r="J58" s="1200"/>
      <c r="K58" s="1200"/>
      <c r="L58" s="1200"/>
      <c r="M58" s="1200"/>
      <c r="N58" s="1200"/>
      <c r="O58" s="1200"/>
      <c r="P58" s="1200"/>
      <c r="Q58" s="1200"/>
      <c r="R58" s="1200"/>
      <c r="S58" s="1200"/>
      <c r="T58" s="1200"/>
      <c r="U58" s="1200"/>
      <c r="V58" s="1200"/>
      <c r="W58" s="1200"/>
      <c r="X58" s="1200"/>
      <c r="Y58" s="1200"/>
      <c r="Z58" s="1200"/>
      <c r="AA58" s="1200"/>
      <c r="AB58" s="1200"/>
      <c r="AC58" s="1200"/>
      <c r="AD58" s="1200"/>
      <c r="AE58" s="1200"/>
    </row>
    <row r="59" spans="1:31">
      <c r="A59" s="1194" t="s">
        <v>8910</v>
      </c>
      <c r="B59" s="1200">
        <v>0</v>
      </c>
      <c r="C59" s="1200">
        <v>0</v>
      </c>
      <c r="D59" s="1200">
        <v>0</v>
      </c>
      <c r="E59" s="1200">
        <v>0</v>
      </c>
      <c r="F59" s="1200">
        <v>0</v>
      </c>
      <c r="G59" s="1200">
        <v>0</v>
      </c>
      <c r="H59" s="1200"/>
      <c r="I59" s="1200"/>
      <c r="J59" s="1200"/>
      <c r="K59" s="1200"/>
      <c r="L59" s="1200"/>
      <c r="M59" s="1200"/>
      <c r="N59" s="1200"/>
      <c r="O59" s="1200"/>
      <c r="P59" s="1200"/>
      <c r="Q59" s="1200"/>
      <c r="R59" s="1200"/>
      <c r="S59" s="1200"/>
      <c r="T59" s="1200"/>
      <c r="U59" s="1200"/>
      <c r="V59" s="1200"/>
      <c r="W59" s="1200"/>
      <c r="X59" s="1200"/>
      <c r="Y59" s="1200"/>
      <c r="Z59" s="1200"/>
      <c r="AA59" s="1200"/>
      <c r="AB59" s="1200"/>
      <c r="AC59" s="1200"/>
      <c r="AD59" s="1200"/>
      <c r="AE59" s="1200"/>
    </row>
    <row r="60" spans="1:31">
      <c r="A60" s="1194" t="s">
        <v>8911</v>
      </c>
      <c r="B60" s="1200">
        <v>0</v>
      </c>
      <c r="C60" s="1200">
        <v>0</v>
      </c>
      <c r="D60" s="1200">
        <v>0</v>
      </c>
      <c r="E60" s="1200">
        <v>0</v>
      </c>
      <c r="F60" s="1200">
        <v>0</v>
      </c>
      <c r="G60" s="1200">
        <v>0</v>
      </c>
      <c r="H60" s="1200"/>
      <c r="I60" s="1200"/>
      <c r="J60" s="1200"/>
      <c r="K60" s="1200"/>
      <c r="L60" s="1200"/>
      <c r="M60" s="1200"/>
      <c r="N60" s="1200"/>
      <c r="O60" s="1200"/>
      <c r="P60" s="1200"/>
      <c r="Q60" s="1200"/>
      <c r="R60" s="1200"/>
      <c r="S60" s="1200"/>
      <c r="T60" s="1200"/>
      <c r="U60" s="1200"/>
      <c r="V60" s="1200"/>
      <c r="W60" s="1200"/>
      <c r="X60" s="1200"/>
      <c r="Y60" s="1200"/>
      <c r="Z60" s="1200"/>
      <c r="AA60" s="1200"/>
      <c r="AB60" s="1200"/>
      <c r="AC60" s="1200"/>
      <c r="AD60" s="1200"/>
      <c r="AE60" s="1200"/>
    </row>
    <row r="61" spans="1:31">
      <c r="A61" s="1194" t="s">
        <v>8912</v>
      </c>
      <c r="B61" s="1200">
        <v>0</v>
      </c>
      <c r="C61" s="1200">
        <v>0</v>
      </c>
      <c r="D61" s="1200">
        <v>0</v>
      </c>
      <c r="E61" s="1200">
        <v>1180.97</v>
      </c>
      <c r="F61" s="1200">
        <v>1180.97</v>
      </c>
      <c r="G61" s="1200">
        <v>-1180.97</v>
      </c>
      <c r="H61" s="1200"/>
      <c r="I61" s="1200"/>
      <c r="J61" s="1200"/>
      <c r="K61" s="1200"/>
      <c r="L61" s="1200"/>
      <c r="M61" s="1200"/>
      <c r="N61" s="1200"/>
      <c r="O61" s="1200"/>
      <c r="P61" s="1200"/>
      <c r="Q61" s="1200"/>
      <c r="R61" s="1200"/>
      <c r="S61" s="1200"/>
      <c r="T61" s="1200"/>
      <c r="U61" s="1200"/>
      <c r="V61" s="1200"/>
      <c r="W61" s="1200"/>
      <c r="X61" s="1200"/>
      <c r="Y61" s="1200"/>
      <c r="Z61" s="1200"/>
      <c r="AA61" s="1200"/>
      <c r="AB61" s="1200"/>
      <c r="AC61" s="1200"/>
      <c r="AD61" s="1200"/>
      <c r="AE61" s="1200"/>
    </row>
    <row r="62" spans="1:31">
      <c r="A62" s="1194" t="s">
        <v>8913</v>
      </c>
      <c r="B62" s="1200">
        <v>0</v>
      </c>
      <c r="C62" s="1200">
        <v>0</v>
      </c>
      <c r="D62" s="1200">
        <v>0</v>
      </c>
      <c r="E62" s="1200">
        <v>0</v>
      </c>
      <c r="F62" s="1200">
        <v>0</v>
      </c>
      <c r="G62" s="1200">
        <v>0</v>
      </c>
      <c r="H62" s="1200"/>
      <c r="I62" s="1200"/>
      <c r="J62" s="1200"/>
      <c r="K62" s="1200"/>
      <c r="L62" s="1200"/>
      <c r="M62" s="1200"/>
      <c r="N62" s="1200"/>
      <c r="O62" s="1200"/>
      <c r="P62" s="1200"/>
      <c r="Q62" s="1200"/>
      <c r="R62" s="1200"/>
      <c r="S62" s="1200"/>
      <c r="T62" s="1200"/>
      <c r="U62" s="1200"/>
      <c r="V62" s="1200"/>
      <c r="W62" s="1200"/>
      <c r="X62" s="1200"/>
      <c r="Y62" s="1200"/>
      <c r="Z62" s="1200"/>
      <c r="AA62" s="1200"/>
      <c r="AB62" s="1200"/>
      <c r="AC62" s="1200"/>
      <c r="AD62" s="1200"/>
      <c r="AE62" s="1200"/>
    </row>
    <row r="63" spans="1:31">
      <c r="A63" s="1194" t="s">
        <v>8914</v>
      </c>
      <c r="B63" s="1200">
        <v>200000</v>
      </c>
      <c r="C63" s="1200">
        <v>0</v>
      </c>
      <c r="D63" s="1200">
        <v>200000</v>
      </c>
      <c r="E63" s="1200">
        <v>0</v>
      </c>
      <c r="F63" s="1200">
        <v>0</v>
      </c>
      <c r="G63" s="1200">
        <v>200000</v>
      </c>
      <c r="H63" s="1200"/>
      <c r="I63" s="1200"/>
      <c r="J63" s="1200"/>
      <c r="K63" s="1200"/>
      <c r="L63" s="1200"/>
      <c r="M63" s="1200"/>
      <c r="N63" s="1200"/>
      <c r="O63" s="1200"/>
      <c r="P63" s="1200"/>
      <c r="Q63" s="1200"/>
      <c r="R63" s="1200"/>
      <c r="S63" s="1200"/>
      <c r="T63" s="1200"/>
      <c r="U63" s="1200"/>
      <c r="V63" s="1200"/>
      <c r="W63" s="1200"/>
      <c r="X63" s="1200"/>
      <c r="Y63" s="1200"/>
      <c r="Z63" s="1200"/>
      <c r="AA63" s="1200"/>
      <c r="AB63" s="1200"/>
      <c r="AC63" s="1200"/>
      <c r="AD63" s="1200"/>
      <c r="AE63" s="1200"/>
    </row>
    <row r="64" spans="1:31">
      <c r="A64" s="1194" t="s">
        <v>8915</v>
      </c>
      <c r="B64" s="1200">
        <v>0</v>
      </c>
      <c r="C64" s="1200">
        <v>0</v>
      </c>
      <c r="D64" s="1200">
        <v>0</v>
      </c>
      <c r="E64" s="1200">
        <v>0</v>
      </c>
      <c r="F64" s="1200">
        <v>0</v>
      </c>
      <c r="G64" s="1200">
        <v>0</v>
      </c>
      <c r="H64" s="1200"/>
      <c r="I64" s="1200"/>
      <c r="J64" s="1200"/>
      <c r="K64" s="1200"/>
      <c r="L64" s="1200"/>
      <c r="M64" s="1200"/>
      <c r="N64" s="1200"/>
      <c r="O64" s="1200"/>
      <c r="P64" s="1200"/>
      <c r="Q64" s="1200"/>
      <c r="R64" s="1200"/>
      <c r="S64" s="1200"/>
      <c r="T64" s="1200"/>
      <c r="U64" s="1200"/>
      <c r="V64" s="1200"/>
      <c r="W64" s="1200"/>
      <c r="X64" s="1200"/>
      <c r="Y64" s="1200"/>
      <c r="Z64" s="1200"/>
      <c r="AA64" s="1200"/>
      <c r="AB64" s="1200"/>
      <c r="AC64" s="1200"/>
      <c r="AD64" s="1200"/>
      <c r="AE64" s="1200"/>
    </row>
    <row r="65" spans="1:31">
      <c r="A65" s="1194" t="s">
        <v>8916</v>
      </c>
      <c r="B65" s="1200">
        <v>351078296.19</v>
      </c>
      <c r="C65" s="1200">
        <v>87450701.109999999</v>
      </c>
      <c r="D65" s="1200">
        <v>438528997.30000001</v>
      </c>
      <c r="E65" s="1200">
        <v>87348187.439999998</v>
      </c>
      <c r="F65" s="1200">
        <v>82074276.159999996</v>
      </c>
      <c r="G65" s="1200">
        <v>351180809.86000001</v>
      </c>
      <c r="H65" s="1200"/>
      <c r="I65" s="1200"/>
      <c r="J65" s="1200"/>
      <c r="K65" s="1200"/>
      <c r="L65" s="1200"/>
      <c r="M65" s="1200"/>
      <c r="N65" s="1200"/>
      <c r="O65" s="1200"/>
      <c r="P65" s="1200"/>
      <c r="Q65" s="1200"/>
      <c r="R65" s="1200"/>
      <c r="S65" s="1200"/>
      <c r="T65" s="1200"/>
      <c r="U65" s="1200"/>
      <c r="V65" s="1200"/>
      <c r="W65" s="1200"/>
      <c r="X65" s="1200"/>
      <c r="Y65" s="1200"/>
      <c r="Z65" s="1200"/>
      <c r="AA65" s="1200"/>
      <c r="AB65" s="1200"/>
      <c r="AC65" s="1200"/>
      <c r="AD65" s="1200"/>
      <c r="AE65" s="1200"/>
    </row>
    <row r="66" spans="1:31">
      <c r="A66" s="1194" t="s">
        <v>8917</v>
      </c>
      <c r="B66" s="1200">
        <v>0</v>
      </c>
      <c r="C66" s="1200">
        <v>0</v>
      </c>
      <c r="D66" s="1200">
        <v>0</v>
      </c>
      <c r="E66" s="1200">
        <v>0</v>
      </c>
      <c r="F66" s="1200">
        <v>0</v>
      </c>
      <c r="G66" s="1200">
        <v>0</v>
      </c>
      <c r="H66" s="1200"/>
      <c r="I66" s="1200"/>
      <c r="J66" s="1200"/>
      <c r="K66" s="1200"/>
      <c r="L66" s="1200"/>
      <c r="M66" s="1200"/>
      <c r="N66" s="1200"/>
      <c r="O66" s="1200"/>
      <c r="P66" s="1200"/>
      <c r="Q66" s="1200"/>
      <c r="R66" s="1200"/>
      <c r="S66" s="1200"/>
      <c r="T66" s="1200"/>
      <c r="U66" s="1200"/>
      <c r="V66" s="1200"/>
      <c r="W66" s="1200"/>
      <c r="X66" s="1200"/>
      <c r="Y66" s="1200"/>
      <c r="Z66" s="1200"/>
      <c r="AA66" s="1200"/>
      <c r="AB66" s="1200"/>
      <c r="AC66" s="1200"/>
      <c r="AD66" s="1200"/>
      <c r="AE66" s="1200"/>
    </row>
    <row r="67" spans="1:31">
      <c r="B67" s="1200"/>
      <c r="C67" s="1200"/>
      <c r="D67" s="1200"/>
      <c r="E67" s="1200"/>
      <c r="F67" s="1200"/>
      <c r="G67" s="1200"/>
      <c r="H67" s="1200"/>
      <c r="I67" s="1200"/>
      <c r="J67" s="1200"/>
      <c r="K67" s="1200"/>
      <c r="L67" s="1200"/>
      <c r="M67" s="1200"/>
      <c r="N67" s="1200"/>
      <c r="O67" s="1200"/>
      <c r="P67" s="1200"/>
      <c r="Q67" s="1200"/>
      <c r="R67" s="1200"/>
      <c r="S67" s="1200"/>
      <c r="T67" s="1200"/>
      <c r="U67" s="1200"/>
      <c r="V67" s="1200"/>
      <c r="W67" s="1200"/>
      <c r="X67" s="1200"/>
      <c r="Y67" s="1200"/>
      <c r="Z67" s="1200"/>
      <c r="AA67" s="1200"/>
      <c r="AB67" s="1200"/>
      <c r="AC67" s="1200"/>
      <c r="AD67" s="1200"/>
      <c r="AE67" s="1200"/>
    </row>
    <row r="68" spans="1:31">
      <c r="A68" s="1194" t="s">
        <v>8918</v>
      </c>
      <c r="B68" s="1200">
        <v>272484792.81</v>
      </c>
      <c r="C68" s="1200">
        <v>43951717.109999999</v>
      </c>
      <c r="D68" s="1200">
        <v>316436509.92000002</v>
      </c>
      <c r="E68" s="1200">
        <v>46452433.240000002</v>
      </c>
      <c r="F68" s="1200">
        <v>30966402.449999999</v>
      </c>
      <c r="G68" s="1200">
        <v>269984076.68000001</v>
      </c>
      <c r="H68" s="1200"/>
      <c r="I68" s="1200"/>
      <c r="J68" s="1200"/>
      <c r="K68" s="1200"/>
      <c r="L68" s="1200"/>
      <c r="M68" s="1200"/>
      <c r="N68" s="1200"/>
      <c r="O68" s="1200"/>
      <c r="P68" s="1200"/>
      <c r="Q68" s="1200"/>
      <c r="R68" s="1200"/>
      <c r="S68" s="1200"/>
      <c r="T68" s="1200"/>
      <c r="U68" s="1200"/>
      <c r="V68" s="1200"/>
      <c r="W68" s="1200"/>
      <c r="X68" s="1200"/>
      <c r="Y68" s="1200"/>
      <c r="Z68" s="1200"/>
      <c r="AA68" s="1200"/>
      <c r="AB68" s="1200"/>
      <c r="AC68" s="1200"/>
      <c r="AD68" s="1200"/>
      <c r="AE68" s="1200"/>
    </row>
    <row r="69" spans="1:31">
      <c r="B69" s="1200"/>
      <c r="C69" s="1200"/>
      <c r="D69" s="1200"/>
      <c r="E69" s="1200"/>
      <c r="F69" s="1200"/>
      <c r="G69" s="1200"/>
      <c r="H69" s="1200"/>
      <c r="I69" s="1200"/>
      <c r="J69" s="1200"/>
      <c r="K69" s="1200"/>
      <c r="L69" s="1200"/>
      <c r="M69" s="1200"/>
      <c r="N69" s="1200"/>
      <c r="O69" s="1200"/>
      <c r="P69" s="1200"/>
      <c r="Q69" s="1200"/>
      <c r="R69" s="1200"/>
      <c r="S69" s="1200"/>
      <c r="T69" s="1200"/>
      <c r="U69" s="1200"/>
      <c r="V69" s="1200"/>
      <c r="W69" s="1200"/>
      <c r="X69" s="1200"/>
      <c r="Y69" s="1200"/>
      <c r="Z69" s="1200"/>
      <c r="AA69" s="1200"/>
      <c r="AB69" s="1200"/>
      <c r="AC69" s="1200"/>
      <c r="AD69" s="1200"/>
      <c r="AE69" s="1200"/>
    </row>
    <row r="70" spans="1:31">
      <c r="A70" s="1194" t="s">
        <v>8919</v>
      </c>
      <c r="B70" s="1200">
        <v>159147835.71000001</v>
      </c>
      <c r="C70" s="1200">
        <v>17552949.190000001</v>
      </c>
      <c r="D70" s="1200">
        <v>176700784.90000001</v>
      </c>
      <c r="E70" s="1200">
        <v>45450978.079999998</v>
      </c>
      <c r="F70" s="1200">
        <v>29964947.289999999</v>
      </c>
      <c r="G70" s="1200">
        <v>131249806.81999999</v>
      </c>
      <c r="H70" s="1200"/>
      <c r="I70" s="1200"/>
      <c r="J70" s="1200"/>
      <c r="K70" s="1200"/>
      <c r="L70" s="1200"/>
      <c r="M70" s="1200"/>
      <c r="N70" s="1200"/>
      <c r="O70" s="1200"/>
      <c r="P70" s="1200"/>
      <c r="Q70" s="1200"/>
      <c r="R70" s="1200"/>
      <c r="S70" s="1200"/>
      <c r="T70" s="1200"/>
      <c r="U70" s="1200"/>
      <c r="V70" s="1200"/>
      <c r="W70" s="1200"/>
      <c r="X70" s="1200"/>
      <c r="Y70" s="1200"/>
      <c r="Z70" s="1200"/>
      <c r="AA70" s="1200"/>
      <c r="AB70" s="1200"/>
      <c r="AC70" s="1200"/>
      <c r="AD70" s="1200"/>
      <c r="AE70" s="1200"/>
    </row>
    <row r="71" spans="1:31">
      <c r="A71" s="1194" t="s">
        <v>8942</v>
      </c>
      <c r="B71" s="1200">
        <v>113269452.79000001</v>
      </c>
      <c r="C71" s="1200">
        <v>26398767.920000002</v>
      </c>
      <c r="D71" s="1200">
        <v>139668220.71000001</v>
      </c>
      <c r="E71" s="1200">
        <v>1001455.16</v>
      </c>
      <c r="F71" s="1200">
        <v>1001455.16</v>
      </c>
      <c r="G71" s="1200">
        <v>138666765.55000001</v>
      </c>
      <c r="H71" s="1200"/>
      <c r="I71" s="1200"/>
      <c r="J71" s="1200"/>
      <c r="K71" s="1200"/>
      <c r="L71" s="1200"/>
      <c r="M71" s="1200"/>
      <c r="N71" s="1200"/>
      <c r="O71" s="1200"/>
      <c r="P71" s="1200"/>
      <c r="Q71" s="1200"/>
      <c r="R71" s="1200"/>
      <c r="S71" s="1200"/>
      <c r="T71" s="1200"/>
      <c r="U71" s="1200"/>
      <c r="V71" s="1200"/>
      <c r="W71" s="1200"/>
      <c r="X71" s="1200"/>
      <c r="Y71" s="1200"/>
      <c r="Z71" s="1200"/>
      <c r="AA71" s="1200"/>
      <c r="AB71" s="1200"/>
      <c r="AC71" s="1200"/>
      <c r="AD71" s="1200"/>
      <c r="AE71" s="1200"/>
    </row>
    <row r="72" spans="1:31">
      <c r="A72" s="1194" t="s">
        <v>8921</v>
      </c>
      <c r="B72" s="1200">
        <v>67504.31</v>
      </c>
      <c r="C72" s="1200">
        <v>0</v>
      </c>
      <c r="D72" s="1200">
        <v>67504.31</v>
      </c>
      <c r="E72" s="1200">
        <v>0</v>
      </c>
      <c r="F72" s="1200">
        <v>0</v>
      </c>
      <c r="G72" s="1200">
        <v>67504.31</v>
      </c>
      <c r="H72" s="1200"/>
      <c r="I72" s="1200"/>
      <c r="J72" s="1200"/>
      <c r="K72" s="1200"/>
      <c r="L72" s="1200"/>
      <c r="M72" s="1200"/>
      <c r="N72" s="1200"/>
      <c r="O72" s="1200"/>
      <c r="P72" s="1200"/>
      <c r="Q72" s="1200"/>
      <c r="R72" s="1200"/>
      <c r="S72" s="1200"/>
      <c r="T72" s="1200"/>
      <c r="U72" s="1200"/>
      <c r="V72" s="1200"/>
      <c r="W72" s="1200"/>
      <c r="X72" s="1200"/>
      <c r="Y72" s="1200"/>
      <c r="Z72" s="1200"/>
      <c r="AA72" s="1200"/>
      <c r="AB72" s="1200"/>
      <c r="AC72" s="1200"/>
      <c r="AD72" s="1200"/>
      <c r="AE72" s="1200"/>
    </row>
    <row r="73" spans="1:31">
      <c r="A73" s="1194" t="s">
        <v>8943</v>
      </c>
      <c r="B73" s="1200">
        <v>0</v>
      </c>
      <c r="C73" s="1200">
        <v>0</v>
      </c>
      <c r="D73" s="1200">
        <v>0</v>
      </c>
      <c r="E73" s="1200">
        <v>0</v>
      </c>
      <c r="F73" s="1200">
        <v>0</v>
      </c>
      <c r="G73" s="1200">
        <v>0</v>
      </c>
      <c r="H73" s="1200"/>
      <c r="I73" s="1200"/>
      <c r="J73" s="1200"/>
      <c r="K73" s="1200"/>
      <c r="L73" s="1200"/>
      <c r="M73" s="1200"/>
      <c r="N73" s="1200"/>
      <c r="O73" s="1200"/>
      <c r="P73" s="1200"/>
      <c r="Q73" s="1200"/>
      <c r="R73" s="1200"/>
      <c r="S73" s="1200"/>
      <c r="T73" s="1200"/>
      <c r="U73" s="1200"/>
      <c r="V73" s="1200"/>
      <c r="W73" s="1200"/>
      <c r="X73" s="1200"/>
      <c r="Y73" s="1200"/>
      <c r="Z73" s="1200"/>
      <c r="AA73" s="1200"/>
      <c r="AB73" s="1200"/>
      <c r="AC73" s="1200"/>
      <c r="AD73" s="1200"/>
      <c r="AE73" s="1200"/>
    </row>
    <row r="74" spans="1:31">
      <c r="A74" s="1194" t="s">
        <v>8923</v>
      </c>
      <c r="B74" s="1200">
        <v>0</v>
      </c>
      <c r="C74" s="1200">
        <v>0</v>
      </c>
      <c r="D74" s="1200">
        <v>0</v>
      </c>
      <c r="E74" s="1200">
        <v>0</v>
      </c>
      <c r="F74" s="1200">
        <v>0</v>
      </c>
      <c r="G74" s="1200">
        <v>0</v>
      </c>
      <c r="H74" s="1200"/>
      <c r="I74" s="1200"/>
      <c r="J74" s="1200"/>
      <c r="K74" s="1200"/>
      <c r="L74" s="1200"/>
      <c r="M74" s="1200"/>
      <c r="N74" s="1200"/>
      <c r="O74" s="1200"/>
      <c r="P74" s="1200"/>
      <c r="Q74" s="1200"/>
      <c r="R74" s="1200"/>
      <c r="S74" s="1200"/>
      <c r="T74" s="1200"/>
      <c r="U74" s="1200"/>
      <c r="V74" s="1200"/>
      <c r="W74" s="1200"/>
      <c r="X74" s="1200"/>
      <c r="Y74" s="1200"/>
      <c r="Z74" s="1200"/>
      <c r="AA74" s="1200"/>
      <c r="AB74" s="1200"/>
      <c r="AC74" s="1200"/>
      <c r="AD74" s="1200"/>
      <c r="AE74" s="1200"/>
    </row>
    <row r="75" spans="1:31">
      <c r="A75" s="1194" t="s">
        <v>8924</v>
      </c>
      <c r="B75" s="1200">
        <v>0</v>
      </c>
      <c r="C75" s="1200">
        <v>0</v>
      </c>
      <c r="D75" s="1200">
        <v>0</v>
      </c>
      <c r="E75" s="1200">
        <v>0</v>
      </c>
      <c r="F75" s="1200">
        <v>0</v>
      </c>
      <c r="G75" s="1200">
        <v>0</v>
      </c>
      <c r="H75" s="1200"/>
      <c r="I75" s="1200"/>
      <c r="J75" s="1200"/>
      <c r="K75" s="1200"/>
      <c r="L75" s="1200"/>
      <c r="M75" s="1200"/>
      <c r="N75" s="1200"/>
      <c r="O75" s="1200"/>
      <c r="P75" s="1200"/>
      <c r="Q75" s="1200"/>
      <c r="R75" s="1200"/>
      <c r="S75" s="1200"/>
      <c r="T75" s="1200"/>
      <c r="U75" s="1200"/>
      <c r="V75" s="1200"/>
      <c r="W75" s="1200"/>
      <c r="X75" s="1200"/>
      <c r="Y75" s="1200"/>
      <c r="Z75" s="1200"/>
      <c r="AA75" s="1200"/>
      <c r="AB75" s="1200"/>
      <c r="AC75" s="1200"/>
      <c r="AD75" s="1200"/>
      <c r="AE75" s="1200"/>
    </row>
    <row r="76" spans="1:31">
      <c r="A76" s="1194" t="s">
        <v>8925</v>
      </c>
      <c r="B76" s="1200">
        <v>0</v>
      </c>
      <c r="C76" s="1200">
        <v>0</v>
      </c>
      <c r="D76" s="1200">
        <v>0</v>
      </c>
      <c r="E76" s="1200">
        <v>0</v>
      </c>
      <c r="F76" s="1200">
        <v>0</v>
      </c>
      <c r="G76" s="1200">
        <v>0</v>
      </c>
      <c r="H76" s="1200"/>
      <c r="I76" s="1200"/>
      <c r="J76" s="1200"/>
      <c r="K76" s="1200"/>
      <c r="L76" s="1200"/>
      <c r="M76" s="1200"/>
      <c r="N76" s="1200"/>
      <c r="O76" s="1200"/>
      <c r="P76" s="1200"/>
      <c r="Q76" s="1200"/>
      <c r="R76" s="1200"/>
      <c r="S76" s="1200"/>
      <c r="T76" s="1200"/>
      <c r="U76" s="1200"/>
      <c r="V76" s="1200"/>
      <c r="W76" s="1200"/>
      <c r="X76" s="1200"/>
      <c r="Y76" s="1200"/>
      <c r="Z76" s="1200"/>
      <c r="AA76" s="1200"/>
      <c r="AB76" s="1200"/>
      <c r="AC76" s="1200"/>
      <c r="AD76" s="1200"/>
      <c r="AE76" s="1200"/>
    </row>
    <row r="77" spans="1:31">
      <c r="B77" s="1200"/>
      <c r="C77" s="1200"/>
      <c r="D77" s="1200"/>
      <c r="E77" s="1200"/>
      <c r="F77" s="1200"/>
      <c r="G77" s="1200"/>
      <c r="H77" s="1200"/>
      <c r="I77" s="1200"/>
      <c r="J77" s="1200"/>
      <c r="K77" s="1200"/>
      <c r="L77" s="1200"/>
      <c r="M77" s="1200"/>
      <c r="N77" s="1200"/>
      <c r="O77" s="1200"/>
      <c r="P77" s="1200"/>
      <c r="Q77" s="1200"/>
      <c r="R77" s="1200"/>
      <c r="S77" s="1200"/>
      <c r="T77" s="1200"/>
      <c r="U77" s="1200"/>
      <c r="V77" s="1200"/>
      <c r="W77" s="1200"/>
      <c r="X77" s="1200"/>
      <c r="Y77" s="1200"/>
      <c r="Z77" s="1200"/>
      <c r="AA77" s="1200"/>
      <c r="AB77" s="1200"/>
      <c r="AC77" s="1200"/>
      <c r="AD77" s="1200"/>
      <c r="AE77" s="1200"/>
    </row>
    <row r="78" spans="1:31">
      <c r="A78" s="1194" t="s">
        <v>8926</v>
      </c>
      <c r="B78" s="1200">
        <v>0</v>
      </c>
      <c r="C78" s="1200">
        <v>0</v>
      </c>
      <c r="D78" s="1200">
        <v>0</v>
      </c>
      <c r="E78" s="1200">
        <v>0</v>
      </c>
      <c r="F78" s="1200">
        <v>0</v>
      </c>
      <c r="G78" s="1200">
        <v>0</v>
      </c>
      <c r="H78" s="1200"/>
      <c r="I78" s="1200"/>
      <c r="J78" s="1200"/>
      <c r="K78" s="1200"/>
      <c r="L78" s="1200"/>
      <c r="M78" s="1200"/>
      <c r="N78" s="1200"/>
      <c r="O78" s="1200"/>
      <c r="P78" s="1200"/>
      <c r="Q78" s="1200"/>
      <c r="R78" s="1200"/>
      <c r="S78" s="1200"/>
      <c r="T78" s="1200"/>
      <c r="U78" s="1200"/>
      <c r="V78" s="1200"/>
      <c r="W78" s="1200"/>
      <c r="X78" s="1200"/>
      <c r="Y78" s="1200"/>
      <c r="Z78" s="1200"/>
      <c r="AA78" s="1200"/>
      <c r="AB78" s="1200"/>
      <c r="AC78" s="1200"/>
      <c r="AD78" s="1200"/>
      <c r="AE78" s="1200"/>
    </row>
    <row r="79" spans="1:31">
      <c r="B79" s="1200"/>
      <c r="C79" s="1200"/>
      <c r="D79" s="1200"/>
      <c r="E79" s="1200"/>
      <c r="F79" s="1200"/>
      <c r="G79" s="1200"/>
      <c r="H79" s="1200"/>
      <c r="I79" s="1200"/>
      <c r="J79" s="1200"/>
      <c r="K79" s="1200"/>
      <c r="L79" s="1200"/>
      <c r="M79" s="1200"/>
      <c r="N79" s="1200"/>
      <c r="O79" s="1200"/>
      <c r="P79" s="1200"/>
      <c r="Q79" s="1200"/>
      <c r="R79" s="1200"/>
      <c r="S79" s="1200"/>
      <c r="T79" s="1200"/>
      <c r="U79" s="1200"/>
      <c r="V79" s="1200"/>
      <c r="W79" s="1200"/>
      <c r="X79" s="1200"/>
      <c r="Y79" s="1200"/>
      <c r="Z79" s="1200"/>
      <c r="AA79" s="1200"/>
      <c r="AB79" s="1200"/>
      <c r="AC79" s="1200"/>
      <c r="AD79" s="1200"/>
      <c r="AE79" s="1200"/>
    </row>
    <row r="80" spans="1:31">
      <c r="A80" s="1194" t="s">
        <v>8927</v>
      </c>
      <c r="B80" s="1200">
        <v>0</v>
      </c>
      <c r="C80" s="1200">
        <v>0</v>
      </c>
      <c r="D80" s="1200">
        <v>0</v>
      </c>
      <c r="E80" s="1200">
        <v>0</v>
      </c>
      <c r="F80" s="1200">
        <v>0</v>
      </c>
      <c r="G80" s="1200">
        <v>0</v>
      </c>
      <c r="H80" s="1200"/>
      <c r="I80" s="1200"/>
      <c r="J80" s="1200"/>
      <c r="K80" s="1200"/>
      <c r="L80" s="1200"/>
      <c r="M80" s="1200"/>
      <c r="N80" s="1200"/>
      <c r="O80" s="1200"/>
      <c r="P80" s="1200"/>
      <c r="Q80" s="1200"/>
      <c r="R80" s="1200"/>
      <c r="S80" s="1200"/>
      <c r="T80" s="1200"/>
      <c r="U80" s="1200"/>
      <c r="V80" s="1200"/>
      <c r="W80" s="1200"/>
      <c r="X80" s="1200"/>
      <c r="Y80" s="1200"/>
      <c r="Z80" s="1200"/>
      <c r="AA80" s="1200"/>
      <c r="AB80" s="1200"/>
      <c r="AC80" s="1200"/>
      <c r="AD80" s="1200"/>
      <c r="AE80" s="1200"/>
    </row>
    <row r="81" spans="1:31">
      <c r="A81" s="1194" t="s">
        <v>8928</v>
      </c>
      <c r="B81" s="1200">
        <v>0</v>
      </c>
      <c r="C81" s="1200">
        <v>0</v>
      </c>
      <c r="D81" s="1200">
        <v>0</v>
      </c>
      <c r="E81" s="1200">
        <v>0</v>
      </c>
      <c r="F81" s="1200">
        <v>0</v>
      </c>
      <c r="G81" s="1200">
        <v>0</v>
      </c>
      <c r="H81" s="1200"/>
      <c r="I81" s="1200"/>
      <c r="J81" s="1200"/>
      <c r="K81" s="1200"/>
      <c r="L81" s="1200"/>
      <c r="M81" s="1200"/>
      <c r="N81" s="1200"/>
      <c r="O81" s="1200"/>
      <c r="P81" s="1200"/>
      <c r="Q81" s="1200"/>
      <c r="R81" s="1200"/>
      <c r="S81" s="1200"/>
      <c r="T81" s="1200"/>
      <c r="U81" s="1200"/>
      <c r="V81" s="1200"/>
      <c r="W81" s="1200"/>
      <c r="X81" s="1200"/>
      <c r="Y81" s="1200"/>
      <c r="Z81" s="1200"/>
      <c r="AA81" s="1200"/>
      <c r="AB81" s="1200"/>
      <c r="AC81" s="1200"/>
      <c r="AD81" s="1200"/>
      <c r="AE81" s="1200"/>
    </row>
    <row r="82" spans="1:31">
      <c r="A82" s="1194" t="s">
        <v>8929</v>
      </c>
      <c r="B82" s="1200">
        <v>0</v>
      </c>
      <c r="C82" s="1200">
        <v>0</v>
      </c>
      <c r="D82" s="1200">
        <v>0</v>
      </c>
      <c r="E82" s="1200">
        <v>0</v>
      </c>
      <c r="F82" s="1200">
        <v>0</v>
      </c>
      <c r="G82" s="1200">
        <v>0</v>
      </c>
      <c r="H82" s="1200"/>
      <c r="I82" s="1200"/>
      <c r="J82" s="1200"/>
      <c r="K82" s="1200"/>
      <c r="L82" s="1200"/>
      <c r="M82" s="1200"/>
      <c r="N82" s="1200"/>
      <c r="O82" s="1200"/>
      <c r="P82" s="1200"/>
      <c r="Q82" s="1200"/>
      <c r="R82" s="1200"/>
      <c r="S82" s="1200"/>
      <c r="T82" s="1200"/>
      <c r="U82" s="1200"/>
      <c r="V82" s="1200"/>
      <c r="W82" s="1200"/>
      <c r="X82" s="1200"/>
      <c r="Y82" s="1200"/>
      <c r="Z82" s="1200"/>
      <c r="AA82" s="1200"/>
      <c r="AB82" s="1200"/>
      <c r="AC82" s="1200"/>
      <c r="AD82" s="1200"/>
      <c r="AE82" s="1200"/>
    </row>
    <row r="83" spans="1:31">
      <c r="A83" s="1194" t="s">
        <v>8930</v>
      </c>
      <c r="B83" s="1200">
        <v>0</v>
      </c>
      <c r="C83" s="1200">
        <v>0</v>
      </c>
      <c r="D83" s="1200">
        <v>0</v>
      </c>
      <c r="E83" s="1200">
        <v>0</v>
      </c>
      <c r="F83" s="1200">
        <v>0</v>
      </c>
      <c r="G83" s="1200">
        <v>0</v>
      </c>
      <c r="H83" s="1200"/>
      <c r="I83" s="1200"/>
      <c r="J83" s="1200"/>
      <c r="K83" s="1200"/>
      <c r="L83" s="1200"/>
      <c r="M83" s="1200"/>
      <c r="N83" s="1200"/>
      <c r="O83" s="1200"/>
      <c r="P83" s="1200"/>
      <c r="Q83" s="1200"/>
      <c r="R83" s="1200"/>
      <c r="S83" s="1200"/>
      <c r="T83" s="1200"/>
      <c r="U83" s="1200"/>
      <c r="V83" s="1200"/>
      <c r="W83" s="1200"/>
      <c r="X83" s="1200"/>
      <c r="Y83" s="1200"/>
      <c r="Z83" s="1200"/>
      <c r="AA83" s="1200"/>
      <c r="AB83" s="1200"/>
      <c r="AC83" s="1200"/>
      <c r="AD83" s="1200"/>
      <c r="AE83" s="1200"/>
    </row>
    <row r="84" spans="1:31">
      <c r="A84" s="1194" t="s">
        <v>8931</v>
      </c>
      <c r="B84" s="1200">
        <v>0</v>
      </c>
      <c r="C84" s="1200">
        <v>0</v>
      </c>
      <c r="D84" s="1200">
        <v>0</v>
      </c>
      <c r="E84" s="1200">
        <v>0</v>
      </c>
      <c r="F84" s="1200">
        <v>0</v>
      </c>
      <c r="G84" s="1200">
        <v>0</v>
      </c>
      <c r="H84" s="1200"/>
      <c r="I84" s="1200"/>
      <c r="J84" s="1200"/>
      <c r="K84" s="1200"/>
      <c r="L84" s="1200"/>
      <c r="M84" s="1200"/>
      <c r="N84" s="1200"/>
      <c r="O84" s="1200"/>
      <c r="P84" s="1200"/>
      <c r="Q84" s="1200"/>
      <c r="R84" s="1200"/>
      <c r="S84" s="1200"/>
      <c r="T84" s="1200"/>
      <c r="U84" s="1200"/>
      <c r="V84" s="1200"/>
      <c r="W84" s="1200"/>
      <c r="X84" s="1200"/>
      <c r="Y84" s="1200"/>
      <c r="Z84" s="1200"/>
      <c r="AA84" s="1200"/>
      <c r="AB84" s="1200"/>
      <c r="AC84" s="1200"/>
      <c r="AD84" s="1200"/>
      <c r="AE84" s="1200"/>
    </row>
    <row r="85" spans="1:31">
      <c r="A85" s="1194" t="s">
        <v>8932</v>
      </c>
      <c r="B85" s="1200">
        <v>0</v>
      </c>
      <c r="C85" s="1200">
        <v>0</v>
      </c>
      <c r="D85" s="1200">
        <v>0</v>
      </c>
      <c r="E85" s="1200">
        <v>0</v>
      </c>
      <c r="F85" s="1200">
        <v>0</v>
      </c>
      <c r="G85" s="1200">
        <v>0</v>
      </c>
      <c r="H85" s="1200"/>
      <c r="I85" s="1200"/>
      <c r="J85" s="1200"/>
      <c r="K85" s="1200"/>
      <c r="L85" s="1200"/>
      <c r="M85" s="1200"/>
      <c r="N85" s="1200"/>
      <c r="O85" s="1200"/>
      <c r="P85" s="1200"/>
      <c r="Q85" s="1200"/>
      <c r="R85" s="1200"/>
      <c r="S85" s="1200"/>
      <c r="T85" s="1200"/>
      <c r="U85" s="1200"/>
      <c r="V85" s="1200"/>
      <c r="W85" s="1200"/>
      <c r="X85" s="1200"/>
      <c r="Y85" s="1200"/>
      <c r="Z85" s="1200"/>
      <c r="AA85" s="1200"/>
      <c r="AB85" s="1200"/>
      <c r="AC85" s="1200"/>
      <c r="AD85" s="1200"/>
      <c r="AE85" s="1200"/>
    </row>
    <row r="86" spans="1:31">
      <c r="A86" s="1194" t="s">
        <v>8933</v>
      </c>
      <c r="B86" s="1200">
        <v>0</v>
      </c>
      <c r="C86" s="1200">
        <v>0</v>
      </c>
      <c r="D86" s="1200">
        <v>0</v>
      </c>
      <c r="E86" s="1200">
        <v>0</v>
      </c>
      <c r="F86" s="1200">
        <v>0</v>
      </c>
      <c r="G86" s="1200">
        <v>0</v>
      </c>
      <c r="H86" s="1200"/>
      <c r="I86" s="1200"/>
      <c r="J86" s="1200"/>
      <c r="K86" s="1200"/>
      <c r="L86" s="1200"/>
      <c r="M86" s="1200"/>
      <c r="N86" s="1200"/>
      <c r="O86" s="1200"/>
      <c r="P86" s="1200"/>
      <c r="Q86" s="1200"/>
      <c r="R86" s="1200"/>
      <c r="S86" s="1200"/>
      <c r="T86" s="1200"/>
      <c r="U86" s="1200"/>
      <c r="V86" s="1200"/>
      <c r="W86" s="1200"/>
      <c r="X86" s="1200"/>
      <c r="Y86" s="1200"/>
      <c r="Z86" s="1200"/>
      <c r="AA86" s="1200"/>
      <c r="AB86" s="1200"/>
      <c r="AC86" s="1200"/>
      <c r="AD86" s="1200"/>
      <c r="AE86" s="1200"/>
    </row>
    <row r="87" spans="1:31">
      <c r="A87" s="1194" t="s">
        <v>8934</v>
      </c>
      <c r="B87" s="1200">
        <v>0</v>
      </c>
      <c r="C87" s="1200">
        <v>0</v>
      </c>
      <c r="D87" s="1200">
        <v>0</v>
      </c>
      <c r="E87" s="1200">
        <v>0</v>
      </c>
      <c r="F87" s="1200">
        <v>0</v>
      </c>
      <c r="G87" s="1200">
        <v>0</v>
      </c>
      <c r="H87" s="1200"/>
      <c r="I87" s="1200"/>
      <c r="J87" s="1200"/>
      <c r="K87" s="1200"/>
      <c r="L87" s="1200"/>
      <c r="M87" s="1200"/>
      <c r="N87" s="1200"/>
      <c r="O87" s="1200"/>
      <c r="P87" s="1200"/>
      <c r="Q87" s="1200"/>
      <c r="R87" s="1200"/>
      <c r="S87" s="1200"/>
      <c r="T87" s="1200"/>
      <c r="U87" s="1200"/>
      <c r="V87" s="1200"/>
      <c r="W87" s="1200"/>
      <c r="X87" s="1200"/>
      <c r="Y87" s="1200"/>
      <c r="Z87" s="1200"/>
      <c r="AA87" s="1200"/>
      <c r="AB87" s="1200"/>
      <c r="AC87" s="1200"/>
      <c r="AD87" s="1200"/>
      <c r="AE87" s="1200"/>
    </row>
    <row r="88" spans="1:31">
      <c r="A88" s="1194" t="s">
        <v>8935</v>
      </c>
      <c r="B88" s="1200">
        <v>0</v>
      </c>
      <c r="C88" s="1200">
        <v>0</v>
      </c>
      <c r="D88" s="1200">
        <v>0</v>
      </c>
      <c r="E88" s="1200">
        <v>0</v>
      </c>
      <c r="F88" s="1200">
        <v>0</v>
      </c>
      <c r="G88" s="1200">
        <v>0</v>
      </c>
      <c r="H88" s="1200"/>
      <c r="I88" s="1200"/>
      <c r="J88" s="1200"/>
      <c r="K88" s="1200"/>
      <c r="L88" s="1200"/>
      <c r="M88" s="1200"/>
      <c r="N88" s="1200"/>
      <c r="O88" s="1200"/>
      <c r="P88" s="1200"/>
      <c r="Q88" s="1200"/>
      <c r="R88" s="1200"/>
      <c r="S88" s="1200"/>
      <c r="T88" s="1200"/>
      <c r="U88" s="1200"/>
      <c r="V88" s="1200"/>
      <c r="W88" s="1200"/>
      <c r="X88" s="1200"/>
      <c r="Y88" s="1200"/>
      <c r="Z88" s="1200"/>
      <c r="AA88" s="1200"/>
      <c r="AB88" s="1200"/>
      <c r="AC88" s="1200"/>
      <c r="AD88" s="1200"/>
      <c r="AE88" s="1200"/>
    </row>
    <row r="89" spans="1:31">
      <c r="B89" s="1200"/>
      <c r="C89" s="1200"/>
      <c r="D89" s="1200"/>
      <c r="E89" s="1200"/>
      <c r="F89" s="1200"/>
      <c r="G89" s="1200"/>
      <c r="H89" s="1200"/>
      <c r="I89" s="1200"/>
      <c r="J89" s="1200"/>
      <c r="K89" s="1200"/>
      <c r="L89" s="1200"/>
      <c r="M89" s="1200"/>
      <c r="N89" s="1200"/>
      <c r="O89" s="1200"/>
      <c r="P89" s="1200"/>
      <c r="Q89" s="1200"/>
      <c r="R89" s="1200"/>
      <c r="S89" s="1200"/>
      <c r="T89" s="1200"/>
      <c r="U89" s="1200"/>
      <c r="V89" s="1200"/>
      <c r="W89" s="1200"/>
      <c r="X89" s="1200"/>
      <c r="Y89" s="1200"/>
      <c r="Z89" s="1200"/>
      <c r="AA89" s="1200"/>
      <c r="AB89" s="1200"/>
      <c r="AC89" s="1200"/>
      <c r="AD89" s="1200"/>
      <c r="AE89" s="1200"/>
    </row>
    <row r="90" spans="1:31">
      <c r="A90" s="1194" t="s">
        <v>8936</v>
      </c>
      <c r="B90" s="1200">
        <v>0</v>
      </c>
      <c r="C90" s="1200">
        <v>27047985.300000001</v>
      </c>
      <c r="D90" s="1200">
        <v>27047985.300000001</v>
      </c>
      <c r="E90" s="1200">
        <v>8114395.5899999999</v>
      </c>
      <c r="F90" s="1200">
        <v>8114395.5899999999</v>
      </c>
      <c r="G90" s="1200">
        <v>18933589.710000001</v>
      </c>
      <c r="H90" s="1200"/>
      <c r="I90" s="1200"/>
      <c r="J90" s="1200"/>
      <c r="K90" s="1200"/>
      <c r="L90" s="1200"/>
      <c r="M90" s="1200"/>
      <c r="N90" s="1200"/>
      <c r="O90" s="1200"/>
      <c r="P90" s="1200"/>
      <c r="Q90" s="1200"/>
      <c r="R90" s="1200"/>
      <c r="S90" s="1200"/>
      <c r="T90" s="1200"/>
      <c r="U90" s="1200"/>
      <c r="V90" s="1200"/>
      <c r="W90" s="1200"/>
      <c r="X90" s="1200"/>
      <c r="Y90" s="1200"/>
      <c r="Z90" s="1200"/>
      <c r="AA90" s="1200"/>
      <c r="AB90" s="1200"/>
      <c r="AC90" s="1200"/>
      <c r="AD90" s="1200"/>
      <c r="AE90" s="1200"/>
    </row>
    <row r="91" spans="1:31">
      <c r="B91" s="1200"/>
      <c r="C91" s="1200"/>
      <c r="D91" s="1200"/>
      <c r="E91" s="1200"/>
      <c r="F91" s="1200"/>
      <c r="G91" s="1200"/>
      <c r="H91" s="1200"/>
      <c r="I91" s="1200"/>
      <c r="J91" s="1200"/>
      <c r="K91" s="1200"/>
      <c r="L91" s="1200"/>
      <c r="M91" s="1200"/>
      <c r="N91" s="1200"/>
      <c r="O91" s="1200"/>
      <c r="P91" s="1200"/>
      <c r="Q91" s="1200"/>
      <c r="R91" s="1200"/>
      <c r="S91" s="1200"/>
      <c r="T91" s="1200"/>
      <c r="U91" s="1200"/>
      <c r="V91" s="1200"/>
      <c r="W91" s="1200"/>
      <c r="X91" s="1200"/>
      <c r="Y91" s="1200"/>
      <c r="Z91" s="1200"/>
      <c r="AA91" s="1200"/>
      <c r="AB91" s="1200"/>
      <c r="AC91" s="1200"/>
      <c r="AD91" s="1200"/>
      <c r="AE91" s="1200"/>
    </row>
    <row r="92" spans="1:31">
      <c r="A92" s="1194" t="s">
        <v>8937</v>
      </c>
      <c r="B92" s="1200">
        <v>0</v>
      </c>
      <c r="C92" s="1200">
        <v>27047985.300000001</v>
      </c>
      <c r="D92" s="1200">
        <v>27047985.300000001</v>
      </c>
      <c r="E92" s="1200">
        <v>8114395.5899999999</v>
      </c>
      <c r="F92" s="1200">
        <v>8114395.5899999999</v>
      </c>
      <c r="G92" s="1200">
        <v>18933589.710000001</v>
      </c>
      <c r="H92" s="1200"/>
      <c r="I92" s="1200"/>
      <c r="J92" s="1200"/>
      <c r="K92" s="1200"/>
      <c r="L92" s="1200"/>
      <c r="M92" s="1200"/>
      <c r="N92" s="1200"/>
      <c r="O92" s="1200"/>
      <c r="P92" s="1200"/>
      <c r="Q92" s="1200"/>
      <c r="R92" s="1200"/>
      <c r="S92" s="1200"/>
      <c r="T92" s="1200"/>
      <c r="U92" s="1200"/>
      <c r="V92" s="1200"/>
      <c r="W92" s="1200"/>
      <c r="X92" s="1200"/>
      <c r="Y92" s="1200"/>
      <c r="Z92" s="1200"/>
      <c r="AA92" s="1200"/>
      <c r="AB92" s="1200"/>
      <c r="AC92" s="1200"/>
      <c r="AD92" s="1200"/>
      <c r="AE92" s="1200"/>
    </row>
    <row r="93" spans="1:31">
      <c r="A93" s="1194" t="s">
        <v>8938</v>
      </c>
      <c r="B93" s="1200">
        <v>0</v>
      </c>
      <c r="C93" s="1200">
        <v>0</v>
      </c>
      <c r="D93" s="1200">
        <v>0</v>
      </c>
      <c r="E93" s="1200">
        <v>0</v>
      </c>
      <c r="F93" s="1200">
        <v>0</v>
      </c>
      <c r="G93" s="1200">
        <v>0</v>
      </c>
      <c r="H93" s="1200"/>
      <c r="I93" s="1200"/>
      <c r="J93" s="1200"/>
      <c r="K93" s="1200"/>
      <c r="L93" s="1200"/>
      <c r="M93" s="1200"/>
      <c r="N93" s="1200"/>
      <c r="O93" s="1200"/>
      <c r="P93" s="1200"/>
      <c r="Q93" s="1200"/>
      <c r="R93" s="1200"/>
      <c r="S93" s="1200"/>
      <c r="T93" s="1200"/>
      <c r="U93" s="1200"/>
      <c r="V93" s="1200"/>
      <c r="W93" s="1200"/>
      <c r="X93" s="1200"/>
      <c r="Y93" s="1200"/>
      <c r="Z93" s="1200"/>
      <c r="AA93" s="1200"/>
      <c r="AB93" s="1200"/>
      <c r="AC93" s="1200"/>
      <c r="AD93" s="1200"/>
      <c r="AE93" s="1200"/>
    </row>
    <row r="94" spans="1:31">
      <c r="A94" s="1194" t="s">
        <v>8939</v>
      </c>
      <c r="B94" s="1200">
        <v>0</v>
      </c>
      <c r="C94" s="1200">
        <v>0</v>
      </c>
      <c r="D94" s="1200">
        <v>0</v>
      </c>
      <c r="E94" s="1200">
        <v>0</v>
      </c>
      <c r="F94" s="1200">
        <v>0</v>
      </c>
      <c r="G94" s="1200">
        <v>0</v>
      </c>
      <c r="H94" s="1200"/>
      <c r="I94" s="1200"/>
      <c r="J94" s="1200"/>
      <c r="K94" s="1200"/>
      <c r="L94" s="1200"/>
      <c r="M94" s="1200"/>
      <c r="N94" s="1200"/>
      <c r="O94" s="1200"/>
      <c r="P94" s="1200"/>
      <c r="Q94" s="1200"/>
      <c r="R94" s="1200"/>
      <c r="S94" s="1200"/>
      <c r="T94" s="1200"/>
      <c r="U94" s="1200"/>
      <c r="V94" s="1200"/>
      <c r="W94" s="1200"/>
      <c r="X94" s="1200"/>
      <c r="Y94" s="1200"/>
      <c r="Z94" s="1200"/>
      <c r="AA94" s="1200"/>
      <c r="AB94" s="1200"/>
      <c r="AC94" s="1200"/>
      <c r="AD94" s="1200"/>
      <c r="AE94" s="1200"/>
    </row>
    <row r="95" spans="1:31">
      <c r="B95" s="1200"/>
      <c r="C95" s="1200"/>
      <c r="D95" s="1200"/>
      <c r="E95" s="1200"/>
      <c r="F95" s="1200"/>
      <c r="G95" s="1200"/>
      <c r="H95" s="1200"/>
      <c r="I95" s="1200"/>
      <c r="J95" s="1200"/>
      <c r="K95" s="1200"/>
      <c r="L95" s="1200"/>
      <c r="M95" s="1200"/>
      <c r="N95" s="1200"/>
      <c r="O95" s="1200"/>
      <c r="P95" s="1200"/>
      <c r="Q95" s="1200"/>
      <c r="R95" s="1200"/>
      <c r="S95" s="1200"/>
      <c r="T95" s="1200"/>
      <c r="U95" s="1200"/>
      <c r="V95" s="1200"/>
      <c r="W95" s="1200"/>
      <c r="X95" s="1200"/>
      <c r="Y95" s="1200"/>
      <c r="Z95" s="1200"/>
      <c r="AA95" s="1200"/>
      <c r="AB95" s="1200"/>
      <c r="AC95" s="1200"/>
      <c r="AD95" s="1200"/>
      <c r="AE95" s="1200"/>
    </row>
    <row r="96" spans="1:31">
      <c r="A96" s="1194" t="s">
        <v>8839</v>
      </c>
      <c r="B96" s="1200">
        <v>2874716819</v>
      </c>
      <c r="C96" s="1200">
        <v>454060246.91000003</v>
      </c>
      <c r="D96" s="1200">
        <v>3328777065.9099998</v>
      </c>
      <c r="E96" s="1200">
        <v>613771778.52999997</v>
      </c>
      <c r="F96" s="1200">
        <v>567076668.73000002</v>
      </c>
      <c r="G96" s="1200">
        <v>2715005287.3800001</v>
      </c>
      <c r="H96" s="1200"/>
      <c r="I96" s="1200"/>
      <c r="J96" s="1200"/>
      <c r="K96" s="1200"/>
      <c r="L96" s="1200"/>
      <c r="M96" s="1200"/>
      <c r="N96" s="1200"/>
      <c r="O96" s="1200"/>
      <c r="P96" s="1200"/>
      <c r="Q96" s="1200"/>
      <c r="R96" s="1200"/>
      <c r="S96" s="1200"/>
      <c r="T96" s="1200"/>
      <c r="U96" s="1200"/>
      <c r="V96" s="1200"/>
      <c r="W96" s="1200"/>
      <c r="X96" s="1200"/>
      <c r="Y96" s="1200"/>
      <c r="Z96" s="1200"/>
      <c r="AA96" s="1200"/>
      <c r="AB96" s="1200"/>
      <c r="AC96" s="1200"/>
      <c r="AD96" s="1200"/>
      <c r="AE96" s="1200"/>
    </row>
    <row r="97" spans="2:31">
      <c r="B97" s="1200"/>
      <c r="C97" s="1200"/>
      <c r="D97" s="1200"/>
      <c r="E97" s="1200"/>
      <c r="F97" s="1200"/>
      <c r="G97" s="1200"/>
      <c r="H97" s="1200"/>
      <c r="I97" s="1200"/>
      <c r="J97" s="1200"/>
      <c r="K97" s="1200"/>
      <c r="L97" s="1200"/>
      <c r="M97" s="1200"/>
      <c r="N97" s="1200"/>
      <c r="O97" s="1200"/>
      <c r="P97" s="1200"/>
      <c r="Q97" s="1200"/>
      <c r="R97" s="1200"/>
      <c r="S97" s="1200"/>
      <c r="T97" s="1200"/>
      <c r="U97" s="1200"/>
      <c r="V97" s="1200"/>
      <c r="W97" s="1200"/>
      <c r="X97" s="1200"/>
      <c r="Y97" s="1200"/>
      <c r="Z97" s="1200"/>
      <c r="AA97" s="1200"/>
      <c r="AB97" s="1200"/>
      <c r="AC97" s="1200"/>
      <c r="AD97" s="1200"/>
      <c r="AE97" s="1200"/>
    </row>
  </sheetData>
  <pageMargins left="0.75" right="0.75" top="1" bottom="1" header="0.5" footer="0.5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pageSetUpPr fitToPage="1"/>
  </sheetPr>
  <dimension ref="A1:L100"/>
  <sheetViews>
    <sheetView topLeftCell="C74" workbookViewId="0">
      <selection activeCell="C88" sqref="C88"/>
    </sheetView>
  </sheetViews>
  <sheetFormatPr baseColWidth="10" defaultRowHeight="15"/>
  <cols>
    <col min="2" max="2" width="53.28515625" customWidth="1"/>
    <col min="3" max="3" width="17" bestFit="1" customWidth="1"/>
    <col min="4" max="4" width="16.85546875" customWidth="1"/>
    <col min="5" max="7" width="16.85546875" bestFit="1" customWidth="1"/>
    <col min="8" max="8" width="18.140625" customWidth="1"/>
  </cols>
  <sheetData>
    <row r="1" spans="1:10">
      <c r="A1" s="133"/>
      <c r="B1" s="1649"/>
      <c r="C1" s="1649"/>
      <c r="D1" s="1649"/>
      <c r="E1" s="1649"/>
      <c r="F1" s="1649"/>
      <c r="G1" s="1649"/>
      <c r="H1" s="1649"/>
    </row>
    <row r="2" spans="1:10" ht="15.75" thickBot="1">
      <c r="B2" s="1590"/>
      <c r="C2" s="1590"/>
      <c r="D2" s="1590"/>
      <c r="E2" s="1590"/>
      <c r="F2" s="1590"/>
      <c r="G2" s="1590"/>
      <c r="H2" s="1590"/>
    </row>
    <row r="3" spans="1:10" s="4" customFormat="1" ht="12">
      <c r="A3" s="1472" t="s">
        <v>55</v>
      </c>
      <c r="B3" s="1473"/>
      <c r="C3" s="1473"/>
      <c r="D3" s="1473"/>
      <c r="E3" s="1473"/>
      <c r="F3" s="1473"/>
      <c r="G3" s="1473"/>
      <c r="H3" s="1650"/>
    </row>
    <row r="4" spans="1:10" s="4" customFormat="1" ht="12">
      <c r="A4" s="1475" t="s">
        <v>1010</v>
      </c>
      <c r="B4" s="1476"/>
      <c r="C4" s="1476"/>
      <c r="D4" s="1476"/>
      <c r="E4" s="1476"/>
      <c r="F4" s="1476"/>
      <c r="G4" s="1476"/>
      <c r="H4" s="1651"/>
    </row>
    <row r="5" spans="1:10" s="4" customFormat="1" ht="12">
      <c r="A5" s="1475" t="s">
        <v>1016</v>
      </c>
      <c r="B5" s="1476"/>
      <c r="C5" s="1476"/>
      <c r="D5" s="1476"/>
      <c r="E5" s="1476"/>
      <c r="F5" s="1476"/>
      <c r="G5" s="1476"/>
      <c r="H5" s="1651"/>
    </row>
    <row r="6" spans="1:10" s="4" customFormat="1" ht="12">
      <c r="A6" s="1475" t="s">
        <v>8956</v>
      </c>
      <c r="B6" s="1476"/>
      <c r="C6" s="1476"/>
      <c r="D6" s="1476"/>
      <c r="E6" s="1476"/>
      <c r="F6" s="1476"/>
      <c r="G6" s="1476"/>
      <c r="H6" s="1651"/>
    </row>
    <row r="7" spans="1:10" s="4" customFormat="1" ht="12.75" thickBot="1">
      <c r="A7" s="1469" t="s">
        <v>732</v>
      </c>
      <c r="B7" s="1470"/>
      <c r="C7" s="1470"/>
      <c r="D7" s="1470"/>
      <c r="E7" s="1470"/>
      <c r="F7" s="1470"/>
      <c r="G7" s="1470"/>
      <c r="H7" s="1652"/>
    </row>
    <row r="8" spans="1:10" s="4" customFormat="1" ht="12.75" thickBot="1">
      <c r="A8" s="1478" t="s">
        <v>733</v>
      </c>
      <c r="B8" s="1480"/>
      <c r="C8" s="1597" t="s">
        <v>213</v>
      </c>
      <c r="D8" s="1598"/>
      <c r="E8" s="1598"/>
      <c r="F8" s="1598"/>
      <c r="G8" s="1599"/>
      <c r="H8" s="1604" t="s">
        <v>1011</v>
      </c>
    </row>
    <row r="9" spans="1:10" s="4" customFormat="1" ht="24.75" thickBot="1">
      <c r="A9" s="1469"/>
      <c r="B9" s="1471"/>
      <c r="C9" s="256" t="s">
        <v>907</v>
      </c>
      <c r="D9" s="256" t="s">
        <v>1012</v>
      </c>
      <c r="E9" s="256" t="s">
        <v>1013</v>
      </c>
      <c r="F9" s="375" t="s">
        <v>196</v>
      </c>
      <c r="G9" s="256" t="s">
        <v>217</v>
      </c>
      <c r="H9" s="1605"/>
    </row>
    <row r="10" spans="1:10" s="4" customFormat="1" ht="12">
      <c r="A10" s="1614"/>
      <c r="B10" s="1646"/>
      <c r="C10" s="373"/>
      <c r="D10" s="373"/>
      <c r="E10" s="373"/>
      <c r="F10" s="373"/>
      <c r="G10" s="373"/>
      <c r="H10" s="373"/>
    </row>
    <row r="11" spans="1:10" s="4" customFormat="1" ht="16.5" customHeight="1">
      <c r="A11" s="1647" t="s">
        <v>1017</v>
      </c>
      <c r="B11" s="1648"/>
      <c r="C11" s="405">
        <f>+C12+C22+C31+C42</f>
        <v>2250953730</v>
      </c>
      <c r="D11" s="405">
        <f t="shared" ref="D11:H11" si="0">+D12+D22+D31+D42</f>
        <v>295609843.38999999</v>
      </c>
      <c r="E11" s="405">
        <f t="shared" si="0"/>
        <v>2546563573.3900003</v>
      </c>
      <c r="F11" s="405">
        <f t="shared" si="0"/>
        <v>471855581.28999996</v>
      </c>
      <c r="G11" s="405">
        <f t="shared" si="0"/>
        <v>445920413.55999994</v>
      </c>
      <c r="H11" s="405">
        <f t="shared" si="0"/>
        <v>2074707992.1000001</v>
      </c>
      <c r="J11" s="4">
        <f>IF(F11&gt;E11,F11-E11,0)</f>
        <v>0</v>
      </c>
    </row>
    <row r="12" spans="1:10" s="4" customFormat="1">
      <c r="A12" s="1457" t="s">
        <v>1018</v>
      </c>
      <c r="B12" s="1455"/>
      <c r="C12" s="405">
        <f>SUM(C13:C20)</f>
        <v>1097765620.6499999</v>
      </c>
      <c r="D12" s="405">
        <f>SUM(D13:D20)</f>
        <v>21094980.68</v>
      </c>
      <c r="E12" s="405">
        <f>SUM(E13:E20)</f>
        <v>1118860601.3299999</v>
      </c>
      <c r="F12" s="405">
        <f t="shared" ref="F12:H12" si="1">SUM(F13:F20)</f>
        <v>242318716.66</v>
      </c>
      <c r="G12" s="405">
        <f t="shared" si="1"/>
        <v>231652786.78999999</v>
      </c>
      <c r="H12" s="405">
        <f t="shared" si="1"/>
        <v>876541884.67000008</v>
      </c>
      <c r="J12" s="4">
        <f t="shared" ref="J12:J75" si="2">IF(F12&gt;E12,F12-E12,0)</f>
        <v>0</v>
      </c>
    </row>
    <row r="13" spans="1:10" s="4" customFormat="1">
      <c r="A13" s="253"/>
      <c r="B13" s="186" t="s">
        <v>1019</v>
      </c>
      <c r="C13" s="374">
        <v>14456771.5</v>
      </c>
      <c r="D13" s="374">
        <v>6524</v>
      </c>
      <c r="E13" s="374">
        <v>14463295.5</v>
      </c>
      <c r="F13" s="374">
        <v>2388348.88</v>
      </c>
      <c r="G13" s="374">
        <v>2357427.5499999998</v>
      </c>
      <c r="H13" s="374">
        <v>12074946.619999999</v>
      </c>
      <c r="J13" s="4">
        <f t="shared" si="2"/>
        <v>0</v>
      </c>
    </row>
    <row r="14" spans="1:10" s="4" customFormat="1">
      <c r="A14" s="253"/>
      <c r="B14" s="186" t="s">
        <v>1020</v>
      </c>
      <c r="C14" s="374">
        <v>16504912.210000001</v>
      </c>
      <c r="D14" s="374">
        <v>378893</v>
      </c>
      <c r="E14" s="374">
        <v>16883805.210000001</v>
      </c>
      <c r="F14" s="374">
        <v>3137712.15</v>
      </c>
      <c r="G14" s="374">
        <v>3087369.96</v>
      </c>
      <c r="H14" s="374">
        <v>13746093.060000001</v>
      </c>
      <c r="J14" s="4">
        <f t="shared" si="2"/>
        <v>0</v>
      </c>
    </row>
    <row r="15" spans="1:10" s="4" customFormat="1">
      <c r="A15" s="253"/>
      <c r="B15" s="186" t="s">
        <v>1021</v>
      </c>
      <c r="C15" s="374">
        <v>204338586.69999999</v>
      </c>
      <c r="D15" s="374">
        <v>43698333.799999997</v>
      </c>
      <c r="E15" s="374">
        <v>248036920.5</v>
      </c>
      <c r="F15" s="374">
        <v>47173020.939999998</v>
      </c>
      <c r="G15" s="374">
        <v>44239877.460000001</v>
      </c>
      <c r="H15" s="374">
        <v>200863899.56</v>
      </c>
      <c r="J15" s="4">
        <f t="shared" si="2"/>
        <v>0</v>
      </c>
    </row>
    <row r="16" spans="1:10" s="4" customFormat="1">
      <c r="A16" s="253"/>
      <c r="B16" s="186" t="s">
        <v>1022</v>
      </c>
      <c r="C16" s="374">
        <v>0</v>
      </c>
      <c r="D16" s="374">
        <v>0</v>
      </c>
      <c r="E16" s="374">
        <v>0</v>
      </c>
      <c r="F16" s="374">
        <v>0</v>
      </c>
      <c r="G16" s="374">
        <v>0</v>
      </c>
      <c r="H16" s="374">
        <v>0</v>
      </c>
      <c r="J16" s="4">
        <f t="shared" si="2"/>
        <v>0</v>
      </c>
    </row>
    <row r="17" spans="1:10" s="4" customFormat="1">
      <c r="A17" s="253"/>
      <c r="B17" s="186" t="s">
        <v>1023</v>
      </c>
      <c r="C17" s="374">
        <v>518162297.98000002</v>
      </c>
      <c r="D17" s="374">
        <v>6092186.71</v>
      </c>
      <c r="E17" s="374">
        <v>524254484.69</v>
      </c>
      <c r="F17" s="374">
        <v>162604201.52000001</v>
      </c>
      <c r="G17" s="374">
        <v>158689742.63</v>
      </c>
      <c r="H17" s="374">
        <v>361650283.17000002</v>
      </c>
      <c r="J17" s="4">
        <f t="shared" si="2"/>
        <v>0</v>
      </c>
    </row>
    <row r="18" spans="1:10" s="4" customFormat="1">
      <c r="A18" s="253"/>
      <c r="B18" s="186" t="s">
        <v>1024</v>
      </c>
      <c r="C18" s="374">
        <v>0</v>
      </c>
      <c r="D18" s="374">
        <v>0</v>
      </c>
      <c r="E18" s="374">
        <v>0</v>
      </c>
      <c r="F18" s="374">
        <v>0</v>
      </c>
      <c r="G18" s="374">
        <v>0</v>
      </c>
      <c r="H18" s="374">
        <v>0</v>
      </c>
      <c r="J18" s="4">
        <f t="shared" si="2"/>
        <v>0</v>
      </c>
    </row>
    <row r="19" spans="1:10" s="4" customFormat="1">
      <c r="A19" s="253"/>
      <c r="B19" s="186" t="s">
        <v>1025</v>
      </c>
      <c r="C19" s="374">
        <v>306627514.45999998</v>
      </c>
      <c r="D19" s="374">
        <v>-29308881</v>
      </c>
      <c r="E19" s="374">
        <v>277318633.45999998</v>
      </c>
      <c r="F19" s="374">
        <v>21898814</v>
      </c>
      <c r="G19" s="374">
        <v>19301429.550000001</v>
      </c>
      <c r="H19" s="374">
        <v>255419819.46000001</v>
      </c>
      <c r="J19" s="4">
        <f t="shared" si="2"/>
        <v>0</v>
      </c>
    </row>
    <row r="20" spans="1:10" s="4" customFormat="1">
      <c r="A20" s="253"/>
      <c r="B20" s="186" t="s">
        <v>1026</v>
      </c>
      <c r="C20" s="374">
        <v>37675537.799999997</v>
      </c>
      <c r="D20" s="374">
        <v>227924.17</v>
      </c>
      <c r="E20" s="374">
        <v>37903461.969999999</v>
      </c>
      <c r="F20" s="374">
        <v>5116619.17</v>
      </c>
      <c r="G20" s="374">
        <v>3976939.64</v>
      </c>
      <c r="H20" s="374">
        <v>32786842.800000001</v>
      </c>
      <c r="J20" s="4">
        <f t="shared" si="2"/>
        <v>0</v>
      </c>
    </row>
    <row r="21" spans="1:10" s="4" customFormat="1">
      <c r="A21" s="252"/>
      <c r="B21" s="385"/>
      <c r="C21" s="374"/>
      <c r="D21" s="374"/>
      <c r="E21" s="374"/>
      <c r="F21" s="374"/>
      <c r="G21" s="374"/>
      <c r="H21" s="374"/>
      <c r="J21" s="4">
        <f t="shared" si="2"/>
        <v>0</v>
      </c>
    </row>
    <row r="22" spans="1:10" s="4" customFormat="1">
      <c r="A22" s="1457" t="s">
        <v>1027</v>
      </c>
      <c r="B22" s="1455"/>
      <c r="C22" s="405">
        <f>SUM(C23:C29)</f>
        <v>955214777.06999993</v>
      </c>
      <c r="D22" s="405">
        <f t="shared" ref="D22:H22" si="3">SUM(D23:D29)</f>
        <v>232184612.53999999</v>
      </c>
      <c r="E22" s="405">
        <f t="shared" si="3"/>
        <v>1187399389.6100001</v>
      </c>
      <c r="F22" s="405">
        <f t="shared" si="3"/>
        <v>168416747.33000001</v>
      </c>
      <c r="G22" s="405">
        <f t="shared" si="3"/>
        <v>154826550.86000001</v>
      </c>
      <c r="H22" s="405">
        <f t="shared" si="3"/>
        <v>1018982642.2800001</v>
      </c>
      <c r="J22" s="4">
        <f t="shared" si="2"/>
        <v>0</v>
      </c>
    </row>
    <row r="23" spans="1:10" s="4" customFormat="1">
      <c r="A23" s="253"/>
      <c r="B23" s="186" t="s">
        <v>1028</v>
      </c>
      <c r="C23" s="374">
        <v>200281629.88</v>
      </c>
      <c r="D23" s="374">
        <v>19560804.329999998</v>
      </c>
      <c r="E23" s="374">
        <v>219842434.21000001</v>
      </c>
      <c r="F23" s="374">
        <v>33362964.219999999</v>
      </c>
      <c r="G23" s="374">
        <v>30746739.260000002</v>
      </c>
      <c r="H23" s="374">
        <v>186479469.99000001</v>
      </c>
      <c r="J23" s="4">
        <f t="shared" si="2"/>
        <v>0</v>
      </c>
    </row>
    <row r="24" spans="1:10" s="4" customFormat="1">
      <c r="A24" s="253"/>
      <c r="B24" s="186" t="s">
        <v>1029</v>
      </c>
      <c r="C24" s="374">
        <v>560432415.88999999</v>
      </c>
      <c r="D24" s="374">
        <v>179546104.49000001</v>
      </c>
      <c r="E24" s="374">
        <v>739978520.38</v>
      </c>
      <c r="F24" s="374">
        <v>85349842.540000007</v>
      </c>
      <c r="G24" s="374">
        <v>78000424.840000004</v>
      </c>
      <c r="H24" s="374">
        <v>654628677.84000003</v>
      </c>
      <c r="J24" s="4">
        <f t="shared" si="2"/>
        <v>0</v>
      </c>
    </row>
    <row r="25" spans="1:10" s="4" customFormat="1">
      <c r="A25" s="253"/>
      <c r="B25" s="186" t="s">
        <v>1030</v>
      </c>
      <c r="C25" s="374">
        <v>94981421.609999999</v>
      </c>
      <c r="D25" s="374">
        <v>14688705.35</v>
      </c>
      <c r="E25" s="374">
        <v>109670126.95999999</v>
      </c>
      <c r="F25" s="374">
        <v>19997021.260000002</v>
      </c>
      <c r="G25" s="374">
        <v>18461874.440000001</v>
      </c>
      <c r="H25" s="374">
        <v>89673105.700000003</v>
      </c>
      <c r="J25" s="4">
        <f t="shared" si="2"/>
        <v>0</v>
      </c>
    </row>
    <row r="26" spans="1:10" s="4" customFormat="1">
      <c r="A26" s="253"/>
      <c r="B26" s="186" t="s">
        <v>1031</v>
      </c>
      <c r="C26" s="374">
        <v>63194653.299999997</v>
      </c>
      <c r="D26" s="374">
        <v>12178726</v>
      </c>
      <c r="E26" s="374">
        <v>75373379.299999997</v>
      </c>
      <c r="F26" s="374">
        <v>22205960.460000001</v>
      </c>
      <c r="G26" s="374">
        <v>20499425.449999999</v>
      </c>
      <c r="H26" s="374">
        <v>53167418.840000004</v>
      </c>
      <c r="J26" s="4">
        <f t="shared" si="2"/>
        <v>0</v>
      </c>
    </row>
    <row r="27" spans="1:10" s="4" customFormat="1">
      <c r="A27" s="253"/>
      <c r="B27" s="186" t="s">
        <v>1032</v>
      </c>
      <c r="C27" s="374">
        <v>28379368.370000001</v>
      </c>
      <c r="D27" s="374">
        <v>3806392</v>
      </c>
      <c r="E27" s="374">
        <v>32185760.370000001</v>
      </c>
      <c r="F27" s="374">
        <v>4833920.1399999997</v>
      </c>
      <c r="G27" s="374">
        <v>4627193.09</v>
      </c>
      <c r="H27" s="374">
        <v>27351840.23</v>
      </c>
      <c r="J27" s="4">
        <f t="shared" si="2"/>
        <v>0</v>
      </c>
    </row>
    <row r="28" spans="1:10" s="4" customFormat="1">
      <c r="A28" s="253"/>
      <c r="B28" s="186" t="s">
        <v>1033</v>
      </c>
      <c r="C28" s="374">
        <v>419623</v>
      </c>
      <c r="D28" s="374">
        <v>37300</v>
      </c>
      <c r="E28" s="374">
        <v>456923</v>
      </c>
      <c r="F28" s="374">
        <v>36759.360000000001</v>
      </c>
      <c r="G28" s="374">
        <v>27270.48</v>
      </c>
      <c r="H28" s="374">
        <v>420163.64</v>
      </c>
      <c r="J28" s="4">
        <f t="shared" si="2"/>
        <v>0</v>
      </c>
    </row>
    <row r="29" spans="1:10" s="4" customFormat="1">
      <c r="A29" s="253"/>
      <c r="B29" s="186" t="s">
        <v>1034</v>
      </c>
      <c r="C29" s="374">
        <v>7525665.0199999996</v>
      </c>
      <c r="D29" s="374">
        <v>2366580.37</v>
      </c>
      <c r="E29" s="374">
        <v>9892245.3900000006</v>
      </c>
      <c r="F29" s="374">
        <v>2630279.35</v>
      </c>
      <c r="G29" s="374">
        <v>2463623.2999999998</v>
      </c>
      <c r="H29" s="374">
        <v>7261966.04</v>
      </c>
      <c r="J29" s="4">
        <f t="shared" si="2"/>
        <v>0</v>
      </c>
    </row>
    <row r="30" spans="1:10" s="4" customFormat="1">
      <c r="A30" s="252"/>
      <c r="B30" s="596"/>
      <c r="C30" s="374"/>
      <c r="D30" s="374"/>
      <c r="E30" s="374"/>
      <c r="F30" s="374"/>
      <c r="G30" s="374"/>
      <c r="H30" s="374"/>
      <c r="J30" s="4">
        <f t="shared" si="2"/>
        <v>0</v>
      </c>
    </row>
    <row r="31" spans="1:10" s="4" customFormat="1">
      <c r="A31" s="1457" t="s">
        <v>1035</v>
      </c>
      <c r="B31" s="1455"/>
      <c r="C31" s="405">
        <f>SUM(C32:C40)</f>
        <v>68923040.25</v>
      </c>
      <c r="D31" s="405">
        <f t="shared" ref="D31:H31" si="4">SUM(D32:D40)</f>
        <v>6330250.1699999999</v>
      </c>
      <c r="E31" s="405">
        <f t="shared" si="4"/>
        <v>75253290.420000002</v>
      </c>
      <c r="F31" s="405">
        <f t="shared" si="4"/>
        <v>13696664.34</v>
      </c>
      <c r="G31" s="405">
        <f t="shared" si="4"/>
        <v>12017622.950000001</v>
      </c>
      <c r="H31" s="405">
        <f t="shared" si="4"/>
        <v>61556626.080000006</v>
      </c>
      <c r="J31" s="4">
        <f t="shared" si="2"/>
        <v>0</v>
      </c>
    </row>
    <row r="32" spans="1:10" s="4" customFormat="1">
      <c r="A32" s="253"/>
      <c r="B32" s="186" t="s">
        <v>1036</v>
      </c>
      <c r="C32" s="374">
        <v>13495811.98</v>
      </c>
      <c r="D32" s="374">
        <v>5738332.1699999999</v>
      </c>
      <c r="E32" s="374">
        <v>19234144.149999999</v>
      </c>
      <c r="F32" s="374">
        <v>2909487.44</v>
      </c>
      <c r="G32" s="374">
        <v>2639714.9500000002</v>
      </c>
      <c r="H32" s="374">
        <v>16324656.710000001</v>
      </c>
      <c r="J32" s="4">
        <f t="shared" si="2"/>
        <v>0</v>
      </c>
    </row>
    <row r="33" spans="1:12" s="4" customFormat="1">
      <c r="A33" s="253"/>
      <c r="B33" s="186" t="s">
        <v>1037</v>
      </c>
      <c r="C33" s="374">
        <v>15869018.1</v>
      </c>
      <c r="D33" s="374">
        <v>200000</v>
      </c>
      <c r="E33" s="374">
        <v>16069018.1</v>
      </c>
      <c r="F33" s="374">
        <v>2390720.08</v>
      </c>
      <c r="G33" s="374">
        <v>2158100</v>
      </c>
      <c r="H33" s="374">
        <v>13678298.02</v>
      </c>
      <c r="J33" s="4">
        <f t="shared" si="2"/>
        <v>0</v>
      </c>
    </row>
    <row r="34" spans="1:12" s="4" customFormat="1">
      <c r="A34" s="253"/>
      <c r="B34" s="186" t="s">
        <v>1038</v>
      </c>
      <c r="C34" s="374">
        <v>0</v>
      </c>
      <c r="D34" s="374">
        <v>0</v>
      </c>
      <c r="E34" s="374">
        <v>0</v>
      </c>
      <c r="F34" s="374">
        <v>0</v>
      </c>
      <c r="G34" s="374">
        <v>0</v>
      </c>
      <c r="H34" s="374">
        <v>0</v>
      </c>
      <c r="J34" s="4">
        <f t="shared" si="2"/>
        <v>0</v>
      </c>
    </row>
    <row r="35" spans="1:12" s="4" customFormat="1">
      <c r="A35" s="253"/>
      <c r="B35" s="186" t="s">
        <v>1039</v>
      </c>
      <c r="C35" s="374">
        <v>0</v>
      </c>
      <c r="D35" s="374">
        <v>0</v>
      </c>
      <c r="E35" s="374">
        <v>0</v>
      </c>
      <c r="F35" s="374">
        <v>0</v>
      </c>
      <c r="G35" s="374">
        <v>0</v>
      </c>
      <c r="H35" s="374">
        <v>0</v>
      </c>
      <c r="J35" s="4">
        <f t="shared" si="2"/>
        <v>0</v>
      </c>
    </row>
    <row r="36" spans="1:12" s="4" customFormat="1">
      <c r="A36" s="253"/>
      <c r="B36" s="186" t="s">
        <v>1040</v>
      </c>
      <c r="C36" s="374">
        <v>0</v>
      </c>
      <c r="D36" s="374">
        <v>0</v>
      </c>
      <c r="E36" s="374">
        <v>0</v>
      </c>
      <c r="F36" s="374">
        <v>0</v>
      </c>
      <c r="G36" s="374">
        <v>0</v>
      </c>
      <c r="H36" s="374">
        <v>0</v>
      </c>
      <c r="J36" s="4">
        <f t="shared" si="2"/>
        <v>0</v>
      </c>
    </row>
    <row r="37" spans="1:12" s="4" customFormat="1">
      <c r="A37" s="253"/>
      <c r="B37" s="186" t="s">
        <v>1041</v>
      </c>
      <c r="C37" s="374">
        <v>30057941.719999999</v>
      </c>
      <c r="D37" s="374">
        <v>300000</v>
      </c>
      <c r="E37" s="374">
        <v>30357941.719999999</v>
      </c>
      <c r="F37" s="374">
        <v>5923004.5</v>
      </c>
      <c r="G37" s="374">
        <v>5094751.51</v>
      </c>
      <c r="H37" s="374">
        <v>24434937.219999999</v>
      </c>
      <c r="J37" s="4">
        <f t="shared" si="2"/>
        <v>0</v>
      </c>
    </row>
    <row r="38" spans="1:12" s="4" customFormat="1">
      <c r="A38" s="253"/>
      <c r="B38" s="186" t="s">
        <v>1042</v>
      </c>
      <c r="C38" s="374">
        <v>9500268.4499999993</v>
      </c>
      <c r="D38" s="374">
        <v>91918</v>
      </c>
      <c r="E38" s="374">
        <v>9592186.4499999993</v>
      </c>
      <c r="F38" s="374">
        <v>2473452.3199999998</v>
      </c>
      <c r="G38" s="374">
        <v>2125056.4900000002</v>
      </c>
      <c r="H38" s="374">
        <v>7118734.1299999999</v>
      </c>
      <c r="J38" s="4">
        <f t="shared" si="2"/>
        <v>0</v>
      </c>
    </row>
    <row r="39" spans="1:12" s="4" customFormat="1">
      <c r="A39" s="253"/>
      <c r="B39" s="186" t="s">
        <v>1043</v>
      </c>
      <c r="C39" s="374">
        <v>0</v>
      </c>
      <c r="D39" s="374">
        <v>0</v>
      </c>
      <c r="E39" s="374">
        <v>0</v>
      </c>
      <c r="F39" s="374">
        <v>0</v>
      </c>
      <c r="G39" s="374">
        <v>0</v>
      </c>
      <c r="H39" s="374">
        <v>0</v>
      </c>
      <c r="J39" s="4">
        <f t="shared" si="2"/>
        <v>0</v>
      </c>
    </row>
    <row r="40" spans="1:12" s="4" customFormat="1">
      <c r="A40" s="253"/>
      <c r="B40" s="186" t="s">
        <v>1044</v>
      </c>
      <c r="C40" s="374">
        <v>0</v>
      </c>
      <c r="D40" s="374">
        <v>0</v>
      </c>
      <c r="E40" s="374">
        <v>0</v>
      </c>
      <c r="F40" s="374">
        <v>0</v>
      </c>
      <c r="G40" s="374">
        <v>0</v>
      </c>
      <c r="H40" s="374">
        <v>0</v>
      </c>
      <c r="J40" s="4">
        <f t="shared" si="2"/>
        <v>0</v>
      </c>
    </row>
    <row r="41" spans="1:12" s="4" customFormat="1" ht="12">
      <c r="A41" s="252"/>
      <c r="B41" s="596"/>
      <c r="C41" s="336"/>
      <c r="D41" s="336"/>
      <c r="E41" s="336"/>
      <c r="F41" s="336"/>
      <c r="G41" s="336"/>
      <c r="H41" s="336"/>
      <c r="J41" s="4">
        <f t="shared" si="2"/>
        <v>0</v>
      </c>
    </row>
    <row r="42" spans="1:12" s="4" customFormat="1" ht="12">
      <c r="A42" s="1457" t="s">
        <v>1045</v>
      </c>
      <c r="B42" s="1455"/>
      <c r="C42" s="336">
        <f>SUM(C43:C46)</f>
        <v>129050292.03</v>
      </c>
      <c r="D42" s="336">
        <f t="shared" ref="D42:H42" si="5">SUM(D43:D46)</f>
        <v>36000000</v>
      </c>
      <c r="E42" s="336">
        <f t="shared" si="5"/>
        <v>165050292.03</v>
      </c>
      <c r="F42" s="336">
        <f t="shared" si="5"/>
        <v>47423452.960000001</v>
      </c>
      <c r="G42" s="336">
        <f t="shared" si="5"/>
        <v>47423452.960000001</v>
      </c>
      <c r="H42" s="336">
        <f t="shared" si="5"/>
        <v>117626839.06999999</v>
      </c>
      <c r="I42" s="336"/>
      <c r="J42" s="4">
        <f t="shared" si="2"/>
        <v>0</v>
      </c>
      <c r="L42" s="97">
        <f>'P COG'!G80</f>
        <v>55537848.549999997</v>
      </c>
    </row>
    <row r="43" spans="1:12" s="4" customFormat="1" ht="24">
      <c r="A43" s="253"/>
      <c r="B43" s="261" t="s">
        <v>1046</v>
      </c>
      <c r="C43" s="374">
        <v>129050292.03</v>
      </c>
      <c r="D43" s="374">
        <v>0</v>
      </c>
      <c r="E43" s="374">
        <v>129050292.03</v>
      </c>
      <c r="F43" s="374">
        <v>47423452.960000001</v>
      </c>
      <c r="G43" s="374">
        <v>47423452.960000001</v>
      </c>
      <c r="H43" s="374">
        <v>81626839.069999993</v>
      </c>
      <c r="J43" s="4">
        <f t="shared" si="2"/>
        <v>0</v>
      </c>
      <c r="L43" s="4" t="s">
        <v>1266</v>
      </c>
    </row>
    <row r="44" spans="1:12" s="4" customFormat="1" ht="24">
      <c r="A44" s="253"/>
      <c r="B44" s="261" t="s">
        <v>1047</v>
      </c>
      <c r="C44" s="374">
        <v>0</v>
      </c>
      <c r="D44" s="374">
        <v>0</v>
      </c>
      <c r="E44" s="374">
        <v>0</v>
      </c>
      <c r="F44" s="374">
        <v>0</v>
      </c>
      <c r="G44" s="374">
        <v>0</v>
      </c>
      <c r="H44" s="374">
        <v>0</v>
      </c>
      <c r="J44" s="4">
        <f t="shared" si="2"/>
        <v>0</v>
      </c>
    </row>
    <row r="45" spans="1:12" s="4" customFormat="1">
      <c r="A45" s="253"/>
      <c r="B45" s="186" t="s">
        <v>1048</v>
      </c>
      <c r="C45" s="374">
        <v>0</v>
      </c>
      <c r="D45" s="374">
        <v>0</v>
      </c>
      <c r="E45" s="374">
        <v>0</v>
      </c>
      <c r="F45" s="374">
        <v>0</v>
      </c>
      <c r="G45" s="374">
        <v>0</v>
      </c>
      <c r="H45" s="374">
        <v>0</v>
      </c>
      <c r="J45" s="4">
        <f t="shared" si="2"/>
        <v>0</v>
      </c>
    </row>
    <row r="46" spans="1:12" s="4" customFormat="1">
      <c r="A46" s="253"/>
      <c r="B46" s="186" t="s">
        <v>1049</v>
      </c>
      <c r="C46" s="374">
        <v>0</v>
      </c>
      <c r="D46" s="374">
        <v>36000000</v>
      </c>
      <c r="E46" s="374">
        <v>36000000</v>
      </c>
      <c r="F46" s="374">
        <v>0</v>
      </c>
      <c r="G46" s="374">
        <v>0</v>
      </c>
      <c r="H46" s="374">
        <v>36000000</v>
      </c>
      <c r="J46" s="4">
        <f t="shared" si="2"/>
        <v>0</v>
      </c>
    </row>
    <row r="47" spans="1:12" s="4" customFormat="1" ht="12">
      <c r="A47" s="252"/>
      <c r="B47" s="596"/>
      <c r="C47" s="336"/>
      <c r="D47" s="336"/>
      <c r="E47" s="336"/>
      <c r="F47" s="336"/>
      <c r="G47" s="336"/>
      <c r="H47" s="336"/>
      <c r="J47" s="4">
        <f t="shared" si="2"/>
        <v>0</v>
      </c>
    </row>
    <row r="48" spans="1:12" s="4" customFormat="1" ht="12">
      <c r="A48" s="1457" t="s">
        <v>1050</v>
      </c>
      <c r="B48" s="1455"/>
      <c r="C48" s="336">
        <f>+C49+C59+C68+C79</f>
        <v>623763089</v>
      </c>
      <c r="D48" s="336">
        <f>+D49+D59+D68+D79</f>
        <v>158450403.52000001</v>
      </c>
      <c r="E48" s="336">
        <f>+E49+E59+E68+E79</f>
        <v>782213492.51999998</v>
      </c>
      <c r="F48" s="336">
        <f>+F49+F59+F68+F79</f>
        <v>141916197.23999998</v>
      </c>
      <c r="G48" s="336">
        <f>+G49+G59+G68+G79</f>
        <v>121156255.17</v>
      </c>
      <c r="H48" s="336">
        <f t="shared" ref="H48:H68" si="6">E48-F48</f>
        <v>640297295.27999997</v>
      </c>
      <c r="J48" s="4">
        <f t="shared" si="2"/>
        <v>0</v>
      </c>
    </row>
    <row r="49" spans="1:10" s="4" customFormat="1" ht="12">
      <c r="A49" s="1457" t="s">
        <v>1018</v>
      </c>
      <c r="B49" s="1455"/>
      <c r="C49" s="336">
        <f>SUM(C50:C57)</f>
        <v>351278296.19</v>
      </c>
      <c r="D49" s="336">
        <f>SUM(D50:D57)</f>
        <v>87450701.109999999</v>
      </c>
      <c r="E49" s="336">
        <f>SUM(E50:E57)</f>
        <v>438728997.30000001</v>
      </c>
      <c r="F49" s="336">
        <f>SUM(F50:F57)</f>
        <v>87349368.409999996</v>
      </c>
      <c r="G49" s="336">
        <f>SUM(G50:G57)</f>
        <v>82075457.129999995</v>
      </c>
      <c r="H49" s="336">
        <f t="shared" si="6"/>
        <v>351379628.88999999</v>
      </c>
      <c r="J49" s="4">
        <f t="shared" si="2"/>
        <v>0</v>
      </c>
    </row>
    <row r="50" spans="1:10" s="4" customFormat="1">
      <c r="A50" s="253"/>
      <c r="B50" s="186" t="s">
        <v>1019</v>
      </c>
      <c r="C50" s="374">
        <v>0</v>
      </c>
      <c r="D50" s="374">
        <v>0</v>
      </c>
      <c r="E50" s="374">
        <v>0</v>
      </c>
      <c r="F50" s="374">
        <v>0</v>
      </c>
      <c r="G50" s="374">
        <v>0</v>
      </c>
      <c r="H50" s="374">
        <v>0</v>
      </c>
      <c r="J50" s="4">
        <f t="shared" si="2"/>
        <v>0</v>
      </c>
    </row>
    <row r="51" spans="1:10" s="4" customFormat="1">
      <c r="A51" s="253"/>
      <c r="B51" s="186" t="s">
        <v>1020</v>
      </c>
      <c r="C51" s="374">
        <v>0</v>
      </c>
      <c r="D51" s="374">
        <v>0</v>
      </c>
      <c r="E51" s="374">
        <v>0</v>
      </c>
      <c r="F51" s="374">
        <v>0</v>
      </c>
      <c r="G51" s="374">
        <v>0</v>
      </c>
      <c r="H51" s="374">
        <v>0</v>
      </c>
      <c r="J51" s="4">
        <f t="shared" si="2"/>
        <v>0</v>
      </c>
    </row>
    <row r="52" spans="1:10" s="4" customFormat="1">
      <c r="A52" s="253"/>
      <c r="B52" s="186" t="s">
        <v>1021</v>
      </c>
      <c r="C52" s="374">
        <v>0</v>
      </c>
      <c r="D52" s="374">
        <v>0</v>
      </c>
      <c r="E52" s="374">
        <v>0</v>
      </c>
      <c r="F52" s="374">
        <v>1180.97</v>
      </c>
      <c r="G52" s="374">
        <v>1180.97</v>
      </c>
      <c r="H52" s="374">
        <v>-1180.97</v>
      </c>
      <c r="J52" s="4">
        <f t="shared" si="2"/>
        <v>1180.97</v>
      </c>
    </row>
    <row r="53" spans="1:10" s="4" customFormat="1">
      <c r="A53" s="253"/>
      <c r="B53" s="186" t="s">
        <v>1022</v>
      </c>
      <c r="C53" s="374">
        <v>0</v>
      </c>
      <c r="D53" s="374">
        <v>0</v>
      </c>
      <c r="E53" s="374">
        <v>0</v>
      </c>
      <c r="F53" s="374">
        <v>0</v>
      </c>
      <c r="G53" s="374">
        <v>0</v>
      </c>
      <c r="H53" s="374">
        <v>0</v>
      </c>
      <c r="J53" s="4">
        <f t="shared" si="2"/>
        <v>0</v>
      </c>
    </row>
    <row r="54" spans="1:10" s="4" customFormat="1">
      <c r="A54" s="253"/>
      <c r="B54" s="186" t="s">
        <v>1023</v>
      </c>
      <c r="C54" s="374">
        <v>200000</v>
      </c>
      <c r="D54" s="374">
        <v>0</v>
      </c>
      <c r="E54" s="374">
        <v>200000</v>
      </c>
      <c r="F54" s="374">
        <v>0</v>
      </c>
      <c r="G54" s="374">
        <v>0</v>
      </c>
      <c r="H54" s="374">
        <v>200000</v>
      </c>
      <c r="J54" s="4">
        <f t="shared" si="2"/>
        <v>0</v>
      </c>
    </row>
    <row r="55" spans="1:10" s="4" customFormat="1">
      <c r="A55" s="253"/>
      <c r="B55" s="186" t="s">
        <v>1024</v>
      </c>
      <c r="C55" s="374">
        <v>0</v>
      </c>
      <c r="D55" s="374">
        <v>0</v>
      </c>
      <c r="E55" s="374">
        <v>0</v>
      </c>
      <c r="F55" s="374">
        <v>0</v>
      </c>
      <c r="G55" s="374">
        <v>0</v>
      </c>
      <c r="H55" s="374">
        <v>0</v>
      </c>
      <c r="J55" s="4">
        <f t="shared" si="2"/>
        <v>0</v>
      </c>
    </row>
    <row r="56" spans="1:10" s="4" customFormat="1">
      <c r="A56" s="253"/>
      <c r="B56" s="186" t="s">
        <v>1025</v>
      </c>
      <c r="C56" s="374">
        <v>351078296.19</v>
      </c>
      <c r="D56" s="374">
        <v>87450701.109999999</v>
      </c>
      <c r="E56" s="374">
        <v>438528997.30000001</v>
      </c>
      <c r="F56" s="374">
        <v>87348187.439999998</v>
      </c>
      <c r="G56" s="374">
        <v>82074276.159999996</v>
      </c>
      <c r="H56" s="374">
        <v>351180809.86000001</v>
      </c>
      <c r="J56" s="4">
        <f t="shared" si="2"/>
        <v>0</v>
      </c>
    </row>
    <row r="57" spans="1:10" s="4" customFormat="1">
      <c r="A57" s="253"/>
      <c r="B57" s="186" t="s">
        <v>1026</v>
      </c>
      <c r="C57" s="374">
        <v>0</v>
      </c>
      <c r="D57" s="374">
        <v>0</v>
      </c>
      <c r="E57" s="374">
        <v>0</v>
      </c>
      <c r="F57" s="374">
        <v>0</v>
      </c>
      <c r="G57" s="374">
        <v>0</v>
      </c>
      <c r="H57" s="374">
        <v>0</v>
      </c>
      <c r="J57" s="4">
        <f t="shared" si="2"/>
        <v>0</v>
      </c>
    </row>
    <row r="58" spans="1:10" s="4" customFormat="1" ht="12">
      <c r="A58" s="252"/>
      <c r="B58" s="596"/>
      <c r="C58" s="336"/>
      <c r="D58" s="336"/>
      <c r="E58" s="336"/>
      <c r="F58" s="336"/>
      <c r="G58" s="336"/>
      <c r="H58" s="336"/>
      <c r="J58" s="4">
        <f t="shared" si="2"/>
        <v>0</v>
      </c>
    </row>
    <row r="59" spans="1:10" s="4" customFormat="1" ht="12">
      <c r="A59" s="1457" t="s">
        <v>1027</v>
      </c>
      <c r="B59" s="1455"/>
      <c r="C59" s="336">
        <f>SUM(C60:C66)</f>
        <v>272484792.81</v>
      </c>
      <c r="D59" s="336">
        <f>SUM(D60:D66)</f>
        <v>43951717.109999999</v>
      </c>
      <c r="E59" s="336">
        <f t="shared" ref="E59:G59" si="7">SUM(E60:E66)</f>
        <v>316436509.92000002</v>
      </c>
      <c r="F59" s="336">
        <f t="shared" si="7"/>
        <v>46452433.239999995</v>
      </c>
      <c r="G59" s="336">
        <f t="shared" si="7"/>
        <v>30966402.449999999</v>
      </c>
      <c r="H59" s="336">
        <f t="shared" si="6"/>
        <v>269984076.68000001</v>
      </c>
      <c r="J59" s="4">
        <f t="shared" si="2"/>
        <v>0</v>
      </c>
    </row>
    <row r="60" spans="1:10" s="4" customFormat="1">
      <c r="A60" s="253"/>
      <c r="B60" s="186" t="s">
        <v>1028</v>
      </c>
      <c r="C60" s="374">
        <v>159147835.71000001</v>
      </c>
      <c r="D60" s="374">
        <v>17552949.190000001</v>
      </c>
      <c r="E60" s="374">
        <v>176700784.90000001</v>
      </c>
      <c r="F60" s="374">
        <v>45450978.079999998</v>
      </c>
      <c r="G60" s="374">
        <v>29964947.289999999</v>
      </c>
      <c r="H60" s="374">
        <v>131249806.81999999</v>
      </c>
      <c r="J60" s="4">
        <f t="shared" si="2"/>
        <v>0</v>
      </c>
    </row>
    <row r="61" spans="1:10" s="4" customFormat="1">
      <c r="A61" s="253"/>
      <c r="B61" s="186" t="s">
        <v>1029</v>
      </c>
      <c r="C61" s="374">
        <v>113269452.79000001</v>
      </c>
      <c r="D61" s="374">
        <v>26398767.920000002</v>
      </c>
      <c r="E61" s="374">
        <v>139668220.71000001</v>
      </c>
      <c r="F61" s="374">
        <v>1001455.16</v>
      </c>
      <c r="G61" s="374">
        <v>1001455.16</v>
      </c>
      <c r="H61" s="374">
        <v>138666765.55000001</v>
      </c>
      <c r="J61" s="4">
        <f t="shared" si="2"/>
        <v>0</v>
      </c>
    </row>
    <row r="62" spans="1:10" s="4" customFormat="1">
      <c r="A62" s="253"/>
      <c r="B62" s="186" t="s">
        <v>1030</v>
      </c>
      <c r="C62" s="374">
        <v>67504.31</v>
      </c>
      <c r="D62" s="374">
        <v>0</v>
      </c>
      <c r="E62" s="374">
        <v>67504.31</v>
      </c>
      <c r="F62" s="374">
        <v>0</v>
      </c>
      <c r="G62" s="374">
        <v>0</v>
      </c>
      <c r="H62" s="374">
        <v>67504.31</v>
      </c>
      <c r="J62" s="4">
        <f t="shared" si="2"/>
        <v>0</v>
      </c>
    </row>
    <row r="63" spans="1:10" s="4" customFormat="1">
      <c r="A63" s="253"/>
      <c r="B63" s="186" t="s">
        <v>1031</v>
      </c>
      <c r="C63" s="374">
        <v>0</v>
      </c>
      <c r="D63" s="374">
        <v>0</v>
      </c>
      <c r="E63" s="374">
        <v>0</v>
      </c>
      <c r="F63" s="374">
        <v>0</v>
      </c>
      <c r="G63" s="374">
        <v>0</v>
      </c>
      <c r="H63" s="374">
        <v>0</v>
      </c>
      <c r="J63" s="4">
        <f t="shared" si="2"/>
        <v>0</v>
      </c>
    </row>
    <row r="64" spans="1:10" s="4" customFormat="1">
      <c r="A64" s="253"/>
      <c r="B64" s="186" t="s">
        <v>1032</v>
      </c>
      <c r="C64" s="374">
        <v>0</v>
      </c>
      <c r="D64" s="374">
        <v>0</v>
      </c>
      <c r="E64" s="374">
        <v>0</v>
      </c>
      <c r="F64" s="374">
        <v>0</v>
      </c>
      <c r="G64" s="374">
        <v>0</v>
      </c>
      <c r="H64" s="374">
        <v>0</v>
      </c>
      <c r="J64" s="4">
        <f t="shared" si="2"/>
        <v>0</v>
      </c>
    </row>
    <row r="65" spans="1:10" s="4" customFormat="1">
      <c r="A65" s="253"/>
      <c r="B65" s="186" t="s">
        <v>1033</v>
      </c>
      <c r="C65" s="374">
        <v>0</v>
      </c>
      <c r="D65" s="374">
        <v>0</v>
      </c>
      <c r="E65" s="374">
        <v>0</v>
      </c>
      <c r="F65" s="374">
        <v>0</v>
      </c>
      <c r="G65" s="374">
        <v>0</v>
      </c>
      <c r="H65" s="374">
        <v>0</v>
      </c>
      <c r="J65" s="4">
        <f t="shared" si="2"/>
        <v>0</v>
      </c>
    </row>
    <row r="66" spans="1:10" s="4" customFormat="1">
      <c r="A66" s="253"/>
      <c r="B66" s="186" t="s">
        <v>1034</v>
      </c>
      <c r="C66" s="374">
        <v>0</v>
      </c>
      <c r="D66" s="374">
        <v>0</v>
      </c>
      <c r="E66" s="374">
        <v>0</v>
      </c>
      <c r="F66" s="374">
        <v>0</v>
      </c>
      <c r="G66" s="374">
        <v>0</v>
      </c>
      <c r="H66" s="374">
        <v>0</v>
      </c>
      <c r="J66" s="4">
        <f t="shared" si="2"/>
        <v>0</v>
      </c>
    </row>
    <row r="67" spans="1:10" s="4" customFormat="1" ht="12">
      <c r="A67" s="252"/>
      <c r="B67" s="596"/>
      <c r="C67" s="336"/>
      <c r="D67" s="336"/>
      <c r="E67" s="336"/>
      <c r="F67" s="336" t="s">
        <v>56</v>
      </c>
      <c r="G67" s="336"/>
      <c r="H67" s="336"/>
      <c r="J67" s="4" t="s">
        <v>56</v>
      </c>
    </row>
    <row r="68" spans="1:10" s="4" customFormat="1" ht="12">
      <c r="A68" s="1457" t="s">
        <v>1035</v>
      </c>
      <c r="B68" s="1455"/>
      <c r="C68" s="336">
        <f>SUM(C69:C77)</f>
        <v>0</v>
      </c>
      <c r="D68" s="336">
        <f>SUM(D69:D77)</f>
        <v>0</v>
      </c>
      <c r="E68" s="336">
        <f>SUM(E69:E77)</f>
        <v>0</v>
      </c>
      <c r="F68" s="336">
        <f>SUM(F69:F77)</f>
        <v>0</v>
      </c>
      <c r="G68" s="336">
        <f>SUM(G69:G77)</f>
        <v>0</v>
      </c>
      <c r="H68" s="336">
        <f t="shared" si="6"/>
        <v>0</v>
      </c>
      <c r="J68" s="4">
        <f t="shared" si="2"/>
        <v>0</v>
      </c>
    </row>
    <row r="69" spans="1:10" s="4" customFormat="1">
      <c r="A69" s="253"/>
      <c r="B69" s="186" t="s">
        <v>1036</v>
      </c>
      <c r="C69" s="374">
        <v>0</v>
      </c>
      <c r="D69" s="374">
        <v>0</v>
      </c>
      <c r="E69" s="374">
        <v>0</v>
      </c>
      <c r="F69" s="374">
        <v>0</v>
      </c>
      <c r="G69" s="374">
        <v>0</v>
      </c>
      <c r="H69" s="374">
        <v>0</v>
      </c>
      <c r="J69" s="4">
        <f t="shared" si="2"/>
        <v>0</v>
      </c>
    </row>
    <row r="70" spans="1:10" s="4" customFormat="1">
      <c r="A70" s="253"/>
      <c r="B70" s="186" t="s">
        <v>1037</v>
      </c>
      <c r="C70" s="374">
        <v>0</v>
      </c>
      <c r="D70" s="374">
        <v>0</v>
      </c>
      <c r="E70" s="374">
        <v>0</v>
      </c>
      <c r="F70" s="374">
        <v>0</v>
      </c>
      <c r="G70" s="374">
        <v>0</v>
      </c>
      <c r="H70" s="374">
        <v>0</v>
      </c>
      <c r="J70" s="4">
        <f t="shared" si="2"/>
        <v>0</v>
      </c>
    </row>
    <row r="71" spans="1:10" s="4" customFormat="1">
      <c r="A71" s="253"/>
      <c r="B71" s="186" t="s">
        <v>1038</v>
      </c>
      <c r="C71" s="374">
        <v>0</v>
      </c>
      <c r="D71" s="374">
        <v>0</v>
      </c>
      <c r="E71" s="374">
        <v>0</v>
      </c>
      <c r="F71" s="374">
        <v>0</v>
      </c>
      <c r="G71" s="374">
        <v>0</v>
      </c>
      <c r="H71" s="374">
        <v>0</v>
      </c>
      <c r="J71" s="4">
        <f t="shared" si="2"/>
        <v>0</v>
      </c>
    </row>
    <row r="72" spans="1:10" s="4" customFormat="1">
      <c r="A72" s="253"/>
      <c r="B72" s="186" t="s">
        <v>1039</v>
      </c>
      <c r="C72" s="374">
        <v>0</v>
      </c>
      <c r="D72" s="374">
        <v>0</v>
      </c>
      <c r="E72" s="374">
        <v>0</v>
      </c>
      <c r="F72" s="374">
        <v>0</v>
      </c>
      <c r="G72" s="374">
        <v>0</v>
      </c>
      <c r="H72" s="374">
        <v>0</v>
      </c>
      <c r="J72" s="4">
        <f t="shared" si="2"/>
        <v>0</v>
      </c>
    </row>
    <row r="73" spans="1:10" s="4" customFormat="1">
      <c r="A73" s="253"/>
      <c r="B73" s="186" t="s">
        <v>1040</v>
      </c>
      <c r="C73" s="374">
        <v>0</v>
      </c>
      <c r="D73" s="374">
        <v>0</v>
      </c>
      <c r="E73" s="374">
        <v>0</v>
      </c>
      <c r="F73" s="374">
        <v>0</v>
      </c>
      <c r="G73" s="374">
        <v>0</v>
      </c>
      <c r="H73" s="374">
        <v>0</v>
      </c>
      <c r="J73" s="4">
        <f t="shared" si="2"/>
        <v>0</v>
      </c>
    </row>
    <row r="74" spans="1:10" s="4" customFormat="1">
      <c r="A74" s="253"/>
      <c r="B74" s="186" t="s">
        <v>1041</v>
      </c>
      <c r="C74" s="374">
        <v>0</v>
      </c>
      <c r="D74" s="374">
        <v>0</v>
      </c>
      <c r="E74" s="374">
        <v>0</v>
      </c>
      <c r="F74" s="374">
        <v>0</v>
      </c>
      <c r="G74" s="374">
        <v>0</v>
      </c>
      <c r="H74" s="374">
        <v>0</v>
      </c>
      <c r="J74" s="4">
        <f t="shared" si="2"/>
        <v>0</v>
      </c>
    </row>
    <row r="75" spans="1:10" s="4" customFormat="1">
      <c r="A75" s="253"/>
      <c r="B75" s="186" t="s">
        <v>1042</v>
      </c>
      <c r="C75" s="374">
        <v>0</v>
      </c>
      <c r="D75" s="374">
        <v>0</v>
      </c>
      <c r="E75" s="374">
        <v>0</v>
      </c>
      <c r="F75" s="374">
        <v>0</v>
      </c>
      <c r="G75" s="374">
        <v>0</v>
      </c>
      <c r="H75" s="374">
        <v>0</v>
      </c>
      <c r="J75" s="4">
        <f t="shared" si="2"/>
        <v>0</v>
      </c>
    </row>
    <row r="76" spans="1:10" s="4" customFormat="1">
      <c r="A76" s="253"/>
      <c r="B76" s="186" t="s">
        <v>1043</v>
      </c>
      <c r="C76" s="374">
        <v>0</v>
      </c>
      <c r="D76" s="374">
        <v>0</v>
      </c>
      <c r="E76" s="374">
        <v>0</v>
      </c>
      <c r="F76" s="374">
        <v>0</v>
      </c>
      <c r="G76" s="374">
        <v>0</v>
      </c>
      <c r="H76" s="374">
        <v>0</v>
      </c>
      <c r="J76" s="4">
        <f t="shared" ref="J76:J83" si="8">IF(F76&gt;E76,F76-E76,0)</f>
        <v>0</v>
      </c>
    </row>
    <row r="77" spans="1:10" s="4" customFormat="1">
      <c r="A77" s="253"/>
      <c r="B77" s="186" t="s">
        <v>1044</v>
      </c>
      <c r="C77" s="374">
        <v>0</v>
      </c>
      <c r="D77" s="374">
        <v>0</v>
      </c>
      <c r="E77" s="374">
        <v>0</v>
      </c>
      <c r="F77" s="374">
        <v>0</v>
      </c>
      <c r="G77" s="374">
        <v>0</v>
      </c>
      <c r="H77" s="374">
        <v>0</v>
      </c>
      <c r="J77" s="4">
        <f t="shared" si="8"/>
        <v>0</v>
      </c>
    </row>
    <row r="78" spans="1:10" s="4" customFormat="1">
      <c r="A78" s="252"/>
      <c r="B78" s="596"/>
      <c r="C78" s="374"/>
      <c r="D78" s="374"/>
      <c r="E78" s="374"/>
      <c r="F78" s="374"/>
      <c r="G78" s="374"/>
      <c r="H78" s="374"/>
      <c r="J78" s="4">
        <f t="shared" si="8"/>
        <v>0</v>
      </c>
    </row>
    <row r="79" spans="1:10" s="4" customFormat="1" ht="12">
      <c r="A79" s="1457" t="s">
        <v>1045</v>
      </c>
      <c r="B79" s="1455"/>
      <c r="C79" s="336">
        <f>SUM(C80:C83)</f>
        <v>0</v>
      </c>
      <c r="D79" s="336">
        <f>SUM(D80:D83)</f>
        <v>27047985.300000001</v>
      </c>
      <c r="E79" s="336">
        <f>SUM(E80:E83)</f>
        <v>27047985.300000001</v>
      </c>
      <c r="F79" s="336">
        <f>SUM(F80:F83)</f>
        <v>8114395.5899999999</v>
      </c>
      <c r="G79" s="336">
        <f>SUM(G80:G83)</f>
        <v>8114395.5899999999</v>
      </c>
      <c r="H79" s="336">
        <f t="shared" ref="H79:H85" si="9">E79-F79</f>
        <v>18933589.710000001</v>
      </c>
      <c r="J79" s="4">
        <f t="shared" si="8"/>
        <v>0</v>
      </c>
    </row>
    <row r="80" spans="1:10" s="4" customFormat="1" ht="24">
      <c r="A80" s="253"/>
      <c r="B80" s="261" t="s">
        <v>1046</v>
      </c>
      <c r="C80" s="374">
        <v>0</v>
      </c>
      <c r="D80" s="374">
        <v>27047985.300000001</v>
      </c>
      <c r="E80" s="374">
        <v>27047985.300000001</v>
      </c>
      <c r="F80" s="374">
        <v>8114395.5899999999</v>
      </c>
      <c r="G80" s="374">
        <v>8114395.5899999999</v>
      </c>
      <c r="H80" s="374">
        <v>18933589.710000001</v>
      </c>
      <c r="J80" s="4">
        <f t="shared" si="8"/>
        <v>0</v>
      </c>
    </row>
    <row r="81" spans="1:10" s="4" customFormat="1" ht="24">
      <c r="A81" s="253"/>
      <c r="B81" s="261" t="s">
        <v>1047</v>
      </c>
      <c r="C81" s="374">
        <v>0</v>
      </c>
      <c r="D81" s="374">
        <v>0</v>
      </c>
      <c r="E81" s="374">
        <v>0</v>
      </c>
      <c r="F81" s="374">
        <v>0</v>
      </c>
      <c r="G81" s="374">
        <v>0</v>
      </c>
      <c r="H81" s="374">
        <v>0</v>
      </c>
      <c r="J81" s="4">
        <f t="shared" si="8"/>
        <v>0</v>
      </c>
    </row>
    <row r="82" spans="1:10" s="4" customFormat="1">
      <c r="A82" s="253"/>
      <c r="B82" s="261" t="s">
        <v>1048</v>
      </c>
      <c r="C82" s="374">
        <v>0</v>
      </c>
      <c r="D82" s="374">
        <v>0</v>
      </c>
      <c r="E82" s="374">
        <v>0</v>
      </c>
      <c r="F82" s="374">
        <v>0</v>
      </c>
      <c r="G82" s="374">
        <v>0</v>
      </c>
      <c r="H82" s="374">
        <v>0</v>
      </c>
      <c r="J82" s="4">
        <f t="shared" si="8"/>
        <v>0</v>
      </c>
    </row>
    <row r="83" spans="1:10" s="4" customFormat="1">
      <c r="A83" s="253"/>
      <c r="B83" s="261" t="s">
        <v>1049</v>
      </c>
      <c r="C83" s="374">
        <v>0</v>
      </c>
      <c r="D83" s="374">
        <v>0</v>
      </c>
      <c r="E83" s="374">
        <v>0</v>
      </c>
      <c r="F83" s="374">
        <v>0</v>
      </c>
      <c r="G83" s="374">
        <v>0</v>
      </c>
      <c r="H83" s="374">
        <f t="shared" si="9"/>
        <v>0</v>
      </c>
      <c r="J83" s="4">
        <f t="shared" si="8"/>
        <v>0</v>
      </c>
    </row>
    <row r="84" spans="1:10" s="4" customFormat="1" ht="12">
      <c r="A84" s="252"/>
      <c r="B84" s="596"/>
      <c r="C84" s="337"/>
      <c r="D84" s="337"/>
      <c r="E84" s="337"/>
      <c r="F84" s="337"/>
      <c r="G84" s="337"/>
      <c r="H84" s="337"/>
    </row>
    <row r="85" spans="1:10" s="4" customFormat="1" ht="12">
      <c r="A85" s="1457" t="s">
        <v>1014</v>
      </c>
      <c r="B85" s="1455"/>
      <c r="C85" s="259">
        <f>+C11+C48</f>
        <v>2874716819</v>
      </c>
      <c r="D85" s="259">
        <f>+D11+D48</f>
        <v>454060246.90999997</v>
      </c>
      <c r="E85" s="259">
        <f>+E11+E48</f>
        <v>3328777065.9100003</v>
      </c>
      <c r="F85" s="259">
        <f>+F11+F48</f>
        <v>613771778.52999997</v>
      </c>
      <c r="G85" s="259">
        <f>+G11+G48</f>
        <v>567076668.7299999</v>
      </c>
      <c r="H85" s="259">
        <f t="shared" si="9"/>
        <v>2715005287.3800001</v>
      </c>
    </row>
    <row r="86" spans="1:10" s="4" customFormat="1" ht="12.75" thickBot="1">
      <c r="A86" s="86"/>
      <c r="B86" s="87"/>
      <c r="C86" s="376"/>
      <c r="D86" s="376"/>
      <c r="E86" s="376"/>
      <c r="F86" s="376"/>
      <c r="G86" s="376"/>
      <c r="H86" s="376"/>
    </row>
    <row r="87" spans="1:10" s="4" customFormat="1" ht="12">
      <c r="A87" s="133"/>
    </row>
    <row r="89" spans="1:10">
      <c r="B89" s="338" t="s">
        <v>1068</v>
      </c>
      <c r="C89" s="339">
        <f>'P COG'!D88</f>
        <v>2874716819.0000005</v>
      </c>
      <c r="D89" s="334">
        <f>'P COG'!E88</f>
        <v>454060246.91000003</v>
      </c>
      <c r="E89" s="334">
        <f>'P COG'!F88</f>
        <v>3328777065.9099994</v>
      </c>
      <c r="F89" s="334">
        <f>'P COG'!G88</f>
        <v>613771778.52999997</v>
      </c>
      <c r="G89" s="334">
        <f>'P COG'!H88</f>
        <v>567076668.73000002</v>
      </c>
      <c r="H89" s="334">
        <f>'P COG'!I88</f>
        <v>2715005287.3800001</v>
      </c>
    </row>
    <row r="90" spans="1:10" s="371" customFormat="1">
      <c r="C90" s="799">
        <f>C85-C89</f>
        <v>0</v>
      </c>
      <c r="D90" s="799">
        <f t="shared" ref="D90:H90" si="10">D85-D89</f>
        <v>0</v>
      </c>
      <c r="E90" s="799">
        <f t="shared" si="10"/>
        <v>0</v>
      </c>
      <c r="F90" s="799">
        <f t="shared" si="10"/>
        <v>0</v>
      </c>
      <c r="G90" s="799">
        <f t="shared" si="10"/>
        <v>0</v>
      </c>
      <c r="H90" s="799">
        <f t="shared" si="10"/>
        <v>0</v>
      </c>
    </row>
    <row r="91" spans="1:10">
      <c r="C91" s="145"/>
      <c r="D91" s="145"/>
      <c r="E91" s="145"/>
      <c r="F91" s="145"/>
      <c r="G91" s="145"/>
      <c r="H91" s="145"/>
    </row>
    <row r="92" spans="1:10">
      <c r="B92" t="s">
        <v>1169</v>
      </c>
      <c r="C92" s="70">
        <f>'[2]LDF F6a) EG'!C93</f>
        <v>623763089</v>
      </c>
      <c r="D92" s="70">
        <f>'[2]LDF F6a) EG'!D93</f>
        <v>158450403.51999998</v>
      </c>
      <c r="E92" s="70">
        <f>'[2]LDF F6a) EG'!E93</f>
        <v>782213492.51999998</v>
      </c>
      <c r="F92" s="70">
        <f>'[2]LDF F6a) EG'!F93</f>
        <v>141916197.24000001</v>
      </c>
      <c r="G92" s="70">
        <f>'[2]LDF F6a) EG'!G93</f>
        <v>121156255.17000002</v>
      </c>
      <c r="H92" s="70">
        <f>'[2]LDF F6a) EG'!H93</f>
        <v>640297295.28000009</v>
      </c>
    </row>
    <row r="93" spans="1:10">
      <c r="C93" s="70">
        <f>C48-C92</f>
        <v>0</v>
      </c>
      <c r="D93" s="70">
        <f t="shared" ref="D93:H93" si="11">D48-D92</f>
        <v>0</v>
      </c>
      <c r="E93" s="70">
        <f t="shared" si="11"/>
        <v>0</v>
      </c>
      <c r="F93" s="70">
        <f t="shared" si="11"/>
        <v>0</v>
      </c>
      <c r="G93" s="70">
        <f t="shared" si="11"/>
        <v>0</v>
      </c>
      <c r="H93" s="70">
        <f t="shared" si="11"/>
        <v>0</v>
      </c>
    </row>
    <row r="94" spans="1:10">
      <c r="B94" t="s">
        <v>1170</v>
      </c>
      <c r="C94" s="325">
        <f>'[2]LDF F6a) EG'!C9</f>
        <v>2250953730.0000005</v>
      </c>
      <c r="D94" s="325">
        <f>'[2]LDF F6a) EG'!D9</f>
        <v>295609843.38999999</v>
      </c>
      <c r="E94" s="325">
        <f>'[2]LDF F6a) EG'!E9</f>
        <v>2546563573.3899999</v>
      </c>
      <c r="F94" s="325">
        <f>'[2]LDF F6a) EG'!F9</f>
        <v>471855581.29000002</v>
      </c>
      <c r="G94" s="325">
        <f>'[2]LDF F6a) EG'!G9</f>
        <v>445920413.56</v>
      </c>
      <c r="H94" s="325">
        <f>'[2]LDF F6a) EG'!H9</f>
        <v>2074707992.1000001</v>
      </c>
    </row>
    <row r="95" spans="1:10">
      <c r="C95" s="70">
        <f>C94-C11</f>
        <v>0</v>
      </c>
      <c r="D95" s="70">
        <f t="shared" ref="D95:H95" si="12">D94-D11</f>
        <v>0</v>
      </c>
      <c r="E95" s="70">
        <f t="shared" si="12"/>
        <v>0</v>
      </c>
      <c r="F95" s="70">
        <f t="shared" si="12"/>
        <v>0</v>
      </c>
      <c r="G95" s="70">
        <f t="shared" si="12"/>
        <v>0</v>
      </c>
      <c r="H95" s="70">
        <f t="shared" si="12"/>
        <v>0</v>
      </c>
    </row>
    <row r="97" spans="2:8">
      <c r="C97">
        <v>2434538007.1199999</v>
      </c>
      <c r="D97">
        <v>290461378.11000001</v>
      </c>
      <c r="E97">
        <v>2724999385.23</v>
      </c>
      <c r="F97">
        <v>1711334817.0700002</v>
      </c>
      <c r="G97">
        <v>1589923034.7199998</v>
      </c>
      <c r="H97">
        <v>1013664568.1600001</v>
      </c>
    </row>
    <row r="98" spans="2:8">
      <c r="B98" s="93"/>
      <c r="C98" s="93"/>
      <c r="D98" s="93"/>
      <c r="E98" s="93"/>
      <c r="F98" s="93"/>
      <c r="G98" s="93"/>
      <c r="H98" s="93"/>
    </row>
    <row r="99" spans="2:8">
      <c r="B99" s="93"/>
      <c r="C99" s="93"/>
      <c r="D99" s="93"/>
      <c r="E99" s="93"/>
      <c r="F99" s="93"/>
      <c r="G99" s="93"/>
      <c r="H99" s="93"/>
    </row>
    <row r="100" spans="2:8">
      <c r="B100" s="93"/>
      <c r="C100" s="93"/>
      <c r="D100" s="93"/>
      <c r="E100" s="93"/>
      <c r="F100" s="93"/>
      <c r="G100" s="93"/>
      <c r="H100" s="93"/>
    </row>
  </sheetData>
  <mergeCells count="22">
    <mergeCell ref="B1:H1"/>
    <mergeCell ref="B2:H2"/>
    <mergeCell ref="A8:B9"/>
    <mergeCell ref="C8:G8"/>
    <mergeCell ref="H8:H9"/>
    <mergeCell ref="A3:H3"/>
    <mergeCell ref="A4:H4"/>
    <mergeCell ref="A5:H5"/>
    <mergeCell ref="A6:H6"/>
    <mergeCell ref="A7:H7"/>
    <mergeCell ref="A85:B85"/>
    <mergeCell ref="A10:B10"/>
    <mergeCell ref="A11:B11"/>
    <mergeCell ref="A12:B12"/>
    <mergeCell ref="A22:B22"/>
    <mergeCell ref="A31:B31"/>
    <mergeCell ref="A42:B42"/>
    <mergeCell ref="A48:B48"/>
    <mergeCell ref="A49:B49"/>
    <mergeCell ref="A59:B59"/>
    <mergeCell ref="A68:B68"/>
    <mergeCell ref="A79:B79"/>
  </mergeCells>
  <pageMargins left="0.70866141732283472" right="0.70866141732283472" top="0.74803149606299213" bottom="0.74803149606299213" header="0.31496062992125984" footer="0.31496062992125984"/>
  <pageSetup scale="56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-0.249977111117893"/>
  </sheetPr>
  <dimension ref="A1:H40"/>
  <sheetViews>
    <sheetView workbookViewId="0">
      <selection activeCell="A4" sqref="A4:G4"/>
    </sheetView>
  </sheetViews>
  <sheetFormatPr baseColWidth="10" defaultRowHeight="12.75"/>
  <cols>
    <col min="1" max="1" width="25.5703125" style="145" customWidth="1"/>
    <col min="2" max="2" width="35.42578125" style="145" customWidth="1"/>
    <col min="3" max="3" width="14.85546875" style="145" bestFit="1" customWidth="1"/>
    <col min="4" max="4" width="18.140625" style="145" customWidth="1"/>
    <col min="5" max="5" width="17.85546875" style="145" customWidth="1"/>
    <col min="6" max="6" width="18.5703125" style="145" customWidth="1"/>
    <col min="7" max="7" width="16.7109375" style="145" customWidth="1"/>
    <col min="8" max="16384" width="11.42578125" style="145"/>
  </cols>
  <sheetData>
    <row r="1" spans="1:7">
      <c r="A1" s="1671" t="s">
        <v>1171</v>
      </c>
      <c r="B1" s="1672"/>
      <c r="C1" s="1672"/>
      <c r="D1" s="1672"/>
      <c r="E1" s="1672"/>
      <c r="F1" s="1672"/>
      <c r="G1" s="1673"/>
    </row>
    <row r="2" spans="1:7">
      <c r="A2" s="1674" t="s">
        <v>211</v>
      </c>
      <c r="B2" s="1675"/>
      <c r="C2" s="1675"/>
      <c r="D2" s="1675"/>
      <c r="E2" s="1675"/>
      <c r="F2" s="1675"/>
      <c r="G2" s="1676"/>
    </row>
    <row r="3" spans="1:7">
      <c r="A3" s="1674" t="s">
        <v>1015</v>
      </c>
      <c r="B3" s="1675"/>
      <c r="C3" s="1675"/>
      <c r="D3" s="1675"/>
      <c r="E3" s="1675"/>
      <c r="F3" s="1675"/>
      <c r="G3" s="1676"/>
    </row>
    <row r="4" spans="1:7" ht="13.5" thickBot="1">
      <c r="A4" s="1677" t="s">
        <v>4711</v>
      </c>
      <c r="B4" s="1678"/>
      <c r="C4" s="1678"/>
      <c r="D4" s="1678"/>
      <c r="E4" s="1678"/>
      <c r="F4" s="1678"/>
      <c r="G4" s="1679"/>
    </row>
    <row r="5" spans="1:7" ht="13.5" thickBot="1">
      <c r="A5" s="1680"/>
      <c r="B5" s="1680"/>
      <c r="C5" s="1680"/>
      <c r="D5" s="1680"/>
      <c r="E5" s="1680"/>
      <c r="F5" s="1680"/>
      <c r="G5" s="1680"/>
    </row>
    <row r="6" spans="1:7" ht="13.5" thickBot="1">
      <c r="A6" s="1668" t="s">
        <v>116</v>
      </c>
      <c r="B6" s="1665" t="s">
        <v>213</v>
      </c>
      <c r="C6" s="1666"/>
      <c r="D6" s="1666"/>
      <c r="E6" s="1666"/>
      <c r="F6" s="1667"/>
      <c r="G6" s="1668" t="s">
        <v>214</v>
      </c>
    </row>
    <row r="7" spans="1:7" ht="26.25" thickBot="1">
      <c r="A7" s="1670"/>
      <c r="B7" s="199" t="s">
        <v>215</v>
      </c>
      <c r="C7" s="200" t="s">
        <v>216</v>
      </c>
      <c r="D7" s="200" t="s">
        <v>195</v>
      </c>
      <c r="E7" s="200" t="s">
        <v>196</v>
      </c>
      <c r="F7" s="200" t="s">
        <v>217</v>
      </c>
      <c r="G7" s="1669"/>
    </row>
    <row r="8" spans="1:7" ht="13.5" thickBot="1">
      <c r="A8" s="1669"/>
      <c r="B8" s="199">
        <v>1</v>
      </c>
      <c r="C8" s="199">
        <v>2</v>
      </c>
      <c r="D8" s="199" t="s">
        <v>218</v>
      </c>
      <c r="E8" s="199">
        <v>4</v>
      </c>
      <c r="F8" s="199">
        <v>5</v>
      </c>
      <c r="G8" s="199" t="s">
        <v>219</v>
      </c>
    </row>
    <row r="9" spans="1:7">
      <c r="A9" s="201"/>
      <c r="B9" s="202"/>
      <c r="C9" s="202"/>
      <c r="D9" s="202"/>
      <c r="E9" s="202"/>
      <c r="F9" s="202"/>
      <c r="G9" s="202"/>
    </row>
    <row r="10" spans="1:7">
      <c r="A10" s="203" t="s">
        <v>1100</v>
      </c>
      <c r="B10" s="341">
        <f>'P COG'!D88</f>
        <v>2874716819.0000005</v>
      </c>
      <c r="C10" s="341">
        <f>'P COG'!E88</f>
        <v>454060246.91000003</v>
      </c>
      <c r="D10" s="341">
        <f>'P COG'!F88</f>
        <v>3328777065.9099994</v>
      </c>
      <c r="E10" s="341">
        <f>'P COG'!G88</f>
        <v>613771778.52999997</v>
      </c>
      <c r="F10" s="341">
        <f>'P COG'!H88</f>
        <v>567076668.73000002</v>
      </c>
      <c r="G10" s="341">
        <f>D10-E10</f>
        <v>2715005287.3799992</v>
      </c>
    </row>
    <row r="11" spans="1:7">
      <c r="A11" s="203" t="s">
        <v>1101</v>
      </c>
      <c r="B11" s="202"/>
      <c r="C11" s="202"/>
      <c r="D11" s="202"/>
      <c r="E11" s="202"/>
      <c r="F11" s="202"/>
      <c r="G11" s="202"/>
    </row>
    <row r="12" spans="1:7">
      <c r="A12" s="203" t="s">
        <v>1102</v>
      </c>
      <c r="B12" s="202"/>
      <c r="C12" s="202"/>
      <c r="D12" s="202"/>
      <c r="E12" s="202"/>
      <c r="F12" s="202"/>
      <c r="G12" s="202"/>
    </row>
    <row r="13" spans="1:7">
      <c r="A13" s="203" t="s">
        <v>1103</v>
      </c>
      <c r="B13" s="202"/>
      <c r="C13" s="202"/>
      <c r="D13" s="202"/>
      <c r="E13" s="202"/>
      <c r="F13" s="202"/>
      <c r="G13" s="202"/>
    </row>
    <row r="14" spans="1:7" ht="13.5" thickBot="1">
      <c r="A14" s="204"/>
      <c r="B14" s="205"/>
      <c r="C14" s="205"/>
      <c r="D14" s="205"/>
      <c r="E14" s="205"/>
      <c r="F14" s="205"/>
      <c r="G14" s="205"/>
    </row>
    <row r="15" spans="1:7" ht="13.5" thickBot="1">
      <c r="A15" s="206" t="s">
        <v>1104</v>
      </c>
      <c r="B15" s="207"/>
      <c r="C15" s="207"/>
      <c r="D15" s="207"/>
      <c r="E15" s="207"/>
      <c r="F15" s="207"/>
      <c r="G15" s="207"/>
    </row>
    <row r="16" spans="1:7" ht="13.5" thickBot="1">
      <c r="A16" s="212"/>
    </row>
    <row r="17" spans="1:8">
      <c r="A17" s="1580" t="s">
        <v>1172</v>
      </c>
      <c r="B17" s="1581"/>
      <c r="C17" s="1581"/>
      <c r="D17" s="1581"/>
      <c r="E17" s="1581"/>
      <c r="F17" s="1581"/>
      <c r="G17" s="1581"/>
      <c r="H17" s="1582"/>
    </row>
    <row r="18" spans="1:8">
      <c r="A18" s="1653" t="s">
        <v>211</v>
      </c>
      <c r="B18" s="1654"/>
      <c r="C18" s="1654"/>
      <c r="D18" s="1654"/>
      <c r="E18" s="1654"/>
      <c r="F18" s="1654"/>
      <c r="G18" s="1654"/>
      <c r="H18" s="1655"/>
    </row>
    <row r="19" spans="1:8">
      <c r="A19" s="1653" t="s">
        <v>1015</v>
      </c>
      <c r="B19" s="1654"/>
      <c r="C19" s="1654"/>
      <c r="D19" s="1654"/>
      <c r="E19" s="1654"/>
      <c r="F19" s="1654"/>
      <c r="G19" s="1654"/>
      <c r="H19" s="1655"/>
    </row>
    <row r="20" spans="1:8" ht="13.5" thickBot="1">
      <c r="A20" s="1656" t="str">
        <f>A4</f>
        <v>Del 01 de enero al 31 de diciembre de 2022</v>
      </c>
      <c r="B20" s="1657"/>
      <c r="C20" s="1657"/>
      <c r="D20" s="1657"/>
      <c r="E20" s="1657"/>
      <c r="F20" s="1657"/>
      <c r="G20" s="1657"/>
      <c r="H20" s="1658"/>
    </row>
    <row r="21" spans="1:8" ht="13.5" thickBot="1">
      <c r="A21" s="1659" t="s">
        <v>116</v>
      </c>
      <c r="B21" s="1660"/>
      <c r="C21" s="1665" t="s">
        <v>213</v>
      </c>
      <c r="D21" s="1666"/>
      <c r="E21" s="1666"/>
      <c r="F21" s="1666"/>
      <c r="G21" s="1667"/>
      <c r="H21" s="1668" t="s">
        <v>214</v>
      </c>
    </row>
    <row r="22" spans="1:8" ht="26.25" thickBot="1">
      <c r="A22" s="1661"/>
      <c r="B22" s="1662"/>
      <c r="C22" s="734"/>
      <c r="D22" s="199" t="s">
        <v>216</v>
      </c>
      <c r="E22" s="199" t="s">
        <v>195</v>
      </c>
      <c r="F22" s="199" t="s">
        <v>196</v>
      </c>
      <c r="G22" s="199" t="s">
        <v>217</v>
      </c>
      <c r="H22" s="1669"/>
    </row>
    <row r="23" spans="1:8" ht="13.5" thickBot="1">
      <c r="A23" s="1663"/>
      <c r="B23" s="1664"/>
      <c r="C23" s="199">
        <v>1</v>
      </c>
      <c r="D23" s="199">
        <v>2</v>
      </c>
      <c r="E23" s="199" t="s">
        <v>218</v>
      </c>
      <c r="F23" s="199">
        <v>4</v>
      </c>
      <c r="G23" s="199">
        <v>5</v>
      </c>
      <c r="H23" s="199" t="s">
        <v>219</v>
      </c>
    </row>
    <row r="24" spans="1:8">
      <c r="A24" s="213"/>
      <c r="B24" s="202"/>
      <c r="C24" s="202"/>
      <c r="D24" s="202"/>
      <c r="E24" s="202"/>
      <c r="F24" s="202"/>
      <c r="G24" s="202"/>
      <c r="H24" s="202"/>
    </row>
    <row r="25" spans="1:8" ht="25.5">
      <c r="A25" s="213"/>
      <c r="B25" s="214" t="s">
        <v>1105</v>
      </c>
      <c r="C25" s="202"/>
      <c r="D25" s="202"/>
      <c r="E25" s="202"/>
      <c r="F25" s="202"/>
      <c r="G25" s="202"/>
      <c r="H25" s="202"/>
    </row>
    <row r="26" spans="1:8">
      <c r="A26" s="213"/>
      <c r="B26" s="202"/>
      <c r="C26" s="202"/>
      <c r="D26" s="202"/>
      <c r="E26" s="202"/>
      <c r="F26" s="202"/>
      <c r="G26" s="202"/>
      <c r="H26" s="202"/>
    </row>
    <row r="27" spans="1:8" ht="25.5">
      <c r="A27" s="213"/>
      <c r="B27" s="214" t="s">
        <v>1106</v>
      </c>
      <c r="C27" s="202"/>
      <c r="D27" s="202"/>
      <c r="E27" s="202"/>
      <c r="F27" s="202"/>
      <c r="G27" s="202"/>
      <c r="H27" s="202"/>
    </row>
    <row r="28" spans="1:8">
      <c r="A28" s="213"/>
      <c r="B28" s="202"/>
      <c r="C28" s="202"/>
      <c r="D28" s="202"/>
      <c r="E28" s="202"/>
      <c r="F28" s="202"/>
      <c r="G28" s="202"/>
      <c r="H28" s="202"/>
    </row>
    <row r="29" spans="1:8" ht="38.25">
      <c r="A29" s="213"/>
      <c r="B29" s="214" t="s">
        <v>1107</v>
      </c>
      <c r="C29" s="202"/>
      <c r="D29" s="202"/>
      <c r="E29" s="202"/>
      <c r="F29" s="202"/>
      <c r="G29" s="202"/>
      <c r="H29" s="202"/>
    </row>
    <row r="30" spans="1:8">
      <c r="A30" s="213"/>
      <c r="B30" s="202"/>
      <c r="C30" s="202"/>
      <c r="D30" s="202"/>
      <c r="E30" s="202"/>
      <c r="F30" s="202"/>
      <c r="G30" s="202"/>
      <c r="H30" s="202"/>
    </row>
    <row r="31" spans="1:8" ht="38.25">
      <c r="A31" s="213"/>
      <c r="B31" s="214" t="s">
        <v>1108</v>
      </c>
      <c r="C31" s="202"/>
      <c r="D31" s="202"/>
      <c r="E31" s="202"/>
      <c r="F31" s="202"/>
      <c r="G31" s="202"/>
      <c r="H31" s="202"/>
    </row>
    <row r="32" spans="1:8">
      <c r="A32" s="213"/>
      <c r="B32" s="202"/>
      <c r="C32" s="202"/>
      <c r="D32" s="202"/>
      <c r="E32" s="202"/>
      <c r="F32" s="202"/>
      <c r="G32" s="202"/>
      <c r="H32" s="202"/>
    </row>
    <row r="33" spans="1:8" ht="38.25">
      <c r="A33" s="215"/>
      <c r="B33" s="214" t="s">
        <v>1109</v>
      </c>
      <c r="C33" s="216"/>
      <c r="D33" s="216"/>
      <c r="E33" s="216"/>
      <c r="F33" s="216"/>
      <c r="G33" s="216"/>
      <c r="H33" s="216"/>
    </row>
    <row r="34" spans="1:8">
      <c r="A34" s="213"/>
      <c r="B34" s="202"/>
      <c r="C34" s="202"/>
      <c r="D34" s="202"/>
      <c r="E34" s="202"/>
      <c r="F34" s="202"/>
      <c r="G34" s="202"/>
      <c r="H34" s="202"/>
    </row>
    <row r="35" spans="1:8" ht="38.25">
      <c r="A35" s="215"/>
      <c r="B35" s="214" t="s">
        <v>1110</v>
      </c>
      <c r="C35" s="216"/>
      <c r="D35" s="216"/>
      <c r="E35" s="216"/>
      <c r="F35" s="216"/>
      <c r="G35" s="216"/>
      <c r="H35" s="216"/>
    </row>
    <row r="36" spans="1:8">
      <c r="A36" s="213"/>
      <c r="B36" s="202"/>
      <c r="C36" s="202"/>
      <c r="D36" s="202"/>
      <c r="E36" s="202"/>
      <c r="F36" s="202"/>
      <c r="G36" s="202"/>
      <c r="H36" s="202"/>
    </row>
    <row r="37" spans="1:8" ht="25.5">
      <c r="A37" s="215"/>
      <c r="B37" s="214" t="s">
        <v>1111</v>
      </c>
      <c r="C37" s="216"/>
      <c r="D37" s="216"/>
      <c r="E37" s="216"/>
      <c r="F37" s="216"/>
      <c r="G37" s="216"/>
      <c r="H37" s="216"/>
    </row>
    <row r="38" spans="1:8" ht="13.5" thickBot="1">
      <c r="A38" s="217"/>
      <c r="B38" s="205"/>
      <c r="C38" s="205"/>
      <c r="D38" s="205"/>
      <c r="E38" s="205"/>
      <c r="F38" s="205"/>
      <c r="G38" s="205"/>
      <c r="H38" s="205"/>
    </row>
    <row r="39" spans="1:8" ht="13.5" thickBot="1">
      <c r="A39" s="218"/>
      <c r="B39" s="219" t="s">
        <v>270</v>
      </c>
      <c r="C39" s="207"/>
      <c r="D39" s="207"/>
      <c r="E39" s="207"/>
      <c r="F39" s="207"/>
      <c r="G39" s="207"/>
      <c r="H39" s="207"/>
    </row>
    <row r="40" spans="1:8">
      <c r="A40" s="212"/>
    </row>
  </sheetData>
  <mergeCells count="15">
    <mergeCell ref="A6:A8"/>
    <mergeCell ref="B6:F6"/>
    <mergeCell ref="G6:G7"/>
    <mergeCell ref="A1:G1"/>
    <mergeCell ref="A2:G2"/>
    <mergeCell ref="A3:G3"/>
    <mergeCell ref="A4:G4"/>
    <mergeCell ref="A5:G5"/>
    <mergeCell ref="A17:H17"/>
    <mergeCell ref="A18:H18"/>
    <mergeCell ref="A19:H19"/>
    <mergeCell ref="A20:H20"/>
    <mergeCell ref="A21:B23"/>
    <mergeCell ref="C21:G21"/>
    <mergeCell ref="H21:H2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86613-7030-430B-9600-BE521DB68EB5}">
  <sheetPr>
    <tabColor theme="5" tint="0.39997558519241921"/>
  </sheetPr>
  <dimension ref="A1:AE66"/>
  <sheetViews>
    <sheetView topLeftCell="E40" workbookViewId="0">
      <selection activeCell="A4" sqref="A4:G4"/>
    </sheetView>
  </sheetViews>
  <sheetFormatPr baseColWidth="10" defaultRowHeight="12.75"/>
  <cols>
    <col min="1" max="1" width="30.7109375" style="1194" customWidth="1"/>
    <col min="2" max="31" width="20.7109375" style="1194" customWidth="1"/>
    <col min="32" max="256" width="9.140625" style="1194" customWidth="1"/>
    <col min="257" max="257" width="30.7109375" style="1194" customWidth="1"/>
    <col min="258" max="287" width="20.7109375" style="1194" customWidth="1"/>
    <col min="288" max="512" width="9.140625" style="1194" customWidth="1"/>
    <col min="513" max="513" width="30.7109375" style="1194" customWidth="1"/>
    <col min="514" max="543" width="20.7109375" style="1194" customWidth="1"/>
    <col min="544" max="768" width="9.140625" style="1194" customWidth="1"/>
    <col min="769" max="769" width="30.7109375" style="1194" customWidth="1"/>
    <col min="770" max="799" width="20.7109375" style="1194" customWidth="1"/>
    <col min="800" max="1024" width="9.140625" style="1194" customWidth="1"/>
    <col min="1025" max="1025" width="30.7109375" style="1194" customWidth="1"/>
    <col min="1026" max="1055" width="20.7109375" style="1194" customWidth="1"/>
    <col min="1056" max="1280" width="9.140625" style="1194" customWidth="1"/>
    <col min="1281" max="1281" width="30.7109375" style="1194" customWidth="1"/>
    <col min="1282" max="1311" width="20.7109375" style="1194" customWidth="1"/>
    <col min="1312" max="1536" width="9.140625" style="1194" customWidth="1"/>
    <col min="1537" max="1537" width="30.7109375" style="1194" customWidth="1"/>
    <col min="1538" max="1567" width="20.7109375" style="1194" customWidth="1"/>
    <col min="1568" max="1792" width="9.140625" style="1194" customWidth="1"/>
    <col min="1793" max="1793" width="30.7109375" style="1194" customWidth="1"/>
    <col min="1794" max="1823" width="20.7109375" style="1194" customWidth="1"/>
    <col min="1824" max="2048" width="9.140625" style="1194" customWidth="1"/>
    <col min="2049" max="2049" width="30.7109375" style="1194" customWidth="1"/>
    <col min="2050" max="2079" width="20.7109375" style="1194" customWidth="1"/>
    <col min="2080" max="2304" width="9.140625" style="1194" customWidth="1"/>
    <col min="2305" max="2305" width="30.7109375" style="1194" customWidth="1"/>
    <col min="2306" max="2335" width="20.7109375" style="1194" customWidth="1"/>
    <col min="2336" max="2560" width="9.140625" style="1194" customWidth="1"/>
    <col min="2561" max="2561" width="30.7109375" style="1194" customWidth="1"/>
    <col min="2562" max="2591" width="20.7109375" style="1194" customWidth="1"/>
    <col min="2592" max="2816" width="9.140625" style="1194" customWidth="1"/>
    <col min="2817" max="2817" width="30.7109375" style="1194" customWidth="1"/>
    <col min="2818" max="2847" width="20.7109375" style="1194" customWidth="1"/>
    <col min="2848" max="3072" width="9.140625" style="1194" customWidth="1"/>
    <col min="3073" max="3073" width="30.7109375" style="1194" customWidth="1"/>
    <col min="3074" max="3103" width="20.7109375" style="1194" customWidth="1"/>
    <col min="3104" max="3328" width="9.140625" style="1194" customWidth="1"/>
    <col min="3329" max="3329" width="30.7109375" style="1194" customWidth="1"/>
    <col min="3330" max="3359" width="20.7109375" style="1194" customWidth="1"/>
    <col min="3360" max="3584" width="9.140625" style="1194" customWidth="1"/>
    <col min="3585" max="3585" width="30.7109375" style="1194" customWidth="1"/>
    <col min="3586" max="3615" width="20.7109375" style="1194" customWidth="1"/>
    <col min="3616" max="3840" width="9.140625" style="1194" customWidth="1"/>
    <col min="3841" max="3841" width="30.7109375" style="1194" customWidth="1"/>
    <col min="3842" max="3871" width="20.7109375" style="1194" customWidth="1"/>
    <col min="3872" max="4096" width="9.140625" style="1194" customWidth="1"/>
    <col min="4097" max="4097" width="30.7109375" style="1194" customWidth="1"/>
    <col min="4098" max="4127" width="20.7109375" style="1194" customWidth="1"/>
    <col min="4128" max="4352" width="9.140625" style="1194" customWidth="1"/>
    <col min="4353" max="4353" width="30.7109375" style="1194" customWidth="1"/>
    <col min="4354" max="4383" width="20.7109375" style="1194" customWidth="1"/>
    <col min="4384" max="4608" width="9.140625" style="1194" customWidth="1"/>
    <col min="4609" max="4609" width="30.7109375" style="1194" customWidth="1"/>
    <col min="4610" max="4639" width="20.7109375" style="1194" customWidth="1"/>
    <col min="4640" max="4864" width="9.140625" style="1194" customWidth="1"/>
    <col min="4865" max="4865" width="30.7109375" style="1194" customWidth="1"/>
    <col min="4866" max="4895" width="20.7109375" style="1194" customWidth="1"/>
    <col min="4896" max="5120" width="9.140625" style="1194" customWidth="1"/>
    <col min="5121" max="5121" width="30.7109375" style="1194" customWidth="1"/>
    <col min="5122" max="5151" width="20.7109375" style="1194" customWidth="1"/>
    <col min="5152" max="5376" width="9.140625" style="1194" customWidth="1"/>
    <col min="5377" max="5377" width="30.7109375" style="1194" customWidth="1"/>
    <col min="5378" max="5407" width="20.7109375" style="1194" customWidth="1"/>
    <col min="5408" max="5632" width="9.140625" style="1194" customWidth="1"/>
    <col min="5633" max="5633" width="30.7109375" style="1194" customWidth="1"/>
    <col min="5634" max="5663" width="20.7109375" style="1194" customWidth="1"/>
    <col min="5664" max="5888" width="9.140625" style="1194" customWidth="1"/>
    <col min="5889" max="5889" width="30.7109375" style="1194" customWidth="1"/>
    <col min="5890" max="5919" width="20.7109375" style="1194" customWidth="1"/>
    <col min="5920" max="6144" width="9.140625" style="1194" customWidth="1"/>
    <col min="6145" max="6145" width="30.7109375" style="1194" customWidth="1"/>
    <col min="6146" max="6175" width="20.7109375" style="1194" customWidth="1"/>
    <col min="6176" max="6400" width="9.140625" style="1194" customWidth="1"/>
    <col min="6401" max="6401" width="30.7109375" style="1194" customWidth="1"/>
    <col min="6402" max="6431" width="20.7109375" style="1194" customWidth="1"/>
    <col min="6432" max="6656" width="9.140625" style="1194" customWidth="1"/>
    <col min="6657" max="6657" width="30.7109375" style="1194" customWidth="1"/>
    <col min="6658" max="6687" width="20.7109375" style="1194" customWidth="1"/>
    <col min="6688" max="6912" width="9.140625" style="1194" customWidth="1"/>
    <col min="6913" max="6913" width="30.7109375" style="1194" customWidth="1"/>
    <col min="6914" max="6943" width="20.7109375" style="1194" customWidth="1"/>
    <col min="6944" max="7168" width="9.140625" style="1194" customWidth="1"/>
    <col min="7169" max="7169" width="30.7109375" style="1194" customWidth="1"/>
    <col min="7170" max="7199" width="20.7109375" style="1194" customWidth="1"/>
    <col min="7200" max="7424" width="9.140625" style="1194" customWidth="1"/>
    <col min="7425" max="7425" width="30.7109375" style="1194" customWidth="1"/>
    <col min="7426" max="7455" width="20.7109375" style="1194" customWidth="1"/>
    <col min="7456" max="7680" width="9.140625" style="1194" customWidth="1"/>
    <col min="7681" max="7681" width="30.7109375" style="1194" customWidth="1"/>
    <col min="7682" max="7711" width="20.7109375" style="1194" customWidth="1"/>
    <col min="7712" max="7936" width="9.140625" style="1194" customWidth="1"/>
    <col min="7937" max="7937" width="30.7109375" style="1194" customWidth="1"/>
    <col min="7938" max="7967" width="20.7109375" style="1194" customWidth="1"/>
    <col min="7968" max="8192" width="9.140625" style="1194" customWidth="1"/>
    <col min="8193" max="8193" width="30.7109375" style="1194" customWidth="1"/>
    <col min="8194" max="8223" width="20.7109375" style="1194" customWidth="1"/>
    <col min="8224" max="8448" width="9.140625" style="1194" customWidth="1"/>
    <col min="8449" max="8449" width="30.7109375" style="1194" customWidth="1"/>
    <col min="8450" max="8479" width="20.7109375" style="1194" customWidth="1"/>
    <col min="8480" max="8704" width="9.140625" style="1194" customWidth="1"/>
    <col min="8705" max="8705" width="30.7109375" style="1194" customWidth="1"/>
    <col min="8706" max="8735" width="20.7109375" style="1194" customWidth="1"/>
    <col min="8736" max="8960" width="9.140625" style="1194" customWidth="1"/>
    <col min="8961" max="8961" width="30.7109375" style="1194" customWidth="1"/>
    <col min="8962" max="8991" width="20.7109375" style="1194" customWidth="1"/>
    <col min="8992" max="9216" width="9.140625" style="1194" customWidth="1"/>
    <col min="9217" max="9217" width="30.7109375" style="1194" customWidth="1"/>
    <col min="9218" max="9247" width="20.7109375" style="1194" customWidth="1"/>
    <col min="9248" max="9472" width="9.140625" style="1194" customWidth="1"/>
    <col min="9473" max="9473" width="30.7109375" style="1194" customWidth="1"/>
    <col min="9474" max="9503" width="20.7109375" style="1194" customWidth="1"/>
    <col min="9504" max="9728" width="9.140625" style="1194" customWidth="1"/>
    <col min="9729" max="9729" width="30.7109375" style="1194" customWidth="1"/>
    <col min="9730" max="9759" width="20.7109375" style="1194" customWidth="1"/>
    <col min="9760" max="9984" width="9.140625" style="1194" customWidth="1"/>
    <col min="9985" max="9985" width="30.7109375" style="1194" customWidth="1"/>
    <col min="9986" max="10015" width="20.7109375" style="1194" customWidth="1"/>
    <col min="10016" max="10240" width="9.140625" style="1194" customWidth="1"/>
    <col min="10241" max="10241" width="30.7109375" style="1194" customWidth="1"/>
    <col min="10242" max="10271" width="20.7109375" style="1194" customWidth="1"/>
    <col min="10272" max="10496" width="9.140625" style="1194" customWidth="1"/>
    <col min="10497" max="10497" width="30.7109375" style="1194" customWidth="1"/>
    <col min="10498" max="10527" width="20.7109375" style="1194" customWidth="1"/>
    <col min="10528" max="10752" width="9.140625" style="1194" customWidth="1"/>
    <col min="10753" max="10753" width="30.7109375" style="1194" customWidth="1"/>
    <col min="10754" max="10783" width="20.7109375" style="1194" customWidth="1"/>
    <col min="10784" max="11008" width="9.140625" style="1194" customWidth="1"/>
    <col min="11009" max="11009" width="30.7109375" style="1194" customWidth="1"/>
    <col min="11010" max="11039" width="20.7109375" style="1194" customWidth="1"/>
    <col min="11040" max="11264" width="9.140625" style="1194" customWidth="1"/>
    <col min="11265" max="11265" width="30.7109375" style="1194" customWidth="1"/>
    <col min="11266" max="11295" width="20.7109375" style="1194" customWidth="1"/>
    <col min="11296" max="11520" width="9.140625" style="1194" customWidth="1"/>
    <col min="11521" max="11521" width="30.7109375" style="1194" customWidth="1"/>
    <col min="11522" max="11551" width="20.7109375" style="1194" customWidth="1"/>
    <col min="11552" max="11776" width="9.140625" style="1194" customWidth="1"/>
    <col min="11777" max="11777" width="30.7109375" style="1194" customWidth="1"/>
    <col min="11778" max="11807" width="20.7109375" style="1194" customWidth="1"/>
    <col min="11808" max="12032" width="9.140625" style="1194" customWidth="1"/>
    <col min="12033" max="12033" width="30.7109375" style="1194" customWidth="1"/>
    <col min="12034" max="12063" width="20.7109375" style="1194" customWidth="1"/>
    <col min="12064" max="12288" width="9.140625" style="1194" customWidth="1"/>
    <col min="12289" max="12289" width="30.7109375" style="1194" customWidth="1"/>
    <col min="12290" max="12319" width="20.7109375" style="1194" customWidth="1"/>
    <col min="12320" max="12544" width="9.140625" style="1194" customWidth="1"/>
    <col min="12545" max="12545" width="30.7109375" style="1194" customWidth="1"/>
    <col min="12546" max="12575" width="20.7109375" style="1194" customWidth="1"/>
    <col min="12576" max="12800" width="9.140625" style="1194" customWidth="1"/>
    <col min="12801" max="12801" width="30.7109375" style="1194" customWidth="1"/>
    <col min="12802" max="12831" width="20.7109375" style="1194" customWidth="1"/>
    <col min="12832" max="13056" width="9.140625" style="1194" customWidth="1"/>
    <col min="13057" max="13057" width="30.7109375" style="1194" customWidth="1"/>
    <col min="13058" max="13087" width="20.7109375" style="1194" customWidth="1"/>
    <col min="13088" max="13312" width="9.140625" style="1194" customWidth="1"/>
    <col min="13313" max="13313" width="30.7109375" style="1194" customWidth="1"/>
    <col min="13314" max="13343" width="20.7109375" style="1194" customWidth="1"/>
    <col min="13344" max="13568" width="9.140625" style="1194" customWidth="1"/>
    <col min="13569" max="13569" width="30.7109375" style="1194" customWidth="1"/>
    <col min="13570" max="13599" width="20.7109375" style="1194" customWidth="1"/>
    <col min="13600" max="13824" width="9.140625" style="1194" customWidth="1"/>
    <col min="13825" max="13825" width="30.7109375" style="1194" customWidth="1"/>
    <col min="13826" max="13855" width="20.7109375" style="1194" customWidth="1"/>
    <col min="13856" max="14080" width="9.140625" style="1194" customWidth="1"/>
    <col min="14081" max="14081" width="30.7109375" style="1194" customWidth="1"/>
    <col min="14082" max="14111" width="20.7109375" style="1194" customWidth="1"/>
    <col min="14112" max="14336" width="9.140625" style="1194" customWidth="1"/>
    <col min="14337" max="14337" width="30.7109375" style="1194" customWidth="1"/>
    <col min="14338" max="14367" width="20.7109375" style="1194" customWidth="1"/>
    <col min="14368" max="14592" width="9.140625" style="1194" customWidth="1"/>
    <col min="14593" max="14593" width="30.7109375" style="1194" customWidth="1"/>
    <col min="14594" max="14623" width="20.7109375" style="1194" customWidth="1"/>
    <col min="14624" max="14848" width="9.140625" style="1194" customWidth="1"/>
    <col min="14849" max="14849" width="30.7109375" style="1194" customWidth="1"/>
    <col min="14850" max="14879" width="20.7109375" style="1194" customWidth="1"/>
    <col min="14880" max="15104" width="9.140625" style="1194" customWidth="1"/>
    <col min="15105" max="15105" width="30.7109375" style="1194" customWidth="1"/>
    <col min="15106" max="15135" width="20.7109375" style="1194" customWidth="1"/>
    <col min="15136" max="15360" width="9.140625" style="1194" customWidth="1"/>
    <col min="15361" max="15361" width="30.7109375" style="1194" customWidth="1"/>
    <col min="15362" max="15391" width="20.7109375" style="1194" customWidth="1"/>
    <col min="15392" max="15616" width="9.140625" style="1194" customWidth="1"/>
    <col min="15617" max="15617" width="30.7109375" style="1194" customWidth="1"/>
    <col min="15618" max="15647" width="20.7109375" style="1194" customWidth="1"/>
    <col min="15648" max="15872" width="9.140625" style="1194" customWidth="1"/>
    <col min="15873" max="15873" width="30.7109375" style="1194" customWidth="1"/>
    <col min="15874" max="15903" width="20.7109375" style="1194" customWidth="1"/>
    <col min="15904" max="16128" width="9.140625" style="1194" customWidth="1"/>
    <col min="16129" max="16129" width="30.7109375" style="1194" customWidth="1"/>
    <col min="16130" max="16159" width="20.7109375" style="1194" customWidth="1"/>
    <col min="16160" max="16384" width="9.140625" style="1194" customWidth="1"/>
  </cols>
  <sheetData>
    <row r="1" spans="1:31" ht="56.25" customHeight="1">
      <c r="C1" s="1195" t="s">
        <v>8944</v>
      </c>
      <c r="E1" s="1194" t="s">
        <v>8945</v>
      </c>
    </row>
    <row r="2" spans="1:31">
      <c r="C2" s="1196" t="s">
        <v>8570</v>
      </c>
      <c r="E2" s="1194" t="s">
        <v>8306</v>
      </c>
    </row>
    <row r="3" spans="1:31">
      <c r="C3" s="1196" t="s">
        <v>8307</v>
      </c>
    </row>
    <row r="6" spans="1:31">
      <c r="A6" s="1197" t="s">
        <v>8308</v>
      </c>
    </row>
    <row r="7" spans="1:31">
      <c r="A7" s="1194" t="s">
        <v>8571</v>
      </c>
    </row>
    <row r="9" spans="1:31">
      <c r="A9" s="1198"/>
      <c r="B9" s="1199" t="s">
        <v>8572</v>
      </c>
      <c r="C9" s="1199" t="s">
        <v>8573</v>
      </c>
      <c r="D9" s="1199" t="s">
        <v>3406</v>
      </c>
      <c r="E9" s="1199" t="s">
        <v>8574</v>
      </c>
      <c r="F9" s="1199" t="s">
        <v>8575</v>
      </c>
      <c r="G9" s="1199" t="s">
        <v>8576</v>
      </c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</row>
    <row r="10" spans="1:31">
      <c r="A10" s="1198"/>
      <c r="B10" s="1199"/>
      <c r="C10" s="1199" t="s">
        <v>8577</v>
      </c>
      <c r="D10" s="1199"/>
      <c r="E10" s="1199"/>
      <c r="F10" s="1199"/>
      <c r="G10" s="1199"/>
      <c r="H10" s="1199"/>
      <c r="I10" s="1199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  <c r="AC10" s="1199"/>
      <c r="AD10" s="1199"/>
      <c r="AE10" s="1199"/>
    </row>
    <row r="11" spans="1:31">
      <c r="A11" s="1198"/>
      <c r="B11" s="1199">
        <v>1</v>
      </c>
      <c r="C11" s="1199">
        <v>2</v>
      </c>
      <c r="D11" s="1199" t="s">
        <v>8578</v>
      </c>
      <c r="E11" s="1199">
        <v>4</v>
      </c>
      <c r="F11" s="1199">
        <v>5</v>
      </c>
      <c r="G11" s="1199" t="s">
        <v>8579</v>
      </c>
      <c r="H11" s="1199"/>
      <c r="I11" s="1199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  <c r="AC11" s="1199"/>
      <c r="AD11" s="1199"/>
      <c r="AE11" s="1199"/>
    </row>
    <row r="12" spans="1:31">
      <c r="A12" s="1194" t="s">
        <v>1053</v>
      </c>
      <c r="B12" s="1200">
        <v>976074044.90999997</v>
      </c>
      <c r="C12" s="1200">
        <v>-17307000</v>
      </c>
      <c r="D12" s="1200">
        <v>958767044.90999997</v>
      </c>
      <c r="E12" s="1200">
        <v>193542553.34</v>
      </c>
      <c r="F12" s="1200">
        <v>193503539.84</v>
      </c>
      <c r="G12" s="1200">
        <v>765224491.57000005</v>
      </c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1200"/>
      <c r="W12" s="1200"/>
      <c r="X12" s="1200"/>
      <c r="Y12" s="1200"/>
      <c r="Z12" s="1200"/>
      <c r="AA12" s="1200"/>
      <c r="AB12" s="1200"/>
      <c r="AC12" s="1200"/>
      <c r="AD12" s="1200"/>
      <c r="AE12" s="1200"/>
    </row>
    <row r="13" spans="1:31">
      <c r="B13" s="1200"/>
      <c r="C13" s="1200"/>
      <c r="D13" s="1200"/>
      <c r="E13" s="1200"/>
      <c r="F13" s="1200"/>
      <c r="G13" s="1200"/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1200"/>
      <c r="W13" s="1200"/>
      <c r="X13" s="1200"/>
      <c r="Y13" s="1200"/>
      <c r="Z13" s="1200"/>
      <c r="AA13" s="1200"/>
      <c r="AB13" s="1200"/>
      <c r="AC13" s="1200"/>
      <c r="AD13" s="1200"/>
      <c r="AE13" s="1200"/>
    </row>
    <row r="14" spans="1:31">
      <c r="A14" s="1194" t="s">
        <v>1054</v>
      </c>
      <c r="B14" s="1200">
        <v>770348714.84000003</v>
      </c>
      <c r="C14" s="1200">
        <v>8566416.3399999999</v>
      </c>
      <c r="D14" s="1200">
        <v>778915131.17999995</v>
      </c>
      <c r="E14" s="1200">
        <v>168405948.15000001</v>
      </c>
      <c r="F14" s="1200">
        <v>168366934.65000001</v>
      </c>
      <c r="G14" s="1200">
        <v>610509183.02999997</v>
      </c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0"/>
      <c r="Z14" s="1200"/>
      <c r="AA14" s="1200"/>
      <c r="AB14" s="1200"/>
      <c r="AC14" s="1200"/>
      <c r="AD14" s="1200"/>
      <c r="AE14" s="1200"/>
    </row>
    <row r="15" spans="1:31">
      <c r="B15" s="1200"/>
      <c r="C15" s="1200"/>
      <c r="D15" s="1200"/>
      <c r="E15" s="1200"/>
      <c r="F15" s="1200"/>
      <c r="G15" s="1200"/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200"/>
    </row>
    <row r="16" spans="1:31">
      <c r="A16" s="1194" t="s">
        <v>1055</v>
      </c>
      <c r="B16" s="1200"/>
      <c r="C16" s="1200"/>
      <c r="D16" s="1200"/>
      <c r="E16" s="1200"/>
      <c r="F16" s="1200"/>
      <c r="G16" s="1200"/>
      <c r="H16" s="1200"/>
      <c r="I16" s="1200"/>
      <c r="J16" s="1200"/>
      <c r="K16" s="1200"/>
      <c r="L16" s="1200"/>
      <c r="M16" s="1200"/>
      <c r="N16" s="1200"/>
      <c r="O16" s="1200"/>
      <c r="P16" s="1200"/>
      <c r="Q16" s="1200"/>
      <c r="R16" s="1200"/>
      <c r="S16" s="1200"/>
      <c r="T16" s="1200"/>
      <c r="U16" s="1200"/>
      <c r="V16" s="1200"/>
      <c r="W16" s="1200"/>
      <c r="X16" s="1200"/>
      <c r="Y16" s="1200"/>
      <c r="Z16" s="1200"/>
      <c r="AA16" s="1200"/>
      <c r="AB16" s="1200"/>
      <c r="AC16" s="1200"/>
      <c r="AD16" s="1200"/>
      <c r="AE16" s="1200"/>
    </row>
    <row r="17" spans="1:31"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0"/>
      <c r="W17" s="1200"/>
      <c r="X17" s="1200"/>
      <c r="Y17" s="1200"/>
      <c r="Z17" s="1200"/>
      <c r="AA17" s="1200"/>
      <c r="AB17" s="1200"/>
      <c r="AC17" s="1200"/>
      <c r="AD17" s="1200"/>
      <c r="AE17" s="1200"/>
    </row>
    <row r="18" spans="1:31">
      <c r="A18" s="1194" t="s">
        <v>1056</v>
      </c>
      <c r="B18" s="1200">
        <v>77907243.189999998</v>
      </c>
      <c r="C18" s="1200">
        <v>2031124</v>
      </c>
      <c r="D18" s="1200">
        <v>79938367.189999998</v>
      </c>
      <c r="E18" s="1200">
        <v>17433312.800000001</v>
      </c>
      <c r="F18" s="1200">
        <v>17433312.800000001</v>
      </c>
      <c r="G18" s="1200">
        <v>62505054.390000001</v>
      </c>
      <c r="H18" s="1200"/>
      <c r="I18" s="1200"/>
      <c r="J18" s="1200"/>
      <c r="K18" s="1200"/>
      <c r="L18" s="1200"/>
      <c r="M18" s="1200"/>
      <c r="N18" s="1200"/>
      <c r="O18" s="1200"/>
      <c r="P18" s="1200"/>
      <c r="Q18" s="1200"/>
      <c r="R18" s="1200"/>
      <c r="S18" s="1200"/>
      <c r="T18" s="1200"/>
      <c r="U18" s="1200"/>
      <c r="V18" s="1200"/>
      <c r="W18" s="1200"/>
      <c r="X18" s="1200"/>
      <c r="Y18" s="1200"/>
      <c r="Z18" s="1200"/>
      <c r="AA18" s="1200"/>
      <c r="AB18" s="1200"/>
      <c r="AC18" s="1200"/>
      <c r="AD18" s="1200"/>
      <c r="AE18" s="1200"/>
    </row>
    <row r="19" spans="1:31">
      <c r="B19" s="1200"/>
      <c r="C19" s="1200"/>
      <c r="D19" s="1200"/>
      <c r="E19" s="1200"/>
      <c r="F19" s="1200"/>
      <c r="G19" s="1200"/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1200"/>
      <c r="AB19" s="1200"/>
      <c r="AC19" s="1200"/>
      <c r="AD19" s="1200"/>
      <c r="AE19" s="1200"/>
    </row>
    <row r="20" spans="1:31">
      <c r="A20" s="1194" t="s">
        <v>8946</v>
      </c>
      <c r="B20" s="1200">
        <v>47302797.729999997</v>
      </c>
      <c r="C20" s="1200">
        <v>2813062.66</v>
      </c>
      <c r="D20" s="1200">
        <v>50115860.390000001</v>
      </c>
      <c r="E20" s="1200">
        <v>10141253.800000001</v>
      </c>
      <c r="F20" s="1200">
        <v>10141253.800000001</v>
      </c>
      <c r="G20" s="1200">
        <v>39974606.590000004</v>
      </c>
      <c r="H20" s="1200"/>
      <c r="I20" s="1200"/>
      <c r="J20" s="1200"/>
      <c r="K20" s="1200"/>
      <c r="L20" s="1200"/>
      <c r="M20" s="1200"/>
      <c r="N20" s="1200"/>
      <c r="O20" s="1200"/>
      <c r="P20" s="1200"/>
      <c r="Q20" s="1200"/>
      <c r="R20" s="1200"/>
      <c r="S20" s="1200"/>
      <c r="T20" s="1200"/>
      <c r="U20" s="1200"/>
      <c r="V20" s="1200"/>
      <c r="W20" s="1200"/>
      <c r="X20" s="1200"/>
      <c r="Y20" s="1200"/>
      <c r="Z20" s="1200"/>
      <c r="AA20" s="1200"/>
      <c r="AB20" s="1200"/>
      <c r="AC20" s="1200"/>
      <c r="AD20" s="1200"/>
      <c r="AE20" s="1200"/>
    </row>
    <row r="21" spans="1:31">
      <c r="B21" s="1200"/>
      <c r="C21" s="1200"/>
      <c r="D21" s="1200"/>
      <c r="E21" s="1200"/>
      <c r="F21" s="1200"/>
      <c r="G21" s="1200"/>
      <c r="H21" s="1200"/>
      <c r="I21" s="1200"/>
      <c r="J21" s="1200"/>
      <c r="K21" s="1200"/>
      <c r="L21" s="1200"/>
      <c r="M21" s="1200"/>
      <c r="N21" s="1200"/>
      <c r="O21" s="1200"/>
      <c r="P21" s="1200"/>
      <c r="Q21" s="1200"/>
      <c r="R21" s="1200"/>
      <c r="S21" s="1200"/>
      <c r="T21" s="1200"/>
      <c r="U21" s="1200"/>
      <c r="V21" s="1200"/>
      <c r="W21" s="1200"/>
      <c r="X21" s="1200"/>
      <c r="Y21" s="1200"/>
      <c r="Z21" s="1200"/>
      <c r="AA21" s="1200"/>
      <c r="AB21" s="1200"/>
      <c r="AC21" s="1200"/>
      <c r="AD21" s="1200"/>
      <c r="AE21" s="1200"/>
    </row>
    <row r="22" spans="1:31">
      <c r="A22" s="1194" t="s">
        <v>8947</v>
      </c>
      <c r="B22" s="1200">
        <v>30604445.460000001</v>
      </c>
      <c r="C22" s="1200">
        <v>-781938.66</v>
      </c>
      <c r="D22" s="1200">
        <v>29822506.800000001</v>
      </c>
      <c r="E22" s="1200">
        <v>7292059</v>
      </c>
      <c r="F22" s="1200">
        <v>7292059</v>
      </c>
      <c r="G22" s="1200">
        <v>22530447.800000001</v>
      </c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200"/>
      <c r="AB22" s="1200"/>
      <c r="AC22" s="1200"/>
      <c r="AD22" s="1200"/>
      <c r="AE22" s="1200"/>
    </row>
    <row r="23" spans="1:31">
      <c r="B23" s="1200"/>
      <c r="C23" s="1200"/>
      <c r="D23" s="1200"/>
      <c r="E23" s="1200"/>
      <c r="F23" s="1200"/>
      <c r="G23" s="1200"/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0"/>
      <c r="Y23" s="1200"/>
      <c r="Z23" s="1200"/>
      <c r="AA23" s="1200"/>
      <c r="AB23" s="1200"/>
      <c r="AC23" s="1200"/>
      <c r="AD23" s="1200"/>
      <c r="AE23" s="1200"/>
    </row>
    <row r="24" spans="1:31">
      <c r="A24" s="1194" t="s">
        <v>1059</v>
      </c>
      <c r="B24" s="1200">
        <v>122773194.19</v>
      </c>
      <c r="C24" s="1200">
        <v>-32500000</v>
      </c>
      <c r="D24" s="1200">
        <v>90273194.189999998</v>
      </c>
      <c r="E24" s="1200">
        <v>2094741.85</v>
      </c>
      <c r="F24" s="1200">
        <v>2094741.85</v>
      </c>
      <c r="G24" s="1200">
        <v>88178452.340000004</v>
      </c>
      <c r="H24" s="1200"/>
      <c r="I24" s="1200"/>
      <c r="J24" s="1200"/>
      <c r="K24" s="1200"/>
      <c r="L24" s="1200"/>
      <c r="M24" s="1200"/>
      <c r="N24" s="1200"/>
      <c r="O24" s="1200"/>
      <c r="P24" s="1200"/>
      <c r="Q24" s="1200"/>
      <c r="R24" s="1200"/>
      <c r="S24" s="1200"/>
      <c r="T24" s="1200"/>
      <c r="U24" s="1200"/>
      <c r="V24" s="1200"/>
      <c r="W24" s="1200"/>
      <c r="X24" s="1200"/>
      <c r="Y24" s="1200"/>
      <c r="Z24" s="1200"/>
      <c r="AA24" s="1200"/>
      <c r="AB24" s="1200"/>
      <c r="AC24" s="1200"/>
      <c r="AD24" s="1200"/>
      <c r="AE24" s="1200"/>
    </row>
    <row r="25" spans="1:31"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  <c r="V25" s="1200"/>
      <c r="W25" s="1200"/>
      <c r="X25" s="1200"/>
      <c r="Y25" s="1200"/>
      <c r="Z25" s="1200"/>
      <c r="AA25" s="1200"/>
      <c r="AB25" s="1200"/>
      <c r="AC25" s="1200"/>
      <c r="AD25" s="1200"/>
      <c r="AE25" s="1200"/>
    </row>
    <row r="26" spans="1:31">
      <c r="A26" s="1194" t="s">
        <v>8948</v>
      </c>
      <c r="B26" s="1200">
        <v>0</v>
      </c>
      <c r="C26" s="1200">
        <v>0</v>
      </c>
      <c r="D26" s="1200">
        <v>0</v>
      </c>
      <c r="E26" s="1200">
        <v>0</v>
      </c>
      <c r="F26" s="1200">
        <v>0</v>
      </c>
      <c r="G26" s="1200">
        <v>0</v>
      </c>
      <c r="H26" s="1200"/>
      <c r="I26" s="1200"/>
      <c r="J26" s="1200"/>
      <c r="K26" s="1200"/>
      <c r="L26" s="1200"/>
      <c r="M26" s="1200"/>
      <c r="N26" s="1200"/>
      <c r="O26" s="1200"/>
      <c r="P26" s="1200"/>
      <c r="Q26" s="1200"/>
      <c r="R26" s="1200"/>
      <c r="S26" s="1200"/>
      <c r="T26" s="1200"/>
      <c r="U26" s="1200"/>
      <c r="V26" s="1200"/>
      <c r="W26" s="1200"/>
      <c r="X26" s="1200"/>
      <c r="Y26" s="1200"/>
      <c r="Z26" s="1200"/>
      <c r="AA26" s="1200"/>
      <c r="AB26" s="1200"/>
      <c r="AC26" s="1200"/>
      <c r="AD26" s="1200"/>
      <c r="AE26" s="1200"/>
    </row>
    <row r="27" spans="1:31">
      <c r="B27" s="1200"/>
      <c r="C27" s="1200"/>
      <c r="D27" s="1200"/>
      <c r="E27" s="1200"/>
      <c r="F27" s="1200"/>
      <c r="G27" s="1200"/>
      <c r="H27" s="1200"/>
      <c r="I27" s="1200"/>
      <c r="J27" s="1200"/>
      <c r="K27" s="1200"/>
      <c r="L27" s="1200"/>
      <c r="M27" s="1200"/>
      <c r="N27" s="1200"/>
      <c r="O27" s="1200"/>
      <c r="P27" s="1200"/>
      <c r="Q27" s="1200"/>
      <c r="R27" s="1200"/>
      <c r="S27" s="1200"/>
      <c r="T27" s="1200"/>
      <c r="U27" s="1200"/>
      <c r="V27" s="1200"/>
      <c r="W27" s="1200"/>
      <c r="X27" s="1200"/>
      <c r="Y27" s="1200"/>
      <c r="Z27" s="1200"/>
      <c r="AA27" s="1200"/>
      <c r="AB27" s="1200"/>
      <c r="AC27" s="1200"/>
      <c r="AD27" s="1200"/>
      <c r="AE27" s="1200"/>
    </row>
    <row r="28" spans="1:31">
      <c r="A28" s="1194" t="s">
        <v>8949</v>
      </c>
      <c r="B28" s="1200"/>
      <c r="C28" s="1200"/>
      <c r="D28" s="1200"/>
      <c r="E28" s="1200"/>
      <c r="F28" s="1200"/>
      <c r="G28" s="1200"/>
      <c r="H28" s="1200"/>
      <c r="I28" s="1200"/>
      <c r="J28" s="1200"/>
      <c r="K28" s="1200"/>
      <c r="L28" s="1200"/>
      <c r="M28" s="1200"/>
      <c r="N28" s="1200"/>
      <c r="O28" s="1200"/>
      <c r="P28" s="1200"/>
      <c r="Q28" s="1200"/>
      <c r="R28" s="1200"/>
      <c r="S28" s="1200"/>
      <c r="T28" s="1200"/>
      <c r="U28" s="1200"/>
      <c r="V28" s="1200"/>
      <c r="W28" s="1200"/>
      <c r="X28" s="1200"/>
      <c r="Y28" s="1200"/>
      <c r="Z28" s="1200"/>
      <c r="AA28" s="1200"/>
      <c r="AB28" s="1200"/>
      <c r="AC28" s="1200"/>
      <c r="AD28" s="1200"/>
      <c r="AE28" s="1200"/>
    </row>
    <row r="29" spans="1:31">
      <c r="B29" s="1200"/>
      <c r="C29" s="1200"/>
      <c r="D29" s="1200"/>
      <c r="E29" s="1200"/>
      <c r="F29" s="1200"/>
      <c r="G29" s="1200"/>
      <c r="H29" s="1200"/>
      <c r="I29" s="1200"/>
      <c r="J29" s="1200"/>
      <c r="K29" s="1200"/>
      <c r="L29" s="1200"/>
      <c r="M29" s="1200"/>
      <c r="N29" s="1200"/>
      <c r="O29" s="1200"/>
      <c r="P29" s="1200"/>
      <c r="Q29" s="1200"/>
      <c r="R29" s="1200"/>
      <c r="S29" s="1200"/>
      <c r="T29" s="1200"/>
      <c r="U29" s="1200"/>
      <c r="V29" s="1200"/>
      <c r="W29" s="1200"/>
      <c r="X29" s="1200"/>
      <c r="Y29" s="1200"/>
      <c r="Z29" s="1200"/>
      <c r="AA29" s="1200"/>
      <c r="AB29" s="1200"/>
      <c r="AC29" s="1200"/>
      <c r="AD29" s="1200"/>
      <c r="AE29" s="1200"/>
    </row>
    <row r="30" spans="1:31">
      <c r="A30" s="1194" t="s">
        <v>8950</v>
      </c>
      <c r="B30" s="1200"/>
      <c r="C30" s="1200"/>
      <c r="D30" s="1200"/>
      <c r="E30" s="1200"/>
      <c r="F30" s="1200"/>
      <c r="G30" s="1200"/>
      <c r="H30" s="1200"/>
      <c r="I30" s="1200"/>
      <c r="J30" s="1200"/>
      <c r="K30" s="1200"/>
      <c r="L30" s="1200"/>
      <c r="M30" s="1200"/>
      <c r="N30" s="1200"/>
      <c r="O30" s="1200"/>
      <c r="P30" s="1200"/>
      <c r="Q30" s="1200"/>
      <c r="R30" s="1200"/>
      <c r="S30" s="1200"/>
      <c r="T30" s="1200"/>
      <c r="U30" s="1200"/>
      <c r="V30" s="1200"/>
      <c r="W30" s="1200"/>
      <c r="X30" s="1200"/>
      <c r="Y30" s="1200"/>
      <c r="Z30" s="1200"/>
      <c r="AA30" s="1200"/>
      <c r="AB30" s="1200"/>
      <c r="AC30" s="1200"/>
      <c r="AD30" s="1200"/>
      <c r="AE30" s="1200"/>
    </row>
    <row r="31" spans="1:31">
      <c r="B31" s="1200"/>
      <c r="C31" s="1200"/>
      <c r="D31" s="1200"/>
      <c r="E31" s="1200"/>
      <c r="F31" s="1200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  <c r="X31" s="1200"/>
      <c r="Y31" s="1200"/>
      <c r="Z31" s="1200"/>
      <c r="AA31" s="1200"/>
      <c r="AB31" s="1200"/>
      <c r="AC31" s="1200"/>
      <c r="AD31" s="1200"/>
      <c r="AE31" s="1200"/>
    </row>
    <row r="32" spans="1:31">
      <c r="A32" s="1194" t="s">
        <v>8951</v>
      </c>
      <c r="B32" s="1200"/>
      <c r="C32" s="1200"/>
      <c r="D32" s="1200"/>
      <c r="E32" s="1200"/>
      <c r="F32" s="1200"/>
      <c r="G32" s="1200"/>
      <c r="H32" s="1200"/>
      <c r="I32" s="1200"/>
      <c r="J32" s="1200"/>
      <c r="K32" s="1200"/>
      <c r="L32" s="1200"/>
      <c r="M32" s="1200"/>
      <c r="N32" s="1200"/>
      <c r="O32" s="1200"/>
      <c r="P32" s="1200"/>
      <c r="Q32" s="1200"/>
      <c r="R32" s="1200"/>
      <c r="S32" s="1200"/>
      <c r="T32" s="1200"/>
      <c r="U32" s="1200"/>
      <c r="V32" s="1200"/>
      <c r="W32" s="1200"/>
      <c r="X32" s="1200"/>
      <c r="Y32" s="1200"/>
      <c r="Z32" s="1200"/>
      <c r="AA32" s="1200"/>
      <c r="AB32" s="1200"/>
      <c r="AC32" s="1200"/>
      <c r="AD32" s="1200"/>
      <c r="AE32" s="1200"/>
    </row>
    <row r="33" spans="1:31">
      <c r="B33" s="1200"/>
      <c r="C33" s="1200"/>
      <c r="D33" s="1200"/>
      <c r="E33" s="1200"/>
      <c r="F33" s="1200"/>
      <c r="G33" s="1200"/>
      <c r="H33" s="1200"/>
      <c r="I33" s="1200"/>
      <c r="J33" s="1200"/>
      <c r="K33" s="1200"/>
      <c r="L33" s="1200"/>
      <c r="M33" s="1200"/>
      <c r="N33" s="1200"/>
      <c r="O33" s="1200"/>
      <c r="P33" s="1200"/>
      <c r="Q33" s="1200"/>
      <c r="R33" s="1200"/>
      <c r="S33" s="1200"/>
      <c r="T33" s="1200"/>
      <c r="U33" s="1200"/>
      <c r="V33" s="1200"/>
      <c r="W33" s="1200"/>
      <c r="X33" s="1200"/>
      <c r="Y33" s="1200"/>
      <c r="Z33" s="1200"/>
      <c r="AA33" s="1200"/>
      <c r="AB33" s="1200"/>
      <c r="AC33" s="1200"/>
      <c r="AD33" s="1200"/>
      <c r="AE33" s="1200"/>
    </row>
    <row r="34" spans="1:31">
      <c r="A34" s="1194" t="s">
        <v>8952</v>
      </c>
      <c r="B34" s="1200"/>
      <c r="C34" s="1200"/>
      <c r="D34" s="1200"/>
      <c r="E34" s="1200"/>
      <c r="F34" s="1200"/>
      <c r="G34" s="1200"/>
      <c r="H34" s="1200"/>
      <c r="I34" s="1200"/>
      <c r="J34" s="1200"/>
      <c r="K34" s="1200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0"/>
      <c r="W34" s="1200"/>
      <c r="X34" s="1200"/>
      <c r="Y34" s="1200"/>
      <c r="Z34" s="1200"/>
      <c r="AA34" s="1200"/>
      <c r="AB34" s="1200"/>
      <c r="AC34" s="1200"/>
      <c r="AD34" s="1200"/>
      <c r="AE34" s="1200"/>
    </row>
    <row r="35" spans="1:31">
      <c r="B35" s="1200"/>
      <c r="C35" s="1200"/>
      <c r="D35" s="1200"/>
      <c r="E35" s="1200"/>
      <c r="F35" s="1200"/>
      <c r="G35" s="1200"/>
      <c r="H35" s="1200"/>
      <c r="I35" s="1200"/>
      <c r="J35" s="1200"/>
      <c r="K35" s="1200"/>
      <c r="L35" s="1200"/>
      <c r="M35" s="1200"/>
      <c r="N35" s="1200"/>
      <c r="O35" s="1200"/>
      <c r="P35" s="1200"/>
      <c r="Q35" s="1200"/>
      <c r="R35" s="1200"/>
      <c r="S35" s="1200"/>
      <c r="T35" s="1200"/>
      <c r="U35" s="1200"/>
      <c r="V35" s="1200"/>
      <c r="W35" s="1200"/>
      <c r="X35" s="1200"/>
      <c r="Y35" s="1200"/>
      <c r="Z35" s="1200"/>
      <c r="AA35" s="1200"/>
      <c r="AB35" s="1200"/>
      <c r="AC35" s="1200"/>
      <c r="AD35" s="1200"/>
      <c r="AE35" s="1200"/>
    </row>
    <row r="36" spans="1:31">
      <c r="A36" s="1194" t="s">
        <v>8953</v>
      </c>
      <c r="B36" s="1200">
        <v>5044892.6900000004</v>
      </c>
      <c r="C36" s="1200">
        <v>4595459.66</v>
      </c>
      <c r="D36" s="1200">
        <v>9640352.3499999996</v>
      </c>
      <c r="E36" s="1200">
        <v>5608550.54</v>
      </c>
      <c r="F36" s="1200">
        <v>5608550.54</v>
      </c>
      <c r="G36" s="1200">
        <v>4031801.81</v>
      </c>
      <c r="H36" s="1200"/>
      <c r="I36" s="1200"/>
      <c r="J36" s="1200"/>
      <c r="K36" s="1200"/>
      <c r="L36" s="1200"/>
      <c r="M36" s="1200"/>
      <c r="N36" s="1200"/>
      <c r="O36" s="1200"/>
      <c r="P36" s="1200"/>
      <c r="Q36" s="1200"/>
      <c r="R36" s="1200"/>
      <c r="S36" s="1200"/>
      <c r="T36" s="1200"/>
      <c r="U36" s="1200"/>
      <c r="V36" s="1200"/>
      <c r="W36" s="1200"/>
      <c r="X36" s="1200"/>
      <c r="Y36" s="1200"/>
      <c r="Z36" s="1200"/>
      <c r="AA36" s="1200"/>
      <c r="AB36" s="1200"/>
      <c r="AC36" s="1200"/>
      <c r="AD36" s="1200"/>
      <c r="AE36" s="1200"/>
    </row>
    <row r="37" spans="1:31">
      <c r="B37" s="1200"/>
      <c r="C37" s="1200"/>
      <c r="D37" s="1200"/>
      <c r="E37" s="1200"/>
      <c r="F37" s="1200"/>
      <c r="G37" s="1200"/>
      <c r="H37" s="1200"/>
      <c r="I37" s="1200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0"/>
      <c r="V37" s="1200"/>
      <c r="W37" s="1200"/>
      <c r="X37" s="1200"/>
      <c r="Y37" s="1200"/>
      <c r="Z37" s="1200"/>
      <c r="AA37" s="1200"/>
      <c r="AB37" s="1200"/>
      <c r="AC37" s="1200"/>
      <c r="AD37" s="1200"/>
      <c r="AE37" s="1200"/>
    </row>
    <row r="38" spans="1:31">
      <c r="B38" s="1200"/>
      <c r="C38" s="1200"/>
      <c r="D38" s="1200"/>
      <c r="E38" s="1200"/>
      <c r="F38" s="1200"/>
      <c r="G38" s="1200"/>
      <c r="H38" s="1200"/>
      <c r="I38" s="1200"/>
      <c r="J38" s="1200"/>
      <c r="K38" s="1200"/>
      <c r="L38" s="1200"/>
      <c r="M38" s="1200"/>
      <c r="N38" s="1200"/>
      <c r="O38" s="1200"/>
      <c r="P38" s="1200"/>
      <c r="Q38" s="1200"/>
      <c r="R38" s="1200"/>
      <c r="S38" s="1200"/>
      <c r="T38" s="1200"/>
      <c r="U38" s="1200"/>
      <c r="V38" s="1200"/>
      <c r="W38" s="1200"/>
      <c r="X38" s="1200"/>
      <c r="Y38" s="1200"/>
      <c r="Z38" s="1200"/>
      <c r="AA38" s="1200"/>
      <c r="AB38" s="1200"/>
      <c r="AC38" s="1200"/>
      <c r="AD38" s="1200"/>
      <c r="AE38" s="1200"/>
    </row>
    <row r="39" spans="1:31">
      <c r="A39" s="1194" t="s">
        <v>1064</v>
      </c>
      <c r="B39" s="1200">
        <v>289012695.94999999</v>
      </c>
      <c r="C39" s="1200">
        <v>40300000</v>
      </c>
      <c r="D39" s="1200">
        <v>329312695.94999999</v>
      </c>
      <c r="E39" s="1200">
        <v>73396253.629999995</v>
      </c>
      <c r="F39" s="1200">
        <v>73387632.370000005</v>
      </c>
      <c r="G39" s="1200">
        <v>255916442.31999999</v>
      </c>
      <c r="H39" s="1200"/>
      <c r="I39" s="1200"/>
      <c r="J39" s="1200"/>
      <c r="K39" s="1200"/>
      <c r="L39" s="1200"/>
      <c r="M39" s="1200"/>
      <c r="N39" s="1200"/>
      <c r="O39" s="1200"/>
      <c r="P39" s="1200"/>
      <c r="Q39" s="1200"/>
      <c r="R39" s="1200"/>
      <c r="S39" s="1200"/>
      <c r="T39" s="1200"/>
      <c r="U39" s="1200"/>
      <c r="V39" s="1200"/>
      <c r="W39" s="1200"/>
      <c r="X39" s="1200"/>
      <c r="Y39" s="1200"/>
      <c r="Z39" s="1200"/>
      <c r="AA39" s="1200"/>
      <c r="AB39" s="1200"/>
      <c r="AC39" s="1200"/>
      <c r="AD39" s="1200"/>
      <c r="AE39" s="1200"/>
    </row>
    <row r="40" spans="1:31">
      <c r="B40" s="1200"/>
      <c r="C40" s="1200"/>
      <c r="D40" s="1200"/>
      <c r="E40" s="1200"/>
      <c r="F40" s="1200"/>
      <c r="G40" s="1200"/>
      <c r="H40" s="1200"/>
      <c r="I40" s="1200"/>
      <c r="J40" s="1200"/>
      <c r="K40" s="1200"/>
      <c r="L40" s="1200"/>
      <c r="M40" s="1200"/>
      <c r="N40" s="1200"/>
      <c r="O40" s="1200"/>
      <c r="P40" s="1200"/>
      <c r="Q40" s="1200"/>
      <c r="R40" s="1200"/>
      <c r="S40" s="1200"/>
      <c r="T40" s="1200"/>
      <c r="U40" s="1200"/>
      <c r="V40" s="1200"/>
      <c r="W40" s="1200"/>
      <c r="X40" s="1200"/>
      <c r="Y40" s="1200"/>
      <c r="Z40" s="1200"/>
      <c r="AA40" s="1200"/>
      <c r="AB40" s="1200"/>
      <c r="AC40" s="1200"/>
      <c r="AD40" s="1200"/>
      <c r="AE40" s="1200"/>
    </row>
    <row r="41" spans="1:31">
      <c r="A41" s="1194" t="s">
        <v>1054</v>
      </c>
      <c r="B41" s="1200">
        <v>0</v>
      </c>
      <c r="C41" s="1200">
        <v>0</v>
      </c>
      <c r="D41" s="1200">
        <v>0</v>
      </c>
      <c r="E41" s="1200">
        <v>1790.61</v>
      </c>
      <c r="F41" s="1200">
        <v>-6830.65</v>
      </c>
      <c r="G41" s="1200">
        <v>-1790.61</v>
      </c>
      <c r="H41" s="1200"/>
      <c r="I41" s="1200"/>
      <c r="J41" s="1200"/>
      <c r="K41" s="1200"/>
      <c r="L41" s="1200"/>
      <c r="M41" s="1200"/>
      <c r="N41" s="1200"/>
      <c r="O41" s="1200"/>
      <c r="P41" s="1200"/>
      <c r="Q41" s="1200"/>
      <c r="R41" s="1200"/>
      <c r="S41" s="1200"/>
      <c r="T41" s="1200"/>
      <c r="U41" s="1200"/>
      <c r="V41" s="1200"/>
      <c r="W41" s="1200"/>
      <c r="X41" s="1200"/>
      <c r="Y41" s="1200"/>
      <c r="Z41" s="1200"/>
      <c r="AA41" s="1200"/>
      <c r="AB41" s="1200"/>
      <c r="AC41" s="1200"/>
      <c r="AD41" s="1200"/>
      <c r="AE41" s="1200"/>
    </row>
    <row r="42" spans="1:31">
      <c r="B42" s="1200"/>
      <c r="C42" s="1200"/>
      <c r="D42" s="1200"/>
      <c r="E42" s="1200"/>
      <c r="F42" s="1200"/>
      <c r="G42" s="1200"/>
      <c r="H42" s="1200"/>
      <c r="I42" s="1200"/>
      <c r="J42" s="1200"/>
      <c r="K42" s="1200"/>
      <c r="L42" s="1200"/>
      <c r="M42" s="1200"/>
      <c r="N42" s="1200"/>
      <c r="O42" s="1200"/>
      <c r="P42" s="1200"/>
      <c r="Q42" s="1200"/>
      <c r="R42" s="1200"/>
      <c r="S42" s="1200"/>
      <c r="T42" s="1200"/>
      <c r="U42" s="1200"/>
      <c r="V42" s="1200"/>
      <c r="W42" s="1200"/>
      <c r="X42" s="1200"/>
      <c r="Y42" s="1200"/>
      <c r="Z42" s="1200"/>
      <c r="AA42" s="1200"/>
      <c r="AB42" s="1200"/>
      <c r="AC42" s="1200"/>
      <c r="AD42" s="1200"/>
      <c r="AE42" s="1200"/>
    </row>
    <row r="43" spans="1:31">
      <c r="A43" s="1194" t="s">
        <v>1055</v>
      </c>
      <c r="B43" s="1200"/>
      <c r="C43" s="1200"/>
      <c r="D43" s="1200"/>
      <c r="E43" s="1200"/>
      <c r="F43" s="1200"/>
      <c r="G43" s="1200"/>
      <c r="H43" s="1200"/>
      <c r="I43" s="1200"/>
      <c r="J43" s="1200"/>
      <c r="K43" s="1200"/>
      <c r="L43" s="1200"/>
      <c r="M43" s="1200"/>
      <c r="N43" s="1200"/>
      <c r="O43" s="1200"/>
      <c r="P43" s="1200"/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1200"/>
      <c r="AD43" s="1200"/>
      <c r="AE43" s="1200"/>
    </row>
    <row r="44" spans="1:31">
      <c r="B44" s="1200"/>
      <c r="C44" s="1200"/>
      <c r="D44" s="1200"/>
      <c r="E44" s="1200"/>
      <c r="F44" s="1200"/>
      <c r="G44" s="1200"/>
      <c r="H44" s="1200"/>
      <c r="I44" s="1200"/>
      <c r="J44" s="1200"/>
      <c r="K44" s="1200"/>
      <c r="L44" s="1200"/>
      <c r="M44" s="1200"/>
      <c r="N44" s="1200"/>
      <c r="O44" s="1200"/>
      <c r="P44" s="1200"/>
      <c r="Q44" s="1200"/>
      <c r="R44" s="1200"/>
      <c r="S44" s="1200"/>
      <c r="T44" s="1200"/>
      <c r="U44" s="1200"/>
      <c r="V44" s="1200"/>
      <c r="W44" s="1200"/>
      <c r="X44" s="1200"/>
      <c r="Y44" s="1200"/>
      <c r="Z44" s="1200"/>
      <c r="AA44" s="1200"/>
      <c r="AB44" s="1200"/>
      <c r="AC44" s="1200"/>
      <c r="AD44" s="1200"/>
      <c r="AE44" s="1200"/>
    </row>
    <row r="45" spans="1:31">
      <c r="A45" s="1194" t="s">
        <v>1056</v>
      </c>
      <c r="B45" s="1200">
        <v>0</v>
      </c>
      <c r="C45" s="1200">
        <v>0</v>
      </c>
      <c r="D45" s="1200">
        <v>0</v>
      </c>
      <c r="E45" s="1200">
        <v>0</v>
      </c>
      <c r="F45" s="1200">
        <v>0</v>
      </c>
      <c r="G45" s="1200">
        <v>0</v>
      </c>
      <c r="H45" s="1200"/>
      <c r="I45" s="1200"/>
      <c r="J45" s="1200"/>
      <c r="K45" s="1200"/>
      <c r="L45" s="1200"/>
      <c r="M45" s="1200"/>
      <c r="N45" s="1200"/>
      <c r="O45" s="1200"/>
      <c r="P45" s="1200"/>
      <c r="Q45" s="1200"/>
      <c r="R45" s="1200"/>
      <c r="S45" s="1200"/>
      <c r="T45" s="1200"/>
      <c r="U45" s="1200"/>
      <c r="V45" s="1200"/>
      <c r="W45" s="1200"/>
      <c r="X45" s="1200"/>
      <c r="Y45" s="1200"/>
      <c r="Z45" s="1200"/>
      <c r="AA45" s="1200"/>
      <c r="AB45" s="1200"/>
      <c r="AC45" s="1200"/>
      <c r="AD45" s="1200"/>
      <c r="AE45" s="1200"/>
    </row>
    <row r="46" spans="1:31">
      <c r="B46" s="1200"/>
      <c r="C46" s="1200"/>
      <c r="D46" s="1200"/>
      <c r="E46" s="1200"/>
      <c r="F46" s="1200"/>
      <c r="G46" s="1200"/>
      <c r="H46" s="1200"/>
      <c r="I46" s="1200"/>
      <c r="J46" s="1200"/>
      <c r="K46" s="1200"/>
      <c r="L46" s="1200"/>
      <c r="M46" s="1200"/>
      <c r="N46" s="1200"/>
      <c r="O46" s="1200"/>
      <c r="P46" s="1200"/>
      <c r="Q46" s="1200"/>
      <c r="R46" s="1200"/>
      <c r="S46" s="1200"/>
      <c r="T46" s="1200"/>
      <c r="U46" s="1200"/>
      <c r="V46" s="1200"/>
      <c r="W46" s="1200"/>
      <c r="X46" s="1200"/>
      <c r="Y46" s="1200"/>
      <c r="Z46" s="1200"/>
      <c r="AA46" s="1200"/>
      <c r="AB46" s="1200"/>
      <c r="AC46" s="1200"/>
      <c r="AD46" s="1200"/>
      <c r="AE46" s="1200"/>
    </row>
    <row r="47" spans="1:31">
      <c r="A47" s="1194" t="s">
        <v>8946</v>
      </c>
      <c r="B47" s="1200">
        <v>0</v>
      </c>
      <c r="C47" s="1200">
        <v>0</v>
      </c>
      <c r="D47" s="1200">
        <v>0</v>
      </c>
      <c r="E47" s="1200">
        <v>0</v>
      </c>
      <c r="F47" s="1200">
        <v>0</v>
      </c>
      <c r="G47" s="1200">
        <v>0</v>
      </c>
      <c r="H47" s="1200"/>
      <c r="I47" s="1200"/>
      <c r="J47" s="1200"/>
      <c r="K47" s="1200"/>
      <c r="L47" s="1200"/>
      <c r="M47" s="1200"/>
      <c r="N47" s="1200"/>
      <c r="O47" s="1200"/>
      <c r="P47" s="1200"/>
      <c r="Q47" s="1200"/>
      <c r="R47" s="1200"/>
      <c r="S47" s="1200"/>
      <c r="T47" s="1200"/>
      <c r="U47" s="1200"/>
      <c r="V47" s="1200"/>
      <c r="W47" s="1200"/>
      <c r="X47" s="1200"/>
      <c r="Y47" s="1200"/>
      <c r="Z47" s="1200"/>
      <c r="AA47" s="1200"/>
      <c r="AB47" s="1200"/>
      <c r="AC47" s="1200"/>
      <c r="AD47" s="1200"/>
      <c r="AE47" s="1200"/>
    </row>
    <row r="48" spans="1:31">
      <c r="B48" s="1200"/>
      <c r="C48" s="1200"/>
      <c r="D48" s="1200"/>
      <c r="E48" s="1200"/>
      <c r="F48" s="1200"/>
      <c r="G48" s="1200"/>
      <c r="H48" s="1200"/>
      <c r="I48" s="1200"/>
      <c r="J48" s="1200"/>
      <c r="K48" s="1200"/>
      <c r="L48" s="1200"/>
      <c r="M48" s="1200"/>
      <c r="N48" s="1200"/>
      <c r="O48" s="1200"/>
      <c r="P48" s="1200"/>
      <c r="Q48" s="1200"/>
      <c r="R48" s="1200"/>
      <c r="S48" s="1200"/>
      <c r="T48" s="1200"/>
      <c r="U48" s="1200"/>
      <c r="V48" s="1200"/>
      <c r="W48" s="1200"/>
      <c r="X48" s="1200"/>
      <c r="Y48" s="1200"/>
      <c r="Z48" s="1200"/>
      <c r="AA48" s="1200"/>
      <c r="AB48" s="1200"/>
      <c r="AC48" s="1200"/>
      <c r="AD48" s="1200"/>
      <c r="AE48" s="1200"/>
    </row>
    <row r="49" spans="1:31">
      <c r="A49" s="1194" t="s">
        <v>8947</v>
      </c>
      <c r="B49" s="1200">
        <v>0</v>
      </c>
      <c r="C49" s="1200">
        <v>0</v>
      </c>
      <c r="D49" s="1200">
        <v>0</v>
      </c>
      <c r="E49" s="1200">
        <v>0</v>
      </c>
      <c r="F49" s="1200">
        <v>0</v>
      </c>
      <c r="G49" s="1200">
        <v>0</v>
      </c>
      <c r="H49" s="1200"/>
      <c r="I49" s="1200"/>
      <c r="J49" s="1200"/>
      <c r="K49" s="1200"/>
      <c r="L49" s="1200"/>
      <c r="M49" s="1200"/>
      <c r="N49" s="1200"/>
      <c r="O49" s="1200"/>
      <c r="P49" s="1200"/>
      <c r="Q49" s="1200"/>
      <c r="R49" s="1200"/>
      <c r="S49" s="1200"/>
      <c r="T49" s="1200"/>
      <c r="U49" s="1200"/>
      <c r="V49" s="1200"/>
      <c r="W49" s="1200"/>
      <c r="X49" s="1200"/>
      <c r="Y49" s="1200"/>
      <c r="Z49" s="1200"/>
      <c r="AA49" s="1200"/>
      <c r="AB49" s="1200"/>
      <c r="AC49" s="1200"/>
      <c r="AD49" s="1200"/>
      <c r="AE49" s="1200"/>
    </row>
    <row r="50" spans="1:31">
      <c r="B50" s="1200"/>
      <c r="C50" s="1200"/>
      <c r="D50" s="1200"/>
      <c r="E50" s="1200"/>
      <c r="F50" s="1200"/>
      <c r="G50" s="1200"/>
      <c r="H50" s="1200"/>
      <c r="I50" s="1200"/>
      <c r="J50" s="1200"/>
      <c r="K50" s="1200"/>
      <c r="L50" s="1200"/>
      <c r="M50" s="1200"/>
      <c r="N50" s="1200"/>
      <c r="O50" s="1200"/>
      <c r="P50" s="1200"/>
      <c r="Q50" s="1200"/>
      <c r="R50" s="1200"/>
      <c r="S50" s="1200"/>
      <c r="T50" s="1200"/>
      <c r="U50" s="1200"/>
      <c r="V50" s="1200"/>
      <c r="W50" s="1200"/>
      <c r="X50" s="1200"/>
      <c r="Y50" s="1200"/>
      <c r="Z50" s="1200"/>
      <c r="AA50" s="1200"/>
      <c r="AB50" s="1200"/>
      <c r="AC50" s="1200"/>
      <c r="AD50" s="1200"/>
      <c r="AE50" s="1200"/>
    </row>
    <row r="51" spans="1:31">
      <c r="A51" s="1194" t="s">
        <v>1059</v>
      </c>
      <c r="B51" s="1200">
        <v>289012695.94999999</v>
      </c>
      <c r="C51" s="1200">
        <v>40300000</v>
      </c>
      <c r="D51" s="1200">
        <v>329312695.94999999</v>
      </c>
      <c r="E51" s="1200">
        <v>73394463.019999996</v>
      </c>
      <c r="F51" s="1200">
        <v>73394463.019999996</v>
      </c>
      <c r="G51" s="1200">
        <v>255918232.93000001</v>
      </c>
      <c r="H51" s="1200"/>
      <c r="I51" s="1200"/>
      <c r="J51" s="1200"/>
      <c r="K51" s="1200"/>
      <c r="L51" s="1200"/>
      <c r="M51" s="1200"/>
      <c r="N51" s="1200"/>
      <c r="O51" s="1200"/>
      <c r="P51" s="1200"/>
      <c r="Q51" s="1200"/>
      <c r="R51" s="1200"/>
      <c r="S51" s="1200"/>
      <c r="T51" s="1200"/>
      <c r="U51" s="1200"/>
      <c r="V51" s="1200"/>
      <c r="W51" s="1200"/>
      <c r="X51" s="1200"/>
      <c r="Y51" s="1200"/>
      <c r="Z51" s="1200"/>
      <c r="AA51" s="1200"/>
      <c r="AB51" s="1200"/>
      <c r="AC51" s="1200"/>
      <c r="AD51" s="1200"/>
      <c r="AE51" s="1200"/>
    </row>
    <row r="52" spans="1:31">
      <c r="B52" s="1200"/>
      <c r="C52" s="1200"/>
      <c r="D52" s="1200"/>
      <c r="E52" s="1200"/>
      <c r="F52" s="1200"/>
      <c r="G52" s="1200"/>
      <c r="H52" s="1200"/>
      <c r="I52" s="1200"/>
      <c r="J52" s="1200"/>
      <c r="K52" s="1200"/>
      <c r="L52" s="1200"/>
      <c r="M52" s="1200"/>
      <c r="N52" s="1200"/>
      <c r="O52" s="1200"/>
      <c r="P52" s="1200"/>
      <c r="Q52" s="1200"/>
      <c r="R52" s="1200"/>
      <c r="S52" s="1200"/>
      <c r="T52" s="1200"/>
      <c r="U52" s="1200"/>
      <c r="V52" s="1200"/>
      <c r="W52" s="1200"/>
      <c r="X52" s="1200"/>
      <c r="Y52" s="1200"/>
      <c r="Z52" s="1200"/>
      <c r="AA52" s="1200"/>
      <c r="AB52" s="1200"/>
      <c r="AC52" s="1200"/>
      <c r="AD52" s="1200"/>
      <c r="AE52" s="1200"/>
    </row>
    <row r="53" spans="1:31">
      <c r="A53" s="1194" t="s">
        <v>8948</v>
      </c>
      <c r="B53" s="1200">
        <v>0</v>
      </c>
      <c r="C53" s="1200">
        <v>0</v>
      </c>
      <c r="D53" s="1200">
        <v>0</v>
      </c>
      <c r="E53" s="1200">
        <v>0</v>
      </c>
      <c r="F53" s="1200">
        <v>0</v>
      </c>
      <c r="G53" s="1200">
        <v>0</v>
      </c>
      <c r="H53" s="1200"/>
      <c r="I53" s="1200"/>
      <c r="J53" s="1200"/>
      <c r="K53" s="1200"/>
      <c r="L53" s="1200"/>
      <c r="M53" s="1200"/>
      <c r="N53" s="1200"/>
      <c r="O53" s="1200"/>
      <c r="P53" s="1200"/>
      <c r="Q53" s="1200"/>
      <c r="R53" s="1200"/>
      <c r="S53" s="1200"/>
      <c r="T53" s="1200"/>
      <c r="U53" s="1200"/>
      <c r="V53" s="1200"/>
      <c r="W53" s="1200"/>
      <c r="X53" s="1200"/>
      <c r="Y53" s="1200"/>
      <c r="Z53" s="1200"/>
      <c r="AA53" s="1200"/>
      <c r="AB53" s="1200"/>
      <c r="AC53" s="1200"/>
      <c r="AD53" s="1200"/>
      <c r="AE53" s="1200"/>
    </row>
    <row r="54" spans="1:31">
      <c r="B54" s="1200"/>
      <c r="C54" s="1200"/>
      <c r="D54" s="1200"/>
      <c r="E54" s="1200"/>
      <c r="F54" s="1200"/>
      <c r="G54" s="1200"/>
      <c r="H54" s="1200"/>
      <c r="I54" s="1200"/>
      <c r="J54" s="1200"/>
      <c r="K54" s="1200"/>
      <c r="L54" s="1200"/>
      <c r="M54" s="1200"/>
      <c r="N54" s="1200"/>
      <c r="O54" s="1200"/>
      <c r="P54" s="1200"/>
      <c r="Q54" s="1200"/>
      <c r="R54" s="1200"/>
      <c r="S54" s="1200"/>
      <c r="T54" s="1200"/>
      <c r="U54" s="1200"/>
      <c r="V54" s="1200"/>
      <c r="W54" s="1200"/>
      <c r="X54" s="1200"/>
      <c r="Y54" s="1200"/>
      <c r="Z54" s="1200"/>
      <c r="AA54" s="1200"/>
      <c r="AB54" s="1200"/>
      <c r="AC54" s="1200"/>
      <c r="AD54" s="1200"/>
      <c r="AE54" s="1200"/>
    </row>
    <row r="55" spans="1:31">
      <c r="A55" s="1194" t="s">
        <v>8949</v>
      </c>
      <c r="B55" s="1200"/>
      <c r="C55" s="1200"/>
      <c r="D55" s="1200"/>
      <c r="E55" s="1200"/>
      <c r="F55" s="1200"/>
      <c r="G55" s="1200"/>
      <c r="H55" s="1200"/>
      <c r="I55" s="1200"/>
      <c r="J55" s="1200"/>
      <c r="K55" s="1200"/>
      <c r="L55" s="1200"/>
      <c r="M55" s="1200"/>
      <c r="N55" s="1200"/>
      <c r="O55" s="1200"/>
      <c r="P55" s="1200"/>
      <c r="Q55" s="1200"/>
      <c r="R55" s="1200"/>
      <c r="S55" s="1200"/>
      <c r="T55" s="1200"/>
      <c r="U55" s="1200"/>
      <c r="V55" s="1200"/>
      <c r="W55" s="1200"/>
      <c r="X55" s="1200"/>
      <c r="Y55" s="1200"/>
      <c r="Z55" s="1200"/>
      <c r="AA55" s="1200"/>
      <c r="AB55" s="1200"/>
      <c r="AC55" s="1200"/>
      <c r="AD55" s="1200"/>
      <c r="AE55" s="1200"/>
    </row>
    <row r="56" spans="1:31">
      <c r="B56" s="1200"/>
      <c r="C56" s="1200"/>
      <c r="D56" s="1200"/>
      <c r="E56" s="1200"/>
      <c r="F56" s="1200"/>
      <c r="G56" s="1200"/>
      <c r="H56" s="1200"/>
      <c r="I56" s="1200"/>
      <c r="J56" s="1200"/>
      <c r="K56" s="1200"/>
      <c r="L56" s="1200"/>
      <c r="M56" s="1200"/>
      <c r="N56" s="1200"/>
      <c r="O56" s="1200"/>
      <c r="P56" s="1200"/>
      <c r="Q56" s="1200"/>
      <c r="R56" s="1200"/>
      <c r="S56" s="1200"/>
      <c r="T56" s="1200"/>
      <c r="U56" s="1200"/>
      <c r="V56" s="1200"/>
      <c r="W56" s="1200"/>
      <c r="X56" s="1200"/>
      <c r="Y56" s="1200"/>
      <c r="Z56" s="1200"/>
      <c r="AA56" s="1200"/>
      <c r="AB56" s="1200"/>
      <c r="AC56" s="1200"/>
      <c r="AD56" s="1200"/>
      <c r="AE56" s="1200"/>
    </row>
    <row r="57" spans="1:31">
      <c r="A57" s="1194" t="s">
        <v>8950</v>
      </c>
      <c r="B57" s="1200"/>
      <c r="C57" s="1200"/>
      <c r="D57" s="1200"/>
      <c r="E57" s="1200"/>
      <c r="F57" s="1200"/>
      <c r="G57" s="1200"/>
      <c r="H57" s="1200"/>
      <c r="I57" s="1200"/>
      <c r="J57" s="1200"/>
      <c r="K57" s="1200"/>
      <c r="L57" s="1200"/>
      <c r="M57" s="1200"/>
      <c r="N57" s="1200"/>
      <c r="O57" s="1200"/>
      <c r="P57" s="1200"/>
      <c r="Q57" s="1200"/>
      <c r="R57" s="1200"/>
      <c r="S57" s="1200"/>
      <c r="T57" s="1200"/>
      <c r="U57" s="1200"/>
      <c r="V57" s="1200"/>
      <c r="W57" s="1200"/>
      <c r="X57" s="1200"/>
      <c r="Y57" s="1200"/>
      <c r="Z57" s="1200"/>
      <c r="AA57" s="1200"/>
      <c r="AB57" s="1200"/>
      <c r="AC57" s="1200"/>
      <c r="AD57" s="1200"/>
      <c r="AE57" s="1200"/>
    </row>
    <row r="58" spans="1:31">
      <c r="B58" s="1200"/>
      <c r="C58" s="1200"/>
      <c r="D58" s="1200"/>
      <c r="E58" s="1200"/>
      <c r="F58" s="1200"/>
      <c r="G58" s="1200"/>
      <c r="H58" s="1200"/>
      <c r="I58" s="1200"/>
      <c r="J58" s="1200"/>
      <c r="K58" s="1200"/>
      <c r="L58" s="1200"/>
      <c r="M58" s="1200"/>
      <c r="N58" s="1200"/>
      <c r="O58" s="1200"/>
      <c r="P58" s="1200"/>
      <c r="Q58" s="1200"/>
      <c r="R58" s="1200"/>
      <c r="S58" s="1200"/>
      <c r="T58" s="1200"/>
      <c r="U58" s="1200"/>
      <c r="V58" s="1200"/>
      <c r="W58" s="1200"/>
      <c r="X58" s="1200"/>
      <c r="Y58" s="1200"/>
      <c r="Z58" s="1200"/>
      <c r="AA58" s="1200"/>
      <c r="AB58" s="1200"/>
      <c r="AC58" s="1200"/>
      <c r="AD58" s="1200"/>
      <c r="AE58" s="1200"/>
    </row>
    <row r="59" spans="1:31">
      <c r="A59" s="1194" t="s">
        <v>1061</v>
      </c>
      <c r="B59" s="1200"/>
      <c r="C59" s="1200"/>
      <c r="D59" s="1200"/>
      <c r="E59" s="1200"/>
      <c r="F59" s="1200"/>
      <c r="G59" s="1200"/>
      <c r="H59" s="1200"/>
      <c r="I59" s="1200"/>
      <c r="J59" s="1200"/>
      <c r="K59" s="1200"/>
      <c r="L59" s="1200"/>
      <c r="M59" s="1200"/>
      <c r="N59" s="1200"/>
      <c r="O59" s="1200"/>
      <c r="P59" s="1200"/>
      <c r="Q59" s="1200"/>
      <c r="R59" s="1200"/>
      <c r="S59" s="1200"/>
      <c r="T59" s="1200"/>
      <c r="U59" s="1200"/>
      <c r="V59" s="1200"/>
      <c r="W59" s="1200"/>
      <c r="X59" s="1200"/>
      <c r="Y59" s="1200"/>
      <c r="Z59" s="1200"/>
      <c r="AA59" s="1200"/>
      <c r="AB59" s="1200"/>
      <c r="AC59" s="1200"/>
      <c r="AD59" s="1200"/>
      <c r="AE59" s="1200"/>
    </row>
    <row r="60" spans="1:31">
      <c r="B60" s="1200"/>
      <c r="C60" s="1200"/>
      <c r="D60" s="1200"/>
      <c r="E60" s="1200"/>
      <c r="F60" s="1200"/>
      <c r="G60" s="1200"/>
      <c r="H60" s="1200"/>
      <c r="I60" s="1200"/>
      <c r="J60" s="1200"/>
      <c r="K60" s="1200"/>
      <c r="L60" s="1200"/>
      <c r="M60" s="1200"/>
      <c r="N60" s="1200"/>
      <c r="O60" s="1200"/>
      <c r="P60" s="1200"/>
      <c r="Q60" s="1200"/>
      <c r="R60" s="1200"/>
      <c r="S60" s="1200"/>
      <c r="T60" s="1200"/>
      <c r="U60" s="1200"/>
      <c r="V60" s="1200"/>
      <c r="W60" s="1200"/>
      <c r="X60" s="1200"/>
      <c r="Y60" s="1200"/>
      <c r="Z60" s="1200"/>
      <c r="AA60" s="1200"/>
      <c r="AB60" s="1200"/>
      <c r="AC60" s="1200"/>
      <c r="AD60" s="1200"/>
      <c r="AE60" s="1200"/>
    </row>
    <row r="61" spans="1:31">
      <c r="A61" s="1194" t="s">
        <v>1062</v>
      </c>
      <c r="B61" s="1200"/>
      <c r="C61" s="1200"/>
      <c r="D61" s="1200"/>
      <c r="E61" s="1200"/>
      <c r="F61" s="1200"/>
      <c r="G61" s="1200"/>
      <c r="H61" s="1200"/>
      <c r="I61" s="1200"/>
      <c r="J61" s="1200"/>
      <c r="K61" s="1200"/>
      <c r="L61" s="1200"/>
      <c r="M61" s="1200"/>
      <c r="N61" s="1200"/>
      <c r="O61" s="1200"/>
      <c r="P61" s="1200"/>
      <c r="Q61" s="1200"/>
      <c r="R61" s="1200"/>
      <c r="S61" s="1200"/>
      <c r="T61" s="1200"/>
      <c r="U61" s="1200"/>
      <c r="V61" s="1200"/>
      <c r="W61" s="1200"/>
      <c r="X61" s="1200"/>
      <c r="Y61" s="1200"/>
      <c r="Z61" s="1200"/>
      <c r="AA61" s="1200"/>
      <c r="AB61" s="1200"/>
      <c r="AC61" s="1200"/>
      <c r="AD61" s="1200"/>
      <c r="AE61" s="1200"/>
    </row>
    <row r="62" spans="1:31">
      <c r="B62" s="1200"/>
      <c r="C62" s="1200"/>
      <c r="D62" s="1200"/>
      <c r="E62" s="1200"/>
      <c r="F62" s="1200"/>
      <c r="G62" s="1200"/>
      <c r="H62" s="1200"/>
      <c r="I62" s="1200"/>
      <c r="J62" s="1200"/>
      <c r="K62" s="1200"/>
      <c r="L62" s="1200"/>
      <c r="M62" s="1200"/>
      <c r="N62" s="1200"/>
      <c r="O62" s="1200"/>
      <c r="P62" s="1200"/>
      <c r="Q62" s="1200"/>
      <c r="R62" s="1200"/>
      <c r="S62" s="1200"/>
      <c r="T62" s="1200"/>
      <c r="U62" s="1200"/>
      <c r="V62" s="1200"/>
      <c r="W62" s="1200"/>
      <c r="X62" s="1200"/>
      <c r="Y62" s="1200"/>
      <c r="Z62" s="1200"/>
      <c r="AA62" s="1200"/>
      <c r="AB62" s="1200"/>
      <c r="AC62" s="1200"/>
      <c r="AD62" s="1200"/>
      <c r="AE62" s="1200"/>
    </row>
    <row r="63" spans="1:31">
      <c r="A63" s="1194" t="s">
        <v>8953</v>
      </c>
      <c r="B63" s="1200">
        <v>0</v>
      </c>
      <c r="C63" s="1200">
        <v>0</v>
      </c>
      <c r="D63" s="1200">
        <v>0</v>
      </c>
      <c r="E63" s="1200">
        <v>0</v>
      </c>
      <c r="F63" s="1200">
        <v>0</v>
      </c>
      <c r="G63" s="1200">
        <v>0</v>
      </c>
      <c r="H63" s="1200"/>
      <c r="I63" s="1200"/>
      <c r="J63" s="1200"/>
      <c r="K63" s="1200"/>
      <c r="L63" s="1200"/>
      <c r="M63" s="1200"/>
      <c r="N63" s="1200"/>
      <c r="O63" s="1200"/>
      <c r="P63" s="1200"/>
      <c r="Q63" s="1200"/>
      <c r="R63" s="1200"/>
      <c r="S63" s="1200"/>
      <c r="T63" s="1200"/>
      <c r="U63" s="1200"/>
      <c r="V63" s="1200"/>
      <c r="W63" s="1200"/>
      <c r="X63" s="1200"/>
      <c r="Y63" s="1200"/>
      <c r="Z63" s="1200"/>
      <c r="AA63" s="1200"/>
      <c r="AB63" s="1200"/>
      <c r="AC63" s="1200"/>
      <c r="AD63" s="1200"/>
      <c r="AE63" s="1200"/>
    </row>
    <row r="64" spans="1:31">
      <c r="B64" s="1200"/>
      <c r="C64" s="1200"/>
      <c r="D64" s="1200"/>
      <c r="E64" s="1200"/>
      <c r="F64" s="1200"/>
      <c r="G64" s="1200"/>
      <c r="H64" s="1200"/>
      <c r="I64" s="1200"/>
      <c r="J64" s="1200"/>
      <c r="K64" s="1200"/>
      <c r="L64" s="1200"/>
      <c r="M64" s="1200"/>
      <c r="N64" s="1200"/>
      <c r="O64" s="1200"/>
      <c r="P64" s="1200"/>
      <c r="Q64" s="1200"/>
      <c r="R64" s="1200"/>
      <c r="S64" s="1200"/>
      <c r="T64" s="1200"/>
      <c r="U64" s="1200"/>
      <c r="V64" s="1200"/>
      <c r="W64" s="1200"/>
      <c r="X64" s="1200"/>
      <c r="Y64" s="1200"/>
      <c r="Z64" s="1200"/>
      <c r="AA64" s="1200"/>
      <c r="AB64" s="1200"/>
      <c r="AC64" s="1200"/>
      <c r="AD64" s="1200"/>
      <c r="AE64" s="1200"/>
    </row>
    <row r="65" spans="1:31">
      <c r="A65" s="1194" t="s">
        <v>1065</v>
      </c>
      <c r="B65" s="1200">
        <v>1265086740.8599999</v>
      </c>
      <c r="C65" s="1200">
        <v>22993000</v>
      </c>
      <c r="D65" s="1200">
        <v>1288079740.8599999</v>
      </c>
      <c r="E65" s="1200">
        <v>266938806.97</v>
      </c>
      <c r="F65" s="1200">
        <v>266891172.21000001</v>
      </c>
      <c r="G65" s="1200">
        <v>1021140933.89</v>
      </c>
      <c r="H65" s="1200"/>
      <c r="I65" s="1200"/>
      <c r="J65" s="1200"/>
      <c r="K65" s="1200"/>
      <c r="L65" s="1200"/>
      <c r="M65" s="1200"/>
      <c r="N65" s="1200"/>
      <c r="O65" s="1200"/>
      <c r="P65" s="1200"/>
      <c r="Q65" s="1200"/>
      <c r="R65" s="1200"/>
      <c r="S65" s="1200"/>
      <c r="T65" s="1200"/>
      <c r="U65" s="1200"/>
      <c r="V65" s="1200"/>
      <c r="W65" s="1200"/>
      <c r="X65" s="1200"/>
      <c r="Y65" s="1200"/>
      <c r="Z65" s="1200"/>
      <c r="AA65" s="1200"/>
      <c r="AB65" s="1200"/>
      <c r="AC65" s="1200"/>
      <c r="AD65" s="1200"/>
      <c r="AE65" s="1200"/>
    </row>
    <row r="66" spans="1:31">
      <c r="B66" s="1200"/>
      <c r="C66" s="1200"/>
      <c r="D66" s="1200"/>
      <c r="E66" s="1200"/>
      <c r="F66" s="1200"/>
      <c r="G66" s="1200"/>
      <c r="H66" s="1200"/>
      <c r="I66" s="1200"/>
      <c r="J66" s="1200"/>
      <c r="K66" s="1200"/>
      <c r="L66" s="1200"/>
      <c r="M66" s="1200"/>
      <c r="N66" s="1200"/>
      <c r="O66" s="1200"/>
      <c r="P66" s="1200"/>
      <c r="Q66" s="1200"/>
      <c r="R66" s="1200"/>
      <c r="S66" s="1200"/>
      <c r="T66" s="1200"/>
      <c r="U66" s="1200"/>
      <c r="V66" s="1200"/>
      <c r="W66" s="1200"/>
      <c r="X66" s="1200"/>
      <c r="Y66" s="1200"/>
      <c r="Z66" s="1200"/>
      <c r="AA66" s="1200"/>
      <c r="AB66" s="1200"/>
      <c r="AC66" s="1200"/>
      <c r="AD66" s="1200"/>
      <c r="AE66" s="1200"/>
    </row>
  </sheetData>
  <pageMargins left="0.75" right="0.75" top="1" bottom="1" header="0.5" footer="0.5"/>
  <pageSetup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5" tint="0.39997558519241921"/>
    <pageSetUpPr fitToPage="1"/>
  </sheetPr>
  <dimension ref="A1:O47"/>
  <sheetViews>
    <sheetView topLeftCell="A15" zoomScale="85" zoomScaleNormal="85" workbookViewId="0">
      <selection activeCell="A3" sqref="A3:G34"/>
    </sheetView>
  </sheetViews>
  <sheetFormatPr baseColWidth="10" defaultRowHeight="15"/>
  <cols>
    <col min="1" max="1" width="27" style="694" customWidth="1"/>
    <col min="2" max="2" width="18.42578125" style="694" customWidth="1"/>
    <col min="3" max="3" width="16" style="694" bestFit="1" customWidth="1"/>
    <col min="4" max="6" width="17.85546875" style="694" bestFit="1" customWidth="1"/>
    <col min="7" max="7" width="16.85546875" style="694" customWidth="1"/>
    <col min="8" max="8" width="11.42578125" style="694"/>
    <col min="9" max="9" width="11.42578125" style="93"/>
    <col min="10" max="12" width="11.42578125" style="694"/>
    <col min="13" max="13" width="14.28515625" style="694" customWidth="1"/>
    <col min="14" max="14" width="14.5703125" style="694" customWidth="1"/>
    <col min="15" max="15" width="12.85546875" style="694" customWidth="1"/>
    <col min="16" max="16384" width="11.42578125" style="694"/>
  </cols>
  <sheetData>
    <row r="1" spans="1:9">
      <c r="A1" s="133"/>
      <c r="B1" s="1649"/>
      <c r="C1" s="1649"/>
      <c r="D1" s="1649"/>
      <c r="E1" s="1649"/>
      <c r="F1" s="1649"/>
      <c r="G1" s="1649"/>
    </row>
    <row r="2" spans="1:9" ht="15.75" thickBot="1">
      <c r="B2" s="1590"/>
      <c r="C2" s="1590"/>
      <c r="D2" s="1590"/>
      <c r="E2" s="1590"/>
      <c r="F2" s="1590"/>
      <c r="G2" s="1590"/>
    </row>
    <row r="3" spans="1:9" s="267" customFormat="1" ht="11.25">
      <c r="A3" s="1691" t="s">
        <v>55</v>
      </c>
      <c r="B3" s="1692"/>
      <c r="C3" s="1692"/>
      <c r="D3" s="1692"/>
      <c r="E3" s="1692"/>
      <c r="F3" s="1692"/>
      <c r="G3" s="1693"/>
      <c r="I3" s="275"/>
    </row>
    <row r="4" spans="1:9" s="267" customFormat="1" ht="11.25">
      <c r="A4" s="1694" t="s">
        <v>1010</v>
      </c>
      <c r="B4" s="1695"/>
      <c r="C4" s="1695"/>
      <c r="D4" s="1695"/>
      <c r="E4" s="1695"/>
      <c r="F4" s="1695"/>
      <c r="G4" s="1696"/>
      <c r="I4" s="275"/>
    </row>
    <row r="5" spans="1:9" s="267" customFormat="1" ht="11.25">
      <c r="A5" s="1694" t="s">
        <v>1051</v>
      </c>
      <c r="B5" s="1695"/>
      <c r="C5" s="1695"/>
      <c r="D5" s="1695"/>
      <c r="E5" s="1695"/>
      <c r="F5" s="1695"/>
      <c r="G5" s="1696"/>
      <c r="I5" s="275"/>
    </row>
    <row r="6" spans="1:9" s="267" customFormat="1" ht="11.25">
      <c r="A6" s="1694" t="s">
        <v>8961</v>
      </c>
      <c r="B6" s="1695"/>
      <c r="C6" s="1695"/>
      <c r="D6" s="1695"/>
      <c r="E6" s="1695"/>
      <c r="F6" s="1695"/>
      <c r="G6" s="1696"/>
      <c r="I6" s="275"/>
    </row>
    <row r="7" spans="1:9" s="267" customFormat="1" ht="12" thickBot="1">
      <c r="A7" s="1681" t="s">
        <v>732</v>
      </c>
      <c r="B7" s="1682"/>
      <c r="C7" s="1682"/>
      <c r="D7" s="1682"/>
      <c r="E7" s="1682"/>
      <c r="F7" s="1682"/>
      <c r="G7" s="1683"/>
      <c r="I7" s="275"/>
    </row>
    <row r="8" spans="1:9" s="267" customFormat="1" ht="12" thickBot="1">
      <c r="A8" s="1684" t="s">
        <v>733</v>
      </c>
      <c r="B8" s="1686" t="s">
        <v>213</v>
      </c>
      <c r="C8" s="1687"/>
      <c r="D8" s="1687"/>
      <c r="E8" s="1687"/>
      <c r="F8" s="1688"/>
      <c r="G8" s="1689" t="s">
        <v>1011</v>
      </c>
      <c r="I8" s="275"/>
    </row>
    <row r="9" spans="1:9" s="267" customFormat="1" ht="23.25" thickBot="1">
      <c r="A9" s="1685"/>
      <c r="B9" s="696" t="s">
        <v>907</v>
      </c>
      <c r="C9" s="696" t="s">
        <v>1012</v>
      </c>
      <c r="D9" s="696" t="s">
        <v>1013</v>
      </c>
      <c r="E9" s="696" t="s">
        <v>1052</v>
      </c>
      <c r="F9" s="696" t="s">
        <v>217</v>
      </c>
      <c r="G9" s="1690"/>
      <c r="I9" s="275"/>
    </row>
    <row r="10" spans="1:9" s="267" customFormat="1" ht="22.5">
      <c r="A10" s="268" t="s">
        <v>1053</v>
      </c>
      <c r="B10" s="348">
        <f>B11+B12+B13+B16+B17+B20</f>
        <v>976074044.91000009</v>
      </c>
      <c r="C10" s="348">
        <f>C11+C12+C13+C16+C17+C20</f>
        <v>-17307000</v>
      </c>
      <c r="D10" s="349">
        <f t="shared" ref="D10:G10" si="0">D11+D12+D13+D16+D17+D20</f>
        <v>958767044.90999997</v>
      </c>
      <c r="E10" s="349">
        <f t="shared" si="0"/>
        <v>193542553.34</v>
      </c>
      <c r="F10" s="349">
        <f t="shared" si="0"/>
        <v>193503539.84</v>
      </c>
      <c r="G10" s="349">
        <f t="shared" si="0"/>
        <v>765224491.56999993</v>
      </c>
      <c r="I10" s="275"/>
    </row>
    <row r="11" spans="1:9" s="267" customFormat="1" ht="22.5">
      <c r="A11" s="269" t="s">
        <v>1054</v>
      </c>
      <c r="B11" s="350">
        <v>770348714.84000003</v>
      </c>
      <c r="C11" s="80">
        <v>8566416.3399999999</v>
      </c>
      <c r="D11" s="80">
        <v>778915131.17999995</v>
      </c>
      <c r="E11" s="80">
        <v>168405948.15000001</v>
      </c>
      <c r="F11" s="80">
        <v>168366934.65000001</v>
      </c>
      <c r="G11" s="80">
        <v>610509183.02999997</v>
      </c>
      <c r="I11" s="275"/>
    </row>
    <row r="12" spans="1:9" s="267" customFormat="1" ht="12">
      <c r="A12" s="269" t="s">
        <v>1055</v>
      </c>
      <c r="B12" s="621">
        <v>0</v>
      </c>
      <c r="C12" s="621">
        <v>0</v>
      </c>
      <c r="D12" s="613">
        <f>B12+C12</f>
        <v>0</v>
      </c>
      <c r="E12" s="621">
        <v>0</v>
      </c>
      <c r="F12" s="621">
        <v>0</v>
      </c>
      <c r="G12" s="613">
        <f t="shared" ref="G12:G19" si="1">D12-E12</f>
        <v>0</v>
      </c>
      <c r="I12" s="275"/>
    </row>
    <row r="13" spans="1:9" s="267" customFormat="1" ht="12">
      <c r="A13" s="269" t="s">
        <v>1056</v>
      </c>
      <c r="B13" s="621">
        <f t="shared" ref="B13:F13" si="2">B14+B15</f>
        <v>77907243.189999998</v>
      </c>
      <c r="C13" s="621">
        <f>SUM(C14:C15)</f>
        <v>2031124</v>
      </c>
      <c r="D13" s="621">
        <f t="shared" si="2"/>
        <v>79938367.189999998</v>
      </c>
      <c r="E13" s="621">
        <f t="shared" si="2"/>
        <v>17433312.800000001</v>
      </c>
      <c r="F13" s="621">
        <f t="shared" si="2"/>
        <v>17433312.800000001</v>
      </c>
      <c r="G13" s="621">
        <f t="shared" ref="G13" si="3">G14+G15</f>
        <v>62505054.390000001</v>
      </c>
      <c r="I13" s="275"/>
    </row>
    <row r="14" spans="1:9" s="267" customFormat="1" ht="12">
      <c r="A14" s="269" t="s">
        <v>1057</v>
      </c>
      <c r="B14" s="621">
        <v>47302797.729999997</v>
      </c>
      <c r="C14" s="613">
        <v>2813062.66</v>
      </c>
      <c r="D14" s="613">
        <v>50115860.390000001</v>
      </c>
      <c r="E14" s="613">
        <v>10141253.800000001</v>
      </c>
      <c r="F14" s="613">
        <v>10141253.800000001</v>
      </c>
      <c r="G14" s="613">
        <v>39974606.590000004</v>
      </c>
      <c r="H14" s="700"/>
      <c r="I14" s="275"/>
    </row>
    <row r="15" spans="1:9" s="267" customFormat="1" ht="22.5">
      <c r="A15" s="269" t="s">
        <v>1058</v>
      </c>
      <c r="B15" s="621">
        <v>30604445.460000001</v>
      </c>
      <c r="C15" s="613">
        <v>-781938.66</v>
      </c>
      <c r="D15" s="613">
        <v>29822506.800000001</v>
      </c>
      <c r="E15" s="613">
        <v>7292059</v>
      </c>
      <c r="F15" s="613">
        <v>7292059</v>
      </c>
      <c r="G15" s="613">
        <v>22530447.800000001</v>
      </c>
      <c r="H15" s="700"/>
      <c r="I15" s="275"/>
    </row>
    <row r="16" spans="1:9" s="267" customFormat="1" ht="12">
      <c r="A16" s="269" t="s">
        <v>1059</v>
      </c>
      <c r="B16" s="350">
        <v>122773194.19</v>
      </c>
      <c r="C16" s="80">
        <v>-32500000</v>
      </c>
      <c r="D16" s="613">
        <v>90273194.189999998</v>
      </c>
      <c r="E16" s="613">
        <v>2094741.85</v>
      </c>
      <c r="F16" s="613">
        <v>2094741.85</v>
      </c>
      <c r="G16" s="613">
        <v>88178452.340000004</v>
      </c>
      <c r="H16" s="700"/>
      <c r="I16" s="275"/>
    </row>
    <row r="17" spans="1:15" s="267" customFormat="1" ht="45">
      <c r="A17" s="269" t="s">
        <v>1060</v>
      </c>
      <c r="B17" s="350">
        <f>SUM(B18:B19)</f>
        <v>0</v>
      </c>
      <c r="C17" s="350">
        <f t="shared" ref="C17:F17" si="4">SUM(C18:C19)</f>
        <v>0</v>
      </c>
      <c r="D17" s="621">
        <f t="shared" si="4"/>
        <v>0</v>
      </c>
      <c r="E17" s="621">
        <f t="shared" si="4"/>
        <v>0</v>
      </c>
      <c r="F17" s="621">
        <f t="shared" si="4"/>
        <v>0</v>
      </c>
      <c r="G17" s="613">
        <f t="shared" si="1"/>
        <v>0</v>
      </c>
      <c r="H17" s="700"/>
      <c r="I17" s="275"/>
    </row>
    <row r="18" spans="1:15" s="267" customFormat="1" ht="12">
      <c r="A18" s="270" t="s">
        <v>1061</v>
      </c>
      <c r="B18" s="350">
        <v>0</v>
      </c>
      <c r="C18" s="80">
        <v>0</v>
      </c>
      <c r="D18" s="80">
        <f t="shared" ref="D18:D19" si="5">B18+C18</f>
        <v>0</v>
      </c>
      <c r="E18" s="80">
        <v>0</v>
      </c>
      <c r="F18" s="80">
        <v>0</v>
      </c>
      <c r="G18" s="80">
        <f t="shared" si="1"/>
        <v>0</v>
      </c>
      <c r="I18" s="797"/>
      <c r="J18" s="700"/>
    </row>
    <row r="19" spans="1:15" s="267" customFormat="1" ht="12">
      <c r="A19" s="270" t="s">
        <v>1062</v>
      </c>
      <c r="B19" s="658">
        <v>0</v>
      </c>
      <c r="C19" s="659">
        <v>0</v>
      </c>
      <c r="D19" s="659">
        <f t="shared" si="5"/>
        <v>0</v>
      </c>
      <c r="E19" s="659">
        <v>0</v>
      </c>
      <c r="F19" s="659">
        <v>0</v>
      </c>
      <c r="G19" s="80">
        <f t="shared" si="1"/>
        <v>0</v>
      </c>
      <c r="I19" s="797"/>
      <c r="J19" s="700"/>
    </row>
    <row r="20" spans="1:15" s="267" customFormat="1" ht="12">
      <c r="A20" s="269" t="s">
        <v>1063</v>
      </c>
      <c r="B20" s="658">
        <v>5044892.6900000004</v>
      </c>
      <c r="C20" s="658">
        <v>4595459.66</v>
      </c>
      <c r="D20" s="659">
        <v>9640352.3499999996</v>
      </c>
      <c r="E20" s="658">
        <v>5608550.54</v>
      </c>
      <c r="F20" s="658">
        <v>5608550.54</v>
      </c>
      <c r="G20" s="80">
        <v>4031801.81</v>
      </c>
      <c r="I20" s="798"/>
      <c r="J20" s="700"/>
    </row>
    <row r="21" spans="1:15" s="267" customFormat="1" ht="12">
      <c r="A21" s="269"/>
      <c r="B21" s="621"/>
      <c r="C21" s="613"/>
      <c r="D21" s="613"/>
      <c r="E21" s="613"/>
      <c r="F21" s="613"/>
      <c r="G21" s="613"/>
      <c r="I21" s="797"/>
      <c r="J21" s="700"/>
    </row>
    <row r="22" spans="1:15" s="267" customFormat="1" ht="22.5">
      <c r="A22" s="268" t="s">
        <v>1064</v>
      </c>
      <c r="B22" s="349">
        <f>B23+B24+B25+B28+B29+B32</f>
        <v>289012695.94999999</v>
      </c>
      <c r="C22" s="349">
        <f>C23+C24+C25+C28+C29+C32</f>
        <v>40300000</v>
      </c>
      <c r="D22" s="349">
        <f t="shared" ref="D22:G22" si="6">D23+D24+D25+D28+D29+D32</f>
        <v>329312695.94999999</v>
      </c>
      <c r="E22" s="349">
        <f t="shared" si="6"/>
        <v>73396253.629999995</v>
      </c>
      <c r="F22" s="349">
        <f t="shared" si="6"/>
        <v>73387632.36999999</v>
      </c>
      <c r="G22" s="349">
        <f t="shared" si="6"/>
        <v>255916442.31999999</v>
      </c>
      <c r="I22" s="797"/>
      <c r="J22" s="700"/>
    </row>
    <row r="23" spans="1:15" s="267" customFormat="1" ht="22.5">
      <c r="A23" s="269" t="s">
        <v>1054</v>
      </c>
      <c r="B23" s="350">
        <v>0</v>
      </c>
      <c r="C23" s="80">
        <v>0</v>
      </c>
      <c r="D23" s="80">
        <v>0</v>
      </c>
      <c r="E23" s="80">
        <v>1790.61</v>
      </c>
      <c r="F23" s="80">
        <v>-6830.65</v>
      </c>
      <c r="G23" s="80">
        <v>-1790.61</v>
      </c>
      <c r="I23" s="275"/>
    </row>
    <row r="24" spans="1:15" s="267" customFormat="1" ht="12">
      <c r="A24" s="269" t="s">
        <v>1055</v>
      </c>
      <c r="B24" s="350">
        <v>0</v>
      </c>
      <c r="C24" s="80">
        <v>0</v>
      </c>
      <c r="D24" s="80">
        <f t="shared" ref="D24:D32" si="7">B24+C24</f>
        <v>0</v>
      </c>
      <c r="E24" s="80">
        <v>0</v>
      </c>
      <c r="F24" s="80">
        <v>0</v>
      </c>
      <c r="G24" s="80">
        <f t="shared" ref="G24:G32" si="8">D24-E24</f>
        <v>0</v>
      </c>
      <c r="I24" s="275"/>
    </row>
    <row r="25" spans="1:15" s="267" customFormat="1" ht="12">
      <c r="A25" s="269" t="s">
        <v>1056</v>
      </c>
      <c r="B25" s="350">
        <f>SUM(B26:B27)</f>
        <v>0</v>
      </c>
      <c r="C25" s="350">
        <f t="shared" ref="C25:F25" si="9">SUM(C26:C27)</f>
        <v>0</v>
      </c>
      <c r="D25" s="350">
        <f t="shared" si="9"/>
        <v>0</v>
      </c>
      <c r="E25" s="350">
        <f t="shared" si="9"/>
        <v>0</v>
      </c>
      <c r="F25" s="350">
        <f t="shared" si="9"/>
        <v>0</v>
      </c>
      <c r="G25" s="80">
        <f t="shared" si="8"/>
        <v>0</v>
      </c>
      <c r="I25" s="275"/>
    </row>
    <row r="26" spans="1:15" s="267" customFormat="1">
      <c r="A26" s="269" t="s">
        <v>1057</v>
      </c>
      <c r="B26" s="350">
        <v>0</v>
      </c>
      <c r="C26" s="80">
        <v>0</v>
      </c>
      <c r="D26" s="80">
        <f t="shared" si="7"/>
        <v>0</v>
      </c>
      <c r="E26" s="80">
        <v>0</v>
      </c>
      <c r="F26" s="80">
        <v>0</v>
      </c>
      <c r="G26" s="80">
        <f t="shared" si="8"/>
        <v>0</v>
      </c>
      <c r="I26" s="275"/>
      <c r="J26" s="652"/>
      <c r="K26" s="652"/>
      <c r="L26" s="652"/>
      <c r="M26" s="652"/>
      <c r="N26" s="652"/>
      <c r="O26" s="652"/>
    </row>
    <row r="27" spans="1:15" s="267" customFormat="1" ht="22.5">
      <c r="A27" s="269" t="s">
        <v>1058</v>
      </c>
      <c r="B27" s="350">
        <v>0</v>
      </c>
      <c r="C27" s="80">
        <v>0</v>
      </c>
      <c r="D27" s="80">
        <f t="shared" si="7"/>
        <v>0</v>
      </c>
      <c r="E27" s="80">
        <v>0</v>
      </c>
      <c r="F27" s="80">
        <v>0</v>
      </c>
      <c r="G27" s="80">
        <f t="shared" si="8"/>
        <v>0</v>
      </c>
      <c r="I27" s="275"/>
    </row>
    <row r="28" spans="1:15" s="267" customFormat="1" ht="12">
      <c r="A28" s="269" t="s">
        <v>1059</v>
      </c>
      <c r="B28" s="350">
        <v>289012695.94999999</v>
      </c>
      <c r="C28" s="80">
        <v>40300000</v>
      </c>
      <c r="D28" s="80">
        <v>329312695.94999999</v>
      </c>
      <c r="E28" s="80">
        <v>73394463.019999996</v>
      </c>
      <c r="F28" s="80">
        <v>73394463.019999996</v>
      </c>
      <c r="G28" s="80">
        <v>255918232.93000001</v>
      </c>
      <c r="I28" s="275"/>
    </row>
    <row r="29" spans="1:15" s="267" customFormat="1" ht="45">
      <c r="A29" s="269" t="s">
        <v>1060</v>
      </c>
      <c r="B29" s="350">
        <f>SUM(B30:B31)</f>
        <v>0</v>
      </c>
      <c r="C29" s="350">
        <f t="shared" ref="C29:F29" si="10">SUM(C30:C31)</f>
        <v>0</v>
      </c>
      <c r="D29" s="350">
        <f t="shared" si="10"/>
        <v>0</v>
      </c>
      <c r="E29" s="350">
        <f t="shared" si="10"/>
        <v>0</v>
      </c>
      <c r="F29" s="350">
        <f t="shared" si="10"/>
        <v>0</v>
      </c>
      <c r="G29" s="80">
        <f t="shared" si="8"/>
        <v>0</v>
      </c>
      <c r="I29" s="275"/>
    </row>
    <row r="30" spans="1:15" s="267" customFormat="1" ht="12">
      <c r="A30" s="270" t="s">
        <v>1061</v>
      </c>
      <c r="B30" s="350">
        <v>0</v>
      </c>
      <c r="C30" s="80">
        <v>0</v>
      </c>
      <c r="D30" s="80">
        <f t="shared" si="7"/>
        <v>0</v>
      </c>
      <c r="E30" s="80">
        <v>0</v>
      </c>
      <c r="F30" s="80">
        <v>0</v>
      </c>
      <c r="G30" s="80">
        <f t="shared" si="8"/>
        <v>0</v>
      </c>
      <c r="I30" s="275"/>
    </row>
    <row r="31" spans="1:15" s="267" customFormat="1" ht="12">
      <c r="A31" s="270" t="s">
        <v>1062</v>
      </c>
      <c r="B31" s="621">
        <v>0</v>
      </c>
      <c r="C31" s="613">
        <v>0</v>
      </c>
      <c r="D31" s="613">
        <f t="shared" si="7"/>
        <v>0</v>
      </c>
      <c r="E31" s="613">
        <v>0</v>
      </c>
      <c r="F31" s="613">
        <v>0</v>
      </c>
      <c r="G31" s="613">
        <f t="shared" si="8"/>
        <v>0</v>
      </c>
      <c r="I31" s="275"/>
    </row>
    <row r="32" spans="1:15" s="267" customFormat="1" ht="12">
      <c r="A32" s="269" t="s">
        <v>1063</v>
      </c>
      <c r="B32" s="621">
        <v>0</v>
      </c>
      <c r="C32" s="613">
        <v>0</v>
      </c>
      <c r="D32" s="613">
        <f t="shared" si="7"/>
        <v>0</v>
      </c>
      <c r="E32" s="613">
        <v>0</v>
      </c>
      <c r="F32" s="613">
        <v>0</v>
      </c>
      <c r="G32" s="613">
        <f t="shared" si="8"/>
        <v>0</v>
      </c>
      <c r="I32" s="275"/>
    </row>
    <row r="33" spans="1:9" s="267" customFormat="1" ht="22.5">
      <c r="A33" s="268" t="s">
        <v>1065</v>
      </c>
      <c r="B33" s="349">
        <f>B10+B22</f>
        <v>1265086740.8600001</v>
      </c>
      <c r="C33" s="349">
        <f>C10+C22</f>
        <v>22993000</v>
      </c>
      <c r="D33" s="349">
        <f t="shared" ref="D33:G33" si="11">D10+D22</f>
        <v>1288079740.8599999</v>
      </c>
      <c r="E33" s="349">
        <f t="shared" si="11"/>
        <v>266938806.97</v>
      </c>
      <c r="F33" s="349">
        <f t="shared" si="11"/>
        <v>266891172.20999998</v>
      </c>
      <c r="G33" s="349">
        <f t="shared" si="11"/>
        <v>1021140933.8899999</v>
      </c>
      <c r="I33" s="275"/>
    </row>
    <row r="34" spans="1:9" s="267" customFormat="1" ht="12" thickBot="1">
      <c r="A34" s="271"/>
      <c r="B34" s="272"/>
      <c r="C34" s="273"/>
      <c r="D34" s="273"/>
      <c r="E34" s="273"/>
      <c r="F34" s="273"/>
      <c r="G34" s="274"/>
      <c r="I34" s="275"/>
    </row>
    <row r="35" spans="1:9">
      <c r="A35" s="695"/>
      <c r="B35" s="1174">
        <v>1155403231.23</v>
      </c>
      <c r="C35" s="1174">
        <v>28672413.399999999</v>
      </c>
      <c r="D35" s="1174">
        <v>1184075644.6300001</v>
      </c>
      <c r="E35" s="1174">
        <v>1155528720.55</v>
      </c>
      <c r="F35" s="1174">
        <v>1154456955.8699999</v>
      </c>
      <c r="G35" s="1174">
        <v>28546924.079999998</v>
      </c>
    </row>
    <row r="36" spans="1:9" s="4" customFormat="1" ht="12">
      <c r="A36" s="4" t="s">
        <v>1068</v>
      </c>
      <c r="B36" s="97">
        <f>'P COG'!D8</f>
        <v>1265086740.8600001</v>
      </c>
      <c r="C36" s="97">
        <f>'P COG'!E8</f>
        <v>22993000</v>
      </c>
      <c r="D36" s="97">
        <f>'P COG'!F8</f>
        <v>1288079740.8599999</v>
      </c>
      <c r="E36" s="97">
        <f>'P COG'!G8</f>
        <v>266938806.97</v>
      </c>
      <c r="F36" s="97">
        <f>'P COG'!H8</f>
        <v>266891172.21000001</v>
      </c>
      <c r="G36" s="120">
        <f>'P COG'!I8</f>
        <v>1021140933.8899999</v>
      </c>
      <c r="I36" s="120"/>
    </row>
    <row r="37" spans="1:9" s="4" customFormat="1" ht="12">
      <c r="B37" s="651">
        <f>B33-B36</f>
        <v>0</v>
      </c>
      <c r="C37" s="651">
        <f t="shared" ref="C37:G37" si="12">C33-C36</f>
        <v>0</v>
      </c>
      <c r="D37" s="651">
        <f t="shared" si="12"/>
        <v>0</v>
      </c>
      <c r="E37" s="651">
        <f>E33-E36</f>
        <v>0</v>
      </c>
      <c r="F37" s="651">
        <f t="shared" si="12"/>
        <v>0</v>
      </c>
      <c r="G37" s="638">
        <f t="shared" si="12"/>
        <v>0</v>
      </c>
      <c r="I37" s="120"/>
    </row>
    <row r="38" spans="1:9" s="4" customFormat="1" ht="12">
      <c r="B38" s="651"/>
      <c r="C38" s="651"/>
      <c r="D38" s="651"/>
      <c r="E38" s="651"/>
      <c r="F38" s="651"/>
      <c r="G38" s="638"/>
      <c r="I38" s="120"/>
    </row>
    <row r="39" spans="1:9" s="4" customFormat="1" ht="12">
      <c r="B39" s="651"/>
      <c r="C39" s="651"/>
      <c r="D39" s="651"/>
      <c r="E39" s="651"/>
      <c r="F39" s="651"/>
      <c r="G39" s="638"/>
      <c r="I39" s="120"/>
    </row>
    <row r="40" spans="1:9" s="4" customFormat="1" ht="12">
      <c r="A40" s="4" t="s">
        <v>1545</v>
      </c>
      <c r="B40" s="97">
        <f>'[2]LDF F6a) EG'!C11</f>
        <v>976074044.91000009</v>
      </c>
      <c r="C40" s="97">
        <f>'[2]LDF F6a) EG'!D11</f>
        <v>-17307000.000000004</v>
      </c>
      <c r="D40" s="97">
        <f>'[2]LDF F6a) EG'!E11</f>
        <v>958767044.90999997</v>
      </c>
      <c r="E40" s="97">
        <f>'[2]LDF F6a) EG'!F11</f>
        <v>193542553.34</v>
      </c>
      <c r="F40" s="97">
        <f>'[2]LDF F6a) EG'!G11</f>
        <v>193503539.84</v>
      </c>
      <c r="G40" s="120">
        <f>'[2]LDF F6a) EG'!H11</f>
        <v>765224491.57000005</v>
      </c>
      <c r="I40" s="120"/>
    </row>
    <row r="41" spans="1:9" s="4" customFormat="1" ht="12">
      <c r="A41" s="4" t="s">
        <v>1546</v>
      </c>
      <c r="B41" s="97">
        <f>'[2]LDF F6a) EG'!C95</f>
        <v>289012695.95000005</v>
      </c>
      <c r="C41" s="97">
        <f>'[2]LDF F6a) EG'!D95</f>
        <v>40300000</v>
      </c>
      <c r="D41" s="97">
        <f>'[2]LDF F6a) EG'!E95</f>
        <v>329312695.94999999</v>
      </c>
      <c r="E41" s="97">
        <f>'[2]LDF F6a) EG'!F95</f>
        <v>73396253.629999995</v>
      </c>
      <c r="F41" s="97">
        <f>'[2]LDF F6a) EG'!G95</f>
        <v>73387632.370000005</v>
      </c>
      <c r="G41" s="120">
        <f>'[2]LDF F6a) EG'!H95</f>
        <v>255916442.31999999</v>
      </c>
      <c r="I41" s="120"/>
    </row>
    <row r="42" spans="1:9" s="4" customFormat="1" ht="12">
      <c r="B42" s="97">
        <f>SUM(B40+B41)</f>
        <v>1265086740.8600001</v>
      </c>
      <c r="C42" s="97">
        <f t="shared" ref="C42:G42" si="13">SUM(C40+C41)</f>
        <v>22992999.999999996</v>
      </c>
      <c r="D42" s="97">
        <f t="shared" si="13"/>
        <v>1288079740.8599999</v>
      </c>
      <c r="E42" s="97">
        <f t="shared" si="13"/>
        <v>266938806.97</v>
      </c>
      <c r="F42" s="97">
        <f t="shared" si="13"/>
        <v>266891172.21000001</v>
      </c>
      <c r="G42" s="120">
        <f t="shared" si="13"/>
        <v>1021140933.8900001</v>
      </c>
      <c r="I42" s="120"/>
    </row>
    <row r="43" spans="1:9" s="4" customFormat="1" ht="12">
      <c r="B43" s="97"/>
      <c r="C43" s="97"/>
      <c r="D43" s="97"/>
      <c r="E43" s="97"/>
      <c r="F43" s="97"/>
      <c r="G43" s="120"/>
      <c r="I43" s="120"/>
    </row>
    <row r="44" spans="1:9">
      <c r="B44" s="70"/>
      <c r="C44" s="70"/>
      <c r="D44" s="70"/>
      <c r="E44" s="70"/>
      <c r="F44" s="70"/>
      <c r="G44" s="93"/>
    </row>
    <row r="45" spans="1:9">
      <c r="G45" s="93"/>
    </row>
    <row r="46" spans="1:9">
      <c r="G46" s="93"/>
    </row>
    <row r="47" spans="1:9">
      <c r="B47" s="70">
        <f>B10+B22</f>
        <v>1265086740.8600001</v>
      </c>
      <c r="C47" s="70">
        <f t="shared" ref="C47:G47" si="14">C10+C22</f>
        <v>22993000</v>
      </c>
      <c r="D47" s="70">
        <f t="shared" si="14"/>
        <v>1288079740.8599999</v>
      </c>
      <c r="E47" s="70">
        <f t="shared" si="14"/>
        <v>266938806.97</v>
      </c>
      <c r="F47" s="70">
        <f t="shared" si="14"/>
        <v>266891172.20999998</v>
      </c>
      <c r="G47" s="93">
        <f t="shared" si="14"/>
        <v>1021140933.8899999</v>
      </c>
    </row>
  </sheetData>
  <mergeCells count="10">
    <mergeCell ref="A7:G7"/>
    <mergeCell ref="A8:A9"/>
    <mergeCell ref="B8:F8"/>
    <mergeCell ref="G8:G9"/>
    <mergeCell ref="B1:G1"/>
    <mergeCell ref="B2:G2"/>
    <mergeCell ref="A3:G3"/>
    <mergeCell ref="A4:G4"/>
    <mergeCell ref="A5:G5"/>
    <mergeCell ref="A6:G6"/>
  </mergeCells>
  <pageMargins left="0.70866141732283472" right="0.70866141732283472" top="0.74803149606299213" bottom="0.74803149606299213" header="0.31496062992125984" footer="0.31496062992125984"/>
  <pageSetup scale="68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pageSetUpPr fitToPage="1"/>
  </sheetPr>
  <dimension ref="B1:F36"/>
  <sheetViews>
    <sheetView workbookViewId="0">
      <selection activeCell="D21" sqref="D20:D21"/>
    </sheetView>
  </sheetViews>
  <sheetFormatPr baseColWidth="10" defaultRowHeight="12"/>
  <cols>
    <col min="1" max="2" width="11.42578125" style="1"/>
    <col min="3" max="3" width="36.7109375" style="1" customWidth="1"/>
    <col min="4" max="4" width="15.5703125" style="1" bestFit="1" customWidth="1"/>
    <col min="5" max="6" width="13.28515625" style="1" bestFit="1" customWidth="1"/>
    <col min="7" max="9" width="11.42578125" style="1"/>
    <col min="10" max="10" width="11.85546875" style="1" customWidth="1"/>
    <col min="11" max="16384" width="11.42578125" style="1"/>
  </cols>
  <sheetData>
    <row r="1" spans="2:6" ht="12.75" thickBot="1"/>
    <row r="2" spans="2:6">
      <c r="B2" s="1409" t="s">
        <v>55</v>
      </c>
      <c r="C2" s="1410"/>
      <c r="D2" s="1410"/>
      <c r="E2" s="1410"/>
      <c r="F2" s="1410"/>
    </row>
    <row r="3" spans="2:6">
      <c r="B3" s="1412" t="s">
        <v>320</v>
      </c>
      <c r="C3" s="1413"/>
      <c r="D3" s="1413"/>
      <c r="E3" s="1413"/>
      <c r="F3" s="1413"/>
    </row>
    <row r="4" spans="2:6" ht="12.75" thickBot="1">
      <c r="B4" s="1415" t="s">
        <v>4130</v>
      </c>
      <c r="C4" s="1416"/>
      <c r="D4" s="1416"/>
      <c r="E4" s="1416"/>
      <c r="F4" s="1416"/>
    </row>
    <row r="5" spans="2:6" ht="12.75" thickBot="1">
      <c r="B5" s="29"/>
      <c r="C5" s="29"/>
      <c r="D5" s="29"/>
      <c r="E5" s="29"/>
      <c r="F5" s="29"/>
    </row>
    <row r="6" spans="2:6" ht="14.25" thickBot="1">
      <c r="B6" s="1698" t="s">
        <v>116</v>
      </c>
      <c r="C6" s="1699"/>
      <c r="D6" s="34" t="s">
        <v>193</v>
      </c>
      <c r="E6" s="34" t="s">
        <v>196</v>
      </c>
      <c r="F6" s="34" t="s">
        <v>333</v>
      </c>
    </row>
    <row r="7" spans="2:6" ht="12.75" thickBot="1">
      <c r="B7" s="17"/>
      <c r="C7" s="18"/>
      <c r="D7" s="18"/>
      <c r="E7" s="18"/>
      <c r="F7" s="18"/>
    </row>
    <row r="8" spans="2:6" ht="12.75" thickBot="1">
      <c r="B8" s="30"/>
      <c r="C8" s="35" t="s">
        <v>321</v>
      </c>
      <c r="D8" s="31"/>
      <c r="E8" s="31"/>
      <c r="F8" s="31"/>
    </row>
    <row r="9" spans="2:6" ht="17.25" customHeight="1" thickBot="1">
      <c r="B9" s="1697" t="s">
        <v>334</v>
      </c>
      <c r="C9" s="1620"/>
      <c r="D9" s="363"/>
      <c r="E9" s="364"/>
      <c r="F9" s="364"/>
    </row>
    <row r="10" spans="2:6" ht="17.25" customHeight="1" thickBot="1">
      <c r="B10" s="1697" t="s">
        <v>335</v>
      </c>
      <c r="C10" s="1620"/>
      <c r="D10" s="19"/>
      <c r="E10" s="19"/>
      <c r="F10" s="19"/>
    </row>
    <row r="11" spans="2:6" ht="12.75" thickBot="1">
      <c r="B11" s="17"/>
      <c r="C11" s="18"/>
      <c r="D11" s="18"/>
      <c r="E11" s="18"/>
      <c r="F11" s="18"/>
    </row>
    <row r="12" spans="2:6" ht="12.75" thickBot="1">
      <c r="B12" s="36"/>
      <c r="C12" s="35" t="s">
        <v>322</v>
      </c>
      <c r="D12" s="31"/>
      <c r="E12" s="31"/>
      <c r="F12" s="31"/>
    </row>
    <row r="13" spans="2:6" ht="17.25" customHeight="1" thickBot="1">
      <c r="B13" s="1697" t="s">
        <v>336</v>
      </c>
      <c r="C13" s="1620"/>
      <c r="D13" s="19"/>
      <c r="E13" s="19"/>
      <c r="F13" s="19"/>
    </row>
    <row r="14" spans="2:6" ht="17.25" customHeight="1" thickBot="1">
      <c r="B14" s="1697" t="s">
        <v>337</v>
      </c>
      <c r="C14" s="1620"/>
      <c r="D14" s="19"/>
      <c r="E14" s="19"/>
      <c r="F14" s="19"/>
    </row>
    <row r="15" spans="2:6" ht="12.75" thickBot="1">
      <c r="B15" s="26"/>
      <c r="C15" s="25"/>
      <c r="D15" s="18"/>
      <c r="E15" s="18"/>
      <c r="F15" s="18"/>
    </row>
    <row r="16" spans="2:6" ht="24.75" thickBot="1">
      <c r="B16" s="30"/>
      <c r="C16" s="35" t="s">
        <v>323</v>
      </c>
      <c r="D16" s="31"/>
      <c r="E16" s="31"/>
      <c r="F16" s="31"/>
    </row>
    <row r="17" spans="2:6" ht="12.75" thickBot="1">
      <c r="B17" s="32"/>
      <c r="C17" s="32"/>
      <c r="D17" s="32"/>
      <c r="E17" s="32"/>
      <c r="F17" s="32"/>
    </row>
    <row r="18" spans="2:6" ht="14.25" thickBot="1">
      <c r="B18" s="1698" t="s">
        <v>116</v>
      </c>
      <c r="C18" s="1699"/>
      <c r="D18" s="34" t="s">
        <v>193</v>
      </c>
      <c r="E18" s="34" t="s">
        <v>196</v>
      </c>
      <c r="F18" s="34" t="s">
        <v>333</v>
      </c>
    </row>
    <row r="19" spans="2:6" ht="12.75" thickBot="1">
      <c r="B19" s="17"/>
      <c r="C19" s="18"/>
      <c r="D19" s="18"/>
      <c r="E19" s="18"/>
      <c r="F19" s="18"/>
    </row>
    <row r="20" spans="2:6" ht="16.5" customHeight="1" thickBot="1">
      <c r="B20" s="1697" t="s">
        <v>324</v>
      </c>
      <c r="C20" s="1620"/>
      <c r="D20" s="31"/>
      <c r="E20" s="31"/>
      <c r="F20" s="31"/>
    </row>
    <row r="21" spans="2:6" ht="12.75" thickBot="1">
      <c r="B21" s="17"/>
      <c r="C21" s="18"/>
      <c r="D21" s="18"/>
      <c r="E21" s="18"/>
      <c r="F21" s="18"/>
    </row>
    <row r="22" spans="2:6" ht="16.5" customHeight="1" thickBot="1">
      <c r="B22" s="1697" t="s">
        <v>325</v>
      </c>
      <c r="C22" s="1620"/>
      <c r="D22" s="31"/>
      <c r="E22" s="31"/>
      <c r="F22" s="31"/>
    </row>
    <row r="23" spans="2:6" ht="12.75" thickBot="1">
      <c r="B23" s="26"/>
      <c r="C23" s="25"/>
      <c r="D23" s="18"/>
      <c r="E23" s="18"/>
      <c r="F23" s="18"/>
    </row>
    <row r="24" spans="2:6" ht="24.75" thickBot="1">
      <c r="B24" s="36"/>
      <c r="C24" s="35" t="s">
        <v>326</v>
      </c>
      <c r="D24" s="35"/>
      <c r="E24" s="35"/>
      <c r="F24" s="35"/>
    </row>
    <row r="25" spans="2:6" ht="12.75" thickBot="1">
      <c r="B25" s="32"/>
      <c r="C25" s="32"/>
      <c r="D25" s="32"/>
      <c r="E25" s="32"/>
      <c r="F25" s="32"/>
    </row>
    <row r="26" spans="2:6" ht="14.25" thickBot="1">
      <c r="B26" s="1698" t="s">
        <v>116</v>
      </c>
      <c r="C26" s="1699"/>
      <c r="D26" s="34" t="s">
        <v>193</v>
      </c>
      <c r="E26" s="34" t="s">
        <v>196</v>
      </c>
      <c r="F26" s="34" t="s">
        <v>333</v>
      </c>
    </row>
    <row r="27" spans="2:6" ht="12.75" thickBot="1">
      <c r="B27" s="17"/>
      <c r="C27" s="18"/>
      <c r="D27" s="18"/>
      <c r="E27" s="18"/>
      <c r="F27" s="18"/>
    </row>
    <row r="28" spans="2:6" ht="12.75" thickBot="1">
      <c r="B28" s="1697" t="s">
        <v>327</v>
      </c>
      <c r="C28" s="1620"/>
      <c r="D28" s="31"/>
      <c r="E28" s="31"/>
      <c r="F28" s="31"/>
    </row>
    <row r="29" spans="2:6" ht="12.75" thickBot="1">
      <c r="B29" s="17"/>
      <c r="C29" s="18"/>
      <c r="D29" s="18"/>
      <c r="E29" s="18"/>
      <c r="F29" s="18"/>
    </row>
    <row r="30" spans="2:6" ht="12.75" thickBot="1">
      <c r="B30" s="1697" t="s">
        <v>328</v>
      </c>
      <c r="C30" s="1620"/>
      <c r="D30" s="31"/>
      <c r="E30" s="31"/>
      <c r="F30" s="31"/>
    </row>
    <row r="31" spans="2:6" ht="12.75" thickBot="1">
      <c r="B31" s="27"/>
      <c r="C31" s="28"/>
      <c r="D31" s="19"/>
      <c r="E31" s="19"/>
      <c r="F31" s="19"/>
    </row>
    <row r="32" spans="2:6" ht="24.75" thickBot="1">
      <c r="B32" s="27"/>
      <c r="C32" s="28" t="s">
        <v>329</v>
      </c>
      <c r="D32" s="28"/>
      <c r="E32" s="28"/>
      <c r="F32" s="28"/>
    </row>
    <row r="33" spans="2:6">
      <c r="B33" s="33"/>
      <c r="C33" s="33"/>
      <c r="D33" s="33"/>
      <c r="E33" s="33"/>
      <c r="F33" s="33"/>
    </row>
    <row r="34" spans="2:6" ht="24.75" customHeight="1">
      <c r="B34" s="33"/>
      <c r="C34" s="1392" t="s">
        <v>330</v>
      </c>
      <c r="D34" s="1392"/>
      <c r="E34" s="1392"/>
      <c r="F34" s="1392"/>
    </row>
    <row r="35" spans="2:6" ht="24.75" customHeight="1">
      <c r="B35" s="33"/>
      <c r="C35" s="1392" t="s">
        <v>331</v>
      </c>
      <c r="D35" s="1392"/>
      <c r="E35" s="1392"/>
      <c r="F35" s="1392"/>
    </row>
    <row r="36" spans="2:6">
      <c r="B36" s="33"/>
      <c r="C36" s="1387" t="s">
        <v>332</v>
      </c>
      <c r="D36" s="1387"/>
      <c r="E36" s="1387"/>
      <c r="F36" s="1387"/>
    </row>
  </sheetData>
  <mergeCells count="17">
    <mergeCell ref="B26:C26"/>
    <mergeCell ref="B2:F2"/>
    <mergeCell ref="B3:F3"/>
    <mergeCell ref="B4:F4"/>
    <mergeCell ref="B6:C6"/>
    <mergeCell ref="B9:C9"/>
    <mergeCell ref="B10:C10"/>
    <mergeCell ref="B13:C13"/>
    <mergeCell ref="B14:C14"/>
    <mergeCell ref="B18:C18"/>
    <mergeCell ref="B20:C20"/>
    <mergeCell ref="B22:C22"/>
    <mergeCell ref="B28:C28"/>
    <mergeCell ref="B30:C30"/>
    <mergeCell ref="C34:F34"/>
    <mergeCell ref="C35:F35"/>
    <mergeCell ref="C36:F36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01618-F496-40C7-A465-2EDB55D01861}">
  <dimension ref="A1:AE86"/>
  <sheetViews>
    <sheetView workbookViewId="0">
      <selection activeCell="B38" sqref="B38:C38"/>
    </sheetView>
  </sheetViews>
  <sheetFormatPr baseColWidth="10" defaultRowHeight="12.75"/>
  <cols>
    <col min="1" max="1" width="30.7109375" style="1194" customWidth="1"/>
    <col min="2" max="2" width="20.7109375" style="1206" customWidth="1"/>
    <col min="3" max="31" width="20.7109375" style="1194" customWidth="1"/>
    <col min="32" max="256" width="9.140625" style="1194" customWidth="1"/>
    <col min="257" max="257" width="30.7109375" style="1194" customWidth="1"/>
    <col min="258" max="287" width="20.7109375" style="1194" customWidth="1"/>
    <col min="288" max="512" width="9.140625" style="1194" customWidth="1"/>
    <col min="513" max="513" width="30.7109375" style="1194" customWidth="1"/>
    <col min="514" max="543" width="20.7109375" style="1194" customWidth="1"/>
    <col min="544" max="768" width="9.140625" style="1194" customWidth="1"/>
    <col min="769" max="769" width="30.7109375" style="1194" customWidth="1"/>
    <col min="770" max="799" width="20.7109375" style="1194" customWidth="1"/>
    <col min="800" max="1024" width="9.140625" style="1194" customWidth="1"/>
    <col min="1025" max="1025" width="30.7109375" style="1194" customWidth="1"/>
    <col min="1026" max="1055" width="20.7109375" style="1194" customWidth="1"/>
    <col min="1056" max="1280" width="9.140625" style="1194" customWidth="1"/>
    <col min="1281" max="1281" width="30.7109375" style="1194" customWidth="1"/>
    <col min="1282" max="1311" width="20.7109375" style="1194" customWidth="1"/>
    <col min="1312" max="1536" width="9.140625" style="1194" customWidth="1"/>
    <col min="1537" max="1537" width="30.7109375" style="1194" customWidth="1"/>
    <col min="1538" max="1567" width="20.7109375" style="1194" customWidth="1"/>
    <col min="1568" max="1792" width="9.140625" style="1194" customWidth="1"/>
    <col min="1793" max="1793" width="30.7109375" style="1194" customWidth="1"/>
    <col min="1794" max="1823" width="20.7109375" style="1194" customWidth="1"/>
    <col min="1824" max="2048" width="9.140625" style="1194" customWidth="1"/>
    <col min="2049" max="2049" width="30.7109375" style="1194" customWidth="1"/>
    <col min="2050" max="2079" width="20.7109375" style="1194" customWidth="1"/>
    <col min="2080" max="2304" width="9.140625" style="1194" customWidth="1"/>
    <col min="2305" max="2305" width="30.7109375" style="1194" customWidth="1"/>
    <col min="2306" max="2335" width="20.7109375" style="1194" customWidth="1"/>
    <col min="2336" max="2560" width="9.140625" style="1194" customWidth="1"/>
    <col min="2561" max="2561" width="30.7109375" style="1194" customWidth="1"/>
    <col min="2562" max="2591" width="20.7109375" style="1194" customWidth="1"/>
    <col min="2592" max="2816" width="9.140625" style="1194" customWidth="1"/>
    <col min="2817" max="2817" width="30.7109375" style="1194" customWidth="1"/>
    <col min="2818" max="2847" width="20.7109375" style="1194" customWidth="1"/>
    <col min="2848" max="3072" width="9.140625" style="1194" customWidth="1"/>
    <col min="3073" max="3073" width="30.7109375" style="1194" customWidth="1"/>
    <col min="3074" max="3103" width="20.7109375" style="1194" customWidth="1"/>
    <col min="3104" max="3328" width="9.140625" style="1194" customWidth="1"/>
    <col min="3329" max="3329" width="30.7109375" style="1194" customWidth="1"/>
    <col min="3330" max="3359" width="20.7109375" style="1194" customWidth="1"/>
    <col min="3360" max="3584" width="9.140625" style="1194" customWidth="1"/>
    <col min="3585" max="3585" width="30.7109375" style="1194" customWidth="1"/>
    <col min="3586" max="3615" width="20.7109375" style="1194" customWidth="1"/>
    <col min="3616" max="3840" width="9.140625" style="1194" customWidth="1"/>
    <col min="3841" max="3841" width="30.7109375" style="1194" customWidth="1"/>
    <col min="3842" max="3871" width="20.7109375" style="1194" customWidth="1"/>
    <col min="3872" max="4096" width="9.140625" style="1194" customWidth="1"/>
    <col min="4097" max="4097" width="30.7109375" style="1194" customWidth="1"/>
    <col min="4098" max="4127" width="20.7109375" style="1194" customWidth="1"/>
    <col min="4128" max="4352" width="9.140625" style="1194" customWidth="1"/>
    <col min="4353" max="4353" width="30.7109375" style="1194" customWidth="1"/>
    <col min="4354" max="4383" width="20.7109375" style="1194" customWidth="1"/>
    <col min="4384" max="4608" width="9.140625" style="1194" customWidth="1"/>
    <col min="4609" max="4609" width="30.7109375" style="1194" customWidth="1"/>
    <col min="4610" max="4639" width="20.7109375" style="1194" customWidth="1"/>
    <col min="4640" max="4864" width="9.140625" style="1194" customWidth="1"/>
    <col min="4865" max="4865" width="30.7109375" style="1194" customWidth="1"/>
    <col min="4866" max="4895" width="20.7109375" style="1194" customWidth="1"/>
    <col min="4896" max="5120" width="9.140625" style="1194" customWidth="1"/>
    <col min="5121" max="5121" width="30.7109375" style="1194" customWidth="1"/>
    <col min="5122" max="5151" width="20.7109375" style="1194" customWidth="1"/>
    <col min="5152" max="5376" width="9.140625" style="1194" customWidth="1"/>
    <col min="5377" max="5377" width="30.7109375" style="1194" customWidth="1"/>
    <col min="5378" max="5407" width="20.7109375" style="1194" customWidth="1"/>
    <col min="5408" max="5632" width="9.140625" style="1194" customWidth="1"/>
    <col min="5633" max="5633" width="30.7109375" style="1194" customWidth="1"/>
    <col min="5634" max="5663" width="20.7109375" style="1194" customWidth="1"/>
    <col min="5664" max="5888" width="9.140625" style="1194" customWidth="1"/>
    <col min="5889" max="5889" width="30.7109375" style="1194" customWidth="1"/>
    <col min="5890" max="5919" width="20.7109375" style="1194" customWidth="1"/>
    <col min="5920" max="6144" width="9.140625" style="1194" customWidth="1"/>
    <col min="6145" max="6145" width="30.7109375" style="1194" customWidth="1"/>
    <col min="6146" max="6175" width="20.7109375" style="1194" customWidth="1"/>
    <col min="6176" max="6400" width="9.140625" style="1194" customWidth="1"/>
    <col min="6401" max="6401" width="30.7109375" style="1194" customWidth="1"/>
    <col min="6402" max="6431" width="20.7109375" style="1194" customWidth="1"/>
    <col min="6432" max="6656" width="9.140625" style="1194" customWidth="1"/>
    <col min="6657" max="6657" width="30.7109375" style="1194" customWidth="1"/>
    <col min="6658" max="6687" width="20.7109375" style="1194" customWidth="1"/>
    <col min="6688" max="6912" width="9.140625" style="1194" customWidth="1"/>
    <col min="6913" max="6913" width="30.7109375" style="1194" customWidth="1"/>
    <col min="6914" max="6943" width="20.7109375" style="1194" customWidth="1"/>
    <col min="6944" max="7168" width="9.140625" style="1194" customWidth="1"/>
    <col min="7169" max="7169" width="30.7109375" style="1194" customWidth="1"/>
    <col min="7170" max="7199" width="20.7109375" style="1194" customWidth="1"/>
    <col min="7200" max="7424" width="9.140625" style="1194" customWidth="1"/>
    <col min="7425" max="7425" width="30.7109375" style="1194" customWidth="1"/>
    <col min="7426" max="7455" width="20.7109375" style="1194" customWidth="1"/>
    <col min="7456" max="7680" width="9.140625" style="1194" customWidth="1"/>
    <col min="7681" max="7681" width="30.7109375" style="1194" customWidth="1"/>
    <col min="7682" max="7711" width="20.7109375" style="1194" customWidth="1"/>
    <col min="7712" max="7936" width="9.140625" style="1194" customWidth="1"/>
    <col min="7937" max="7937" width="30.7109375" style="1194" customWidth="1"/>
    <col min="7938" max="7967" width="20.7109375" style="1194" customWidth="1"/>
    <col min="7968" max="8192" width="9.140625" style="1194" customWidth="1"/>
    <col min="8193" max="8193" width="30.7109375" style="1194" customWidth="1"/>
    <col min="8194" max="8223" width="20.7109375" style="1194" customWidth="1"/>
    <col min="8224" max="8448" width="9.140625" style="1194" customWidth="1"/>
    <col min="8449" max="8449" width="30.7109375" style="1194" customWidth="1"/>
    <col min="8450" max="8479" width="20.7109375" style="1194" customWidth="1"/>
    <col min="8480" max="8704" width="9.140625" style="1194" customWidth="1"/>
    <col min="8705" max="8705" width="30.7109375" style="1194" customWidth="1"/>
    <col min="8706" max="8735" width="20.7109375" style="1194" customWidth="1"/>
    <col min="8736" max="8960" width="9.140625" style="1194" customWidth="1"/>
    <col min="8961" max="8961" width="30.7109375" style="1194" customWidth="1"/>
    <col min="8962" max="8991" width="20.7109375" style="1194" customWidth="1"/>
    <col min="8992" max="9216" width="9.140625" style="1194" customWidth="1"/>
    <col min="9217" max="9217" width="30.7109375" style="1194" customWidth="1"/>
    <col min="9218" max="9247" width="20.7109375" style="1194" customWidth="1"/>
    <col min="9248" max="9472" width="9.140625" style="1194" customWidth="1"/>
    <col min="9473" max="9473" width="30.7109375" style="1194" customWidth="1"/>
    <col min="9474" max="9503" width="20.7109375" style="1194" customWidth="1"/>
    <col min="9504" max="9728" width="9.140625" style="1194" customWidth="1"/>
    <col min="9729" max="9729" width="30.7109375" style="1194" customWidth="1"/>
    <col min="9730" max="9759" width="20.7109375" style="1194" customWidth="1"/>
    <col min="9760" max="9984" width="9.140625" style="1194" customWidth="1"/>
    <col min="9985" max="9985" width="30.7109375" style="1194" customWidth="1"/>
    <col min="9986" max="10015" width="20.7109375" style="1194" customWidth="1"/>
    <col min="10016" max="10240" width="9.140625" style="1194" customWidth="1"/>
    <col min="10241" max="10241" width="30.7109375" style="1194" customWidth="1"/>
    <col min="10242" max="10271" width="20.7109375" style="1194" customWidth="1"/>
    <col min="10272" max="10496" width="9.140625" style="1194" customWidth="1"/>
    <col min="10497" max="10497" width="30.7109375" style="1194" customWidth="1"/>
    <col min="10498" max="10527" width="20.7109375" style="1194" customWidth="1"/>
    <col min="10528" max="10752" width="9.140625" style="1194" customWidth="1"/>
    <col min="10753" max="10753" width="30.7109375" style="1194" customWidth="1"/>
    <col min="10754" max="10783" width="20.7109375" style="1194" customWidth="1"/>
    <col min="10784" max="11008" width="9.140625" style="1194" customWidth="1"/>
    <col min="11009" max="11009" width="30.7109375" style="1194" customWidth="1"/>
    <col min="11010" max="11039" width="20.7109375" style="1194" customWidth="1"/>
    <col min="11040" max="11264" width="9.140625" style="1194" customWidth="1"/>
    <col min="11265" max="11265" width="30.7109375" style="1194" customWidth="1"/>
    <col min="11266" max="11295" width="20.7109375" style="1194" customWidth="1"/>
    <col min="11296" max="11520" width="9.140625" style="1194" customWidth="1"/>
    <col min="11521" max="11521" width="30.7109375" style="1194" customWidth="1"/>
    <col min="11522" max="11551" width="20.7109375" style="1194" customWidth="1"/>
    <col min="11552" max="11776" width="9.140625" style="1194" customWidth="1"/>
    <col min="11777" max="11777" width="30.7109375" style="1194" customWidth="1"/>
    <col min="11778" max="11807" width="20.7109375" style="1194" customWidth="1"/>
    <col min="11808" max="12032" width="9.140625" style="1194" customWidth="1"/>
    <col min="12033" max="12033" width="30.7109375" style="1194" customWidth="1"/>
    <col min="12034" max="12063" width="20.7109375" style="1194" customWidth="1"/>
    <col min="12064" max="12288" width="9.140625" style="1194" customWidth="1"/>
    <col min="12289" max="12289" width="30.7109375" style="1194" customWidth="1"/>
    <col min="12290" max="12319" width="20.7109375" style="1194" customWidth="1"/>
    <col min="12320" max="12544" width="9.140625" style="1194" customWidth="1"/>
    <col min="12545" max="12545" width="30.7109375" style="1194" customWidth="1"/>
    <col min="12546" max="12575" width="20.7109375" style="1194" customWidth="1"/>
    <col min="12576" max="12800" width="9.140625" style="1194" customWidth="1"/>
    <col min="12801" max="12801" width="30.7109375" style="1194" customWidth="1"/>
    <col min="12802" max="12831" width="20.7109375" style="1194" customWidth="1"/>
    <col min="12832" max="13056" width="9.140625" style="1194" customWidth="1"/>
    <col min="13057" max="13057" width="30.7109375" style="1194" customWidth="1"/>
    <col min="13058" max="13087" width="20.7109375" style="1194" customWidth="1"/>
    <col min="13088" max="13312" width="9.140625" style="1194" customWidth="1"/>
    <col min="13313" max="13313" width="30.7109375" style="1194" customWidth="1"/>
    <col min="13314" max="13343" width="20.7109375" style="1194" customWidth="1"/>
    <col min="13344" max="13568" width="9.140625" style="1194" customWidth="1"/>
    <col min="13569" max="13569" width="30.7109375" style="1194" customWidth="1"/>
    <col min="13570" max="13599" width="20.7109375" style="1194" customWidth="1"/>
    <col min="13600" max="13824" width="9.140625" style="1194" customWidth="1"/>
    <col min="13825" max="13825" width="30.7109375" style="1194" customWidth="1"/>
    <col min="13826" max="13855" width="20.7109375" style="1194" customWidth="1"/>
    <col min="13856" max="14080" width="9.140625" style="1194" customWidth="1"/>
    <col min="14081" max="14081" width="30.7109375" style="1194" customWidth="1"/>
    <col min="14082" max="14111" width="20.7109375" style="1194" customWidth="1"/>
    <col min="14112" max="14336" width="9.140625" style="1194" customWidth="1"/>
    <col min="14337" max="14337" width="30.7109375" style="1194" customWidth="1"/>
    <col min="14338" max="14367" width="20.7109375" style="1194" customWidth="1"/>
    <col min="14368" max="14592" width="9.140625" style="1194" customWidth="1"/>
    <col min="14593" max="14593" width="30.7109375" style="1194" customWidth="1"/>
    <col min="14594" max="14623" width="20.7109375" style="1194" customWidth="1"/>
    <col min="14624" max="14848" width="9.140625" style="1194" customWidth="1"/>
    <col min="14849" max="14849" width="30.7109375" style="1194" customWidth="1"/>
    <col min="14850" max="14879" width="20.7109375" style="1194" customWidth="1"/>
    <col min="14880" max="15104" width="9.140625" style="1194" customWidth="1"/>
    <col min="15105" max="15105" width="30.7109375" style="1194" customWidth="1"/>
    <col min="15106" max="15135" width="20.7109375" style="1194" customWidth="1"/>
    <col min="15136" max="15360" width="9.140625" style="1194" customWidth="1"/>
    <col min="15361" max="15361" width="30.7109375" style="1194" customWidth="1"/>
    <col min="15362" max="15391" width="20.7109375" style="1194" customWidth="1"/>
    <col min="15392" max="15616" width="9.140625" style="1194" customWidth="1"/>
    <col min="15617" max="15617" width="30.7109375" style="1194" customWidth="1"/>
    <col min="15618" max="15647" width="20.7109375" style="1194" customWidth="1"/>
    <col min="15648" max="15872" width="9.140625" style="1194" customWidth="1"/>
    <col min="15873" max="15873" width="30.7109375" style="1194" customWidth="1"/>
    <col min="15874" max="15903" width="20.7109375" style="1194" customWidth="1"/>
    <col min="15904" max="16128" width="9.140625" style="1194" customWidth="1"/>
    <col min="16129" max="16129" width="30.7109375" style="1194" customWidth="1"/>
    <col min="16130" max="16159" width="20.7109375" style="1194" customWidth="1"/>
    <col min="16160" max="16384" width="9.140625" style="1194" customWidth="1"/>
  </cols>
  <sheetData>
    <row r="1" spans="1:31" ht="56.25" customHeight="1">
      <c r="C1" s="1195" t="s">
        <v>8487</v>
      </c>
      <c r="E1" s="1194" t="s">
        <v>8488</v>
      </c>
    </row>
    <row r="2" spans="1:31">
      <c r="C2" s="1196" t="s">
        <v>2796</v>
      </c>
      <c r="E2" s="1194" t="s">
        <v>8306</v>
      </c>
    </row>
    <row r="3" spans="1:31">
      <c r="C3" s="1196" t="s">
        <v>8307</v>
      </c>
    </row>
    <row r="6" spans="1:31">
      <c r="A6" s="1197" t="s">
        <v>8308</v>
      </c>
    </row>
    <row r="7" spans="1:31">
      <c r="A7" s="1194" t="s">
        <v>8309</v>
      </c>
    </row>
    <row r="9" spans="1:31">
      <c r="A9" s="1198"/>
      <c r="B9" s="1207"/>
      <c r="C9" s="1199"/>
      <c r="D9" s="1199"/>
      <c r="E9" s="1199"/>
      <c r="F9" s="1199"/>
      <c r="G9" s="1199"/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</row>
    <row r="10" spans="1:31">
      <c r="A10" s="1198"/>
      <c r="B10" s="1207">
        <v>2023</v>
      </c>
      <c r="C10" s="1199">
        <v>2022</v>
      </c>
      <c r="D10" s="1199"/>
      <c r="E10" s="1199"/>
      <c r="F10" s="1199"/>
      <c r="G10" s="1199"/>
      <c r="H10" s="1199"/>
      <c r="I10" s="1199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  <c r="AC10" s="1199"/>
      <c r="AD10" s="1199"/>
      <c r="AE10" s="1199"/>
    </row>
    <row r="11" spans="1:31">
      <c r="A11" s="1198"/>
      <c r="B11" s="1207"/>
      <c r="C11" s="1199"/>
      <c r="D11" s="1199"/>
      <c r="E11" s="1199"/>
      <c r="F11" s="1199"/>
      <c r="G11" s="1199"/>
      <c r="H11" s="1199"/>
      <c r="I11" s="1199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  <c r="AC11" s="1199"/>
      <c r="AD11" s="1199"/>
      <c r="AE11" s="1199"/>
    </row>
    <row r="12" spans="1:31">
      <c r="A12" s="1194" t="s">
        <v>8370</v>
      </c>
      <c r="B12" s="1204"/>
      <c r="C12" s="1200"/>
      <c r="D12" s="1200"/>
      <c r="E12" s="1200"/>
      <c r="F12" s="1200"/>
      <c r="G12" s="1200"/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1200"/>
      <c r="W12" s="1200"/>
      <c r="X12" s="1200"/>
      <c r="Y12" s="1200"/>
      <c r="Z12" s="1200"/>
      <c r="AA12" s="1200"/>
      <c r="AB12" s="1200"/>
      <c r="AC12" s="1200"/>
      <c r="AD12" s="1200"/>
      <c r="AE12" s="1200"/>
    </row>
    <row r="13" spans="1:31">
      <c r="B13" s="1204"/>
      <c r="C13" s="1200"/>
      <c r="D13" s="1200"/>
      <c r="E13" s="1200"/>
      <c r="F13" s="1200"/>
      <c r="G13" s="1200"/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1200"/>
      <c r="W13" s="1200"/>
      <c r="X13" s="1200"/>
      <c r="Y13" s="1200"/>
      <c r="Z13" s="1200"/>
      <c r="AA13" s="1200"/>
      <c r="AB13" s="1200"/>
      <c r="AC13" s="1200"/>
      <c r="AD13" s="1200"/>
      <c r="AE13" s="1200"/>
    </row>
    <row r="14" spans="1:31">
      <c r="A14" s="1194" t="s">
        <v>8489</v>
      </c>
      <c r="B14" s="1204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0"/>
      <c r="Z14" s="1200"/>
      <c r="AA14" s="1200"/>
      <c r="AB14" s="1200"/>
      <c r="AC14" s="1200"/>
      <c r="AD14" s="1200"/>
      <c r="AE14" s="1200"/>
    </row>
    <row r="15" spans="1:31">
      <c r="A15" s="1194" t="s">
        <v>8490</v>
      </c>
      <c r="B15" s="1204">
        <v>447960142.27999997</v>
      </c>
      <c r="C15" s="1200">
        <v>67320911.489999995</v>
      </c>
      <c r="D15" s="1200"/>
      <c r="E15" s="1200"/>
      <c r="F15" s="1200"/>
      <c r="G15" s="1200"/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200"/>
    </row>
    <row r="16" spans="1:31">
      <c r="A16" s="1194" t="s">
        <v>8491</v>
      </c>
      <c r="B16" s="1204">
        <v>636197195.45000005</v>
      </c>
      <c r="C16" s="1200">
        <v>663889155.5</v>
      </c>
      <c r="D16" s="1200"/>
      <c r="E16" s="1200"/>
      <c r="F16" s="1200"/>
      <c r="G16" s="1200"/>
      <c r="H16" s="1200"/>
      <c r="I16" s="1200"/>
      <c r="J16" s="1200"/>
      <c r="K16" s="1200"/>
      <c r="L16" s="1200"/>
      <c r="M16" s="1200"/>
      <c r="N16" s="1200"/>
      <c r="O16" s="1200"/>
      <c r="P16" s="1200"/>
      <c r="Q16" s="1200"/>
      <c r="R16" s="1200"/>
      <c r="S16" s="1200"/>
      <c r="T16" s="1200"/>
      <c r="U16" s="1200"/>
      <c r="V16" s="1200"/>
      <c r="W16" s="1200"/>
      <c r="X16" s="1200"/>
      <c r="Y16" s="1200"/>
      <c r="Z16" s="1200"/>
      <c r="AA16" s="1200"/>
      <c r="AB16" s="1200"/>
      <c r="AC16" s="1200"/>
      <c r="AD16" s="1200"/>
      <c r="AE16" s="1200"/>
    </row>
    <row r="17" spans="1:31">
      <c r="A17" s="1194" t="s">
        <v>8492</v>
      </c>
      <c r="B17" s="1204">
        <v>1014650.8</v>
      </c>
      <c r="C17" s="1200">
        <v>925095.33</v>
      </c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0"/>
      <c r="W17" s="1200"/>
      <c r="X17" s="1200"/>
      <c r="Y17" s="1200"/>
      <c r="Z17" s="1200"/>
      <c r="AA17" s="1200"/>
      <c r="AB17" s="1200"/>
      <c r="AC17" s="1200"/>
      <c r="AD17" s="1200"/>
      <c r="AE17" s="1200"/>
    </row>
    <row r="18" spans="1:31">
      <c r="A18" s="1194" t="s">
        <v>8493</v>
      </c>
      <c r="B18" s="1204">
        <v>0</v>
      </c>
      <c r="C18" s="1200">
        <v>0</v>
      </c>
      <c r="D18" s="1200"/>
      <c r="E18" s="1200"/>
      <c r="F18" s="1200"/>
      <c r="G18" s="1200"/>
      <c r="H18" s="1200"/>
      <c r="I18" s="1200"/>
      <c r="J18" s="1200"/>
      <c r="K18" s="1200"/>
      <c r="L18" s="1200"/>
      <c r="M18" s="1200"/>
      <c r="N18" s="1200"/>
      <c r="O18" s="1200"/>
      <c r="P18" s="1200"/>
      <c r="Q18" s="1200"/>
      <c r="R18" s="1200"/>
      <c r="S18" s="1200"/>
      <c r="T18" s="1200"/>
      <c r="U18" s="1200"/>
      <c r="V18" s="1200"/>
      <c r="W18" s="1200"/>
      <c r="X18" s="1200"/>
      <c r="Y18" s="1200"/>
      <c r="Z18" s="1200"/>
      <c r="AA18" s="1200"/>
      <c r="AB18" s="1200"/>
      <c r="AC18" s="1200"/>
      <c r="AD18" s="1200"/>
      <c r="AE18" s="1200"/>
    </row>
    <row r="19" spans="1:31">
      <c r="A19" s="1194" t="s">
        <v>8494</v>
      </c>
      <c r="B19" s="1204">
        <v>561875</v>
      </c>
      <c r="C19" s="1200">
        <v>561875</v>
      </c>
      <c r="D19" s="1200"/>
      <c r="E19" s="1200"/>
      <c r="F19" s="1200"/>
      <c r="G19" s="1200"/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1200"/>
      <c r="AB19" s="1200"/>
      <c r="AC19" s="1200"/>
      <c r="AD19" s="1200"/>
      <c r="AE19" s="1200"/>
    </row>
    <row r="20" spans="1:31">
      <c r="A20" s="1194" t="s">
        <v>8495</v>
      </c>
      <c r="B20" s="1204">
        <v>0</v>
      </c>
      <c r="C20" s="1200">
        <v>0</v>
      </c>
      <c r="D20" s="1200"/>
      <c r="E20" s="1200"/>
      <c r="F20" s="1200"/>
      <c r="G20" s="1200"/>
      <c r="H20" s="1200"/>
      <c r="I20" s="1200"/>
      <c r="J20" s="1200"/>
      <c r="K20" s="1200"/>
      <c r="L20" s="1200"/>
      <c r="M20" s="1200"/>
      <c r="N20" s="1200"/>
      <c r="O20" s="1200"/>
      <c r="P20" s="1200"/>
      <c r="Q20" s="1200"/>
      <c r="R20" s="1200"/>
      <c r="S20" s="1200"/>
      <c r="T20" s="1200"/>
      <c r="U20" s="1200"/>
      <c r="V20" s="1200"/>
      <c r="W20" s="1200"/>
      <c r="X20" s="1200"/>
      <c r="Y20" s="1200"/>
      <c r="Z20" s="1200"/>
      <c r="AA20" s="1200"/>
      <c r="AB20" s="1200"/>
      <c r="AC20" s="1200"/>
      <c r="AD20" s="1200"/>
      <c r="AE20" s="1200"/>
    </row>
    <row r="21" spans="1:31">
      <c r="A21" s="1194" t="s">
        <v>8496</v>
      </c>
      <c r="B21" s="1204">
        <v>0</v>
      </c>
      <c r="C21" s="1200">
        <v>0</v>
      </c>
      <c r="D21" s="1200"/>
      <c r="E21" s="1200"/>
      <c r="F21" s="1200"/>
      <c r="G21" s="1200"/>
      <c r="H21" s="1200"/>
      <c r="I21" s="1200"/>
      <c r="J21" s="1200"/>
      <c r="K21" s="1200"/>
      <c r="L21" s="1200"/>
      <c r="M21" s="1200"/>
      <c r="N21" s="1200"/>
      <c r="O21" s="1200"/>
      <c r="P21" s="1200"/>
      <c r="Q21" s="1200"/>
      <c r="R21" s="1200"/>
      <c r="S21" s="1200"/>
      <c r="T21" s="1200"/>
      <c r="U21" s="1200"/>
      <c r="V21" s="1200"/>
      <c r="W21" s="1200"/>
      <c r="X21" s="1200"/>
      <c r="Y21" s="1200"/>
      <c r="Z21" s="1200"/>
      <c r="AA21" s="1200"/>
      <c r="AB21" s="1200"/>
      <c r="AC21" s="1200"/>
      <c r="AD21" s="1200"/>
      <c r="AE21" s="1200"/>
    </row>
    <row r="22" spans="1:31">
      <c r="B22" s="1204"/>
      <c r="C22" s="1200"/>
      <c r="D22" s="1200"/>
      <c r="E22" s="1200"/>
      <c r="F22" s="1200"/>
      <c r="G22" s="1200"/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200"/>
      <c r="AB22" s="1200"/>
      <c r="AC22" s="1200"/>
      <c r="AD22" s="1200"/>
      <c r="AE22" s="1200"/>
    </row>
    <row r="23" spans="1:31">
      <c r="A23" s="1194" t="s">
        <v>8497</v>
      </c>
      <c r="B23" s="1204">
        <v>1085733863.53</v>
      </c>
      <c r="C23" s="1200">
        <v>732697037.32000005</v>
      </c>
      <c r="D23" s="1200"/>
      <c r="E23" s="1200"/>
      <c r="F23" s="1200"/>
      <c r="G23" s="1200"/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0"/>
      <c r="Y23" s="1200"/>
      <c r="Z23" s="1200"/>
      <c r="AA23" s="1200"/>
      <c r="AB23" s="1200"/>
      <c r="AC23" s="1200"/>
      <c r="AD23" s="1200"/>
      <c r="AE23" s="1200"/>
    </row>
    <row r="24" spans="1:31">
      <c r="B24" s="1204"/>
      <c r="C24" s="1200"/>
      <c r="D24" s="1200"/>
      <c r="E24" s="1200"/>
      <c r="F24" s="1200"/>
      <c r="G24" s="1200"/>
      <c r="H24" s="1200"/>
      <c r="I24" s="1200"/>
      <c r="J24" s="1200"/>
      <c r="K24" s="1200"/>
      <c r="L24" s="1200"/>
      <c r="M24" s="1200"/>
      <c r="N24" s="1200"/>
      <c r="O24" s="1200"/>
      <c r="P24" s="1200"/>
      <c r="Q24" s="1200"/>
      <c r="R24" s="1200"/>
      <c r="S24" s="1200"/>
      <c r="T24" s="1200"/>
      <c r="U24" s="1200"/>
      <c r="V24" s="1200"/>
      <c r="W24" s="1200"/>
      <c r="X24" s="1200"/>
      <c r="Y24" s="1200"/>
      <c r="Z24" s="1200"/>
      <c r="AA24" s="1200"/>
      <c r="AB24" s="1200"/>
      <c r="AC24" s="1200"/>
      <c r="AD24" s="1200"/>
      <c r="AE24" s="1200"/>
    </row>
    <row r="25" spans="1:31">
      <c r="A25" s="1194" t="s">
        <v>8498</v>
      </c>
      <c r="B25" s="1204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  <c r="V25" s="1200"/>
      <c r="W25" s="1200"/>
      <c r="X25" s="1200"/>
      <c r="Y25" s="1200"/>
      <c r="Z25" s="1200"/>
      <c r="AA25" s="1200"/>
      <c r="AB25" s="1200"/>
      <c r="AC25" s="1200"/>
      <c r="AD25" s="1200"/>
      <c r="AE25" s="1200"/>
    </row>
    <row r="26" spans="1:31">
      <c r="A26" s="1194" t="s">
        <v>8499</v>
      </c>
      <c r="B26" s="1204">
        <v>0</v>
      </c>
      <c r="C26" s="1200">
        <v>0</v>
      </c>
      <c r="D26" s="1200"/>
      <c r="E26" s="1200"/>
      <c r="F26" s="1200"/>
      <c r="G26" s="1200"/>
      <c r="H26" s="1200"/>
      <c r="I26" s="1200"/>
      <c r="J26" s="1200"/>
      <c r="K26" s="1200"/>
      <c r="L26" s="1200"/>
      <c r="M26" s="1200"/>
      <c r="N26" s="1200"/>
      <c r="O26" s="1200"/>
      <c r="P26" s="1200"/>
      <c r="Q26" s="1200"/>
      <c r="R26" s="1200"/>
      <c r="S26" s="1200"/>
      <c r="T26" s="1200"/>
      <c r="U26" s="1200"/>
      <c r="V26" s="1200"/>
      <c r="W26" s="1200"/>
      <c r="X26" s="1200"/>
      <c r="Y26" s="1200"/>
      <c r="Z26" s="1200"/>
      <c r="AA26" s="1200"/>
      <c r="AB26" s="1200"/>
      <c r="AC26" s="1200"/>
      <c r="AD26" s="1200"/>
      <c r="AE26" s="1200"/>
    </row>
    <row r="27" spans="1:31">
      <c r="A27" s="1194" t="s">
        <v>8500</v>
      </c>
      <c r="B27" s="1204">
        <v>0</v>
      </c>
      <c r="C27" s="1200">
        <v>0</v>
      </c>
      <c r="D27" s="1200"/>
      <c r="E27" s="1200"/>
      <c r="F27" s="1200"/>
      <c r="G27" s="1200"/>
      <c r="H27" s="1200"/>
      <c r="I27" s="1200"/>
      <c r="J27" s="1200"/>
      <c r="K27" s="1200"/>
      <c r="L27" s="1200"/>
      <c r="M27" s="1200"/>
      <c r="N27" s="1200"/>
      <c r="O27" s="1200"/>
      <c r="P27" s="1200"/>
      <c r="Q27" s="1200"/>
      <c r="R27" s="1200"/>
      <c r="S27" s="1200"/>
      <c r="T27" s="1200"/>
      <c r="U27" s="1200"/>
      <c r="V27" s="1200"/>
      <c r="W27" s="1200"/>
      <c r="X27" s="1200"/>
      <c r="Y27" s="1200"/>
      <c r="Z27" s="1200"/>
      <c r="AA27" s="1200"/>
      <c r="AB27" s="1200"/>
      <c r="AC27" s="1200"/>
      <c r="AD27" s="1200"/>
      <c r="AE27" s="1200"/>
    </row>
    <row r="28" spans="1:31">
      <c r="A28" s="1194" t="s">
        <v>8501</v>
      </c>
      <c r="B28" s="1204">
        <v>3116708789.5100002</v>
      </c>
      <c r="C28" s="1200">
        <v>3102793540.8099999</v>
      </c>
      <c r="D28" s="1200"/>
      <c r="E28" s="1200"/>
      <c r="F28" s="1200"/>
      <c r="G28" s="1200"/>
      <c r="H28" s="1200"/>
      <c r="I28" s="1200"/>
      <c r="J28" s="1200"/>
      <c r="K28" s="1200"/>
      <c r="L28" s="1200"/>
      <c r="M28" s="1200"/>
      <c r="N28" s="1200"/>
      <c r="O28" s="1200"/>
      <c r="P28" s="1200"/>
      <c r="Q28" s="1200"/>
      <c r="R28" s="1200"/>
      <c r="S28" s="1200"/>
      <c r="T28" s="1200"/>
      <c r="U28" s="1200"/>
      <c r="V28" s="1200"/>
      <c r="W28" s="1200"/>
      <c r="X28" s="1200"/>
      <c r="Y28" s="1200"/>
      <c r="Z28" s="1200"/>
      <c r="AA28" s="1200"/>
      <c r="AB28" s="1200"/>
      <c r="AC28" s="1200"/>
      <c r="AD28" s="1200"/>
      <c r="AE28" s="1200"/>
    </row>
    <row r="29" spans="1:31">
      <c r="A29" s="1194" t="s">
        <v>8502</v>
      </c>
      <c r="B29" s="1204">
        <v>467785768.13</v>
      </c>
      <c r="C29" s="1200">
        <v>466953437.52999997</v>
      </c>
      <c r="D29" s="1200"/>
      <c r="E29" s="1200"/>
      <c r="F29" s="1200"/>
      <c r="G29" s="1200"/>
      <c r="H29" s="1200"/>
      <c r="I29" s="1200"/>
      <c r="J29" s="1200"/>
      <c r="K29" s="1200"/>
      <c r="L29" s="1200"/>
      <c r="M29" s="1200"/>
      <c r="N29" s="1200"/>
      <c r="O29" s="1200"/>
      <c r="P29" s="1200"/>
      <c r="Q29" s="1200"/>
      <c r="R29" s="1200"/>
      <c r="S29" s="1200"/>
      <c r="T29" s="1200"/>
      <c r="U29" s="1200"/>
      <c r="V29" s="1200"/>
      <c r="W29" s="1200"/>
      <c r="X29" s="1200"/>
      <c r="Y29" s="1200"/>
      <c r="Z29" s="1200"/>
      <c r="AA29" s="1200"/>
      <c r="AB29" s="1200"/>
      <c r="AC29" s="1200"/>
      <c r="AD29" s="1200"/>
      <c r="AE29" s="1200"/>
    </row>
    <row r="30" spans="1:31">
      <c r="A30" s="1194" t="s">
        <v>8503</v>
      </c>
      <c r="B30" s="1204">
        <v>42994625.68</v>
      </c>
      <c r="C30" s="1200">
        <v>43003207.229999997</v>
      </c>
      <c r="D30" s="1200"/>
      <c r="E30" s="1200"/>
      <c r="F30" s="1200"/>
      <c r="G30" s="1200"/>
      <c r="H30" s="1200"/>
      <c r="I30" s="1200"/>
      <c r="J30" s="1200"/>
      <c r="K30" s="1200"/>
      <c r="L30" s="1200"/>
      <c r="M30" s="1200"/>
      <c r="N30" s="1200"/>
      <c r="O30" s="1200"/>
      <c r="P30" s="1200"/>
      <c r="Q30" s="1200"/>
      <c r="R30" s="1200"/>
      <c r="S30" s="1200"/>
      <c r="T30" s="1200"/>
      <c r="U30" s="1200"/>
      <c r="V30" s="1200"/>
      <c r="W30" s="1200"/>
      <c r="X30" s="1200"/>
      <c r="Y30" s="1200"/>
      <c r="Z30" s="1200"/>
      <c r="AA30" s="1200"/>
      <c r="AB30" s="1200"/>
      <c r="AC30" s="1200"/>
      <c r="AD30" s="1200"/>
      <c r="AE30" s="1200"/>
    </row>
    <row r="31" spans="1:31">
      <c r="A31" s="1194" t="s">
        <v>8504</v>
      </c>
      <c r="B31" s="1204">
        <v>-466948591.76999998</v>
      </c>
      <c r="C31" s="1200">
        <v>-455190948.77999997</v>
      </c>
      <c r="D31" s="1200"/>
      <c r="E31" s="1200"/>
      <c r="F31" s="1200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  <c r="X31" s="1200"/>
      <c r="Y31" s="1200"/>
      <c r="Z31" s="1200"/>
      <c r="AA31" s="1200"/>
      <c r="AB31" s="1200"/>
      <c r="AC31" s="1200"/>
      <c r="AD31" s="1200"/>
      <c r="AE31" s="1200"/>
    </row>
    <row r="32" spans="1:31">
      <c r="A32" s="1194" t="s">
        <v>8505</v>
      </c>
      <c r="B32" s="1204">
        <v>0</v>
      </c>
      <c r="C32" s="1200">
        <v>0</v>
      </c>
      <c r="D32" s="1200"/>
      <c r="E32" s="1200"/>
      <c r="F32" s="1200"/>
      <c r="G32" s="1200"/>
      <c r="H32" s="1200"/>
      <c r="I32" s="1200"/>
      <c r="J32" s="1200"/>
      <c r="K32" s="1200"/>
      <c r="L32" s="1200"/>
      <c r="M32" s="1200"/>
      <c r="N32" s="1200"/>
      <c r="O32" s="1200"/>
      <c r="P32" s="1200"/>
      <c r="Q32" s="1200"/>
      <c r="R32" s="1200"/>
      <c r="S32" s="1200"/>
      <c r="T32" s="1200"/>
      <c r="U32" s="1200"/>
      <c r="V32" s="1200"/>
      <c r="W32" s="1200"/>
      <c r="X32" s="1200"/>
      <c r="Y32" s="1200"/>
      <c r="Z32" s="1200"/>
      <c r="AA32" s="1200"/>
      <c r="AB32" s="1200"/>
      <c r="AC32" s="1200"/>
      <c r="AD32" s="1200"/>
      <c r="AE32" s="1200"/>
    </row>
    <row r="33" spans="1:31">
      <c r="A33" s="1194" t="s">
        <v>8506</v>
      </c>
      <c r="B33" s="1204">
        <v>0</v>
      </c>
      <c r="C33" s="1200">
        <v>0</v>
      </c>
      <c r="D33" s="1200"/>
      <c r="E33" s="1200"/>
      <c r="F33" s="1200"/>
      <c r="G33" s="1200"/>
      <c r="H33" s="1200"/>
      <c r="I33" s="1200"/>
      <c r="J33" s="1200"/>
      <c r="K33" s="1200"/>
      <c r="L33" s="1200"/>
      <c r="M33" s="1200"/>
      <c r="N33" s="1200"/>
      <c r="O33" s="1200"/>
      <c r="P33" s="1200"/>
      <c r="Q33" s="1200"/>
      <c r="R33" s="1200"/>
      <c r="S33" s="1200"/>
      <c r="T33" s="1200"/>
      <c r="U33" s="1200"/>
      <c r="V33" s="1200"/>
      <c r="W33" s="1200"/>
      <c r="X33" s="1200"/>
      <c r="Y33" s="1200"/>
      <c r="Z33" s="1200"/>
      <c r="AA33" s="1200"/>
      <c r="AB33" s="1200"/>
      <c r="AC33" s="1200"/>
      <c r="AD33" s="1200"/>
      <c r="AE33" s="1200"/>
    </row>
    <row r="34" spans="1:31">
      <c r="A34" s="1194" t="s">
        <v>8507</v>
      </c>
      <c r="B34" s="1204">
        <v>0</v>
      </c>
      <c r="C34" s="1200">
        <v>0</v>
      </c>
      <c r="D34" s="1200"/>
      <c r="E34" s="1200"/>
      <c r="F34" s="1200"/>
      <c r="G34" s="1200"/>
      <c r="H34" s="1200"/>
      <c r="I34" s="1200"/>
      <c r="J34" s="1200"/>
      <c r="K34" s="1200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0"/>
      <c r="W34" s="1200"/>
      <c r="X34" s="1200"/>
      <c r="Y34" s="1200"/>
      <c r="Z34" s="1200"/>
      <c r="AA34" s="1200"/>
      <c r="AB34" s="1200"/>
      <c r="AC34" s="1200"/>
      <c r="AD34" s="1200"/>
      <c r="AE34" s="1200"/>
    </row>
    <row r="35" spans="1:31">
      <c r="B35" s="1204"/>
      <c r="C35" s="1200"/>
      <c r="D35" s="1200"/>
      <c r="E35" s="1200"/>
      <c r="F35" s="1200"/>
      <c r="G35" s="1200"/>
      <c r="H35" s="1200"/>
      <c r="I35" s="1200"/>
      <c r="J35" s="1200"/>
      <c r="K35" s="1200"/>
      <c r="L35" s="1200"/>
      <c r="M35" s="1200"/>
      <c r="N35" s="1200"/>
      <c r="O35" s="1200"/>
      <c r="P35" s="1200"/>
      <c r="Q35" s="1200"/>
      <c r="R35" s="1200"/>
      <c r="S35" s="1200"/>
      <c r="T35" s="1200"/>
      <c r="U35" s="1200"/>
      <c r="V35" s="1200"/>
      <c r="W35" s="1200"/>
      <c r="X35" s="1200"/>
      <c r="Y35" s="1200"/>
      <c r="Z35" s="1200"/>
      <c r="AA35" s="1200"/>
      <c r="AB35" s="1200"/>
      <c r="AC35" s="1200"/>
      <c r="AD35" s="1200"/>
      <c r="AE35" s="1200"/>
    </row>
    <row r="36" spans="1:31">
      <c r="A36" s="1194" t="s">
        <v>8508</v>
      </c>
      <c r="B36" s="1204">
        <v>3160540591.5500002</v>
      </c>
      <c r="C36" s="1200">
        <v>3157559236.79</v>
      </c>
      <c r="D36" s="1200"/>
      <c r="E36" s="1200"/>
      <c r="F36" s="1200"/>
      <c r="G36" s="1200"/>
      <c r="H36" s="1200"/>
      <c r="I36" s="1200"/>
      <c r="J36" s="1200"/>
      <c r="K36" s="1200"/>
      <c r="L36" s="1200"/>
      <c r="M36" s="1200"/>
      <c r="N36" s="1200"/>
      <c r="O36" s="1200"/>
      <c r="P36" s="1200"/>
      <c r="Q36" s="1200"/>
      <c r="R36" s="1200"/>
      <c r="S36" s="1200"/>
      <c r="T36" s="1200"/>
      <c r="U36" s="1200"/>
      <c r="V36" s="1200"/>
      <c r="W36" s="1200"/>
      <c r="X36" s="1200"/>
      <c r="Y36" s="1200"/>
      <c r="Z36" s="1200"/>
      <c r="AA36" s="1200"/>
      <c r="AB36" s="1200"/>
      <c r="AC36" s="1200"/>
      <c r="AD36" s="1200"/>
      <c r="AE36" s="1200"/>
    </row>
    <row r="37" spans="1:31">
      <c r="B37" s="1204"/>
      <c r="C37" s="1200"/>
      <c r="D37" s="1200"/>
      <c r="E37" s="1200"/>
      <c r="F37" s="1200"/>
      <c r="G37" s="1200"/>
      <c r="H37" s="1200"/>
      <c r="I37" s="1200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0"/>
      <c r="V37" s="1200"/>
      <c r="W37" s="1200"/>
      <c r="X37" s="1200"/>
      <c r="Y37" s="1200"/>
      <c r="Z37" s="1200"/>
      <c r="AA37" s="1200"/>
      <c r="AB37" s="1200"/>
      <c r="AC37" s="1200"/>
      <c r="AD37" s="1200"/>
      <c r="AE37" s="1200"/>
    </row>
    <row r="38" spans="1:31">
      <c r="A38" s="1194" t="s">
        <v>8509</v>
      </c>
      <c r="B38" s="1204">
        <v>4246274455.0799999</v>
      </c>
      <c r="C38" s="1200">
        <v>3890256274.1100001</v>
      </c>
      <c r="D38" s="1200"/>
      <c r="E38" s="1200"/>
      <c r="F38" s="1200"/>
      <c r="G38" s="1200"/>
      <c r="H38" s="1200"/>
      <c r="I38" s="1200"/>
      <c r="J38" s="1200"/>
      <c r="K38" s="1200"/>
      <c r="L38" s="1200"/>
      <c r="M38" s="1200"/>
      <c r="N38" s="1200"/>
      <c r="O38" s="1200"/>
      <c r="P38" s="1200"/>
      <c r="Q38" s="1200"/>
      <c r="R38" s="1200"/>
      <c r="S38" s="1200"/>
      <c r="T38" s="1200"/>
      <c r="U38" s="1200"/>
      <c r="V38" s="1200"/>
      <c r="W38" s="1200"/>
      <c r="X38" s="1200"/>
      <c r="Y38" s="1200"/>
      <c r="Z38" s="1200"/>
      <c r="AA38" s="1200"/>
      <c r="AB38" s="1200"/>
      <c r="AC38" s="1200"/>
      <c r="AD38" s="1200"/>
      <c r="AE38" s="1200"/>
    </row>
    <row r="39" spans="1:31">
      <c r="B39" s="1204"/>
      <c r="C39" s="1200"/>
      <c r="D39" s="1200"/>
      <c r="E39" s="1200"/>
      <c r="F39" s="1200"/>
      <c r="G39" s="1200"/>
      <c r="H39" s="1200"/>
      <c r="I39" s="1200"/>
      <c r="J39" s="1200"/>
      <c r="K39" s="1200"/>
      <c r="L39" s="1200"/>
      <c r="M39" s="1200"/>
      <c r="N39" s="1200"/>
      <c r="O39" s="1200"/>
      <c r="P39" s="1200"/>
      <c r="Q39" s="1200"/>
      <c r="R39" s="1200"/>
      <c r="S39" s="1200"/>
      <c r="T39" s="1200"/>
      <c r="U39" s="1200"/>
      <c r="V39" s="1200"/>
      <c r="W39" s="1200"/>
      <c r="X39" s="1200"/>
      <c r="Y39" s="1200"/>
      <c r="Z39" s="1200"/>
      <c r="AA39" s="1200"/>
      <c r="AB39" s="1200"/>
      <c r="AC39" s="1200"/>
      <c r="AD39" s="1200"/>
      <c r="AE39" s="1200"/>
    </row>
    <row r="40" spans="1:31">
      <c r="A40" s="1194" t="s">
        <v>8422</v>
      </c>
      <c r="B40" s="1204"/>
      <c r="C40" s="1200"/>
      <c r="D40" s="1200"/>
      <c r="E40" s="1200"/>
      <c r="F40" s="1200"/>
      <c r="G40" s="1200"/>
      <c r="H40" s="1200"/>
      <c r="I40" s="1200"/>
      <c r="J40" s="1200"/>
      <c r="K40" s="1200"/>
      <c r="L40" s="1200"/>
      <c r="M40" s="1200"/>
      <c r="N40" s="1200"/>
      <c r="O40" s="1200"/>
      <c r="P40" s="1200"/>
      <c r="Q40" s="1200"/>
      <c r="R40" s="1200"/>
      <c r="S40" s="1200"/>
      <c r="T40" s="1200"/>
      <c r="U40" s="1200"/>
      <c r="V40" s="1200"/>
      <c r="W40" s="1200"/>
      <c r="X40" s="1200"/>
      <c r="Y40" s="1200"/>
      <c r="Z40" s="1200"/>
      <c r="AA40" s="1200"/>
      <c r="AB40" s="1200"/>
      <c r="AC40" s="1200"/>
      <c r="AD40" s="1200"/>
      <c r="AE40" s="1200"/>
    </row>
    <row r="41" spans="1:31">
      <c r="B41" s="1204"/>
      <c r="C41" s="1200"/>
      <c r="D41" s="1200"/>
      <c r="E41" s="1200"/>
      <c r="F41" s="1200"/>
      <c r="G41" s="1200"/>
      <c r="H41" s="1200"/>
      <c r="I41" s="1200"/>
      <c r="J41" s="1200"/>
      <c r="K41" s="1200"/>
      <c r="L41" s="1200"/>
      <c r="M41" s="1200"/>
      <c r="N41" s="1200"/>
      <c r="O41" s="1200"/>
      <c r="P41" s="1200"/>
      <c r="Q41" s="1200"/>
      <c r="R41" s="1200"/>
      <c r="S41" s="1200"/>
      <c r="T41" s="1200"/>
      <c r="U41" s="1200"/>
      <c r="V41" s="1200"/>
      <c r="W41" s="1200"/>
      <c r="X41" s="1200"/>
      <c r="Y41" s="1200"/>
      <c r="Z41" s="1200"/>
      <c r="AA41" s="1200"/>
      <c r="AB41" s="1200"/>
      <c r="AC41" s="1200"/>
      <c r="AD41" s="1200"/>
      <c r="AE41" s="1200"/>
    </row>
    <row r="42" spans="1:31">
      <c r="A42" s="1194" t="s">
        <v>8510</v>
      </c>
      <c r="B42" s="1204"/>
      <c r="C42" s="1200"/>
      <c r="D42" s="1200"/>
      <c r="E42" s="1200"/>
      <c r="F42" s="1200"/>
      <c r="G42" s="1200"/>
      <c r="H42" s="1200"/>
      <c r="I42" s="1200"/>
      <c r="J42" s="1200"/>
      <c r="K42" s="1200"/>
      <c r="L42" s="1200"/>
      <c r="M42" s="1200"/>
      <c r="N42" s="1200"/>
      <c r="O42" s="1200"/>
      <c r="P42" s="1200"/>
      <c r="Q42" s="1200"/>
      <c r="R42" s="1200"/>
      <c r="S42" s="1200"/>
      <c r="T42" s="1200"/>
      <c r="U42" s="1200"/>
      <c r="V42" s="1200"/>
      <c r="W42" s="1200"/>
      <c r="X42" s="1200"/>
      <c r="Y42" s="1200"/>
      <c r="Z42" s="1200"/>
      <c r="AA42" s="1200"/>
      <c r="AB42" s="1200"/>
      <c r="AC42" s="1200"/>
      <c r="AD42" s="1200"/>
      <c r="AE42" s="1200"/>
    </row>
    <row r="43" spans="1:31">
      <c r="A43" s="1194" t="s">
        <v>8511</v>
      </c>
      <c r="B43" s="1204">
        <v>168876773.88999999</v>
      </c>
      <c r="C43" s="1200">
        <v>308159101.43000001</v>
      </c>
      <c r="D43" s="1200"/>
      <c r="E43" s="1200"/>
      <c r="F43" s="1200"/>
      <c r="G43" s="1200"/>
      <c r="H43" s="1200"/>
      <c r="I43" s="1200"/>
      <c r="J43" s="1200"/>
      <c r="K43" s="1200"/>
      <c r="L43" s="1200"/>
      <c r="M43" s="1200"/>
      <c r="N43" s="1200"/>
      <c r="O43" s="1200"/>
      <c r="P43" s="1200"/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1200"/>
      <c r="AD43" s="1200"/>
      <c r="AE43" s="1200"/>
    </row>
    <row r="44" spans="1:31">
      <c r="A44" s="1194" t="s">
        <v>8512</v>
      </c>
      <c r="B44" s="1204">
        <v>50909090.920000002</v>
      </c>
      <c r="C44" s="1200">
        <v>72727272.730000004</v>
      </c>
      <c r="D44" s="1200"/>
      <c r="E44" s="1200"/>
      <c r="F44" s="1200"/>
      <c r="G44" s="1200"/>
      <c r="H44" s="1200"/>
      <c r="I44" s="1200"/>
      <c r="J44" s="1200"/>
      <c r="K44" s="1200"/>
      <c r="L44" s="1200"/>
      <c r="M44" s="1200"/>
      <c r="N44" s="1200"/>
      <c r="O44" s="1200"/>
      <c r="P44" s="1200"/>
      <c r="Q44" s="1200"/>
      <c r="R44" s="1200"/>
      <c r="S44" s="1200"/>
      <c r="T44" s="1200"/>
      <c r="U44" s="1200"/>
      <c r="V44" s="1200"/>
      <c r="W44" s="1200"/>
      <c r="X44" s="1200"/>
      <c r="Y44" s="1200"/>
      <c r="Z44" s="1200"/>
      <c r="AA44" s="1200"/>
      <c r="AB44" s="1200"/>
      <c r="AC44" s="1200"/>
      <c r="AD44" s="1200"/>
      <c r="AE44" s="1200"/>
    </row>
    <row r="45" spans="1:31">
      <c r="A45" s="1194" t="s">
        <v>8513</v>
      </c>
      <c r="B45" s="1204">
        <v>41869838.43</v>
      </c>
      <c r="C45" s="1200">
        <v>0</v>
      </c>
      <c r="D45" s="1200"/>
      <c r="E45" s="1200"/>
      <c r="F45" s="1200"/>
      <c r="G45" s="1200"/>
      <c r="H45" s="1200"/>
      <c r="I45" s="1200"/>
      <c r="J45" s="1200"/>
      <c r="K45" s="1200"/>
      <c r="L45" s="1200"/>
      <c r="M45" s="1200"/>
      <c r="N45" s="1200"/>
      <c r="O45" s="1200"/>
      <c r="P45" s="1200"/>
      <c r="Q45" s="1200"/>
      <c r="R45" s="1200"/>
      <c r="S45" s="1200"/>
      <c r="T45" s="1200"/>
      <c r="U45" s="1200"/>
      <c r="V45" s="1200"/>
      <c r="W45" s="1200"/>
      <c r="X45" s="1200"/>
      <c r="Y45" s="1200"/>
      <c r="Z45" s="1200"/>
      <c r="AA45" s="1200"/>
      <c r="AB45" s="1200"/>
      <c r="AC45" s="1200"/>
      <c r="AD45" s="1200"/>
      <c r="AE45" s="1200"/>
    </row>
    <row r="46" spans="1:31">
      <c r="A46" s="1194" t="s">
        <v>8514</v>
      </c>
      <c r="B46" s="1204">
        <v>0</v>
      </c>
      <c r="C46" s="1200">
        <v>0</v>
      </c>
      <c r="D46" s="1200"/>
      <c r="E46" s="1200"/>
      <c r="F46" s="1200"/>
      <c r="G46" s="1200"/>
      <c r="H46" s="1200"/>
      <c r="I46" s="1200"/>
      <c r="J46" s="1200"/>
      <c r="K46" s="1200"/>
      <c r="L46" s="1200"/>
      <c r="M46" s="1200"/>
      <c r="N46" s="1200"/>
      <c r="O46" s="1200"/>
      <c r="P46" s="1200"/>
      <c r="Q46" s="1200"/>
      <c r="R46" s="1200"/>
      <c r="S46" s="1200"/>
      <c r="T46" s="1200"/>
      <c r="U46" s="1200"/>
      <c r="V46" s="1200"/>
      <c r="W46" s="1200"/>
      <c r="X46" s="1200"/>
      <c r="Y46" s="1200"/>
      <c r="Z46" s="1200"/>
      <c r="AA46" s="1200"/>
      <c r="AB46" s="1200"/>
      <c r="AC46" s="1200"/>
      <c r="AD46" s="1200"/>
      <c r="AE46" s="1200"/>
    </row>
    <row r="47" spans="1:31">
      <c r="A47" s="1194" t="s">
        <v>8515</v>
      </c>
      <c r="B47" s="1204">
        <v>0</v>
      </c>
      <c r="C47" s="1200">
        <v>0</v>
      </c>
      <c r="D47" s="1200"/>
      <c r="E47" s="1200"/>
      <c r="F47" s="1200"/>
      <c r="G47" s="1200"/>
      <c r="H47" s="1200"/>
      <c r="I47" s="1200"/>
      <c r="J47" s="1200"/>
      <c r="K47" s="1200"/>
      <c r="L47" s="1200"/>
      <c r="M47" s="1200"/>
      <c r="N47" s="1200"/>
      <c r="O47" s="1200"/>
      <c r="P47" s="1200"/>
      <c r="Q47" s="1200"/>
      <c r="R47" s="1200"/>
      <c r="S47" s="1200"/>
      <c r="T47" s="1200"/>
      <c r="U47" s="1200"/>
      <c r="V47" s="1200"/>
      <c r="W47" s="1200"/>
      <c r="X47" s="1200"/>
      <c r="Y47" s="1200"/>
      <c r="Z47" s="1200"/>
      <c r="AA47" s="1200"/>
      <c r="AB47" s="1200"/>
      <c r="AC47" s="1200"/>
      <c r="AD47" s="1200"/>
      <c r="AE47" s="1200"/>
    </row>
    <row r="48" spans="1:31">
      <c r="A48" s="1194" t="s">
        <v>8516</v>
      </c>
      <c r="B48" s="1204">
        <v>0</v>
      </c>
      <c r="C48" s="1200">
        <v>0</v>
      </c>
      <c r="D48" s="1200"/>
      <c r="E48" s="1200"/>
      <c r="F48" s="1200"/>
      <c r="G48" s="1200"/>
      <c r="H48" s="1200"/>
      <c r="I48" s="1200"/>
      <c r="J48" s="1200"/>
      <c r="K48" s="1200"/>
      <c r="L48" s="1200"/>
      <c r="M48" s="1200"/>
      <c r="N48" s="1200"/>
      <c r="O48" s="1200"/>
      <c r="P48" s="1200"/>
      <c r="Q48" s="1200"/>
      <c r="R48" s="1200"/>
      <c r="S48" s="1200"/>
      <c r="T48" s="1200"/>
      <c r="U48" s="1200"/>
      <c r="V48" s="1200"/>
      <c r="W48" s="1200"/>
      <c r="X48" s="1200"/>
      <c r="Y48" s="1200"/>
      <c r="Z48" s="1200"/>
      <c r="AA48" s="1200"/>
      <c r="AB48" s="1200"/>
      <c r="AC48" s="1200"/>
      <c r="AD48" s="1200"/>
      <c r="AE48" s="1200"/>
    </row>
    <row r="49" spans="1:31">
      <c r="A49" s="1194" t="s">
        <v>8517</v>
      </c>
      <c r="B49" s="1204">
        <v>0</v>
      </c>
      <c r="C49" s="1200">
        <v>0</v>
      </c>
      <c r="D49" s="1200"/>
      <c r="E49" s="1200"/>
      <c r="F49" s="1200"/>
      <c r="G49" s="1200"/>
      <c r="H49" s="1200"/>
      <c r="I49" s="1200"/>
      <c r="J49" s="1200"/>
      <c r="K49" s="1200"/>
      <c r="L49" s="1200"/>
      <c r="M49" s="1200"/>
      <c r="N49" s="1200"/>
      <c r="O49" s="1200"/>
      <c r="P49" s="1200"/>
      <c r="Q49" s="1200"/>
      <c r="R49" s="1200"/>
      <c r="S49" s="1200"/>
      <c r="T49" s="1200"/>
      <c r="U49" s="1200"/>
      <c r="V49" s="1200"/>
      <c r="W49" s="1200"/>
      <c r="X49" s="1200"/>
      <c r="Y49" s="1200"/>
      <c r="Z49" s="1200"/>
      <c r="AA49" s="1200"/>
      <c r="AB49" s="1200"/>
      <c r="AC49" s="1200"/>
      <c r="AD49" s="1200"/>
      <c r="AE49" s="1200"/>
    </row>
    <row r="50" spans="1:31">
      <c r="A50" s="1194" t="s">
        <v>8518</v>
      </c>
      <c r="B50" s="1204">
        <v>0</v>
      </c>
      <c r="C50" s="1200">
        <v>0</v>
      </c>
      <c r="D50" s="1200"/>
      <c r="E50" s="1200"/>
      <c r="F50" s="1200"/>
      <c r="G50" s="1200"/>
      <c r="H50" s="1200"/>
      <c r="I50" s="1200"/>
      <c r="J50" s="1200"/>
      <c r="K50" s="1200"/>
      <c r="L50" s="1200"/>
      <c r="M50" s="1200"/>
      <c r="N50" s="1200"/>
      <c r="O50" s="1200"/>
      <c r="P50" s="1200"/>
      <c r="Q50" s="1200"/>
      <c r="R50" s="1200"/>
      <c r="S50" s="1200"/>
      <c r="T50" s="1200"/>
      <c r="U50" s="1200"/>
      <c r="V50" s="1200"/>
      <c r="W50" s="1200"/>
      <c r="X50" s="1200"/>
      <c r="Y50" s="1200"/>
      <c r="Z50" s="1200"/>
      <c r="AA50" s="1200"/>
      <c r="AB50" s="1200"/>
      <c r="AC50" s="1200"/>
      <c r="AD50" s="1200"/>
      <c r="AE50" s="1200"/>
    </row>
    <row r="51" spans="1:31">
      <c r="B51" s="1204"/>
      <c r="C51" s="1200"/>
      <c r="D51" s="1200"/>
      <c r="E51" s="1200"/>
      <c r="F51" s="1200"/>
      <c r="G51" s="1200"/>
      <c r="H51" s="1200"/>
      <c r="I51" s="1200"/>
      <c r="J51" s="1200"/>
      <c r="K51" s="1200"/>
      <c r="L51" s="1200"/>
      <c r="M51" s="1200"/>
      <c r="N51" s="1200"/>
      <c r="O51" s="1200"/>
      <c r="P51" s="1200"/>
      <c r="Q51" s="1200"/>
      <c r="R51" s="1200"/>
      <c r="S51" s="1200"/>
      <c r="T51" s="1200"/>
      <c r="U51" s="1200"/>
      <c r="V51" s="1200"/>
      <c r="W51" s="1200"/>
      <c r="X51" s="1200"/>
      <c r="Y51" s="1200"/>
      <c r="Z51" s="1200"/>
      <c r="AA51" s="1200"/>
      <c r="AB51" s="1200"/>
      <c r="AC51" s="1200"/>
      <c r="AD51" s="1200"/>
      <c r="AE51" s="1200"/>
    </row>
    <row r="52" spans="1:31">
      <c r="A52" s="1194" t="s">
        <v>8519</v>
      </c>
      <c r="B52" s="1204">
        <v>261655703.24000001</v>
      </c>
      <c r="C52" s="1200">
        <v>380886374.16000003</v>
      </c>
      <c r="D52" s="1200"/>
      <c r="E52" s="1200"/>
      <c r="F52" s="1200"/>
      <c r="G52" s="1200"/>
      <c r="H52" s="1200"/>
      <c r="I52" s="1200"/>
      <c r="J52" s="1200"/>
      <c r="K52" s="1200"/>
      <c r="L52" s="1200"/>
      <c r="M52" s="1200"/>
      <c r="N52" s="1200"/>
      <c r="O52" s="1200"/>
      <c r="P52" s="1200"/>
      <c r="Q52" s="1200"/>
      <c r="R52" s="1200"/>
      <c r="S52" s="1200"/>
      <c r="T52" s="1200"/>
      <c r="U52" s="1200"/>
      <c r="V52" s="1200"/>
      <c r="W52" s="1200"/>
      <c r="X52" s="1200"/>
      <c r="Y52" s="1200"/>
      <c r="Z52" s="1200"/>
      <c r="AA52" s="1200"/>
      <c r="AB52" s="1200"/>
      <c r="AC52" s="1200"/>
      <c r="AD52" s="1200"/>
      <c r="AE52" s="1200"/>
    </row>
    <row r="53" spans="1:31">
      <c r="B53" s="1204"/>
      <c r="C53" s="1200"/>
      <c r="D53" s="1200"/>
      <c r="E53" s="1200"/>
      <c r="F53" s="1200"/>
      <c r="G53" s="1200"/>
      <c r="H53" s="1200"/>
      <c r="I53" s="1200"/>
      <c r="J53" s="1200"/>
      <c r="K53" s="1200"/>
      <c r="L53" s="1200"/>
      <c r="M53" s="1200"/>
      <c r="N53" s="1200"/>
      <c r="O53" s="1200"/>
      <c r="P53" s="1200"/>
      <c r="Q53" s="1200"/>
      <c r="R53" s="1200"/>
      <c r="S53" s="1200"/>
      <c r="T53" s="1200"/>
      <c r="U53" s="1200"/>
      <c r="V53" s="1200"/>
      <c r="W53" s="1200"/>
      <c r="X53" s="1200"/>
      <c r="Y53" s="1200"/>
      <c r="Z53" s="1200"/>
      <c r="AA53" s="1200"/>
      <c r="AB53" s="1200"/>
      <c r="AC53" s="1200"/>
      <c r="AD53" s="1200"/>
      <c r="AE53" s="1200"/>
    </row>
    <row r="54" spans="1:31">
      <c r="A54" s="1194" t="s">
        <v>8520</v>
      </c>
      <c r="B54" s="1204"/>
      <c r="C54" s="1200"/>
      <c r="D54" s="1200"/>
      <c r="E54" s="1200"/>
      <c r="F54" s="1200"/>
      <c r="G54" s="1200"/>
      <c r="H54" s="1200"/>
      <c r="I54" s="1200"/>
      <c r="J54" s="1200"/>
      <c r="K54" s="1200"/>
      <c r="L54" s="1200"/>
      <c r="M54" s="1200"/>
      <c r="N54" s="1200"/>
      <c r="O54" s="1200"/>
      <c r="P54" s="1200"/>
      <c r="Q54" s="1200"/>
      <c r="R54" s="1200"/>
      <c r="S54" s="1200"/>
      <c r="T54" s="1200"/>
      <c r="U54" s="1200"/>
      <c r="V54" s="1200"/>
      <c r="W54" s="1200"/>
      <c r="X54" s="1200"/>
      <c r="Y54" s="1200"/>
      <c r="Z54" s="1200"/>
      <c r="AA54" s="1200"/>
      <c r="AB54" s="1200"/>
      <c r="AC54" s="1200"/>
      <c r="AD54" s="1200"/>
      <c r="AE54" s="1200"/>
    </row>
    <row r="55" spans="1:31">
      <c r="A55" s="1194" t="s">
        <v>8521</v>
      </c>
      <c r="B55" s="1204">
        <v>0</v>
      </c>
      <c r="C55" s="1200">
        <v>0</v>
      </c>
      <c r="D55" s="1200"/>
      <c r="E55" s="1200"/>
      <c r="F55" s="1200"/>
      <c r="G55" s="1200"/>
      <c r="H55" s="1200"/>
      <c r="I55" s="1200"/>
      <c r="J55" s="1200"/>
      <c r="K55" s="1200"/>
      <c r="L55" s="1200"/>
      <c r="M55" s="1200"/>
      <c r="N55" s="1200"/>
      <c r="O55" s="1200"/>
      <c r="P55" s="1200"/>
      <c r="Q55" s="1200"/>
      <c r="R55" s="1200"/>
      <c r="S55" s="1200"/>
      <c r="T55" s="1200"/>
      <c r="U55" s="1200"/>
      <c r="V55" s="1200"/>
      <c r="W55" s="1200"/>
      <c r="X55" s="1200"/>
      <c r="Y55" s="1200"/>
      <c r="Z55" s="1200"/>
      <c r="AA55" s="1200"/>
      <c r="AB55" s="1200"/>
      <c r="AC55" s="1200"/>
      <c r="AD55" s="1200"/>
      <c r="AE55" s="1200"/>
    </row>
    <row r="56" spans="1:31">
      <c r="A56" s="1194" t="s">
        <v>8521</v>
      </c>
      <c r="B56" s="1204">
        <v>2352934.3199999998</v>
      </c>
      <c r="C56" s="1200">
        <v>2406285.3199999998</v>
      </c>
      <c r="D56" s="1200"/>
      <c r="E56" s="1200"/>
      <c r="F56" s="1200"/>
      <c r="G56" s="1200"/>
      <c r="H56" s="1200"/>
      <c r="I56" s="1200"/>
      <c r="J56" s="1200"/>
      <c r="K56" s="1200"/>
      <c r="L56" s="1200"/>
      <c r="M56" s="1200"/>
      <c r="N56" s="1200"/>
      <c r="O56" s="1200"/>
      <c r="P56" s="1200"/>
      <c r="Q56" s="1200"/>
      <c r="R56" s="1200"/>
      <c r="S56" s="1200"/>
      <c r="T56" s="1200"/>
      <c r="U56" s="1200"/>
      <c r="V56" s="1200"/>
      <c r="W56" s="1200"/>
      <c r="X56" s="1200"/>
      <c r="Y56" s="1200"/>
      <c r="Z56" s="1200"/>
      <c r="AA56" s="1200"/>
      <c r="AB56" s="1200"/>
      <c r="AC56" s="1200"/>
      <c r="AD56" s="1200"/>
      <c r="AE56" s="1200"/>
    </row>
    <row r="57" spans="1:31">
      <c r="A57" s="1194" t="s">
        <v>8522</v>
      </c>
      <c r="B57" s="1204">
        <v>229279326.71000001</v>
      </c>
      <c r="C57" s="1200">
        <v>231861178.81999999</v>
      </c>
      <c r="D57" s="1200"/>
      <c r="E57" s="1200"/>
      <c r="F57" s="1200"/>
      <c r="G57" s="1200"/>
      <c r="H57" s="1200"/>
      <c r="I57" s="1200"/>
      <c r="J57" s="1200"/>
      <c r="K57" s="1200"/>
      <c r="L57" s="1200"/>
      <c r="M57" s="1200"/>
      <c r="N57" s="1200"/>
      <c r="O57" s="1200"/>
      <c r="P57" s="1200"/>
      <c r="Q57" s="1200"/>
      <c r="R57" s="1200"/>
      <c r="S57" s="1200"/>
      <c r="T57" s="1200"/>
      <c r="U57" s="1200"/>
      <c r="V57" s="1200"/>
      <c r="W57" s="1200"/>
      <c r="X57" s="1200"/>
      <c r="Y57" s="1200"/>
      <c r="Z57" s="1200"/>
      <c r="AA57" s="1200"/>
      <c r="AB57" s="1200"/>
      <c r="AC57" s="1200"/>
      <c r="AD57" s="1200"/>
      <c r="AE57" s="1200"/>
    </row>
    <row r="58" spans="1:31">
      <c r="A58" s="1194" t="s">
        <v>8523</v>
      </c>
      <c r="B58" s="1204">
        <v>0</v>
      </c>
      <c r="C58" s="1200">
        <v>0</v>
      </c>
      <c r="D58" s="1200"/>
      <c r="E58" s="1200"/>
      <c r="F58" s="1200"/>
      <c r="G58" s="1200"/>
      <c r="H58" s="1200"/>
      <c r="I58" s="1200"/>
      <c r="J58" s="1200"/>
      <c r="K58" s="1200"/>
      <c r="L58" s="1200"/>
      <c r="M58" s="1200"/>
      <c r="N58" s="1200"/>
      <c r="O58" s="1200"/>
      <c r="P58" s="1200"/>
      <c r="Q58" s="1200"/>
      <c r="R58" s="1200"/>
      <c r="S58" s="1200"/>
      <c r="T58" s="1200"/>
      <c r="U58" s="1200"/>
      <c r="V58" s="1200"/>
      <c r="W58" s="1200"/>
      <c r="X58" s="1200"/>
      <c r="Y58" s="1200"/>
      <c r="Z58" s="1200"/>
      <c r="AA58" s="1200"/>
      <c r="AB58" s="1200"/>
      <c r="AC58" s="1200"/>
      <c r="AD58" s="1200"/>
      <c r="AE58" s="1200"/>
    </row>
    <row r="59" spans="1:31">
      <c r="A59" s="1194" t="s">
        <v>8524</v>
      </c>
      <c r="B59" s="1204">
        <v>0</v>
      </c>
      <c r="C59" s="1200">
        <v>0</v>
      </c>
      <c r="D59" s="1200"/>
      <c r="E59" s="1200"/>
      <c r="F59" s="1200"/>
      <c r="G59" s="1200"/>
      <c r="H59" s="1200"/>
      <c r="I59" s="1200"/>
      <c r="J59" s="1200"/>
      <c r="K59" s="1200"/>
      <c r="L59" s="1200"/>
      <c r="M59" s="1200"/>
      <c r="N59" s="1200"/>
      <c r="O59" s="1200"/>
      <c r="P59" s="1200"/>
      <c r="Q59" s="1200"/>
      <c r="R59" s="1200"/>
      <c r="S59" s="1200"/>
      <c r="T59" s="1200"/>
      <c r="U59" s="1200"/>
      <c r="V59" s="1200"/>
      <c r="W59" s="1200"/>
      <c r="X59" s="1200"/>
      <c r="Y59" s="1200"/>
      <c r="Z59" s="1200"/>
      <c r="AA59" s="1200"/>
      <c r="AB59" s="1200"/>
      <c r="AC59" s="1200"/>
      <c r="AD59" s="1200"/>
      <c r="AE59" s="1200"/>
    </row>
    <row r="60" spans="1:31">
      <c r="A60" s="1194" t="s">
        <v>8525</v>
      </c>
      <c r="B60" s="1204">
        <v>0</v>
      </c>
      <c r="C60" s="1200">
        <v>0</v>
      </c>
      <c r="D60" s="1200"/>
      <c r="E60" s="1200"/>
      <c r="F60" s="1200"/>
      <c r="G60" s="1200"/>
      <c r="H60" s="1200"/>
      <c r="I60" s="1200"/>
      <c r="J60" s="1200"/>
      <c r="K60" s="1200"/>
      <c r="L60" s="1200"/>
      <c r="M60" s="1200"/>
      <c r="N60" s="1200"/>
      <c r="O60" s="1200"/>
      <c r="P60" s="1200"/>
      <c r="Q60" s="1200"/>
      <c r="R60" s="1200"/>
      <c r="S60" s="1200"/>
      <c r="T60" s="1200"/>
      <c r="U60" s="1200"/>
      <c r="V60" s="1200"/>
      <c r="W60" s="1200"/>
      <c r="X60" s="1200"/>
      <c r="Y60" s="1200"/>
      <c r="Z60" s="1200"/>
      <c r="AA60" s="1200"/>
      <c r="AB60" s="1200"/>
      <c r="AC60" s="1200"/>
      <c r="AD60" s="1200"/>
      <c r="AE60" s="1200"/>
    </row>
    <row r="61" spans="1:31">
      <c r="B61" s="1204"/>
      <c r="C61" s="1200"/>
      <c r="D61" s="1200"/>
      <c r="E61" s="1200"/>
      <c r="F61" s="1200"/>
      <c r="G61" s="1200"/>
      <c r="H61" s="1200"/>
      <c r="I61" s="1200"/>
      <c r="J61" s="1200"/>
      <c r="K61" s="1200"/>
      <c r="L61" s="1200"/>
      <c r="M61" s="1200"/>
      <c r="N61" s="1200"/>
      <c r="O61" s="1200"/>
      <c r="P61" s="1200"/>
      <c r="Q61" s="1200"/>
      <c r="R61" s="1200"/>
      <c r="S61" s="1200"/>
      <c r="T61" s="1200"/>
      <c r="U61" s="1200"/>
      <c r="V61" s="1200"/>
      <c r="W61" s="1200"/>
      <c r="X61" s="1200"/>
      <c r="Y61" s="1200"/>
      <c r="Z61" s="1200"/>
      <c r="AA61" s="1200"/>
      <c r="AB61" s="1200"/>
      <c r="AC61" s="1200"/>
      <c r="AD61" s="1200"/>
      <c r="AE61" s="1200"/>
    </row>
    <row r="62" spans="1:31">
      <c r="A62" s="1194" t="s">
        <v>8526</v>
      </c>
      <c r="B62" s="1204">
        <v>231632261.03</v>
      </c>
      <c r="C62" s="1200">
        <v>234267464.13999999</v>
      </c>
      <c r="D62" s="1200"/>
      <c r="E62" s="1200"/>
      <c r="F62" s="1200"/>
      <c r="G62" s="1200"/>
      <c r="H62" s="1200"/>
      <c r="I62" s="1200"/>
      <c r="J62" s="1200"/>
      <c r="K62" s="1200"/>
      <c r="L62" s="1200"/>
      <c r="M62" s="1200"/>
      <c r="N62" s="1200"/>
      <c r="O62" s="1200"/>
      <c r="P62" s="1200"/>
      <c r="Q62" s="1200"/>
      <c r="R62" s="1200"/>
      <c r="S62" s="1200"/>
      <c r="T62" s="1200"/>
      <c r="U62" s="1200"/>
      <c r="V62" s="1200"/>
      <c r="W62" s="1200"/>
      <c r="X62" s="1200"/>
      <c r="Y62" s="1200"/>
      <c r="Z62" s="1200"/>
      <c r="AA62" s="1200"/>
      <c r="AB62" s="1200"/>
      <c r="AC62" s="1200"/>
      <c r="AD62" s="1200"/>
      <c r="AE62" s="1200"/>
    </row>
    <row r="63" spans="1:31">
      <c r="B63" s="1204"/>
      <c r="C63" s="1200"/>
      <c r="D63" s="1200"/>
      <c r="E63" s="1200"/>
      <c r="F63" s="1200"/>
      <c r="G63" s="1200"/>
      <c r="H63" s="1200"/>
      <c r="I63" s="1200"/>
      <c r="J63" s="1200"/>
      <c r="K63" s="1200"/>
      <c r="L63" s="1200"/>
      <c r="M63" s="1200"/>
      <c r="N63" s="1200"/>
      <c r="O63" s="1200"/>
      <c r="P63" s="1200"/>
      <c r="Q63" s="1200"/>
      <c r="R63" s="1200"/>
      <c r="S63" s="1200"/>
      <c r="T63" s="1200"/>
      <c r="U63" s="1200"/>
      <c r="V63" s="1200"/>
      <c r="W63" s="1200"/>
      <c r="X63" s="1200"/>
      <c r="Y63" s="1200"/>
      <c r="Z63" s="1200"/>
      <c r="AA63" s="1200"/>
      <c r="AB63" s="1200"/>
      <c r="AC63" s="1200"/>
      <c r="AD63" s="1200"/>
      <c r="AE63" s="1200"/>
    </row>
    <row r="64" spans="1:31">
      <c r="A64" s="1194" t="s">
        <v>8527</v>
      </c>
      <c r="B64" s="1204">
        <v>493287964.26999998</v>
      </c>
      <c r="C64" s="1200">
        <v>615153838.29999995</v>
      </c>
      <c r="D64" s="1200"/>
      <c r="E64" s="1200"/>
      <c r="F64" s="1200"/>
      <c r="G64" s="1200"/>
      <c r="H64" s="1200"/>
      <c r="I64" s="1200"/>
      <c r="J64" s="1200"/>
      <c r="K64" s="1200"/>
      <c r="L64" s="1200"/>
      <c r="M64" s="1200"/>
      <c r="N64" s="1200"/>
      <c r="O64" s="1200"/>
      <c r="P64" s="1200"/>
      <c r="Q64" s="1200"/>
      <c r="R64" s="1200"/>
      <c r="S64" s="1200"/>
      <c r="T64" s="1200"/>
      <c r="U64" s="1200"/>
      <c r="V64" s="1200"/>
      <c r="W64" s="1200"/>
      <c r="X64" s="1200"/>
      <c r="Y64" s="1200"/>
      <c r="Z64" s="1200"/>
      <c r="AA64" s="1200"/>
      <c r="AB64" s="1200"/>
      <c r="AC64" s="1200"/>
      <c r="AD64" s="1200"/>
      <c r="AE64" s="1200"/>
    </row>
    <row r="65" spans="1:31">
      <c r="B65" s="1204"/>
      <c r="C65" s="1200"/>
      <c r="D65" s="1200"/>
      <c r="E65" s="1200"/>
      <c r="F65" s="1200"/>
      <c r="G65" s="1200"/>
      <c r="H65" s="1200"/>
      <c r="I65" s="1200"/>
      <c r="J65" s="1200"/>
      <c r="K65" s="1200"/>
      <c r="L65" s="1200"/>
      <c r="M65" s="1200"/>
      <c r="N65" s="1200"/>
      <c r="O65" s="1200"/>
      <c r="P65" s="1200"/>
      <c r="Q65" s="1200"/>
      <c r="R65" s="1200"/>
      <c r="S65" s="1200"/>
      <c r="T65" s="1200"/>
      <c r="U65" s="1200"/>
      <c r="V65" s="1200"/>
      <c r="W65" s="1200"/>
      <c r="X65" s="1200"/>
      <c r="Y65" s="1200"/>
      <c r="Z65" s="1200"/>
      <c r="AA65" s="1200"/>
      <c r="AB65" s="1200"/>
      <c r="AC65" s="1200"/>
      <c r="AD65" s="1200"/>
      <c r="AE65" s="1200"/>
    </row>
    <row r="66" spans="1:31">
      <c r="A66" s="1194" t="s">
        <v>8471</v>
      </c>
      <c r="B66" s="1204"/>
      <c r="C66" s="1200"/>
      <c r="D66" s="1200"/>
      <c r="E66" s="1200"/>
      <c r="F66" s="1200"/>
      <c r="G66" s="1200"/>
      <c r="H66" s="1200"/>
      <c r="I66" s="1200"/>
      <c r="J66" s="1200"/>
      <c r="K66" s="1200"/>
      <c r="L66" s="1200"/>
      <c r="M66" s="1200"/>
      <c r="N66" s="1200"/>
      <c r="O66" s="1200"/>
      <c r="P66" s="1200"/>
      <c r="Q66" s="1200"/>
      <c r="R66" s="1200"/>
      <c r="S66" s="1200"/>
      <c r="T66" s="1200"/>
      <c r="U66" s="1200"/>
      <c r="V66" s="1200"/>
      <c r="W66" s="1200"/>
      <c r="X66" s="1200"/>
      <c r="Y66" s="1200"/>
      <c r="Z66" s="1200"/>
      <c r="AA66" s="1200"/>
      <c r="AB66" s="1200"/>
      <c r="AC66" s="1200"/>
      <c r="AD66" s="1200"/>
      <c r="AE66" s="1200"/>
    </row>
    <row r="67" spans="1:31">
      <c r="B67" s="1204"/>
      <c r="C67" s="1200"/>
      <c r="D67" s="1200"/>
      <c r="E67" s="1200"/>
      <c r="F67" s="1200"/>
      <c r="G67" s="1200"/>
      <c r="H67" s="1200"/>
      <c r="I67" s="1200"/>
      <c r="J67" s="1200"/>
      <c r="K67" s="1200"/>
      <c r="L67" s="1200"/>
      <c r="M67" s="1200"/>
      <c r="N67" s="1200"/>
      <c r="O67" s="1200"/>
      <c r="P67" s="1200"/>
      <c r="Q67" s="1200"/>
      <c r="R67" s="1200"/>
      <c r="S67" s="1200"/>
      <c r="T67" s="1200"/>
      <c r="U67" s="1200"/>
      <c r="V67" s="1200"/>
      <c r="W67" s="1200"/>
      <c r="X67" s="1200"/>
      <c r="Y67" s="1200"/>
      <c r="Z67" s="1200"/>
      <c r="AA67" s="1200"/>
      <c r="AB67" s="1200"/>
      <c r="AC67" s="1200"/>
      <c r="AD67" s="1200"/>
      <c r="AE67" s="1200"/>
    </row>
    <row r="68" spans="1:31">
      <c r="A68" s="1194" t="s">
        <v>8528</v>
      </c>
      <c r="B68" s="1204">
        <v>1920716821.75</v>
      </c>
      <c r="C68" s="1200">
        <v>1920661908.9200001</v>
      </c>
      <c r="D68" s="1200"/>
      <c r="E68" s="1200"/>
      <c r="F68" s="1200"/>
      <c r="G68" s="1200"/>
      <c r="H68" s="1200"/>
      <c r="I68" s="1200"/>
      <c r="J68" s="1200"/>
      <c r="K68" s="1200"/>
      <c r="L68" s="1200"/>
      <c r="M68" s="1200"/>
      <c r="N68" s="1200"/>
      <c r="O68" s="1200"/>
      <c r="P68" s="1200"/>
      <c r="Q68" s="1200"/>
      <c r="R68" s="1200"/>
      <c r="S68" s="1200"/>
      <c r="T68" s="1200"/>
      <c r="U68" s="1200"/>
      <c r="V68" s="1200"/>
      <c r="W68" s="1200"/>
      <c r="X68" s="1200"/>
      <c r="Y68" s="1200"/>
      <c r="Z68" s="1200"/>
      <c r="AA68" s="1200"/>
      <c r="AB68" s="1200"/>
      <c r="AC68" s="1200"/>
      <c r="AD68" s="1200"/>
      <c r="AE68" s="1200"/>
    </row>
    <row r="69" spans="1:31">
      <c r="A69" s="1194" t="s">
        <v>8322</v>
      </c>
      <c r="B69" s="1204">
        <v>0</v>
      </c>
      <c r="C69" s="1200">
        <v>0</v>
      </c>
      <c r="D69" s="1200"/>
      <c r="E69" s="1200"/>
      <c r="F69" s="1200"/>
      <c r="G69" s="1200"/>
      <c r="H69" s="1200"/>
      <c r="I69" s="1200"/>
      <c r="J69" s="1200"/>
      <c r="K69" s="1200"/>
      <c r="L69" s="1200"/>
      <c r="M69" s="1200"/>
      <c r="N69" s="1200"/>
      <c r="O69" s="1200"/>
      <c r="P69" s="1200"/>
      <c r="Q69" s="1200"/>
      <c r="R69" s="1200"/>
      <c r="S69" s="1200"/>
      <c r="T69" s="1200"/>
      <c r="U69" s="1200"/>
      <c r="V69" s="1200"/>
      <c r="W69" s="1200"/>
      <c r="X69" s="1200"/>
      <c r="Y69" s="1200"/>
      <c r="Z69" s="1200"/>
      <c r="AA69" s="1200"/>
      <c r="AB69" s="1200"/>
      <c r="AC69" s="1200"/>
      <c r="AD69" s="1200"/>
      <c r="AE69" s="1200"/>
    </row>
    <row r="70" spans="1:31">
      <c r="A70" s="1194" t="s">
        <v>8529</v>
      </c>
      <c r="B70" s="1204">
        <v>1920716821.75</v>
      </c>
      <c r="C70" s="1200">
        <v>1920661908.9200001</v>
      </c>
      <c r="D70" s="1200"/>
      <c r="E70" s="1200"/>
      <c r="F70" s="1200"/>
      <c r="G70" s="1200"/>
      <c r="H70" s="1200"/>
      <c r="I70" s="1200"/>
      <c r="J70" s="1200"/>
      <c r="K70" s="1200"/>
      <c r="L70" s="1200"/>
      <c r="M70" s="1200"/>
      <c r="N70" s="1200"/>
      <c r="O70" s="1200"/>
      <c r="P70" s="1200"/>
      <c r="Q70" s="1200"/>
      <c r="R70" s="1200"/>
      <c r="S70" s="1200"/>
      <c r="T70" s="1200"/>
      <c r="U70" s="1200"/>
      <c r="V70" s="1200"/>
      <c r="W70" s="1200"/>
      <c r="X70" s="1200"/>
      <c r="Y70" s="1200"/>
      <c r="Z70" s="1200"/>
      <c r="AA70" s="1200"/>
      <c r="AB70" s="1200"/>
      <c r="AC70" s="1200"/>
      <c r="AD70" s="1200"/>
      <c r="AE70" s="1200"/>
    </row>
    <row r="71" spans="1:31">
      <c r="A71" s="1194" t="s">
        <v>8530</v>
      </c>
      <c r="B71" s="1204">
        <v>0</v>
      </c>
      <c r="C71" s="1200">
        <v>0</v>
      </c>
      <c r="D71" s="1200"/>
      <c r="E71" s="1200"/>
      <c r="F71" s="1200"/>
      <c r="G71" s="1200"/>
      <c r="H71" s="1200"/>
      <c r="I71" s="1200"/>
      <c r="J71" s="1200"/>
      <c r="K71" s="1200"/>
      <c r="L71" s="1200"/>
      <c r="M71" s="1200"/>
      <c r="N71" s="1200"/>
      <c r="O71" s="1200"/>
      <c r="P71" s="1200"/>
      <c r="Q71" s="1200"/>
      <c r="R71" s="1200"/>
      <c r="S71" s="1200"/>
      <c r="T71" s="1200"/>
      <c r="U71" s="1200"/>
      <c r="V71" s="1200"/>
      <c r="W71" s="1200"/>
      <c r="X71" s="1200"/>
      <c r="Y71" s="1200"/>
      <c r="Z71" s="1200"/>
      <c r="AA71" s="1200"/>
      <c r="AB71" s="1200"/>
      <c r="AC71" s="1200"/>
      <c r="AD71" s="1200"/>
      <c r="AE71" s="1200"/>
    </row>
    <row r="72" spans="1:31">
      <c r="B72" s="1204"/>
      <c r="C72" s="1200"/>
      <c r="D72" s="1200"/>
      <c r="E72" s="1200"/>
      <c r="F72" s="1200"/>
      <c r="G72" s="1200"/>
      <c r="H72" s="1200"/>
      <c r="I72" s="1200"/>
      <c r="J72" s="1200"/>
      <c r="K72" s="1200"/>
      <c r="L72" s="1200"/>
      <c r="M72" s="1200"/>
      <c r="N72" s="1200"/>
      <c r="O72" s="1200"/>
      <c r="P72" s="1200"/>
      <c r="Q72" s="1200"/>
      <c r="R72" s="1200"/>
      <c r="S72" s="1200"/>
      <c r="T72" s="1200"/>
      <c r="U72" s="1200"/>
      <c r="V72" s="1200"/>
      <c r="W72" s="1200"/>
      <c r="X72" s="1200"/>
      <c r="Y72" s="1200"/>
      <c r="Z72" s="1200"/>
      <c r="AA72" s="1200"/>
      <c r="AB72" s="1200"/>
      <c r="AC72" s="1200"/>
      <c r="AD72" s="1200"/>
      <c r="AE72" s="1200"/>
    </row>
    <row r="73" spans="1:31">
      <c r="A73" s="1194" t="s">
        <v>8531</v>
      </c>
      <c r="B73" s="1204">
        <v>1832269669.0599999</v>
      </c>
      <c r="C73" s="1200">
        <v>1354440526.8900001</v>
      </c>
      <c r="D73" s="1200"/>
      <c r="E73" s="1200"/>
      <c r="F73" s="1200"/>
      <c r="G73" s="1200"/>
      <c r="H73" s="1200"/>
      <c r="I73" s="1200"/>
      <c r="J73" s="1200"/>
      <c r="K73" s="1200"/>
      <c r="L73" s="1200"/>
      <c r="M73" s="1200"/>
      <c r="N73" s="1200"/>
      <c r="O73" s="1200"/>
      <c r="P73" s="1200"/>
      <c r="Q73" s="1200"/>
      <c r="R73" s="1200"/>
      <c r="S73" s="1200"/>
      <c r="T73" s="1200"/>
      <c r="U73" s="1200"/>
      <c r="V73" s="1200"/>
      <c r="W73" s="1200"/>
      <c r="X73" s="1200"/>
      <c r="Y73" s="1200"/>
      <c r="Z73" s="1200"/>
      <c r="AA73" s="1200"/>
      <c r="AB73" s="1200"/>
      <c r="AC73" s="1200"/>
      <c r="AD73" s="1200"/>
      <c r="AE73" s="1200"/>
    </row>
    <row r="74" spans="1:31">
      <c r="A74" s="1194" t="s">
        <v>8532</v>
      </c>
      <c r="B74" s="1204">
        <v>478202678.48000002</v>
      </c>
      <c r="C74" s="1200">
        <v>394877777.35000002</v>
      </c>
      <c r="D74" s="1200"/>
      <c r="E74" s="1200"/>
      <c r="F74" s="1200"/>
      <c r="G74" s="1200"/>
      <c r="H74" s="1200"/>
      <c r="I74" s="1200"/>
      <c r="J74" s="1200"/>
      <c r="K74" s="1200"/>
      <c r="L74" s="1200"/>
      <c r="M74" s="1200"/>
      <c r="N74" s="1200"/>
      <c r="O74" s="1200"/>
      <c r="P74" s="1200"/>
      <c r="Q74" s="1200"/>
      <c r="R74" s="1200"/>
      <c r="S74" s="1200"/>
      <c r="T74" s="1200"/>
      <c r="U74" s="1200"/>
      <c r="V74" s="1200"/>
      <c r="W74" s="1200"/>
      <c r="X74" s="1200"/>
      <c r="Y74" s="1200"/>
      <c r="Z74" s="1200"/>
      <c r="AA74" s="1200"/>
      <c r="AB74" s="1200"/>
      <c r="AC74" s="1200"/>
      <c r="AD74" s="1200"/>
      <c r="AE74" s="1200"/>
    </row>
    <row r="75" spans="1:31">
      <c r="A75" s="1194" t="s">
        <v>8533</v>
      </c>
      <c r="B75" s="1204">
        <v>1354066990.5799999</v>
      </c>
      <c r="C75" s="1200">
        <v>959562749.53999996</v>
      </c>
      <c r="D75" s="1200"/>
      <c r="E75" s="1200"/>
      <c r="F75" s="1200"/>
      <c r="G75" s="1200"/>
      <c r="H75" s="1200"/>
      <c r="I75" s="1200"/>
      <c r="J75" s="1200"/>
      <c r="K75" s="1200"/>
      <c r="L75" s="1200"/>
      <c r="M75" s="1200"/>
      <c r="N75" s="1200"/>
      <c r="O75" s="1200"/>
      <c r="P75" s="1200"/>
      <c r="Q75" s="1200"/>
      <c r="R75" s="1200"/>
      <c r="S75" s="1200"/>
      <c r="T75" s="1200"/>
      <c r="U75" s="1200"/>
      <c r="V75" s="1200"/>
      <c r="W75" s="1200"/>
      <c r="X75" s="1200"/>
      <c r="Y75" s="1200"/>
      <c r="Z75" s="1200"/>
      <c r="AA75" s="1200"/>
      <c r="AB75" s="1200"/>
      <c r="AC75" s="1200"/>
      <c r="AD75" s="1200"/>
      <c r="AE75" s="1200"/>
    </row>
    <row r="76" spans="1:31">
      <c r="A76" s="1194" t="s">
        <v>8534</v>
      </c>
      <c r="B76" s="1204">
        <v>0</v>
      </c>
      <c r="C76" s="1200">
        <v>0</v>
      </c>
      <c r="D76" s="1200"/>
      <c r="E76" s="1200"/>
      <c r="F76" s="1200"/>
      <c r="G76" s="1200"/>
      <c r="H76" s="1200"/>
      <c r="I76" s="1200"/>
      <c r="J76" s="1200"/>
      <c r="K76" s="1200"/>
      <c r="L76" s="1200"/>
      <c r="M76" s="1200"/>
      <c r="N76" s="1200"/>
      <c r="O76" s="1200"/>
      <c r="P76" s="1200"/>
      <c r="Q76" s="1200"/>
      <c r="R76" s="1200"/>
      <c r="S76" s="1200"/>
      <c r="T76" s="1200"/>
      <c r="U76" s="1200"/>
      <c r="V76" s="1200"/>
      <c r="W76" s="1200"/>
      <c r="X76" s="1200"/>
      <c r="Y76" s="1200"/>
      <c r="Z76" s="1200"/>
      <c r="AA76" s="1200"/>
      <c r="AB76" s="1200"/>
      <c r="AC76" s="1200"/>
      <c r="AD76" s="1200"/>
      <c r="AE76" s="1200"/>
    </row>
    <row r="77" spans="1:31">
      <c r="A77" s="1194" t="s">
        <v>8535</v>
      </c>
      <c r="B77" s="1204">
        <v>0</v>
      </c>
      <c r="C77" s="1200">
        <v>0</v>
      </c>
      <c r="D77" s="1200"/>
      <c r="E77" s="1200"/>
      <c r="F77" s="1200"/>
      <c r="G77" s="1200"/>
      <c r="H77" s="1200"/>
      <c r="I77" s="1200"/>
      <c r="J77" s="1200"/>
      <c r="K77" s="1200"/>
      <c r="L77" s="1200"/>
      <c r="M77" s="1200"/>
      <c r="N77" s="1200"/>
      <c r="O77" s="1200"/>
      <c r="P77" s="1200"/>
      <c r="Q77" s="1200"/>
      <c r="R77" s="1200"/>
      <c r="S77" s="1200"/>
      <c r="T77" s="1200"/>
      <c r="U77" s="1200"/>
      <c r="V77" s="1200"/>
      <c r="W77" s="1200"/>
      <c r="X77" s="1200"/>
      <c r="Y77" s="1200"/>
      <c r="Z77" s="1200"/>
      <c r="AA77" s="1200"/>
      <c r="AB77" s="1200"/>
      <c r="AC77" s="1200"/>
      <c r="AD77" s="1200"/>
      <c r="AE77" s="1200"/>
    </row>
    <row r="78" spans="1:31">
      <c r="A78" s="1194" t="s">
        <v>8536</v>
      </c>
      <c r="B78" s="1204">
        <v>0</v>
      </c>
      <c r="C78" s="1200">
        <v>0</v>
      </c>
      <c r="D78" s="1200"/>
      <c r="E78" s="1200"/>
      <c r="F78" s="1200"/>
      <c r="G78" s="1200"/>
      <c r="H78" s="1200"/>
      <c r="I78" s="1200"/>
      <c r="J78" s="1200"/>
      <c r="K78" s="1200"/>
      <c r="L78" s="1200"/>
      <c r="M78" s="1200"/>
      <c r="N78" s="1200"/>
      <c r="O78" s="1200"/>
      <c r="P78" s="1200"/>
      <c r="Q78" s="1200"/>
      <c r="R78" s="1200"/>
      <c r="S78" s="1200"/>
      <c r="T78" s="1200"/>
      <c r="U78" s="1200"/>
      <c r="V78" s="1200"/>
      <c r="W78" s="1200"/>
      <c r="X78" s="1200"/>
      <c r="Y78" s="1200"/>
      <c r="Z78" s="1200"/>
      <c r="AA78" s="1200"/>
      <c r="AB78" s="1200"/>
      <c r="AC78" s="1200"/>
      <c r="AD78" s="1200"/>
      <c r="AE78" s="1200"/>
    </row>
    <row r="79" spans="1:31">
      <c r="B79" s="1204"/>
      <c r="C79" s="1200"/>
      <c r="D79" s="1200"/>
      <c r="E79" s="1200"/>
      <c r="F79" s="1200"/>
      <c r="G79" s="1200"/>
      <c r="H79" s="1200"/>
      <c r="I79" s="1200"/>
      <c r="J79" s="1200"/>
      <c r="K79" s="1200"/>
      <c r="L79" s="1200"/>
      <c r="M79" s="1200"/>
      <c r="N79" s="1200"/>
      <c r="O79" s="1200"/>
      <c r="P79" s="1200"/>
      <c r="Q79" s="1200"/>
      <c r="R79" s="1200"/>
      <c r="S79" s="1200"/>
      <c r="T79" s="1200"/>
      <c r="U79" s="1200"/>
      <c r="V79" s="1200"/>
      <c r="W79" s="1200"/>
      <c r="X79" s="1200"/>
      <c r="Y79" s="1200"/>
      <c r="Z79" s="1200"/>
      <c r="AA79" s="1200"/>
      <c r="AB79" s="1200"/>
      <c r="AC79" s="1200"/>
      <c r="AD79" s="1200"/>
      <c r="AE79" s="1200"/>
    </row>
    <row r="80" spans="1:31">
      <c r="A80" s="1194" t="s">
        <v>8537</v>
      </c>
      <c r="B80" s="1204">
        <v>0</v>
      </c>
      <c r="C80" s="1200">
        <v>0</v>
      </c>
      <c r="D80" s="1200"/>
      <c r="E80" s="1200"/>
      <c r="F80" s="1200"/>
      <c r="G80" s="1200"/>
      <c r="H80" s="1200"/>
      <c r="I80" s="1200"/>
      <c r="J80" s="1200"/>
      <c r="K80" s="1200"/>
      <c r="L80" s="1200"/>
      <c r="M80" s="1200"/>
      <c r="N80" s="1200"/>
      <c r="O80" s="1200"/>
      <c r="P80" s="1200"/>
      <c r="Q80" s="1200"/>
      <c r="R80" s="1200"/>
      <c r="S80" s="1200"/>
      <c r="T80" s="1200"/>
      <c r="U80" s="1200"/>
      <c r="V80" s="1200"/>
      <c r="W80" s="1200"/>
      <c r="X80" s="1200"/>
      <c r="Y80" s="1200"/>
      <c r="Z80" s="1200"/>
      <c r="AA80" s="1200"/>
      <c r="AB80" s="1200"/>
      <c r="AC80" s="1200"/>
      <c r="AD80" s="1200"/>
      <c r="AE80" s="1200"/>
    </row>
    <row r="81" spans="1:31">
      <c r="A81" s="1194" t="s">
        <v>8538</v>
      </c>
      <c r="B81" s="1204">
        <v>0</v>
      </c>
      <c r="C81" s="1200">
        <v>0</v>
      </c>
      <c r="D81" s="1200"/>
      <c r="E81" s="1200"/>
      <c r="F81" s="1200"/>
      <c r="G81" s="1200"/>
      <c r="H81" s="1200"/>
      <c r="I81" s="1200"/>
      <c r="J81" s="1200"/>
      <c r="K81" s="1200"/>
      <c r="L81" s="1200"/>
      <c r="M81" s="1200"/>
      <c r="N81" s="1200"/>
      <c r="O81" s="1200"/>
      <c r="P81" s="1200"/>
      <c r="Q81" s="1200"/>
      <c r="R81" s="1200"/>
      <c r="S81" s="1200"/>
      <c r="T81" s="1200"/>
      <c r="U81" s="1200"/>
      <c r="V81" s="1200"/>
      <c r="W81" s="1200"/>
      <c r="X81" s="1200"/>
      <c r="Y81" s="1200"/>
      <c r="Z81" s="1200"/>
      <c r="AA81" s="1200"/>
      <c r="AB81" s="1200"/>
      <c r="AC81" s="1200"/>
      <c r="AD81" s="1200"/>
      <c r="AE81" s="1200"/>
    </row>
    <row r="82" spans="1:31">
      <c r="A82" s="1194" t="s">
        <v>8539</v>
      </c>
      <c r="B82" s="1204">
        <v>0</v>
      </c>
      <c r="C82" s="1200">
        <v>0</v>
      </c>
      <c r="D82" s="1200"/>
      <c r="E82" s="1200"/>
      <c r="F82" s="1200"/>
      <c r="G82" s="1200"/>
      <c r="H82" s="1200"/>
      <c r="I82" s="1200"/>
      <c r="J82" s="1200"/>
      <c r="K82" s="1200"/>
      <c r="L82" s="1200"/>
      <c r="M82" s="1200"/>
      <c r="N82" s="1200"/>
      <c r="O82" s="1200"/>
      <c r="P82" s="1200"/>
      <c r="Q82" s="1200"/>
      <c r="R82" s="1200"/>
      <c r="S82" s="1200"/>
      <c r="T82" s="1200"/>
      <c r="U82" s="1200"/>
      <c r="V82" s="1200"/>
      <c r="W82" s="1200"/>
      <c r="X82" s="1200"/>
      <c r="Y82" s="1200"/>
      <c r="Z82" s="1200"/>
      <c r="AA82" s="1200"/>
      <c r="AB82" s="1200"/>
      <c r="AC82" s="1200"/>
      <c r="AD82" s="1200"/>
      <c r="AE82" s="1200"/>
    </row>
    <row r="83" spans="1:31">
      <c r="B83" s="1204"/>
      <c r="C83" s="1200"/>
      <c r="D83" s="1200"/>
      <c r="E83" s="1200"/>
      <c r="F83" s="1200"/>
      <c r="G83" s="1200"/>
      <c r="H83" s="1200"/>
      <c r="I83" s="1200"/>
      <c r="J83" s="1200"/>
      <c r="K83" s="1200"/>
      <c r="L83" s="1200"/>
      <c r="M83" s="1200"/>
      <c r="N83" s="1200"/>
      <c r="O83" s="1200"/>
      <c r="P83" s="1200"/>
      <c r="Q83" s="1200"/>
      <c r="R83" s="1200"/>
      <c r="S83" s="1200"/>
      <c r="T83" s="1200"/>
      <c r="U83" s="1200"/>
      <c r="V83" s="1200"/>
      <c r="W83" s="1200"/>
      <c r="X83" s="1200"/>
      <c r="Y83" s="1200"/>
      <c r="Z83" s="1200"/>
      <c r="AA83" s="1200"/>
      <c r="AB83" s="1200"/>
      <c r="AC83" s="1200"/>
      <c r="AD83" s="1200"/>
      <c r="AE83" s="1200"/>
    </row>
    <row r="84" spans="1:31">
      <c r="A84" s="1194" t="s">
        <v>8540</v>
      </c>
      <c r="B84" s="1204">
        <v>3752986490.8099999</v>
      </c>
      <c r="C84" s="1200">
        <v>3275102435.8099999</v>
      </c>
      <c r="D84" s="1200"/>
      <c r="E84" s="1200"/>
      <c r="F84" s="1200"/>
      <c r="G84" s="1200"/>
      <c r="H84" s="1200"/>
      <c r="I84" s="1200"/>
      <c r="J84" s="1200"/>
      <c r="K84" s="1200"/>
      <c r="L84" s="1200"/>
      <c r="M84" s="1200"/>
      <c r="N84" s="1200"/>
      <c r="O84" s="1200"/>
      <c r="P84" s="1200"/>
      <c r="Q84" s="1200"/>
      <c r="R84" s="1200"/>
      <c r="S84" s="1200"/>
      <c r="T84" s="1200"/>
      <c r="U84" s="1200"/>
      <c r="V84" s="1200"/>
      <c r="W84" s="1200"/>
      <c r="X84" s="1200"/>
      <c r="Y84" s="1200"/>
      <c r="Z84" s="1200"/>
      <c r="AA84" s="1200"/>
      <c r="AB84" s="1200"/>
      <c r="AC84" s="1200"/>
      <c r="AD84" s="1200"/>
      <c r="AE84" s="1200"/>
    </row>
    <row r="85" spans="1:31">
      <c r="B85" s="1204"/>
      <c r="C85" s="1200"/>
      <c r="D85" s="1200"/>
      <c r="E85" s="1200"/>
      <c r="F85" s="1200"/>
      <c r="G85" s="1200"/>
      <c r="H85" s="1200"/>
      <c r="I85" s="1200"/>
      <c r="J85" s="1200"/>
      <c r="K85" s="1200"/>
      <c r="L85" s="1200"/>
      <c r="M85" s="1200"/>
      <c r="N85" s="1200"/>
      <c r="O85" s="1200"/>
      <c r="P85" s="1200"/>
      <c r="Q85" s="1200"/>
      <c r="R85" s="1200"/>
      <c r="S85" s="1200"/>
      <c r="T85" s="1200"/>
      <c r="U85" s="1200"/>
      <c r="V85" s="1200"/>
      <c r="W85" s="1200"/>
      <c r="X85" s="1200"/>
      <c r="Y85" s="1200"/>
      <c r="Z85" s="1200"/>
      <c r="AA85" s="1200"/>
      <c r="AB85" s="1200"/>
      <c r="AC85" s="1200"/>
      <c r="AD85" s="1200"/>
      <c r="AE85" s="1200"/>
    </row>
    <row r="86" spans="1:31">
      <c r="A86" s="1194" t="s">
        <v>8541</v>
      </c>
      <c r="B86" s="1204">
        <v>4246274455.0799999</v>
      </c>
      <c r="C86" s="1200">
        <v>3890256274.1100001</v>
      </c>
      <c r="D86" s="1200"/>
      <c r="E86" s="1200"/>
      <c r="F86" s="1200"/>
      <c r="G86" s="1200"/>
      <c r="H86" s="1200"/>
      <c r="I86" s="1200"/>
      <c r="J86" s="1200"/>
      <c r="K86" s="1200"/>
      <c r="L86" s="1200"/>
      <c r="M86" s="1200"/>
      <c r="N86" s="1200"/>
      <c r="O86" s="1200"/>
      <c r="P86" s="1200"/>
      <c r="Q86" s="1200"/>
      <c r="R86" s="1200"/>
      <c r="S86" s="1200"/>
      <c r="T86" s="1200"/>
      <c r="U86" s="1200"/>
      <c r="V86" s="1200"/>
      <c r="W86" s="1200"/>
      <c r="X86" s="1200"/>
      <c r="Y86" s="1200"/>
      <c r="Z86" s="1200"/>
      <c r="AA86" s="1200"/>
      <c r="AB86" s="1200"/>
      <c r="AC86" s="1200"/>
      <c r="AD86" s="1200"/>
      <c r="AE86" s="1200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  <pageSetUpPr fitToPage="1"/>
  </sheetPr>
  <dimension ref="B1:M67"/>
  <sheetViews>
    <sheetView topLeftCell="F40" workbookViewId="0">
      <selection activeCell="H38" sqref="H38"/>
    </sheetView>
  </sheetViews>
  <sheetFormatPr baseColWidth="10" defaultRowHeight="15"/>
  <cols>
    <col min="1" max="1" width="5.7109375" customWidth="1"/>
    <col min="2" max="2" width="41.7109375" customWidth="1"/>
    <col min="3" max="3" width="16.7109375" style="93" customWidth="1"/>
    <col min="4" max="4" width="17.7109375" style="93" customWidth="1"/>
    <col min="5" max="5" width="2.7109375" customWidth="1"/>
    <col min="6" max="6" width="38.7109375" customWidth="1"/>
    <col min="7" max="7" width="19.5703125" style="93" customWidth="1"/>
    <col min="8" max="8" width="17.140625" style="93" bestFit="1" customWidth="1"/>
    <col min="9" max="9" width="2" customWidth="1"/>
    <col min="11" max="11" width="16.85546875" bestFit="1" customWidth="1"/>
    <col min="12" max="12" width="15.140625" bestFit="1" customWidth="1"/>
  </cols>
  <sheetData>
    <row r="1" spans="2:13" ht="15.75" thickBot="1"/>
    <row r="2" spans="2:13" ht="21.75" customHeight="1">
      <c r="B2" s="1251" t="str">
        <f>[1]EA!B2</f>
        <v>MUNICIPIO DE DURANGO</v>
      </c>
      <c r="C2" s="1252"/>
      <c r="D2" s="1252"/>
      <c r="E2" s="1252"/>
      <c r="F2" s="1252"/>
      <c r="G2" s="1252"/>
      <c r="H2" s="1252"/>
      <c r="I2" s="1271"/>
    </row>
    <row r="3" spans="2:13">
      <c r="B3" s="1254" t="s">
        <v>58</v>
      </c>
      <c r="C3" s="1255"/>
      <c r="D3" s="1255"/>
      <c r="E3" s="1255"/>
      <c r="F3" s="1255"/>
      <c r="G3" s="1255"/>
      <c r="H3" s="1255"/>
      <c r="I3" s="1256"/>
    </row>
    <row r="4" spans="2:13" ht="15.75" customHeight="1" thickBot="1">
      <c r="B4" s="1257" t="s">
        <v>8542</v>
      </c>
      <c r="C4" s="1258"/>
      <c r="D4" s="1258"/>
      <c r="E4" s="1258"/>
      <c r="F4" s="1258"/>
      <c r="G4" s="1258"/>
      <c r="H4" s="1258"/>
      <c r="I4" s="1272"/>
      <c r="K4" s="188"/>
    </row>
    <row r="5" spans="2:13" ht="15.75" thickBot="1">
      <c r="B5" s="1257" t="s">
        <v>8368</v>
      </c>
      <c r="C5" s="1258"/>
      <c r="D5" s="1258"/>
      <c r="E5" s="1258"/>
      <c r="F5" s="1258"/>
      <c r="G5" s="1258"/>
      <c r="H5" s="1258"/>
      <c r="I5" s="1259"/>
      <c r="K5" s="188"/>
    </row>
    <row r="6" spans="2:13">
      <c r="B6" s="1188" t="s">
        <v>59</v>
      </c>
      <c r="C6" s="411">
        <v>2023</v>
      </c>
      <c r="D6" s="411">
        <v>2022</v>
      </c>
      <c r="E6" s="412"/>
      <c r="F6" s="412" t="s">
        <v>60</v>
      </c>
      <c r="G6" s="411">
        <v>2023</v>
      </c>
      <c r="H6" s="413">
        <v>2022</v>
      </c>
      <c r="I6" s="414"/>
    </row>
    <row r="7" spans="2:13" ht="15" customHeight="1">
      <c r="B7" s="1273"/>
      <c r="C7" s="1274"/>
      <c r="D7" s="1274"/>
      <c r="E7" s="415"/>
      <c r="F7" s="1275"/>
      <c r="G7" s="1275"/>
      <c r="H7" s="1275"/>
      <c r="I7" s="1276"/>
    </row>
    <row r="8" spans="2:13" ht="15" customHeight="1">
      <c r="B8" s="159" t="s">
        <v>61</v>
      </c>
      <c r="C8" s="416"/>
      <c r="D8" s="417"/>
      <c r="E8" s="1185"/>
      <c r="F8" s="418" t="s">
        <v>62</v>
      </c>
      <c r="G8" s="419"/>
      <c r="H8" s="419"/>
      <c r="I8" s="420"/>
      <c r="K8" s="70"/>
      <c r="L8" s="70"/>
    </row>
    <row r="9" spans="2:13" ht="15" customHeight="1">
      <c r="B9" s="421" t="s">
        <v>63</v>
      </c>
      <c r="C9" s="615">
        <f>'ESF Sistema'!B15</f>
        <v>447960142.27999997</v>
      </c>
      <c r="D9" s="615">
        <v>67320911.48999998</v>
      </c>
      <c r="E9" s="423"/>
      <c r="F9" s="424" t="s">
        <v>64</v>
      </c>
      <c r="G9" s="692">
        <f>'ESF Sistema'!B43</f>
        <v>168876773.88999999</v>
      </c>
      <c r="H9" s="692">
        <v>308159101.42999989</v>
      </c>
      <c r="I9" s="425"/>
      <c r="K9" s="70"/>
    </row>
    <row r="10" spans="2:13" ht="22.5" customHeight="1">
      <c r="B10" s="421" t="s">
        <v>65</v>
      </c>
      <c r="C10" s="615">
        <f>'ESF Sistema'!B16</f>
        <v>636197195.45000005</v>
      </c>
      <c r="D10" s="422">
        <v>663889155.49999976</v>
      </c>
      <c r="E10" s="423"/>
      <c r="F10" s="424" t="s">
        <v>66</v>
      </c>
      <c r="G10" s="692">
        <f>'ESF Sistema'!B44</f>
        <v>50909090.920000002</v>
      </c>
      <c r="H10" s="422">
        <v>72727272.730000004</v>
      </c>
      <c r="I10" s="425"/>
      <c r="L10" s="188"/>
    </row>
    <row r="11" spans="2:13" ht="15" customHeight="1">
      <c r="B11" s="421" t="s">
        <v>67</v>
      </c>
      <c r="C11" s="615">
        <f>'ESF Sistema'!B17</f>
        <v>1014650.8</v>
      </c>
      <c r="D11" s="615">
        <v>925095.33</v>
      </c>
      <c r="E11" s="423"/>
      <c r="F11" s="424" t="s">
        <v>68</v>
      </c>
      <c r="G11" s="692">
        <f>'ESF Sistema'!B45</f>
        <v>41869838.43</v>
      </c>
      <c r="H11" s="434">
        <v>0</v>
      </c>
      <c r="I11" s="425"/>
      <c r="L11" s="188"/>
      <c r="M11" s="188"/>
    </row>
    <row r="12" spans="2:13" ht="15" customHeight="1">
      <c r="B12" s="421" t="s">
        <v>69</v>
      </c>
      <c r="C12" s="615">
        <f>'ESF Sistema'!B18</f>
        <v>0</v>
      </c>
      <c r="D12" s="422">
        <v>0</v>
      </c>
      <c r="E12" s="423"/>
      <c r="F12" s="424" t="s">
        <v>70</v>
      </c>
      <c r="G12" s="692">
        <f>'ESF Sistema'!B46</f>
        <v>0</v>
      </c>
      <c r="H12" s="422">
        <v>0</v>
      </c>
      <c r="I12" s="425"/>
      <c r="L12" s="188"/>
    </row>
    <row r="13" spans="2:13" ht="23.25" customHeight="1">
      <c r="B13" s="779" t="s">
        <v>71</v>
      </c>
      <c r="C13" s="615">
        <f>'ESF Sistema'!B19</f>
        <v>561875</v>
      </c>
      <c r="D13" s="422">
        <v>561875</v>
      </c>
      <c r="E13" s="423"/>
      <c r="F13" s="424" t="s">
        <v>72</v>
      </c>
      <c r="G13" s="692">
        <f>'ESF Sistema'!B47</f>
        <v>0</v>
      </c>
      <c r="H13" s="422">
        <v>0</v>
      </c>
      <c r="I13" s="425"/>
      <c r="L13" s="188"/>
    </row>
    <row r="14" spans="2:13" ht="15" customHeight="1">
      <c r="B14" s="421" t="s">
        <v>73</v>
      </c>
      <c r="C14" s="615">
        <f>'ESF Sistema'!B20</f>
        <v>0</v>
      </c>
      <c r="D14" s="422">
        <v>0</v>
      </c>
      <c r="E14" s="423"/>
      <c r="F14" s="424" t="s">
        <v>74</v>
      </c>
      <c r="G14" s="692">
        <f>'ESF Sistema'!B48</f>
        <v>0</v>
      </c>
      <c r="H14" s="422">
        <v>0</v>
      </c>
      <c r="I14" s="425"/>
      <c r="L14" s="188"/>
    </row>
    <row r="15" spans="2:13" ht="15" customHeight="1">
      <c r="B15" s="421" t="s">
        <v>75</v>
      </c>
      <c r="C15" s="615">
        <f>'ESF Sistema'!B21</f>
        <v>0</v>
      </c>
      <c r="D15" s="422">
        <v>0</v>
      </c>
      <c r="E15" s="423"/>
      <c r="F15" s="424" t="s">
        <v>76</v>
      </c>
      <c r="G15" s="692">
        <f>'ESF Sistema'!B49</f>
        <v>0</v>
      </c>
      <c r="H15" s="422">
        <v>0</v>
      </c>
      <c r="I15" s="425"/>
      <c r="K15" s="537"/>
      <c r="L15" s="538"/>
    </row>
    <row r="16" spans="2:13">
      <c r="B16" s="421"/>
      <c r="C16" s="422"/>
      <c r="D16" s="422"/>
      <c r="E16" s="426"/>
      <c r="F16" s="424" t="s">
        <v>77</v>
      </c>
      <c r="G16" s="692">
        <f>'ESF Sistema'!B50</f>
        <v>0</v>
      </c>
      <c r="H16" s="422">
        <v>0</v>
      </c>
      <c r="I16" s="425"/>
      <c r="K16" s="537"/>
      <c r="L16" s="537"/>
    </row>
    <row r="17" spans="2:12" ht="15" customHeight="1">
      <c r="B17" s="427" t="s">
        <v>78</v>
      </c>
      <c r="C17" s="428">
        <f>SUM(C9:C16)</f>
        <v>1085733863.53</v>
      </c>
      <c r="D17" s="428">
        <v>732697037.31999981</v>
      </c>
      <c r="E17" s="423"/>
      <c r="F17" s="424"/>
      <c r="G17" s="428"/>
      <c r="H17" s="428"/>
      <c r="I17" s="425"/>
      <c r="K17" s="537"/>
      <c r="L17" s="538"/>
    </row>
    <row r="18" spans="2:12">
      <c r="B18" s="427"/>
      <c r="C18" s="429"/>
      <c r="D18" s="429"/>
      <c r="E18" s="423"/>
      <c r="F18" s="430" t="s">
        <v>79</v>
      </c>
      <c r="G18" s="428">
        <f>SUM(G9:G17)</f>
        <v>261655703.24000001</v>
      </c>
      <c r="H18" s="428">
        <v>380886374.15999991</v>
      </c>
      <c r="I18" s="425"/>
      <c r="K18" s="537"/>
      <c r="L18" s="537"/>
    </row>
    <row r="19" spans="2:12">
      <c r="B19" s="431" t="s">
        <v>80</v>
      </c>
      <c r="C19" s="432"/>
      <c r="D19" s="432"/>
      <c r="E19" s="426"/>
      <c r="F19" s="430"/>
      <c r="G19" s="432"/>
      <c r="H19" s="432"/>
      <c r="I19" s="425"/>
      <c r="K19" s="537"/>
      <c r="L19" s="537"/>
    </row>
    <row r="20" spans="2:12" ht="26.25" customHeight="1">
      <c r="B20" s="421" t="s">
        <v>81</v>
      </c>
      <c r="C20" s="422">
        <f>'ESF Sistema'!B26</f>
        <v>0</v>
      </c>
      <c r="D20" s="422">
        <v>0</v>
      </c>
      <c r="E20" s="423"/>
      <c r="F20" s="433" t="s">
        <v>82</v>
      </c>
      <c r="G20" s="422"/>
      <c r="H20" s="422"/>
      <c r="I20" s="425"/>
      <c r="K20" s="537"/>
      <c r="L20" s="537"/>
    </row>
    <row r="21" spans="2:12" ht="51" customHeight="1">
      <c r="B21" s="421" t="s">
        <v>83</v>
      </c>
      <c r="C21" s="422">
        <f>'ESF Sistema'!B27</f>
        <v>0</v>
      </c>
      <c r="D21" s="422">
        <v>0</v>
      </c>
      <c r="E21" s="423"/>
      <c r="F21" s="424" t="s">
        <v>84</v>
      </c>
      <c r="G21" s="422">
        <f>'ESF Sistema'!B55</f>
        <v>0</v>
      </c>
      <c r="H21" s="422">
        <v>0</v>
      </c>
      <c r="I21" s="425"/>
      <c r="K21" s="537"/>
      <c r="L21" s="539"/>
    </row>
    <row r="22" spans="2:12" ht="25.5">
      <c r="B22" s="421" t="s">
        <v>85</v>
      </c>
      <c r="C22" s="422">
        <f>'ESF Sistema'!B28</f>
        <v>3116708789.5100002</v>
      </c>
      <c r="D22" s="422">
        <v>3102793540.809999</v>
      </c>
      <c r="E22" s="423"/>
      <c r="F22" s="422" t="s">
        <v>86</v>
      </c>
      <c r="G22" s="422">
        <f>'ESF Sistema'!B56</f>
        <v>2352934.3199999998</v>
      </c>
      <c r="H22" s="422">
        <v>2406285.3199999998</v>
      </c>
      <c r="I22" s="425"/>
      <c r="K22" s="726"/>
      <c r="L22" s="539"/>
    </row>
    <row r="23" spans="2:12">
      <c r="B23" s="421" t="s">
        <v>87</v>
      </c>
      <c r="C23" s="422">
        <f>'ESF Sistema'!B29</f>
        <v>467785768.13</v>
      </c>
      <c r="D23" s="434">
        <v>466953437.52999997</v>
      </c>
      <c r="E23" s="423"/>
      <c r="F23" s="424" t="s">
        <v>88</v>
      </c>
      <c r="G23" s="422">
        <f>'ESF Sistema'!B57</f>
        <v>229279326.71000001</v>
      </c>
      <c r="H23" s="434">
        <v>231861178.81999999</v>
      </c>
      <c r="I23" s="425"/>
      <c r="K23" s="537"/>
      <c r="L23" s="539"/>
    </row>
    <row r="24" spans="2:12" ht="25.5" customHeight="1">
      <c r="B24" s="421" t="s">
        <v>89</v>
      </c>
      <c r="C24" s="422">
        <f>'ESF Sistema'!B30</f>
        <v>42994625.68</v>
      </c>
      <c r="D24" s="422">
        <v>43003207.229999997</v>
      </c>
      <c r="E24" s="423"/>
      <c r="F24" s="424" t="s">
        <v>90</v>
      </c>
      <c r="G24" s="422">
        <f>'ESF Sistema'!B58</f>
        <v>0</v>
      </c>
      <c r="H24" s="422">
        <v>0</v>
      </c>
      <c r="I24" s="425"/>
      <c r="K24" s="537"/>
      <c r="L24" s="539"/>
    </row>
    <row r="25" spans="2:12" ht="25.5">
      <c r="B25" s="421" t="s">
        <v>91</v>
      </c>
      <c r="C25" s="422">
        <f>'ESF Sistema'!B31</f>
        <v>-466948591.76999998</v>
      </c>
      <c r="D25" s="422">
        <v>-455190948.77999997</v>
      </c>
      <c r="E25" s="423"/>
      <c r="F25" s="424" t="s">
        <v>92</v>
      </c>
      <c r="G25" s="422">
        <f>'ESF Sistema'!B59</f>
        <v>0</v>
      </c>
      <c r="H25" s="422">
        <v>0</v>
      </c>
      <c r="I25" s="425"/>
      <c r="K25" s="537"/>
      <c r="L25" s="540"/>
    </row>
    <row r="26" spans="2:12" ht="23.25" customHeight="1">
      <c r="B26" s="421" t="s">
        <v>93</v>
      </c>
      <c r="C26" s="422">
        <f>'ESF Sistema'!B32</f>
        <v>0</v>
      </c>
      <c r="D26" s="422">
        <v>0</v>
      </c>
      <c r="E26" s="423"/>
      <c r="F26" s="424" t="s">
        <v>94</v>
      </c>
      <c r="G26" s="422">
        <f>'ESF Sistema'!B60</f>
        <v>0</v>
      </c>
      <c r="H26" s="422">
        <v>0</v>
      </c>
      <c r="I26" s="425"/>
      <c r="K26" s="537"/>
      <c r="L26" s="537"/>
    </row>
    <row r="27" spans="2:12" ht="25.5">
      <c r="B27" s="421" t="s">
        <v>95</v>
      </c>
      <c r="C27" s="422">
        <f>'ESF Sistema'!B33</f>
        <v>0</v>
      </c>
      <c r="D27" s="422">
        <v>0</v>
      </c>
      <c r="E27" s="423"/>
      <c r="F27" s="424"/>
      <c r="G27" s="422"/>
      <c r="H27" s="422"/>
      <c r="I27" s="425"/>
    </row>
    <row r="28" spans="2:12">
      <c r="B28" s="421"/>
      <c r="C28" s="422">
        <f>'ESF Sistema'!B34</f>
        <v>0</v>
      </c>
      <c r="D28" s="422"/>
      <c r="E28" s="423"/>
      <c r="F28" s="430" t="s">
        <v>96</v>
      </c>
      <c r="G28" s="432">
        <f>SUM(G21:G27)</f>
        <v>231632261.03</v>
      </c>
      <c r="H28" s="432">
        <v>234267464.13999999</v>
      </c>
      <c r="I28" s="435"/>
    </row>
    <row r="29" spans="2:12">
      <c r="B29" s="421" t="s">
        <v>97</v>
      </c>
      <c r="C29" s="422">
        <f>'ESF Sistema'!B35</f>
        <v>0</v>
      </c>
      <c r="D29" s="422">
        <v>0</v>
      </c>
      <c r="E29" s="423"/>
      <c r="F29" s="430"/>
      <c r="G29" s="422"/>
      <c r="H29" s="422"/>
      <c r="I29" s="435"/>
    </row>
    <row r="30" spans="2:12">
      <c r="B30" s="421"/>
      <c r="C30" s="422"/>
      <c r="D30" s="422"/>
      <c r="E30" s="423"/>
      <c r="F30" s="436" t="s">
        <v>98</v>
      </c>
      <c r="G30" s="432">
        <f>G28+G18</f>
        <v>493287964.26999998</v>
      </c>
      <c r="H30" s="432">
        <v>615153838.29999995</v>
      </c>
      <c r="I30" s="437"/>
    </row>
    <row r="31" spans="2:12">
      <c r="B31" s="427" t="s">
        <v>99</v>
      </c>
      <c r="C31" s="428">
        <f>SUM(C20:C30)</f>
        <v>3160540591.5500002</v>
      </c>
      <c r="D31" s="428">
        <v>3157559236.789999</v>
      </c>
      <c r="E31" s="423"/>
      <c r="F31" s="436"/>
      <c r="G31" s="278"/>
      <c r="H31" s="278"/>
      <c r="I31" s="437"/>
    </row>
    <row r="32" spans="2:12">
      <c r="B32" s="427"/>
      <c r="C32" s="438"/>
      <c r="D32" s="438"/>
      <c r="E32" s="423"/>
      <c r="F32" s="433" t="s">
        <v>100</v>
      </c>
      <c r="G32" s="419"/>
      <c r="H32" s="419"/>
      <c r="I32" s="420"/>
    </row>
    <row r="33" spans="2:12">
      <c r="B33" s="439" t="s">
        <v>101</v>
      </c>
      <c r="C33" s="440">
        <f>C31+C17</f>
        <v>4246274455.0799999</v>
      </c>
      <c r="D33" s="440">
        <v>3890256274.1099987</v>
      </c>
      <c r="E33" s="423"/>
      <c r="F33" s="433"/>
      <c r="G33" s="419"/>
      <c r="H33" s="419"/>
      <c r="I33" s="420"/>
    </row>
    <row r="34" spans="2:12">
      <c r="B34" s="1267"/>
      <c r="C34" s="1268"/>
      <c r="D34" s="1268"/>
      <c r="E34" s="423"/>
      <c r="F34" s="436" t="s">
        <v>102</v>
      </c>
      <c r="G34" s="432">
        <v>1920716821.75</v>
      </c>
      <c r="H34" s="432">
        <v>1920661908.9200001</v>
      </c>
      <c r="I34" s="437"/>
    </row>
    <row r="35" spans="2:12">
      <c r="B35" s="1267"/>
      <c r="C35" s="1268"/>
      <c r="D35" s="1268"/>
      <c r="E35" s="423"/>
      <c r="F35" s="424" t="s">
        <v>36</v>
      </c>
      <c r="G35" s="422">
        <f>'ESF Sistema'!B69</f>
        <v>0</v>
      </c>
      <c r="H35" s="422">
        <v>0</v>
      </c>
      <c r="I35" s="425"/>
    </row>
    <row r="36" spans="2:12" ht="25.5" customHeight="1">
      <c r="B36" s="1267"/>
      <c r="C36" s="1268"/>
      <c r="D36" s="1268"/>
      <c r="E36" s="423"/>
      <c r="F36" s="424" t="s">
        <v>103</v>
      </c>
      <c r="G36" s="422">
        <f>'ESF Sistema'!B70</f>
        <v>1920716821.75</v>
      </c>
      <c r="H36" s="422">
        <v>1920661908.9200001</v>
      </c>
      <c r="I36" s="425"/>
    </row>
    <row r="37" spans="2:12" ht="25.5">
      <c r="B37" s="1269"/>
      <c r="C37" s="1270"/>
      <c r="D37" s="1270"/>
      <c r="E37" s="423"/>
      <c r="F37" s="424" t="s">
        <v>104</v>
      </c>
      <c r="G37" s="422">
        <f>'ESF Sistema'!B71</f>
        <v>0</v>
      </c>
      <c r="H37" s="422">
        <v>0</v>
      </c>
      <c r="I37" s="425"/>
    </row>
    <row r="38" spans="2:12">
      <c r="B38" s="1265"/>
      <c r="C38" s="1266"/>
      <c r="D38" s="1266"/>
      <c r="E38" s="426"/>
      <c r="F38" s="433"/>
      <c r="G38" s="422"/>
      <c r="H38" s="422"/>
      <c r="I38" s="441"/>
    </row>
    <row r="39" spans="2:12">
      <c r="B39" s="1269"/>
      <c r="C39" s="1270"/>
      <c r="D39" s="1270"/>
      <c r="E39" s="423"/>
      <c r="F39" s="436" t="s">
        <v>105</v>
      </c>
      <c r="G39" s="432">
        <f>SUM(G40:G44)</f>
        <v>1832269669.0599999</v>
      </c>
      <c r="H39" s="432">
        <v>1354440526.8899999</v>
      </c>
      <c r="I39" s="442"/>
      <c r="K39" s="93"/>
      <c r="L39" s="70"/>
    </row>
    <row r="40" spans="2:12">
      <c r="B40" s="1269"/>
      <c r="C40" s="1270"/>
      <c r="D40" s="1270"/>
      <c r="E40" s="423"/>
      <c r="F40" s="424" t="s">
        <v>106</v>
      </c>
      <c r="G40" s="422">
        <f>'ESF Sistema'!B74</f>
        <v>478202678.48000002</v>
      </c>
      <c r="H40" s="422">
        <v>394877777.3499999</v>
      </c>
      <c r="I40" s="443"/>
    </row>
    <row r="41" spans="2:12">
      <c r="B41" s="1269"/>
      <c r="C41" s="1270"/>
      <c r="D41" s="1270"/>
      <c r="E41" s="423"/>
      <c r="F41" s="424" t="s">
        <v>107</v>
      </c>
      <c r="G41" s="422">
        <f>'ESF Sistema'!B75</f>
        <v>1354066990.5799999</v>
      </c>
      <c r="H41" s="422">
        <v>959562749.53999996</v>
      </c>
      <c r="I41" s="443"/>
    </row>
    <row r="42" spans="2:12">
      <c r="B42" s="1269"/>
      <c r="C42" s="1270"/>
      <c r="D42" s="1270"/>
      <c r="E42" s="423"/>
      <c r="F42" s="424" t="s">
        <v>108</v>
      </c>
      <c r="G42" s="422">
        <f>'ESF Sistema'!B76</f>
        <v>0</v>
      </c>
      <c r="H42" s="422">
        <v>0</v>
      </c>
      <c r="I42" s="443"/>
    </row>
    <row r="43" spans="2:12" ht="27" customHeight="1">
      <c r="B43" s="1269"/>
      <c r="C43" s="1270"/>
      <c r="D43" s="1270"/>
      <c r="E43" s="423"/>
      <c r="F43" s="424" t="s">
        <v>109</v>
      </c>
      <c r="G43" s="422">
        <f>'ESF Sistema'!B77</f>
        <v>0</v>
      </c>
      <c r="H43" s="422">
        <v>0</v>
      </c>
      <c r="I43" s="443"/>
    </row>
    <row r="44" spans="2:12" ht="25.5">
      <c r="B44" s="1267"/>
      <c r="C44" s="1268"/>
      <c r="D44" s="1268"/>
      <c r="E44" s="423"/>
      <c r="F44" s="424" t="s">
        <v>110</v>
      </c>
      <c r="G44" s="422">
        <f>'ESF Sistema'!B78</f>
        <v>0</v>
      </c>
      <c r="H44" s="422">
        <v>0</v>
      </c>
      <c r="I44" s="443"/>
    </row>
    <row r="45" spans="2:12" ht="23.25" customHeight="1">
      <c r="B45" s="1265"/>
      <c r="C45" s="1266"/>
      <c r="D45" s="1266"/>
      <c r="E45" s="426"/>
      <c r="F45" s="433"/>
      <c r="G45" s="422"/>
      <c r="H45" s="422"/>
      <c r="I45" s="441"/>
    </row>
    <row r="46" spans="2:12" ht="23.25" customHeight="1">
      <c r="B46" s="1267"/>
      <c r="C46" s="1268"/>
      <c r="D46" s="1268"/>
      <c r="E46" s="423"/>
      <c r="F46" s="436" t="s">
        <v>111</v>
      </c>
      <c r="G46" s="422">
        <v>0</v>
      </c>
      <c r="H46" s="422">
        <v>0</v>
      </c>
      <c r="I46" s="442"/>
    </row>
    <row r="47" spans="2:12" ht="23.25" customHeight="1">
      <c r="B47" s="1267"/>
      <c r="C47" s="1268"/>
      <c r="D47" s="1268"/>
      <c r="E47" s="423"/>
      <c r="F47" s="424" t="s">
        <v>112</v>
      </c>
      <c r="G47" s="422">
        <v>0</v>
      </c>
      <c r="H47" s="422">
        <v>0</v>
      </c>
      <c r="I47" s="443"/>
    </row>
    <row r="48" spans="2:12" ht="25.5">
      <c r="B48" s="1269"/>
      <c r="C48" s="1270"/>
      <c r="D48" s="1270"/>
      <c r="E48" s="423"/>
      <c r="F48" s="424" t="s">
        <v>113</v>
      </c>
      <c r="G48" s="422">
        <v>0</v>
      </c>
      <c r="H48" s="422">
        <v>0</v>
      </c>
      <c r="I48" s="443"/>
    </row>
    <row r="49" spans="2:12">
      <c r="B49" s="1265"/>
      <c r="C49" s="1266"/>
      <c r="D49" s="1266"/>
      <c r="E49" s="426"/>
      <c r="F49" s="433"/>
      <c r="G49" s="419"/>
      <c r="H49" s="419"/>
      <c r="I49" s="441"/>
    </row>
    <row r="50" spans="2:12">
      <c r="B50" s="1269"/>
      <c r="C50" s="1270"/>
      <c r="D50" s="1270"/>
      <c r="E50" s="423"/>
      <c r="F50" s="430" t="s">
        <v>114</v>
      </c>
      <c r="G50" s="278">
        <f>G46+G39+G34</f>
        <v>3752986490.8099999</v>
      </c>
      <c r="H50" s="278">
        <v>3275102435.8099999</v>
      </c>
      <c r="I50" s="444"/>
      <c r="K50" s="93"/>
    </row>
    <row r="51" spans="2:12" ht="23.25" customHeight="1">
      <c r="B51" s="1265"/>
      <c r="C51" s="1266"/>
      <c r="D51" s="1266"/>
      <c r="E51" s="426"/>
      <c r="F51" s="433"/>
      <c r="G51" s="419"/>
      <c r="H51" s="419"/>
      <c r="I51" s="441"/>
      <c r="K51" s="93">
        <f>C32-G51</f>
        <v>0</v>
      </c>
      <c r="L51" s="93">
        <f>H51-D32</f>
        <v>0</v>
      </c>
    </row>
    <row r="52" spans="2:12" ht="25.5">
      <c r="B52" s="1265"/>
      <c r="C52" s="1266"/>
      <c r="D52" s="1266"/>
      <c r="E52" s="423"/>
      <c r="F52" s="436" t="s">
        <v>115</v>
      </c>
      <c r="G52" s="278">
        <f>G50+G30</f>
        <v>4246274455.0799999</v>
      </c>
      <c r="H52" s="278">
        <v>3890256274.1099997</v>
      </c>
      <c r="I52" s="442"/>
      <c r="K52" s="70"/>
      <c r="L52" s="70"/>
    </row>
    <row r="53" spans="2:12" ht="15" customHeight="1" thickBot="1">
      <c r="B53" s="1277"/>
      <c r="C53" s="1278"/>
      <c r="D53" s="1278"/>
      <c r="E53" s="1189"/>
      <c r="F53" s="1278"/>
      <c r="G53" s="1278"/>
      <c r="H53" s="1278"/>
      <c r="I53" s="1279"/>
    </row>
    <row r="54" spans="2:12">
      <c r="B54" s="1262" t="s">
        <v>57</v>
      </c>
      <c r="C54" s="1262"/>
      <c r="D54" s="1262"/>
      <c r="E54" s="1262"/>
      <c r="F54" s="1262"/>
      <c r="G54" s="1262"/>
      <c r="H54" s="1262"/>
      <c r="I54" s="1262"/>
    </row>
    <row r="55" spans="2:12">
      <c r="B55" s="1183"/>
      <c r="E55" s="1183"/>
      <c r="F55" s="1183"/>
      <c r="I55" s="1183"/>
    </row>
    <row r="56" spans="2:12">
      <c r="B56" s="1183"/>
      <c r="E56" s="1183"/>
      <c r="F56" s="1183"/>
      <c r="I56" s="1183"/>
    </row>
    <row r="57" spans="2:12">
      <c r="B57" s="1183"/>
      <c r="E57" s="1183"/>
      <c r="F57" s="1183"/>
      <c r="I57" s="1183"/>
    </row>
    <row r="58" spans="2:12">
      <c r="B58" s="1183"/>
      <c r="E58" s="1183"/>
      <c r="F58" s="1183"/>
      <c r="I58" s="1183"/>
    </row>
    <row r="59" spans="2:12">
      <c r="B59" s="1183"/>
      <c r="E59" s="1183"/>
      <c r="F59" s="1183"/>
      <c r="I59" s="1183"/>
    </row>
    <row r="60" spans="2:12">
      <c r="B60" s="1183"/>
      <c r="E60" s="1183"/>
      <c r="F60" s="1183"/>
      <c r="I60" s="1183"/>
    </row>
    <row r="61" spans="2:12">
      <c r="B61" s="1183"/>
      <c r="E61" s="1183"/>
      <c r="F61" s="1183"/>
      <c r="I61" s="1183"/>
    </row>
    <row r="62" spans="2:12">
      <c r="B62" s="1183"/>
      <c r="E62" s="1183"/>
      <c r="F62" s="1183"/>
      <c r="I62" s="1183"/>
    </row>
    <row r="63" spans="2:12">
      <c r="B63" s="1183"/>
      <c r="E63" s="1183"/>
      <c r="F63" s="1183"/>
      <c r="I63" s="1183"/>
    </row>
    <row r="64" spans="2:12">
      <c r="B64" s="1183"/>
      <c r="E64" s="1183"/>
      <c r="F64" s="1183"/>
      <c r="I64" s="1183"/>
    </row>
    <row r="65" spans="2:9">
      <c r="B65" s="1183"/>
      <c r="E65" s="1183"/>
      <c r="F65" s="1183"/>
      <c r="I65" s="1183"/>
    </row>
    <row r="66" spans="2:9">
      <c r="B66" s="1183"/>
      <c r="E66" s="1183"/>
      <c r="F66" s="1183"/>
      <c r="I66" s="1183"/>
    </row>
    <row r="67" spans="2:9">
      <c r="B67" s="1183"/>
      <c r="E67" s="1183"/>
      <c r="F67" s="1183"/>
      <c r="I67" s="1183"/>
    </row>
  </sheetData>
  <mergeCells count="28">
    <mergeCell ref="B53:D53"/>
    <mergeCell ref="F53:I53"/>
    <mergeCell ref="B54:I54"/>
    <mergeCell ref="B36:D36"/>
    <mergeCell ref="B37:D37"/>
    <mergeCell ref="B41:D41"/>
    <mergeCell ref="B42:D42"/>
    <mergeCell ref="B43:D43"/>
    <mergeCell ref="B38:D38"/>
    <mergeCell ref="B39:D39"/>
    <mergeCell ref="B40:D40"/>
    <mergeCell ref="B47:D47"/>
    <mergeCell ref="B48:D48"/>
    <mergeCell ref="B49:D49"/>
    <mergeCell ref="B52:D52"/>
    <mergeCell ref="B44:D44"/>
    <mergeCell ref="B45:D45"/>
    <mergeCell ref="B46:D46"/>
    <mergeCell ref="B50:D50"/>
    <mergeCell ref="B51:D51"/>
    <mergeCell ref="B2:I2"/>
    <mergeCell ref="B3:I3"/>
    <mergeCell ref="B4:I4"/>
    <mergeCell ref="B5:I5"/>
    <mergeCell ref="B35:D35"/>
    <mergeCell ref="B34:D34"/>
    <mergeCell ref="B7:D7"/>
    <mergeCell ref="F7:I7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2059D-5A87-46A1-8AAF-8F01973AED3C}">
  <dimension ref="A1:AE151"/>
  <sheetViews>
    <sheetView topLeftCell="A97" workbookViewId="0">
      <selection activeCell="F113" sqref="F113"/>
    </sheetView>
  </sheetViews>
  <sheetFormatPr baseColWidth="10" defaultRowHeight="12.75"/>
  <cols>
    <col min="1" max="1" width="30.7109375" style="1194" customWidth="1"/>
    <col min="2" max="31" width="20.7109375" style="1194" customWidth="1"/>
    <col min="32" max="256" width="9.140625" style="1194" customWidth="1"/>
    <col min="257" max="257" width="30.7109375" style="1194" customWidth="1"/>
    <col min="258" max="287" width="20.7109375" style="1194" customWidth="1"/>
    <col min="288" max="512" width="9.140625" style="1194" customWidth="1"/>
    <col min="513" max="513" width="30.7109375" style="1194" customWidth="1"/>
    <col min="514" max="543" width="20.7109375" style="1194" customWidth="1"/>
    <col min="544" max="768" width="9.140625" style="1194" customWidth="1"/>
    <col min="769" max="769" width="30.7109375" style="1194" customWidth="1"/>
    <col min="770" max="799" width="20.7109375" style="1194" customWidth="1"/>
    <col min="800" max="1024" width="9.140625" style="1194" customWidth="1"/>
    <col min="1025" max="1025" width="30.7109375" style="1194" customWidth="1"/>
    <col min="1026" max="1055" width="20.7109375" style="1194" customWidth="1"/>
    <col min="1056" max="1280" width="9.140625" style="1194" customWidth="1"/>
    <col min="1281" max="1281" width="30.7109375" style="1194" customWidth="1"/>
    <col min="1282" max="1311" width="20.7109375" style="1194" customWidth="1"/>
    <col min="1312" max="1536" width="9.140625" style="1194" customWidth="1"/>
    <col min="1537" max="1537" width="30.7109375" style="1194" customWidth="1"/>
    <col min="1538" max="1567" width="20.7109375" style="1194" customWidth="1"/>
    <col min="1568" max="1792" width="9.140625" style="1194" customWidth="1"/>
    <col min="1793" max="1793" width="30.7109375" style="1194" customWidth="1"/>
    <col min="1794" max="1823" width="20.7109375" style="1194" customWidth="1"/>
    <col min="1824" max="2048" width="9.140625" style="1194" customWidth="1"/>
    <col min="2049" max="2049" width="30.7109375" style="1194" customWidth="1"/>
    <col min="2050" max="2079" width="20.7109375" style="1194" customWidth="1"/>
    <col min="2080" max="2304" width="9.140625" style="1194" customWidth="1"/>
    <col min="2305" max="2305" width="30.7109375" style="1194" customWidth="1"/>
    <col min="2306" max="2335" width="20.7109375" style="1194" customWidth="1"/>
    <col min="2336" max="2560" width="9.140625" style="1194" customWidth="1"/>
    <col min="2561" max="2561" width="30.7109375" style="1194" customWidth="1"/>
    <col min="2562" max="2591" width="20.7109375" style="1194" customWidth="1"/>
    <col min="2592" max="2816" width="9.140625" style="1194" customWidth="1"/>
    <col min="2817" max="2817" width="30.7109375" style="1194" customWidth="1"/>
    <col min="2818" max="2847" width="20.7109375" style="1194" customWidth="1"/>
    <col min="2848" max="3072" width="9.140625" style="1194" customWidth="1"/>
    <col min="3073" max="3073" width="30.7109375" style="1194" customWidth="1"/>
    <col min="3074" max="3103" width="20.7109375" style="1194" customWidth="1"/>
    <col min="3104" max="3328" width="9.140625" style="1194" customWidth="1"/>
    <col min="3329" max="3329" width="30.7109375" style="1194" customWidth="1"/>
    <col min="3330" max="3359" width="20.7109375" style="1194" customWidth="1"/>
    <col min="3360" max="3584" width="9.140625" style="1194" customWidth="1"/>
    <col min="3585" max="3585" width="30.7109375" style="1194" customWidth="1"/>
    <col min="3586" max="3615" width="20.7109375" style="1194" customWidth="1"/>
    <col min="3616" max="3840" width="9.140625" style="1194" customWidth="1"/>
    <col min="3841" max="3841" width="30.7109375" style="1194" customWidth="1"/>
    <col min="3842" max="3871" width="20.7109375" style="1194" customWidth="1"/>
    <col min="3872" max="4096" width="9.140625" style="1194" customWidth="1"/>
    <col min="4097" max="4097" width="30.7109375" style="1194" customWidth="1"/>
    <col min="4098" max="4127" width="20.7109375" style="1194" customWidth="1"/>
    <col min="4128" max="4352" width="9.140625" style="1194" customWidth="1"/>
    <col min="4353" max="4353" width="30.7109375" style="1194" customWidth="1"/>
    <col min="4354" max="4383" width="20.7109375" style="1194" customWidth="1"/>
    <col min="4384" max="4608" width="9.140625" style="1194" customWidth="1"/>
    <col min="4609" max="4609" width="30.7109375" style="1194" customWidth="1"/>
    <col min="4610" max="4639" width="20.7109375" style="1194" customWidth="1"/>
    <col min="4640" max="4864" width="9.140625" style="1194" customWidth="1"/>
    <col min="4865" max="4865" width="30.7109375" style="1194" customWidth="1"/>
    <col min="4866" max="4895" width="20.7109375" style="1194" customWidth="1"/>
    <col min="4896" max="5120" width="9.140625" style="1194" customWidth="1"/>
    <col min="5121" max="5121" width="30.7109375" style="1194" customWidth="1"/>
    <col min="5122" max="5151" width="20.7109375" style="1194" customWidth="1"/>
    <col min="5152" max="5376" width="9.140625" style="1194" customWidth="1"/>
    <col min="5377" max="5377" width="30.7109375" style="1194" customWidth="1"/>
    <col min="5378" max="5407" width="20.7109375" style="1194" customWidth="1"/>
    <col min="5408" max="5632" width="9.140625" style="1194" customWidth="1"/>
    <col min="5633" max="5633" width="30.7109375" style="1194" customWidth="1"/>
    <col min="5634" max="5663" width="20.7109375" style="1194" customWidth="1"/>
    <col min="5664" max="5888" width="9.140625" style="1194" customWidth="1"/>
    <col min="5889" max="5889" width="30.7109375" style="1194" customWidth="1"/>
    <col min="5890" max="5919" width="20.7109375" style="1194" customWidth="1"/>
    <col min="5920" max="6144" width="9.140625" style="1194" customWidth="1"/>
    <col min="6145" max="6145" width="30.7109375" style="1194" customWidth="1"/>
    <col min="6146" max="6175" width="20.7109375" style="1194" customWidth="1"/>
    <col min="6176" max="6400" width="9.140625" style="1194" customWidth="1"/>
    <col min="6401" max="6401" width="30.7109375" style="1194" customWidth="1"/>
    <col min="6402" max="6431" width="20.7109375" style="1194" customWidth="1"/>
    <col min="6432" max="6656" width="9.140625" style="1194" customWidth="1"/>
    <col min="6657" max="6657" width="30.7109375" style="1194" customWidth="1"/>
    <col min="6658" max="6687" width="20.7109375" style="1194" customWidth="1"/>
    <col min="6688" max="6912" width="9.140625" style="1194" customWidth="1"/>
    <col min="6913" max="6913" width="30.7109375" style="1194" customWidth="1"/>
    <col min="6914" max="6943" width="20.7109375" style="1194" customWidth="1"/>
    <col min="6944" max="7168" width="9.140625" style="1194" customWidth="1"/>
    <col min="7169" max="7169" width="30.7109375" style="1194" customWidth="1"/>
    <col min="7170" max="7199" width="20.7109375" style="1194" customWidth="1"/>
    <col min="7200" max="7424" width="9.140625" style="1194" customWidth="1"/>
    <col min="7425" max="7425" width="30.7109375" style="1194" customWidth="1"/>
    <col min="7426" max="7455" width="20.7109375" style="1194" customWidth="1"/>
    <col min="7456" max="7680" width="9.140625" style="1194" customWidth="1"/>
    <col min="7681" max="7681" width="30.7109375" style="1194" customWidth="1"/>
    <col min="7682" max="7711" width="20.7109375" style="1194" customWidth="1"/>
    <col min="7712" max="7936" width="9.140625" style="1194" customWidth="1"/>
    <col min="7937" max="7937" width="30.7109375" style="1194" customWidth="1"/>
    <col min="7938" max="7967" width="20.7109375" style="1194" customWidth="1"/>
    <col min="7968" max="8192" width="9.140625" style="1194" customWidth="1"/>
    <col min="8193" max="8193" width="30.7109375" style="1194" customWidth="1"/>
    <col min="8194" max="8223" width="20.7109375" style="1194" customWidth="1"/>
    <col min="8224" max="8448" width="9.140625" style="1194" customWidth="1"/>
    <col min="8449" max="8449" width="30.7109375" style="1194" customWidth="1"/>
    <col min="8450" max="8479" width="20.7109375" style="1194" customWidth="1"/>
    <col min="8480" max="8704" width="9.140625" style="1194" customWidth="1"/>
    <col min="8705" max="8705" width="30.7109375" style="1194" customWidth="1"/>
    <col min="8706" max="8735" width="20.7109375" style="1194" customWidth="1"/>
    <col min="8736" max="8960" width="9.140625" style="1194" customWidth="1"/>
    <col min="8961" max="8961" width="30.7109375" style="1194" customWidth="1"/>
    <col min="8962" max="8991" width="20.7109375" style="1194" customWidth="1"/>
    <col min="8992" max="9216" width="9.140625" style="1194" customWidth="1"/>
    <col min="9217" max="9217" width="30.7109375" style="1194" customWidth="1"/>
    <col min="9218" max="9247" width="20.7109375" style="1194" customWidth="1"/>
    <col min="9248" max="9472" width="9.140625" style="1194" customWidth="1"/>
    <col min="9473" max="9473" width="30.7109375" style="1194" customWidth="1"/>
    <col min="9474" max="9503" width="20.7109375" style="1194" customWidth="1"/>
    <col min="9504" max="9728" width="9.140625" style="1194" customWidth="1"/>
    <col min="9729" max="9729" width="30.7109375" style="1194" customWidth="1"/>
    <col min="9730" max="9759" width="20.7109375" style="1194" customWidth="1"/>
    <col min="9760" max="9984" width="9.140625" style="1194" customWidth="1"/>
    <col min="9985" max="9985" width="30.7109375" style="1194" customWidth="1"/>
    <col min="9986" max="10015" width="20.7109375" style="1194" customWidth="1"/>
    <col min="10016" max="10240" width="9.140625" style="1194" customWidth="1"/>
    <col min="10241" max="10241" width="30.7109375" style="1194" customWidth="1"/>
    <col min="10242" max="10271" width="20.7109375" style="1194" customWidth="1"/>
    <col min="10272" max="10496" width="9.140625" style="1194" customWidth="1"/>
    <col min="10497" max="10497" width="30.7109375" style="1194" customWidth="1"/>
    <col min="10498" max="10527" width="20.7109375" style="1194" customWidth="1"/>
    <col min="10528" max="10752" width="9.140625" style="1194" customWidth="1"/>
    <col min="10753" max="10753" width="30.7109375" style="1194" customWidth="1"/>
    <col min="10754" max="10783" width="20.7109375" style="1194" customWidth="1"/>
    <col min="10784" max="11008" width="9.140625" style="1194" customWidth="1"/>
    <col min="11009" max="11009" width="30.7109375" style="1194" customWidth="1"/>
    <col min="11010" max="11039" width="20.7109375" style="1194" customWidth="1"/>
    <col min="11040" max="11264" width="9.140625" style="1194" customWidth="1"/>
    <col min="11265" max="11265" width="30.7109375" style="1194" customWidth="1"/>
    <col min="11266" max="11295" width="20.7109375" style="1194" customWidth="1"/>
    <col min="11296" max="11520" width="9.140625" style="1194" customWidth="1"/>
    <col min="11521" max="11521" width="30.7109375" style="1194" customWidth="1"/>
    <col min="11522" max="11551" width="20.7109375" style="1194" customWidth="1"/>
    <col min="11552" max="11776" width="9.140625" style="1194" customWidth="1"/>
    <col min="11777" max="11777" width="30.7109375" style="1194" customWidth="1"/>
    <col min="11778" max="11807" width="20.7109375" style="1194" customWidth="1"/>
    <col min="11808" max="12032" width="9.140625" style="1194" customWidth="1"/>
    <col min="12033" max="12033" width="30.7109375" style="1194" customWidth="1"/>
    <col min="12034" max="12063" width="20.7109375" style="1194" customWidth="1"/>
    <col min="12064" max="12288" width="9.140625" style="1194" customWidth="1"/>
    <col min="12289" max="12289" width="30.7109375" style="1194" customWidth="1"/>
    <col min="12290" max="12319" width="20.7109375" style="1194" customWidth="1"/>
    <col min="12320" max="12544" width="9.140625" style="1194" customWidth="1"/>
    <col min="12545" max="12545" width="30.7109375" style="1194" customWidth="1"/>
    <col min="12546" max="12575" width="20.7109375" style="1194" customWidth="1"/>
    <col min="12576" max="12800" width="9.140625" style="1194" customWidth="1"/>
    <col min="12801" max="12801" width="30.7109375" style="1194" customWidth="1"/>
    <col min="12802" max="12831" width="20.7109375" style="1194" customWidth="1"/>
    <col min="12832" max="13056" width="9.140625" style="1194" customWidth="1"/>
    <col min="13057" max="13057" width="30.7109375" style="1194" customWidth="1"/>
    <col min="13058" max="13087" width="20.7109375" style="1194" customWidth="1"/>
    <col min="13088" max="13312" width="9.140625" style="1194" customWidth="1"/>
    <col min="13313" max="13313" width="30.7109375" style="1194" customWidth="1"/>
    <col min="13314" max="13343" width="20.7109375" style="1194" customWidth="1"/>
    <col min="13344" max="13568" width="9.140625" style="1194" customWidth="1"/>
    <col min="13569" max="13569" width="30.7109375" style="1194" customWidth="1"/>
    <col min="13570" max="13599" width="20.7109375" style="1194" customWidth="1"/>
    <col min="13600" max="13824" width="9.140625" style="1194" customWidth="1"/>
    <col min="13825" max="13825" width="30.7109375" style="1194" customWidth="1"/>
    <col min="13826" max="13855" width="20.7109375" style="1194" customWidth="1"/>
    <col min="13856" max="14080" width="9.140625" style="1194" customWidth="1"/>
    <col min="14081" max="14081" width="30.7109375" style="1194" customWidth="1"/>
    <col min="14082" max="14111" width="20.7109375" style="1194" customWidth="1"/>
    <col min="14112" max="14336" width="9.140625" style="1194" customWidth="1"/>
    <col min="14337" max="14337" width="30.7109375" style="1194" customWidth="1"/>
    <col min="14338" max="14367" width="20.7109375" style="1194" customWidth="1"/>
    <col min="14368" max="14592" width="9.140625" style="1194" customWidth="1"/>
    <col min="14593" max="14593" width="30.7109375" style="1194" customWidth="1"/>
    <col min="14594" max="14623" width="20.7109375" style="1194" customWidth="1"/>
    <col min="14624" max="14848" width="9.140625" style="1194" customWidth="1"/>
    <col min="14849" max="14849" width="30.7109375" style="1194" customWidth="1"/>
    <col min="14850" max="14879" width="20.7109375" style="1194" customWidth="1"/>
    <col min="14880" max="15104" width="9.140625" style="1194" customWidth="1"/>
    <col min="15105" max="15105" width="30.7109375" style="1194" customWidth="1"/>
    <col min="15106" max="15135" width="20.7109375" style="1194" customWidth="1"/>
    <col min="15136" max="15360" width="9.140625" style="1194" customWidth="1"/>
    <col min="15361" max="15361" width="30.7109375" style="1194" customWidth="1"/>
    <col min="15362" max="15391" width="20.7109375" style="1194" customWidth="1"/>
    <col min="15392" max="15616" width="9.140625" style="1194" customWidth="1"/>
    <col min="15617" max="15617" width="30.7109375" style="1194" customWidth="1"/>
    <col min="15618" max="15647" width="20.7109375" style="1194" customWidth="1"/>
    <col min="15648" max="15872" width="9.140625" style="1194" customWidth="1"/>
    <col min="15873" max="15873" width="30.7109375" style="1194" customWidth="1"/>
    <col min="15874" max="15903" width="20.7109375" style="1194" customWidth="1"/>
    <col min="15904" max="16128" width="9.140625" style="1194" customWidth="1"/>
    <col min="16129" max="16129" width="30.7109375" style="1194" customWidth="1"/>
    <col min="16130" max="16159" width="20.7109375" style="1194" customWidth="1"/>
    <col min="16160" max="16384" width="9.140625" style="1194" customWidth="1"/>
  </cols>
  <sheetData>
    <row r="1" spans="1:31" ht="56.25" customHeight="1">
      <c r="C1" s="1195" t="s">
        <v>731</v>
      </c>
      <c r="E1" s="1194" t="s">
        <v>8369</v>
      </c>
    </row>
    <row r="2" spans="1:31">
      <c r="C2" s="1196" t="s">
        <v>2796</v>
      </c>
      <c r="E2" s="1194" t="s">
        <v>8306</v>
      </c>
    </row>
    <row r="3" spans="1:31">
      <c r="C3" s="1196" t="s">
        <v>8307</v>
      </c>
    </row>
    <row r="6" spans="1:31">
      <c r="A6" s="1197" t="s">
        <v>8308</v>
      </c>
    </row>
    <row r="7" spans="1:31">
      <c r="A7" s="1194" t="s">
        <v>8309</v>
      </c>
    </row>
    <row r="9" spans="1:31">
      <c r="A9" s="1198"/>
      <c r="B9" s="1199"/>
      <c r="C9" s="1199"/>
      <c r="D9" s="1199"/>
      <c r="E9" s="1199"/>
      <c r="F9" s="1199"/>
      <c r="G9" s="1199"/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</row>
    <row r="10" spans="1:31">
      <c r="A10" s="1198"/>
      <c r="B10" s="1199">
        <v>2023</v>
      </c>
      <c r="C10" s="1199">
        <v>2022</v>
      </c>
      <c r="D10" s="1199"/>
      <c r="E10" s="1199"/>
      <c r="F10" s="1199"/>
      <c r="G10" s="1199"/>
      <c r="H10" s="1199"/>
      <c r="I10" s="1199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1199"/>
      <c r="Y10" s="1199"/>
      <c r="Z10" s="1199"/>
      <c r="AA10" s="1199"/>
      <c r="AB10" s="1199"/>
      <c r="AC10" s="1199"/>
      <c r="AD10" s="1199"/>
      <c r="AE10" s="1199"/>
    </row>
    <row r="11" spans="1:31">
      <c r="A11" s="1198"/>
      <c r="B11" s="1199"/>
      <c r="C11" s="1199"/>
      <c r="D11" s="1199"/>
      <c r="E11" s="1199"/>
      <c r="F11" s="1199"/>
      <c r="G11" s="1199"/>
      <c r="H11" s="1199"/>
      <c r="I11" s="1199"/>
      <c r="J11" s="1199"/>
      <c r="K11" s="1199"/>
      <c r="L11" s="1199"/>
      <c r="M11" s="1199"/>
      <c r="N11" s="1199"/>
      <c r="O11" s="1199"/>
      <c r="P11" s="1199"/>
      <c r="Q11" s="1199"/>
      <c r="R11" s="1199"/>
      <c r="S11" s="1199"/>
      <c r="T11" s="1199"/>
      <c r="U11" s="1199"/>
      <c r="V11" s="1199"/>
      <c r="W11" s="1199"/>
      <c r="X11" s="1199"/>
      <c r="Y11" s="1199"/>
      <c r="Z11" s="1199"/>
      <c r="AA11" s="1199"/>
      <c r="AB11" s="1199"/>
      <c r="AC11" s="1199"/>
      <c r="AD11" s="1199"/>
      <c r="AE11" s="1199"/>
    </row>
    <row r="12" spans="1:31">
      <c r="A12" s="1194" t="s">
        <v>8370</v>
      </c>
      <c r="B12" s="1200"/>
      <c r="C12" s="1200"/>
      <c r="D12" s="1200"/>
      <c r="E12" s="1200"/>
      <c r="F12" s="1200"/>
      <c r="G12" s="1200"/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1200"/>
      <c r="W12" s="1200"/>
      <c r="X12" s="1200"/>
      <c r="Y12" s="1200"/>
      <c r="Z12" s="1200"/>
      <c r="AA12" s="1200"/>
      <c r="AB12" s="1200"/>
      <c r="AC12" s="1200"/>
      <c r="AD12" s="1200"/>
      <c r="AE12" s="1200"/>
    </row>
    <row r="13" spans="1:31">
      <c r="B13" s="1200"/>
      <c r="C13" s="1200"/>
      <c r="D13" s="1200"/>
      <c r="E13" s="1200"/>
      <c r="F13" s="1200"/>
      <c r="G13" s="1200"/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1200"/>
      <c r="W13" s="1200"/>
      <c r="X13" s="1200"/>
      <c r="Y13" s="1200"/>
      <c r="Z13" s="1200"/>
      <c r="AA13" s="1200"/>
      <c r="AB13" s="1200"/>
      <c r="AC13" s="1200"/>
      <c r="AD13" s="1200"/>
      <c r="AE13" s="1200"/>
    </row>
    <row r="14" spans="1:31">
      <c r="A14" s="1194" t="s">
        <v>8371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0"/>
      <c r="Z14" s="1200"/>
      <c r="AA14" s="1200"/>
      <c r="AB14" s="1200"/>
      <c r="AC14" s="1200"/>
      <c r="AD14" s="1200"/>
      <c r="AE14" s="1200"/>
    </row>
    <row r="15" spans="1:31">
      <c r="B15" s="1200"/>
      <c r="C15" s="1200"/>
      <c r="D15" s="1200"/>
      <c r="E15" s="1200"/>
      <c r="F15" s="1200"/>
      <c r="G15" s="1200"/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200"/>
    </row>
    <row r="16" spans="1:31">
      <c r="A16" s="1194" t="s">
        <v>8372</v>
      </c>
      <c r="B16" s="1200">
        <v>447960142.27999997</v>
      </c>
      <c r="C16" s="1200">
        <v>67320911.489999995</v>
      </c>
      <c r="D16" s="1200"/>
      <c r="E16" s="1200"/>
      <c r="F16" s="1200"/>
      <c r="G16" s="1200"/>
      <c r="H16" s="1200"/>
      <c r="I16" s="1200"/>
      <c r="J16" s="1200"/>
      <c r="K16" s="1200"/>
      <c r="L16" s="1200"/>
      <c r="M16" s="1200"/>
      <c r="N16" s="1200"/>
      <c r="O16" s="1200"/>
      <c r="P16" s="1200"/>
      <c r="Q16" s="1200"/>
      <c r="R16" s="1200"/>
      <c r="S16" s="1200"/>
      <c r="T16" s="1200"/>
      <c r="U16" s="1200"/>
      <c r="V16" s="1200"/>
      <c r="W16" s="1200"/>
      <c r="X16" s="1200"/>
      <c r="Y16" s="1200"/>
      <c r="Z16" s="1200"/>
      <c r="AA16" s="1200"/>
      <c r="AB16" s="1200"/>
      <c r="AC16" s="1200"/>
      <c r="AD16" s="1200"/>
      <c r="AE16" s="1200"/>
    </row>
    <row r="17" spans="1:31">
      <c r="A17" s="1194" t="s">
        <v>8373</v>
      </c>
      <c r="B17" s="1200">
        <v>0</v>
      </c>
      <c r="C17" s="1200">
        <v>0</v>
      </c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0"/>
      <c r="W17" s="1200"/>
      <c r="X17" s="1200"/>
      <c r="Y17" s="1200"/>
      <c r="Z17" s="1200"/>
      <c r="AA17" s="1200"/>
      <c r="AB17" s="1200"/>
      <c r="AC17" s="1200"/>
      <c r="AD17" s="1200"/>
      <c r="AE17" s="1200"/>
    </row>
    <row r="18" spans="1:31">
      <c r="A18" s="1194" t="s">
        <v>8374</v>
      </c>
      <c r="B18" s="1200">
        <v>40449285.030000001</v>
      </c>
      <c r="C18" s="1200">
        <v>41391844.25</v>
      </c>
      <c r="D18" s="1200"/>
      <c r="E18" s="1200"/>
      <c r="F18" s="1200"/>
      <c r="G18" s="1200"/>
      <c r="H18" s="1200"/>
      <c r="I18" s="1200"/>
      <c r="J18" s="1200"/>
      <c r="K18" s="1200"/>
      <c r="L18" s="1200"/>
      <c r="M18" s="1200"/>
      <c r="N18" s="1200"/>
      <c r="O18" s="1200"/>
      <c r="P18" s="1200"/>
      <c r="Q18" s="1200"/>
      <c r="R18" s="1200"/>
      <c r="S18" s="1200"/>
      <c r="T18" s="1200"/>
      <c r="U18" s="1200"/>
      <c r="V18" s="1200"/>
      <c r="W18" s="1200"/>
      <c r="X18" s="1200"/>
      <c r="Y18" s="1200"/>
      <c r="Z18" s="1200"/>
      <c r="AA18" s="1200"/>
      <c r="AB18" s="1200"/>
      <c r="AC18" s="1200"/>
      <c r="AD18" s="1200"/>
      <c r="AE18" s="1200"/>
    </row>
    <row r="19" spans="1:31">
      <c r="A19" s="1194" t="s">
        <v>8375</v>
      </c>
      <c r="B19" s="1200">
        <v>10708960.449999999</v>
      </c>
      <c r="C19" s="1200">
        <v>9152143.2100000009</v>
      </c>
      <c r="D19" s="1200"/>
      <c r="E19" s="1200"/>
      <c r="F19" s="1200"/>
      <c r="G19" s="1200"/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1200"/>
      <c r="AB19" s="1200"/>
      <c r="AC19" s="1200"/>
      <c r="AD19" s="1200"/>
      <c r="AE19" s="1200"/>
    </row>
    <row r="20" spans="1:31">
      <c r="A20" s="1194" t="s">
        <v>8376</v>
      </c>
      <c r="B20" s="1200">
        <v>301041828.31</v>
      </c>
      <c r="C20" s="1200">
        <v>12025100.470000001</v>
      </c>
      <c r="D20" s="1200"/>
      <c r="E20" s="1200"/>
      <c r="F20" s="1200"/>
      <c r="G20" s="1200"/>
      <c r="H20" s="1200"/>
      <c r="I20" s="1200"/>
      <c r="J20" s="1200"/>
      <c r="K20" s="1200"/>
      <c r="L20" s="1200"/>
      <c r="M20" s="1200"/>
      <c r="N20" s="1200"/>
      <c r="O20" s="1200"/>
      <c r="P20" s="1200"/>
      <c r="Q20" s="1200"/>
      <c r="R20" s="1200"/>
      <c r="S20" s="1200"/>
      <c r="T20" s="1200"/>
      <c r="U20" s="1200"/>
      <c r="V20" s="1200"/>
      <c r="W20" s="1200"/>
      <c r="X20" s="1200"/>
      <c r="Y20" s="1200"/>
      <c r="Z20" s="1200"/>
      <c r="AA20" s="1200"/>
      <c r="AB20" s="1200"/>
      <c r="AC20" s="1200"/>
      <c r="AD20" s="1200"/>
      <c r="AE20" s="1200"/>
    </row>
    <row r="21" spans="1:31">
      <c r="A21" s="1194" t="s">
        <v>8377</v>
      </c>
      <c r="B21" s="1200">
        <v>95760068.489999995</v>
      </c>
      <c r="C21" s="1200">
        <v>4751823.5599999996</v>
      </c>
      <c r="D21" s="1200"/>
      <c r="E21" s="1200"/>
      <c r="F21" s="1200"/>
      <c r="G21" s="1200"/>
      <c r="H21" s="1200"/>
      <c r="I21" s="1200"/>
      <c r="J21" s="1200"/>
      <c r="K21" s="1200"/>
      <c r="L21" s="1200"/>
      <c r="M21" s="1200"/>
      <c r="N21" s="1200"/>
      <c r="O21" s="1200"/>
      <c r="P21" s="1200"/>
      <c r="Q21" s="1200"/>
      <c r="R21" s="1200"/>
      <c r="S21" s="1200"/>
      <c r="T21" s="1200"/>
      <c r="U21" s="1200"/>
      <c r="V21" s="1200"/>
      <c r="W21" s="1200"/>
      <c r="X21" s="1200"/>
      <c r="Y21" s="1200"/>
      <c r="Z21" s="1200"/>
      <c r="AA21" s="1200"/>
      <c r="AB21" s="1200"/>
      <c r="AC21" s="1200"/>
      <c r="AD21" s="1200"/>
      <c r="AE21" s="1200"/>
    </row>
    <row r="22" spans="1:31">
      <c r="A22" s="1194" t="s">
        <v>8378</v>
      </c>
      <c r="B22" s="1200">
        <v>0</v>
      </c>
      <c r="C22" s="1200">
        <v>0</v>
      </c>
      <c r="D22" s="1200"/>
      <c r="E22" s="1200"/>
      <c r="F22" s="1200"/>
      <c r="G22" s="1200"/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200"/>
      <c r="AB22" s="1200"/>
      <c r="AC22" s="1200"/>
      <c r="AD22" s="1200"/>
      <c r="AE22" s="1200"/>
    </row>
    <row r="23" spans="1:31">
      <c r="A23" s="1194" t="s">
        <v>8379</v>
      </c>
      <c r="B23" s="1200">
        <v>0</v>
      </c>
      <c r="C23" s="1200">
        <v>0</v>
      </c>
      <c r="D23" s="1200"/>
      <c r="E23" s="1200"/>
      <c r="F23" s="1200"/>
      <c r="G23" s="1200"/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0"/>
      <c r="Y23" s="1200"/>
      <c r="Z23" s="1200"/>
      <c r="AA23" s="1200"/>
      <c r="AB23" s="1200"/>
      <c r="AC23" s="1200"/>
      <c r="AD23" s="1200"/>
      <c r="AE23" s="1200"/>
    </row>
    <row r="24" spans="1:31">
      <c r="A24" s="1194" t="s">
        <v>8380</v>
      </c>
      <c r="B24" s="1200">
        <v>636197195.45000005</v>
      </c>
      <c r="C24" s="1200">
        <v>663889155.5</v>
      </c>
      <c r="D24" s="1200"/>
      <c r="E24" s="1200"/>
      <c r="F24" s="1200"/>
      <c r="G24" s="1200"/>
      <c r="H24" s="1200"/>
      <c r="I24" s="1200"/>
      <c r="J24" s="1200"/>
      <c r="K24" s="1200"/>
      <c r="L24" s="1200"/>
      <c r="M24" s="1200"/>
      <c r="N24" s="1200"/>
      <c r="O24" s="1200"/>
      <c r="P24" s="1200"/>
      <c r="Q24" s="1200"/>
      <c r="R24" s="1200"/>
      <c r="S24" s="1200"/>
      <c r="T24" s="1200"/>
      <c r="U24" s="1200"/>
      <c r="V24" s="1200"/>
      <c r="W24" s="1200"/>
      <c r="X24" s="1200"/>
      <c r="Y24" s="1200"/>
      <c r="Z24" s="1200"/>
      <c r="AA24" s="1200"/>
      <c r="AB24" s="1200"/>
      <c r="AC24" s="1200"/>
      <c r="AD24" s="1200"/>
      <c r="AE24" s="1200"/>
    </row>
    <row r="25" spans="1:31">
      <c r="A25" s="1194" t="s">
        <v>8381</v>
      </c>
      <c r="B25" s="1200">
        <v>0</v>
      </c>
      <c r="C25" s="1200">
        <v>0</v>
      </c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  <c r="V25" s="1200"/>
      <c r="W25" s="1200"/>
      <c r="X25" s="1200"/>
      <c r="Y25" s="1200"/>
      <c r="Z25" s="1200"/>
      <c r="AA25" s="1200"/>
      <c r="AB25" s="1200"/>
      <c r="AC25" s="1200"/>
      <c r="AD25" s="1200"/>
      <c r="AE25" s="1200"/>
    </row>
    <row r="26" spans="1:31">
      <c r="A26" s="1194" t="s">
        <v>8382</v>
      </c>
      <c r="B26" s="1200">
        <v>0</v>
      </c>
      <c r="C26" s="1200">
        <v>43277172</v>
      </c>
      <c r="D26" s="1200"/>
      <c r="E26" s="1200"/>
      <c r="F26" s="1200"/>
      <c r="G26" s="1200"/>
      <c r="H26" s="1200"/>
      <c r="I26" s="1200"/>
      <c r="J26" s="1200"/>
      <c r="K26" s="1200"/>
      <c r="L26" s="1200"/>
      <c r="M26" s="1200"/>
      <c r="N26" s="1200"/>
      <c r="O26" s="1200"/>
      <c r="P26" s="1200"/>
      <c r="Q26" s="1200"/>
      <c r="R26" s="1200"/>
      <c r="S26" s="1200"/>
      <c r="T26" s="1200"/>
      <c r="U26" s="1200"/>
      <c r="V26" s="1200"/>
      <c r="W26" s="1200"/>
      <c r="X26" s="1200"/>
      <c r="Y26" s="1200"/>
      <c r="Z26" s="1200"/>
      <c r="AA26" s="1200"/>
      <c r="AB26" s="1200"/>
      <c r="AC26" s="1200"/>
      <c r="AD26" s="1200"/>
      <c r="AE26" s="1200"/>
    </row>
    <row r="27" spans="1:31">
      <c r="A27" s="1194" t="s">
        <v>8383</v>
      </c>
      <c r="B27" s="1200">
        <v>635742195.45000005</v>
      </c>
      <c r="C27" s="1200">
        <v>620611983.5</v>
      </c>
      <c r="D27" s="1200"/>
      <c r="E27" s="1200"/>
      <c r="F27" s="1200"/>
      <c r="G27" s="1200"/>
      <c r="H27" s="1200"/>
      <c r="I27" s="1200"/>
      <c r="J27" s="1200"/>
      <c r="K27" s="1200"/>
      <c r="L27" s="1200"/>
      <c r="M27" s="1200"/>
      <c r="N27" s="1200"/>
      <c r="O27" s="1200"/>
      <c r="P27" s="1200"/>
      <c r="Q27" s="1200"/>
      <c r="R27" s="1200"/>
      <c r="S27" s="1200"/>
      <c r="T27" s="1200"/>
      <c r="U27" s="1200"/>
      <c r="V27" s="1200"/>
      <c r="W27" s="1200"/>
      <c r="X27" s="1200"/>
      <c r="Y27" s="1200"/>
      <c r="Z27" s="1200"/>
      <c r="AA27" s="1200"/>
      <c r="AB27" s="1200"/>
      <c r="AC27" s="1200"/>
      <c r="AD27" s="1200"/>
      <c r="AE27" s="1200"/>
    </row>
    <row r="28" spans="1:31">
      <c r="A28" s="1194" t="s">
        <v>8384</v>
      </c>
      <c r="B28" s="1200">
        <v>0</v>
      </c>
      <c r="C28" s="1200">
        <v>0</v>
      </c>
      <c r="D28" s="1200"/>
      <c r="E28" s="1200"/>
      <c r="F28" s="1200"/>
      <c r="G28" s="1200"/>
      <c r="H28" s="1200"/>
      <c r="I28" s="1200"/>
      <c r="J28" s="1200"/>
      <c r="K28" s="1200"/>
      <c r="L28" s="1200"/>
      <c r="M28" s="1200"/>
      <c r="N28" s="1200"/>
      <c r="O28" s="1200"/>
      <c r="P28" s="1200"/>
      <c r="Q28" s="1200"/>
      <c r="R28" s="1200"/>
      <c r="S28" s="1200"/>
      <c r="T28" s="1200"/>
      <c r="U28" s="1200"/>
      <c r="V28" s="1200"/>
      <c r="W28" s="1200"/>
      <c r="X28" s="1200"/>
      <c r="Y28" s="1200"/>
      <c r="Z28" s="1200"/>
      <c r="AA28" s="1200"/>
      <c r="AB28" s="1200"/>
      <c r="AC28" s="1200"/>
      <c r="AD28" s="1200"/>
      <c r="AE28" s="1200"/>
    </row>
    <row r="29" spans="1:31">
      <c r="A29" s="1194" t="s">
        <v>8385</v>
      </c>
      <c r="B29" s="1200">
        <v>455000</v>
      </c>
      <c r="C29" s="1200">
        <v>0</v>
      </c>
      <c r="D29" s="1200"/>
      <c r="E29" s="1200"/>
      <c r="F29" s="1200"/>
      <c r="G29" s="1200"/>
      <c r="H29" s="1200"/>
      <c r="I29" s="1200"/>
      <c r="J29" s="1200"/>
      <c r="K29" s="1200"/>
      <c r="L29" s="1200"/>
      <c r="M29" s="1200"/>
      <c r="N29" s="1200"/>
      <c r="O29" s="1200"/>
      <c r="P29" s="1200"/>
      <c r="Q29" s="1200"/>
      <c r="R29" s="1200"/>
      <c r="S29" s="1200"/>
      <c r="T29" s="1200"/>
      <c r="U29" s="1200"/>
      <c r="V29" s="1200"/>
      <c r="W29" s="1200"/>
      <c r="X29" s="1200"/>
      <c r="Y29" s="1200"/>
      <c r="Z29" s="1200"/>
      <c r="AA29" s="1200"/>
      <c r="AB29" s="1200"/>
      <c r="AC29" s="1200"/>
      <c r="AD29" s="1200"/>
      <c r="AE29" s="1200"/>
    </row>
    <row r="30" spans="1:31">
      <c r="A30" s="1194" t="s">
        <v>8386</v>
      </c>
      <c r="B30" s="1200">
        <v>0</v>
      </c>
      <c r="C30" s="1200">
        <v>0</v>
      </c>
      <c r="D30" s="1200"/>
      <c r="E30" s="1200"/>
      <c r="F30" s="1200"/>
      <c r="G30" s="1200"/>
      <c r="H30" s="1200"/>
      <c r="I30" s="1200"/>
      <c r="J30" s="1200"/>
      <c r="K30" s="1200"/>
      <c r="L30" s="1200"/>
      <c r="M30" s="1200"/>
      <c r="N30" s="1200"/>
      <c r="O30" s="1200"/>
      <c r="P30" s="1200"/>
      <c r="Q30" s="1200"/>
      <c r="R30" s="1200"/>
      <c r="S30" s="1200"/>
      <c r="T30" s="1200"/>
      <c r="U30" s="1200"/>
      <c r="V30" s="1200"/>
      <c r="W30" s="1200"/>
      <c r="X30" s="1200"/>
      <c r="Y30" s="1200"/>
      <c r="Z30" s="1200"/>
      <c r="AA30" s="1200"/>
      <c r="AB30" s="1200"/>
      <c r="AC30" s="1200"/>
      <c r="AD30" s="1200"/>
      <c r="AE30" s="1200"/>
    </row>
    <row r="31" spans="1:31">
      <c r="A31" s="1194" t="s">
        <v>8387</v>
      </c>
      <c r="B31" s="1200">
        <v>0</v>
      </c>
      <c r="C31" s="1200">
        <v>0</v>
      </c>
      <c r="D31" s="1200"/>
      <c r="E31" s="1200"/>
      <c r="F31" s="1200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  <c r="X31" s="1200"/>
      <c r="Y31" s="1200"/>
      <c r="Z31" s="1200"/>
      <c r="AA31" s="1200"/>
      <c r="AB31" s="1200"/>
      <c r="AC31" s="1200"/>
      <c r="AD31" s="1200"/>
      <c r="AE31" s="1200"/>
    </row>
    <row r="32" spans="1:31">
      <c r="A32" s="1194" t="s">
        <v>8388</v>
      </c>
      <c r="B32" s="1200">
        <v>1014650.8</v>
      </c>
      <c r="C32" s="1200">
        <v>925095.33</v>
      </c>
      <c r="D32" s="1200"/>
      <c r="E32" s="1200"/>
      <c r="F32" s="1200"/>
      <c r="G32" s="1200"/>
      <c r="H32" s="1200"/>
      <c r="I32" s="1200"/>
      <c r="J32" s="1200"/>
      <c r="K32" s="1200"/>
      <c r="L32" s="1200"/>
      <c r="M32" s="1200"/>
      <c r="N32" s="1200"/>
      <c r="O32" s="1200"/>
      <c r="P32" s="1200"/>
      <c r="Q32" s="1200"/>
      <c r="R32" s="1200"/>
      <c r="S32" s="1200"/>
      <c r="T32" s="1200"/>
      <c r="U32" s="1200"/>
      <c r="V32" s="1200"/>
      <c r="W32" s="1200"/>
      <c r="X32" s="1200"/>
      <c r="Y32" s="1200"/>
      <c r="Z32" s="1200"/>
      <c r="AA32" s="1200"/>
      <c r="AB32" s="1200"/>
      <c r="AC32" s="1200"/>
      <c r="AD32" s="1200"/>
      <c r="AE32" s="1200"/>
    </row>
    <row r="33" spans="1:31">
      <c r="A33" s="1194" t="s">
        <v>8389</v>
      </c>
      <c r="B33" s="1200">
        <v>1014650.8</v>
      </c>
      <c r="C33" s="1200">
        <v>925095.33</v>
      </c>
      <c r="D33" s="1200"/>
      <c r="E33" s="1200"/>
      <c r="F33" s="1200"/>
      <c r="G33" s="1200"/>
      <c r="H33" s="1200"/>
      <c r="I33" s="1200"/>
      <c r="J33" s="1200"/>
      <c r="K33" s="1200"/>
      <c r="L33" s="1200"/>
      <c r="M33" s="1200"/>
      <c r="N33" s="1200"/>
      <c r="O33" s="1200"/>
      <c r="P33" s="1200"/>
      <c r="Q33" s="1200"/>
      <c r="R33" s="1200"/>
      <c r="S33" s="1200"/>
      <c r="T33" s="1200"/>
      <c r="U33" s="1200"/>
      <c r="V33" s="1200"/>
      <c r="W33" s="1200"/>
      <c r="X33" s="1200"/>
      <c r="Y33" s="1200"/>
      <c r="Z33" s="1200"/>
      <c r="AA33" s="1200"/>
      <c r="AB33" s="1200"/>
      <c r="AC33" s="1200"/>
      <c r="AD33" s="1200"/>
      <c r="AE33" s="1200"/>
    </row>
    <row r="34" spans="1:31">
      <c r="A34" s="1194" t="s">
        <v>8390</v>
      </c>
      <c r="B34" s="1200">
        <v>0</v>
      </c>
      <c r="C34" s="1200">
        <v>0</v>
      </c>
      <c r="D34" s="1200"/>
      <c r="E34" s="1200"/>
      <c r="F34" s="1200"/>
      <c r="G34" s="1200"/>
      <c r="H34" s="1200"/>
      <c r="I34" s="1200"/>
      <c r="J34" s="1200"/>
      <c r="K34" s="1200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0"/>
      <c r="W34" s="1200"/>
      <c r="X34" s="1200"/>
      <c r="Y34" s="1200"/>
      <c r="Z34" s="1200"/>
      <c r="AA34" s="1200"/>
      <c r="AB34" s="1200"/>
      <c r="AC34" s="1200"/>
      <c r="AD34" s="1200"/>
      <c r="AE34" s="1200"/>
    </row>
    <row r="35" spans="1:31">
      <c r="A35" s="1194" t="s">
        <v>8391</v>
      </c>
      <c r="B35" s="1200">
        <v>0</v>
      </c>
      <c r="C35" s="1200">
        <v>0</v>
      </c>
      <c r="D35" s="1200"/>
      <c r="E35" s="1200"/>
      <c r="F35" s="1200"/>
      <c r="G35" s="1200"/>
      <c r="H35" s="1200"/>
      <c r="I35" s="1200"/>
      <c r="J35" s="1200"/>
      <c r="K35" s="1200"/>
      <c r="L35" s="1200"/>
      <c r="M35" s="1200"/>
      <c r="N35" s="1200"/>
      <c r="O35" s="1200"/>
      <c r="P35" s="1200"/>
      <c r="Q35" s="1200"/>
      <c r="R35" s="1200"/>
      <c r="S35" s="1200"/>
      <c r="T35" s="1200"/>
      <c r="U35" s="1200"/>
      <c r="V35" s="1200"/>
      <c r="W35" s="1200"/>
      <c r="X35" s="1200"/>
      <c r="Y35" s="1200"/>
      <c r="Z35" s="1200"/>
      <c r="AA35" s="1200"/>
      <c r="AB35" s="1200"/>
      <c r="AC35" s="1200"/>
      <c r="AD35" s="1200"/>
      <c r="AE35" s="1200"/>
    </row>
    <row r="36" spans="1:31">
      <c r="A36" s="1194" t="s">
        <v>8392</v>
      </c>
      <c r="B36" s="1200">
        <v>0</v>
      </c>
      <c r="C36" s="1200">
        <v>0</v>
      </c>
      <c r="D36" s="1200"/>
      <c r="E36" s="1200"/>
      <c r="F36" s="1200"/>
      <c r="G36" s="1200"/>
      <c r="H36" s="1200"/>
      <c r="I36" s="1200"/>
      <c r="J36" s="1200"/>
      <c r="K36" s="1200"/>
      <c r="L36" s="1200"/>
      <c r="M36" s="1200"/>
      <c r="N36" s="1200"/>
      <c r="O36" s="1200"/>
      <c r="P36" s="1200"/>
      <c r="Q36" s="1200"/>
      <c r="R36" s="1200"/>
      <c r="S36" s="1200"/>
      <c r="T36" s="1200"/>
      <c r="U36" s="1200"/>
      <c r="V36" s="1200"/>
      <c r="W36" s="1200"/>
      <c r="X36" s="1200"/>
      <c r="Y36" s="1200"/>
      <c r="Z36" s="1200"/>
      <c r="AA36" s="1200"/>
      <c r="AB36" s="1200"/>
      <c r="AC36" s="1200"/>
      <c r="AD36" s="1200"/>
      <c r="AE36" s="1200"/>
    </row>
    <row r="37" spans="1:31">
      <c r="A37" s="1194" t="s">
        <v>8393</v>
      </c>
      <c r="B37" s="1200">
        <v>0</v>
      </c>
      <c r="C37" s="1200">
        <v>0</v>
      </c>
      <c r="D37" s="1200"/>
      <c r="E37" s="1200"/>
      <c r="F37" s="1200"/>
      <c r="G37" s="1200"/>
      <c r="H37" s="1200"/>
      <c r="I37" s="1200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0"/>
      <c r="V37" s="1200"/>
      <c r="W37" s="1200"/>
      <c r="X37" s="1200"/>
      <c r="Y37" s="1200"/>
      <c r="Z37" s="1200"/>
      <c r="AA37" s="1200"/>
      <c r="AB37" s="1200"/>
      <c r="AC37" s="1200"/>
      <c r="AD37" s="1200"/>
      <c r="AE37" s="1200"/>
    </row>
    <row r="38" spans="1:31">
      <c r="A38" s="1194" t="s">
        <v>8394</v>
      </c>
      <c r="B38" s="1200">
        <v>0</v>
      </c>
      <c r="C38" s="1200">
        <v>0</v>
      </c>
      <c r="D38" s="1200"/>
      <c r="E38" s="1200"/>
      <c r="F38" s="1200"/>
      <c r="G38" s="1200"/>
      <c r="H38" s="1200"/>
      <c r="I38" s="1200"/>
      <c r="J38" s="1200"/>
      <c r="K38" s="1200"/>
      <c r="L38" s="1200"/>
      <c r="M38" s="1200"/>
      <c r="N38" s="1200"/>
      <c r="O38" s="1200"/>
      <c r="P38" s="1200"/>
      <c r="Q38" s="1200"/>
      <c r="R38" s="1200"/>
      <c r="S38" s="1200"/>
      <c r="T38" s="1200"/>
      <c r="U38" s="1200"/>
      <c r="V38" s="1200"/>
      <c r="W38" s="1200"/>
      <c r="X38" s="1200"/>
      <c r="Y38" s="1200"/>
      <c r="Z38" s="1200"/>
      <c r="AA38" s="1200"/>
      <c r="AB38" s="1200"/>
      <c r="AC38" s="1200"/>
      <c r="AD38" s="1200"/>
      <c r="AE38" s="1200"/>
    </row>
    <row r="39" spans="1:31">
      <c r="A39" s="1194" t="s">
        <v>8395</v>
      </c>
      <c r="B39" s="1200">
        <v>0</v>
      </c>
      <c r="C39" s="1200">
        <v>0</v>
      </c>
      <c r="D39" s="1200"/>
      <c r="E39" s="1200"/>
      <c r="F39" s="1200"/>
      <c r="G39" s="1200"/>
      <c r="H39" s="1200"/>
      <c r="I39" s="1200"/>
      <c r="J39" s="1200"/>
      <c r="K39" s="1200"/>
      <c r="L39" s="1200"/>
      <c r="M39" s="1200"/>
      <c r="N39" s="1200"/>
      <c r="O39" s="1200"/>
      <c r="P39" s="1200"/>
      <c r="Q39" s="1200"/>
      <c r="R39" s="1200"/>
      <c r="S39" s="1200"/>
      <c r="T39" s="1200"/>
      <c r="U39" s="1200"/>
      <c r="V39" s="1200"/>
      <c r="W39" s="1200"/>
      <c r="X39" s="1200"/>
      <c r="Y39" s="1200"/>
      <c r="Z39" s="1200"/>
      <c r="AA39" s="1200"/>
      <c r="AB39" s="1200"/>
      <c r="AC39" s="1200"/>
      <c r="AD39" s="1200"/>
      <c r="AE39" s="1200"/>
    </row>
    <row r="40" spans="1:31">
      <c r="A40" s="1194" t="s">
        <v>8396</v>
      </c>
      <c r="B40" s="1200">
        <v>0</v>
      </c>
      <c r="C40" s="1200">
        <v>0</v>
      </c>
      <c r="D40" s="1200"/>
      <c r="E40" s="1200"/>
      <c r="F40" s="1200"/>
      <c r="G40" s="1200"/>
      <c r="H40" s="1200"/>
      <c r="I40" s="1200"/>
      <c r="J40" s="1200"/>
      <c r="K40" s="1200"/>
      <c r="L40" s="1200"/>
      <c r="M40" s="1200"/>
      <c r="N40" s="1200"/>
      <c r="O40" s="1200"/>
      <c r="P40" s="1200"/>
      <c r="Q40" s="1200"/>
      <c r="R40" s="1200"/>
      <c r="S40" s="1200"/>
      <c r="T40" s="1200"/>
      <c r="U40" s="1200"/>
      <c r="V40" s="1200"/>
      <c r="W40" s="1200"/>
      <c r="X40" s="1200"/>
      <c r="Y40" s="1200"/>
      <c r="Z40" s="1200"/>
      <c r="AA40" s="1200"/>
      <c r="AB40" s="1200"/>
      <c r="AC40" s="1200"/>
      <c r="AD40" s="1200"/>
      <c r="AE40" s="1200"/>
    </row>
    <row r="41" spans="1:31">
      <c r="A41" s="1194" t="s">
        <v>8397</v>
      </c>
      <c r="B41" s="1200">
        <v>0</v>
      </c>
      <c r="C41" s="1200">
        <v>0</v>
      </c>
      <c r="D41" s="1200"/>
      <c r="E41" s="1200"/>
      <c r="F41" s="1200"/>
      <c r="G41" s="1200"/>
      <c r="H41" s="1200"/>
      <c r="I41" s="1200"/>
      <c r="J41" s="1200"/>
      <c r="K41" s="1200"/>
      <c r="L41" s="1200"/>
      <c r="M41" s="1200"/>
      <c r="N41" s="1200"/>
      <c r="O41" s="1200"/>
      <c r="P41" s="1200"/>
      <c r="Q41" s="1200"/>
      <c r="R41" s="1200"/>
      <c r="S41" s="1200"/>
      <c r="T41" s="1200"/>
      <c r="U41" s="1200"/>
      <c r="V41" s="1200"/>
      <c r="W41" s="1200"/>
      <c r="X41" s="1200"/>
      <c r="Y41" s="1200"/>
      <c r="Z41" s="1200"/>
      <c r="AA41" s="1200"/>
      <c r="AB41" s="1200"/>
      <c r="AC41" s="1200"/>
      <c r="AD41" s="1200"/>
      <c r="AE41" s="1200"/>
    </row>
    <row r="42" spans="1:31">
      <c r="A42" s="1194" t="s">
        <v>8398</v>
      </c>
      <c r="B42" s="1200">
        <v>0</v>
      </c>
      <c r="C42" s="1200">
        <v>0</v>
      </c>
      <c r="D42" s="1200"/>
      <c r="E42" s="1200"/>
      <c r="F42" s="1200"/>
      <c r="G42" s="1200"/>
      <c r="H42" s="1200"/>
      <c r="I42" s="1200"/>
      <c r="J42" s="1200"/>
      <c r="K42" s="1200"/>
      <c r="L42" s="1200"/>
      <c r="M42" s="1200"/>
      <c r="N42" s="1200"/>
      <c r="O42" s="1200"/>
      <c r="P42" s="1200"/>
      <c r="Q42" s="1200"/>
      <c r="R42" s="1200"/>
      <c r="S42" s="1200"/>
      <c r="T42" s="1200"/>
      <c r="U42" s="1200"/>
      <c r="V42" s="1200"/>
      <c r="W42" s="1200"/>
      <c r="X42" s="1200"/>
      <c r="Y42" s="1200"/>
      <c r="Z42" s="1200"/>
      <c r="AA42" s="1200"/>
      <c r="AB42" s="1200"/>
      <c r="AC42" s="1200"/>
      <c r="AD42" s="1200"/>
      <c r="AE42" s="1200"/>
    </row>
    <row r="43" spans="1:31">
      <c r="A43" s="1194" t="s">
        <v>8399</v>
      </c>
      <c r="B43" s="1200">
        <v>0</v>
      </c>
      <c r="C43" s="1200">
        <v>0</v>
      </c>
      <c r="D43" s="1200"/>
      <c r="E43" s="1200"/>
      <c r="F43" s="1200"/>
      <c r="G43" s="1200"/>
      <c r="H43" s="1200"/>
      <c r="I43" s="1200"/>
      <c r="J43" s="1200"/>
      <c r="K43" s="1200"/>
      <c r="L43" s="1200"/>
      <c r="M43" s="1200"/>
      <c r="N43" s="1200"/>
      <c r="O43" s="1200"/>
      <c r="P43" s="1200"/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1200"/>
      <c r="AD43" s="1200"/>
      <c r="AE43" s="1200"/>
    </row>
    <row r="44" spans="1:31">
      <c r="A44" s="1194" t="s">
        <v>8400</v>
      </c>
      <c r="B44" s="1200">
        <v>561875</v>
      </c>
      <c r="C44" s="1200">
        <v>561875</v>
      </c>
      <c r="D44" s="1200"/>
      <c r="E44" s="1200"/>
      <c r="F44" s="1200"/>
      <c r="G44" s="1200"/>
      <c r="H44" s="1200"/>
      <c r="I44" s="1200"/>
      <c r="J44" s="1200"/>
      <c r="K44" s="1200"/>
      <c r="L44" s="1200"/>
      <c r="M44" s="1200"/>
      <c r="N44" s="1200"/>
      <c r="O44" s="1200"/>
      <c r="P44" s="1200"/>
      <c r="Q44" s="1200"/>
      <c r="R44" s="1200"/>
      <c r="S44" s="1200"/>
      <c r="T44" s="1200"/>
      <c r="U44" s="1200"/>
      <c r="V44" s="1200"/>
      <c r="W44" s="1200"/>
      <c r="X44" s="1200"/>
      <c r="Y44" s="1200"/>
      <c r="Z44" s="1200"/>
      <c r="AA44" s="1200"/>
      <c r="AB44" s="1200"/>
      <c r="AC44" s="1200"/>
      <c r="AD44" s="1200"/>
      <c r="AE44" s="1200"/>
    </row>
    <row r="45" spans="1:31">
      <c r="A45" s="1194" t="s">
        <v>8401</v>
      </c>
      <c r="B45" s="1200">
        <v>0</v>
      </c>
      <c r="C45" s="1200">
        <v>0</v>
      </c>
      <c r="D45" s="1200"/>
      <c r="E45" s="1200"/>
      <c r="F45" s="1200"/>
      <c r="G45" s="1200"/>
      <c r="H45" s="1200"/>
      <c r="I45" s="1200"/>
      <c r="J45" s="1200"/>
      <c r="K45" s="1200"/>
      <c r="L45" s="1200"/>
      <c r="M45" s="1200"/>
      <c r="N45" s="1200"/>
      <c r="O45" s="1200"/>
      <c r="P45" s="1200"/>
      <c r="Q45" s="1200"/>
      <c r="R45" s="1200"/>
      <c r="S45" s="1200"/>
      <c r="T45" s="1200"/>
      <c r="U45" s="1200"/>
      <c r="V45" s="1200"/>
      <c r="W45" s="1200"/>
      <c r="X45" s="1200"/>
      <c r="Y45" s="1200"/>
      <c r="Z45" s="1200"/>
      <c r="AA45" s="1200"/>
      <c r="AB45" s="1200"/>
      <c r="AC45" s="1200"/>
      <c r="AD45" s="1200"/>
      <c r="AE45" s="1200"/>
    </row>
    <row r="46" spans="1:31">
      <c r="A46" s="1194" t="s">
        <v>8402</v>
      </c>
      <c r="B46" s="1200">
        <v>0</v>
      </c>
      <c r="C46" s="1200">
        <v>0</v>
      </c>
      <c r="D46" s="1200"/>
      <c r="E46" s="1200"/>
      <c r="F46" s="1200"/>
      <c r="G46" s="1200"/>
      <c r="H46" s="1200"/>
      <c r="I46" s="1200"/>
      <c r="J46" s="1200"/>
      <c r="K46" s="1200"/>
      <c r="L46" s="1200"/>
      <c r="M46" s="1200"/>
      <c r="N46" s="1200"/>
      <c r="O46" s="1200"/>
      <c r="P46" s="1200"/>
      <c r="Q46" s="1200"/>
      <c r="R46" s="1200"/>
      <c r="S46" s="1200"/>
      <c r="T46" s="1200"/>
      <c r="U46" s="1200"/>
      <c r="V46" s="1200"/>
      <c r="W46" s="1200"/>
      <c r="X46" s="1200"/>
      <c r="Y46" s="1200"/>
      <c r="Z46" s="1200"/>
      <c r="AA46" s="1200"/>
      <c r="AB46" s="1200"/>
      <c r="AC46" s="1200"/>
      <c r="AD46" s="1200"/>
      <c r="AE46" s="1200"/>
    </row>
    <row r="47" spans="1:31">
      <c r="A47" s="1194" t="s">
        <v>8403</v>
      </c>
      <c r="B47" s="1200">
        <v>0</v>
      </c>
      <c r="C47" s="1200">
        <v>0</v>
      </c>
      <c r="D47" s="1200"/>
      <c r="E47" s="1200"/>
      <c r="F47" s="1200"/>
      <c r="G47" s="1200"/>
      <c r="H47" s="1200"/>
      <c r="I47" s="1200"/>
      <c r="J47" s="1200"/>
      <c r="K47" s="1200"/>
      <c r="L47" s="1200"/>
      <c r="M47" s="1200"/>
      <c r="N47" s="1200"/>
      <c r="O47" s="1200"/>
      <c r="P47" s="1200"/>
      <c r="Q47" s="1200"/>
      <c r="R47" s="1200"/>
      <c r="S47" s="1200"/>
      <c r="T47" s="1200"/>
      <c r="U47" s="1200"/>
      <c r="V47" s="1200"/>
      <c r="W47" s="1200"/>
      <c r="X47" s="1200"/>
      <c r="Y47" s="1200"/>
      <c r="Z47" s="1200"/>
      <c r="AA47" s="1200"/>
      <c r="AB47" s="1200"/>
      <c r="AC47" s="1200"/>
      <c r="AD47" s="1200"/>
      <c r="AE47" s="1200"/>
    </row>
    <row r="48" spans="1:31">
      <c r="A48" s="1194" t="s">
        <v>8404</v>
      </c>
      <c r="B48" s="1200">
        <v>0</v>
      </c>
      <c r="C48" s="1200">
        <v>0</v>
      </c>
      <c r="D48" s="1200"/>
      <c r="E48" s="1200"/>
      <c r="F48" s="1200"/>
      <c r="G48" s="1200"/>
      <c r="H48" s="1200"/>
      <c r="I48" s="1200"/>
      <c r="J48" s="1200"/>
      <c r="K48" s="1200"/>
      <c r="L48" s="1200"/>
      <c r="M48" s="1200"/>
      <c r="N48" s="1200"/>
      <c r="O48" s="1200"/>
      <c r="P48" s="1200"/>
      <c r="Q48" s="1200"/>
      <c r="R48" s="1200"/>
      <c r="S48" s="1200"/>
      <c r="T48" s="1200"/>
      <c r="U48" s="1200"/>
      <c r="V48" s="1200"/>
      <c r="W48" s="1200"/>
      <c r="X48" s="1200"/>
      <c r="Y48" s="1200"/>
      <c r="Z48" s="1200"/>
      <c r="AA48" s="1200"/>
      <c r="AB48" s="1200"/>
      <c r="AC48" s="1200"/>
      <c r="AD48" s="1200"/>
      <c r="AE48" s="1200"/>
    </row>
    <row r="49" spans="1:31">
      <c r="A49" s="1194" t="s">
        <v>8405</v>
      </c>
      <c r="B49" s="1200">
        <v>0</v>
      </c>
      <c r="C49" s="1200">
        <v>0</v>
      </c>
      <c r="D49" s="1200"/>
      <c r="E49" s="1200"/>
      <c r="F49" s="1200"/>
      <c r="G49" s="1200"/>
      <c r="H49" s="1200"/>
      <c r="I49" s="1200"/>
      <c r="J49" s="1200"/>
      <c r="K49" s="1200"/>
      <c r="L49" s="1200"/>
      <c r="M49" s="1200"/>
      <c r="N49" s="1200"/>
      <c r="O49" s="1200"/>
      <c r="P49" s="1200"/>
      <c r="Q49" s="1200"/>
      <c r="R49" s="1200"/>
      <c r="S49" s="1200"/>
      <c r="T49" s="1200"/>
      <c r="U49" s="1200"/>
      <c r="V49" s="1200"/>
      <c r="W49" s="1200"/>
      <c r="X49" s="1200"/>
      <c r="Y49" s="1200"/>
      <c r="Z49" s="1200"/>
      <c r="AA49" s="1200"/>
      <c r="AB49" s="1200"/>
      <c r="AC49" s="1200"/>
      <c r="AD49" s="1200"/>
      <c r="AE49" s="1200"/>
    </row>
    <row r="50" spans="1:31">
      <c r="A50" s="1194" t="s">
        <v>8406</v>
      </c>
      <c r="B50" s="1200">
        <v>0</v>
      </c>
      <c r="C50" s="1200">
        <v>0</v>
      </c>
      <c r="D50" s="1200"/>
      <c r="E50" s="1200"/>
      <c r="F50" s="1200"/>
      <c r="G50" s="1200"/>
      <c r="H50" s="1200"/>
      <c r="I50" s="1200"/>
      <c r="J50" s="1200"/>
      <c r="K50" s="1200"/>
      <c r="L50" s="1200"/>
      <c r="M50" s="1200"/>
      <c r="N50" s="1200"/>
      <c r="O50" s="1200"/>
      <c r="P50" s="1200"/>
      <c r="Q50" s="1200"/>
      <c r="R50" s="1200"/>
      <c r="S50" s="1200"/>
      <c r="T50" s="1200"/>
      <c r="U50" s="1200"/>
      <c r="V50" s="1200"/>
      <c r="W50" s="1200"/>
      <c r="X50" s="1200"/>
      <c r="Y50" s="1200"/>
      <c r="Z50" s="1200"/>
      <c r="AA50" s="1200"/>
      <c r="AB50" s="1200"/>
      <c r="AC50" s="1200"/>
      <c r="AD50" s="1200"/>
      <c r="AE50" s="1200"/>
    </row>
    <row r="51" spans="1:31">
      <c r="A51" s="1194" t="s">
        <v>8407</v>
      </c>
      <c r="B51" s="1200">
        <v>0</v>
      </c>
      <c r="C51" s="1200">
        <v>0</v>
      </c>
      <c r="D51" s="1200"/>
      <c r="E51" s="1200"/>
      <c r="F51" s="1200"/>
      <c r="G51" s="1200"/>
      <c r="H51" s="1200"/>
      <c r="I51" s="1200"/>
      <c r="J51" s="1200"/>
      <c r="K51" s="1200"/>
      <c r="L51" s="1200"/>
      <c r="M51" s="1200"/>
      <c r="N51" s="1200"/>
      <c r="O51" s="1200"/>
      <c r="P51" s="1200"/>
      <c r="Q51" s="1200"/>
      <c r="R51" s="1200"/>
      <c r="S51" s="1200"/>
      <c r="T51" s="1200"/>
      <c r="U51" s="1200"/>
      <c r="V51" s="1200"/>
      <c r="W51" s="1200"/>
      <c r="X51" s="1200"/>
      <c r="Y51" s="1200"/>
      <c r="Z51" s="1200"/>
      <c r="AA51" s="1200"/>
      <c r="AB51" s="1200"/>
      <c r="AC51" s="1200"/>
      <c r="AD51" s="1200"/>
      <c r="AE51" s="1200"/>
    </row>
    <row r="52" spans="1:31">
      <c r="A52" s="1194" t="s">
        <v>8408</v>
      </c>
      <c r="B52" s="1200">
        <v>0</v>
      </c>
      <c r="C52" s="1200">
        <v>0</v>
      </c>
      <c r="D52" s="1200"/>
      <c r="E52" s="1200"/>
      <c r="F52" s="1200"/>
      <c r="G52" s="1200"/>
      <c r="H52" s="1200"/>
      <c r="I52" s="1200"/>
      <c r="J52" s="1200"/>
      <c r="K52" s="1200"/>
      <c r="L52" s="1200"/>
      <c r="M52" s="1200"/>
      <c r="N52" s="1200"/>
      <c r="O52" s="1200"/>
      <c r="P52" s="1200"/>
      <c r="Q52" s="1200"/>
      <c r="R52" s="1200"/>
      <c r="S52" s="1200"/>
      <c r="T52" s="1200"/>
      <c r="U52" s="1200"/>
      <c r="V52" s="1200"/>
      <c r="W52" s="1200"/>
      <c r="X52" s="1200"/>
      <c r="Y52" s="1200"/>
      <c r="Z52" s="1200"/>
      <c r="AA52" s="1200"/>
      <c r="AB52" s="1200"/>
      <c r="AC52" s="1200"/>
      <c r="AD52" s="1200"/>
      <c r="AE52" s="1200"/>
    </row>
    <row r="53" spans="1:31">
      <c r="B53" s="1200"/>
      <c r="C53" s="1200"/>
      <c r="D53" s="1200"/>
      <c r="E53" s="1200"/>
      <c r="F53" s="1200"/>
      <c r="G53" s="1200"/>
      <c r="H53" s="1200"/>
      <c r="I53" s="1200"/>
      <c r="J53" s="1200"/>
      <c r="K53" s="1200"/>
      <c r="L53" s="1200"/>
      <c r="M53" s="1200"/>
      <c r="N53" s="1200"/>
      <c r="O53" s="1200"/>
      <c r="P53" s="1200"/>
      <c r="Q53" s="1200"/>
      <c r="R53" s="1200"/>
      <c r="S53" s="1200"/>
      <c r="T53" s="1200"/>
      <c r="U53" s="1200"/>
      <c r="V53" s="1200"/>
      <c r="W53" s="1200"/>
      <c r="X53" s="1200"/>
      <c r="Y53" s="1200"/>
      <c r="Z53" s="1200"/>
      <c r="AA53" s="1200"/>
      <c r="AB53" s="1200"/>
      <c r="AC53" s="1200"/>
      <c r="AD53" s="1200"/>
      <c r="AE53" s="1200"/>
    </row>
    <row r="54" spans="1:31">
      <c r="A54" s="1194" t="s">
        <v>8409</v>
      </c>
      <c r="B54" s="1200">
        <v>1085733863.53</v>
      </c>
      <c r="C54" s="1200">
        <v>732697037.32000005</v>
      </c>
      <c r="D54" s="1200"/>
      <c r="E54" s="1200"/>
      <c r="F54" s="1200"/>
      <c r="G54" s="1200"/>
      <c r="H54" s="1200"/>
      <c r="I54" s="1200"/>
      <c r="J54" s="1200"/>
      <c r="K54" s="1200"/>
      <c r="L54" s="1200"/>
      <c r="M54" s="1200"/>
      <c r="N54" s="1200"/>
      <c r="O54" s="1200"/>
      <c r="P54" s="1200"/>
      <c r="Q54" s="1200"/>
      <c r="R54" s="1200"/>
      <c r="S54" s="1200"/>
      <c r="T54" s="1200"/>
      <c r="U54" s="1200"/>
      <c r="V54" s="1200"/>
      <c r="W54" s="1200"/>
      <c r="X54" s="1200"/>
      <c r="Y54" s="1200"/>
      <c r="Z54" s="1200"/>
      <c r="AA54" s="1200"/>
      <c r="AB54" s="1200"/>
      <c r="AC54" s="1200"/>
      <c r="AD54" s="1200"/>
      <c r="AE54" s="1200"/>
    </row>
    <row r="55" spans="1:31">
      <c r="B55" s="1200"/>
      <c r="C55" s="1200"/>
      <c r="D55" s="1200"/>
      <c r="E55" s="1200"/>
      <c r="F55" s="1200"/>
      <c r="G55" s="1200"/>
      <c r="H55" s="1200"/>
      <c r="I55" s="1200"/>
      <c r="J55" s="1200"/>
      <c r="K55" s="1200"/>
      <c r="L55" s="1200"/>
      <c r="M55" s="1200"/>
      <c r="N55" s="1200"/>
      <c r="O55" s="1200"/>
      <c r="P55" s="1200"/>
      <c r="Q55" s="1200"/>
      <c r="R55" s="1200"/>
      <c r="S55" s="1200"/>
      <c r="T55" s="1200"/>
      <c r="U55" s="1200"/>
      <c r="V55" s="1200"/>
      <c r="W55" s="1200"/>
      <c r="X55" s="1200"/>
      <c r="Y55" s="1200"/>
      <c r="Z55" s="1200"/>
      <c r="AA55" s="1200"/>
      <c r="AB55" s="1200"/>
      <c r="AC55" s="1200"/>
      <c r="AD55" s="1200"/>
      <c r="AE55" s="1200"/>
    </row>
    <row r="56" spans="1:31">
      <c r="A56" s="1194" t="s">
        <v>8410</v>
      </c>
      <c r="B56" s="1200"/>
      <c r="C56" s="1200"/>
      <c r="D56" s="1200"/>
      <c r="E56" s="1200"/>
      <c r="F56" s="1200"/>
      <c r="G56" s="1200"/>
      <c r="H56" s="1200"/>
      <c r="I56" s="1200"/>
      <c r="J56" s="1200"/>
      <c r="K56" s="1200"/>
      <c r="L56" s="1200"/>
      <c r="M56" s="1200"/>
      <c r="N56" s="1200"/>
      <c r="O56" s="1200"/>
      <c r="P56" s="1200"/>
      <c r="Q56" s="1200"/>
      <c r="R56" s="1200"/>
      <c r="S56" s="1200"/>
      <c r="T56" s="1200"/>
      <c r="U56" s="1200"/>
      <c r="V56" s="1200"/>
      <c r="W56" s="1200"/>
      <c r="X56" s="1200"/>
      <c r="Y56" s="1200"/>
      <c r="Z56" s="1200"/>
      <c r="AA56" s="1200"/>
      <c r="AB56" s="1200"/>
      <c r="AC56" s="1200"/>
      <c r="AD56" s="1200"/>
      <c r="AE56" s="1200"/>
    </row>
    <row r="57" spans="1:31">
      <c r="B57" s="1200"/>
      <c r="C57" s="1200"/>
      <c r="D57" s="1200"/>
      <c r="E57" s="1200"/>
      <c r="F57" s="1200"/>
      <c r="G57" s="1200"/>
      <c r="H57" s="1200"/>
      <c r="I57" s="1200"/>
      <c r="J57" s="1200"/>
      <c r="K57" s="1200"/>
      <c r="L57" s="1200"/>
      <c r="M57" s="1200"/>
      <c r="N57" s="1200"/>
      <c r="O57" s="1200"/>
      <c r="P57" s="1200"/>
      <c r="Q57" s="1200"/>
      <c r="R57" s="1200"/>
      <c r="S57" s="1200"/>
      <c r="T57" s="1200"/>
      <c r="U57" s="1200"/>
      <c r="V57" s="1200"/>
      <c r="W57" s="1200"/>
      <c r="X57" s="1200"/>
      <c r="Y57" s="1200"/>
      <c r="Z57" s="1200"/>
      <c r="AA57" s="1200"/>
      <c r="AB57" s="1200"/>
      <c r="AC57" s="1200"/>
      <c r="AD57" s="1200"/>
      <c r="AE57" s="1200"/>
    </row>
    <row r="58" spans="1:31">
      <c r="A58" s="1194" t="s">
        <v>8411</v>
      </c>
      <c r="B58" s="1200">
        <v>0</v>
      </c>
      <c r="C58" s="1200">
        <v>0</v>
      </c>
      <c r="D58" s="1200"/>
      <c r="E58" s="1200"/>
      <c r="F58" s="1200"/>
      <c r="G58" s="1200"/>
      <c r="H58" s="1200"/>
      <c r="I58" s="1200"/>
      <c r="J58" s="1200"/>
      <c r="K58" s="1200"/>
      <c r="L58" s="1200"/>
      <c r="M58" s="1200"/>
      <c r="N58" s="1200"/>
      <c r="O58" s="1200"/>
      <c r="P58" s="1200"/>
      <c r="Q58" s="1200"/>
      <c r="R58" s="1200"/>
      <c r="S58" s="1200"/>
      <c r="T58" s="1200"/>
      <c r="U58" s="1200"/>
      <c r="V58" s="1200"/>
      <c r="W58" s="1200"/>
      <c r="X58" s="1200"/>
      <c r="Y58" s="1200"/>
      <c r="Z58" s="1200"/>
      <c r="AA58" s="1200"/>
      <c r="AB58" s="1200"/>
      <c r="AC58" s="1200"/>
      <c r="AD58" s="1200"/>
      <c r="AE58" s="1200"/>
    </row>
    <row r="59" spans="1:31">
      <c r="A59" s="1194" t="s">
        <v>8412</v>
      </c>
      <c r="B59" s="1200">
        <v>0</v>
      </c>
      <c r="C59" s="1200">
        <v>0</v>
      </c>
      <c r="D59" s="1200"/>
      <c r="E59" s="1200"/>
      <c r="F59" s="1200"/>
      <c r="G59" s="1200"/>
      <c r="H59" s="1200"/>
      <c r="I59" s="1200"/>
      <c r="J59" s="1200"/>
      <c r="K59" s="1200"/>
      <c r="L59" s="1200"/>
      <c r="M59" s="1200"/>
      <c r="N59" s="1200"/>
      <c r="O59" s="1200"/>
      <c r="P59" s="1200"/>
      <c r="Q59" s="1200"/>
      <c r="R59" s="1200"/>
      <c r="S59" s="1200"/>
      <c r="T59" s="1200"/>
      <c r="U59" s="1200"/>
      <c r="V59" s="1200"/>
      <c r="W59" s="1200"/>
      <c r="X59" s="1200"/>
      <c r="Y59" s="1200"/>
      <c r="Z59" s="1200"/>
      <c r="AA59" s="1200"/>
      <c r="AB59" s="1200"/>
      <c r="AC59" s="1200"/>
      <c r="AD59" s="1200"/>
      <c r="AE59" s="1200"/>
    </row>
    <row r="60" spans="1:31">
      <c r="A60" s="1194" t="s">
        <v>8413</v>
      </c>
      <c r="B60" s="1200">
        <v>3116708789.5100002</v>
      </c>
      <c r="C60" s="1200">
        <v>3102793540.8099999</v>
      </c>
      <c r="D60" s="1200"/>
      <c r="E60" s="1200"/>
      <c r="F60" s="1200"/>
      <c r="G60" s="1200"/>
      <c r="H60" s="1200"/>
      <c r="I60" s="1200"/>
      <c r="J60" s="1200"/>
      <c r="K60" s="1200"/>
      <c r="L60" s="1200"/>
      <c r="M60" s="1200"/>
      <c r="N60" s="1200"/>
      <c r="O60" s="1200"/>
      <c r="P60" s="1200"/>
      <c r="Q60" s="1200"/>
      <c r="R60" s="1200"/>
      <c r="S60" s="1200"/>
      <c r="T60" s="1200"/>
      <c r="U60" s="1200"/>
      <c r="V60" s="1200"/>
      <c r="W60" s="1200"/>
      <c r="X60" s="1200"/>
      <c r="Y60" s="1200"/>
      <c r="Z60" s="1200"/>
      <c r="AA60" s="1200"/>
      <c r="AB60" s="1200"/>
      <c r="AC60" s="1200"/>
      <c r="AD60" s="1200"/>
      <c r="AE60" s="1200"/>
    </row>
    <row r="61" spans="1:31">
      <c r="A61" s="1194" t="s">
        <v>8414</v>
      </c>
      <c r="B61" s="1200">
        <v>467785768.13</v>
      </c>
      <c r="C61" s="1200">
        <v>466953437.52999997</v>
      </c>
      <c r="D61" s="1200"/>
      <c r="E61" s="1200"/>
      <c r="F61" s="1200"/>
      <c r="G61" s="1200"/>
      <c r="H61" s="1200"/>
      <c r="I61" s="1200"/>
      <c r="J61" s="1200"/>
      <c r="K61" s="1200"/>
      <c r="L61" s="1200"/>
      <c r="M61" s="1200"/>
      <c r="N61" s="1200"/>
      <c r="O61" s="1200"/>
      <c r="P61" s="1200"/>
      <c r="Q61" s="1200"/>
      <c r="R61" s="1200"/>
      <c r="S61" s="1200"/>
      <c r="T61" s="1200"/>
      <c r="U61" s="1200"/>
      <c r="V61" s="1200"/>
      <c r="W61" s="1200"/>
      <c r="X61" s="1200"/>
      <c r="Y61" s="1200"/>
      <c r="Z61" s="1200"/>
      <c r="AA61" s="1200"/>
      <c r="AB61" s="1200"/>
      <c r="AC61" s="1200"/>
      <c r="AD61" s="1200"/>
      <c r="AE61" s="1200"/>
    </row>
    <row r="62" spans="1:31">
      <c r="A62" s="1194" t="s">
        <v>8415</v>
      </c>
      <c r="B62" s="1200">
        <v>42994625.68</v>
      </c>
      <c r="C62" s="1200">
        <v>43003207.229999997</v>
      </c>
      <c r="D62" s="1200"/>
      <c r="E62" s="1200"/>
      <c r="F62" s="1200"/>
      <c r="G62" s="1200"/>
      <c r="H62" s="1200"/>
      <c r="I62" s="1200"/>
      <c r="J62" s="1200"/>
      <c r="K62" s="1200"/>
      <c r="L62" s="1200"/>
      <c r="M62" s="1200"/>
      <c r="N62" s="1200"/>
      <c r="O62" s="1200"/>
      <c r="P62" s="1200"/>
      <c r="Q62" s="1200"/>
      <c r="R62" s="1200"/>
      <c r="S62" s="1200"/>
      <c r="T62" s="1200"/>
      <c r="U62" s="1200"/>
      <c r="V62" s="1200"/>
      <c r="W62" s="1200"/>
      <c r="X62" s="1200"/>
      <c r="Y62" s="1200"/>
      <c r="Z62" s="1200"/>
      <c r="AA62" s="1200"/>
      <c r="AB62" s="1200"/>
      <c r="AC62" s="1200"/>
      <c r="AD62" s="1200"/>
      <c r="AE62" s="1200"/>
    </row>
    <row r="63" spans="1:31">
      <c r="A63" s="1194" t="s">
        <v>8416</v>
      </c>
      <c r="B63" s="1200">
        <v>-466948591.76999998</v>
      </c>
      <c r="C63" s="1200">
        <v>-455190948.77999997</v>
      </c>
      <c r="D63" s="1200"/>
      <c r="E63" s="1200"/>
      <c r="F63" s="1200"/>
      <c r="G63" s="1200"/>
      <c r="H63" s="1200"/>
      <c r="I63" s="1200"/>
      <c r="J63" s="1200"/>
      <c r="K63" s="1200"/>
      <c r="L63" s="1200"/>
      <c r="M63" s="1200"/>
      <c r="N63" s="1200"/>
      <c r="O63" s="1200"/>
      <c r="P63" s="1200"/>
      <c r="Q63" s="1200"/>
      <c r="R63" s="1200"/>
      <c r="S63" s="1200"/>
      <c r="T63" s="1200"/>
      <c r="U63" s="1200"/>
      <c r="V63" s="1200"/>
      <c r="W63" s="1200"/>
      <c r="X63" s="1200"/>
      <c r="Y63" s="1200"/>
      <c r="Z63" s="1200"/>
      <c r="AA63" s="1200"/>
      <c r="AB63" s="1200"/>
      <c r="AC63" s="1200"/>
      <c r="AD63" s="1200"/>
      <c r="AE63" s="1200"/>
    </row>
    <row r="64" spans="1:31">
      <c r="A64" s="1194" t="s">
        <v>8417</v>
      </c>
      <c r="B64" s="1200">
        <v>0</v>
      </c>
      <c r="C64" s="1200">
        <v>0</v>
      </c>
      <c r="D64" s="1200"/>
      <c r="E64" s="1200"/>
      <c r="F64" s="1200"/>
      <c r="G64" s="1200"/>
      <c r="H64" s="1200"/>
      <c r="I64" s="1200"/>
      <c r="J64" s="1200"/>
      <c r="K64" s="1200"/>
      <c r="L64" s="1200"/>
      <c r="M64" s="1200"/>
      <c r="N64" s="1200"/>
      <c r="O64" s="1200"/>
      <c r="P64" s="1200"/>
      <c r="Q64" s="1200"/>
      <c r="R64" s="1200"/>
      <c r="S64" s="1200"/>
      <c r="T64" s="1200"/>
      <c r="U64" s="1200"/>
      <c r="V64" s="1200"/>
      <c r="W64" s="1200"/>
      <c r="X64" s="1200"/>
      <c r="Y64" s="1200"/>
      <c r="Z64" s="1200"/>
      <c r="AA64" s="1200"/>
      <c r="AB64" s="1200"/>
      <c r="AC64" s="1200"/>
      <c r="AD64" s="1200"/>
      <c r="AE64" s="1200"/>
    </row>
    <row r="65" spans="1:31">
      <c r="A65" s="1194" t="s">
        <v>8418</v>
      </c>
      <c r="B65" s="1200">
        <v>0</v>
      </c>
      <c r="C65" s="1200">
        <v>0</v>
      </c>
      <c r="D65" s="1200"/>
      <c r="E65" s="1200"/>
      <c r="F65" s="1200"/>
      <c r="G65" s="1200"/>
      <c r="H65" s="1200"/>
      <c r="I65" s="1200"/>
      <c r="J65" s="1200"/>
      <c r="K65" s="1200"/>
      <c r="L65" s="1200"/>
      <c r="M65" s="1200"/>
      <c r="N65" s="1200"/>
      <c r="O65" s="1200"/>
      <c r="P65" s="1200"/>
      <c r="Q65" s="1200"/>
      <c r="R65" s="1200"/>
      <c r="S65" s="1200"/>
      <c r="T65" s="1200"/>
      <c r="U65" s="1200"/>
      <c r="V65" s="1200"/>
      <c r="W65" s="1200"/>
      <c r="X65" s="1200"/>
      <c r="Y65" s="1200"/>
      <c r="Z65" s="1200"/>
      <c r="AA65" s="1200"/>
      <c r="AB65" s="1200"/>
      <c r="AC65" s="1200"/>
      <c r="AD65" s="1200"/>
      <c r="AE65" s="1200"/>
    </row>
    <row r="66" spans="1:31">
      <c r="A66" s="1194" t="s">
        <v>8419</v>
      </c>
      <c r="B66" s="1200">
        <v>0</v>
      </c>
      <c r="C66" s="1200">
        <v>0</v>
      </c>
      <c r="D66" s="1200"/>
      <c r="E66" s="1200"/>
      <c r="F66" s="1200"/>
      <c r="G66" s="1200"/>
      <c r="H66" s="1200"/>
      <c r="I66" s="1200"/>
      <c r="J66" s="1200"/>
      <c r="K66" s="1200"/>
      <c r="L66" s="1200"/>
      <c r="M66" s="1200"/>
      <c r="N66" s="1200"/>
      <c r="O66" s="1200"/>
      <c r="P66" s="1200"/>
      <c r="Q66" s="1200"/>
      <c r="R66" s="1200"/>
      <c r="S66" s="1200"/>
      <c r="T66" s="1200"/>
      <c r="U66" s="1200"/>
      <c r="V66" s="1200"/>
      <c r="W66" s="1200"/>
      <c r="X66" s="1200"/>
      <c r="Y66" s="1200"/>
      <c r="Z66" s="1200"/>
      <c r="AA66" s="1200"/>
      <c r="AB66" s="1200"/>
      <c r="AC66" s="1200"/>
      <c r="AD66" s="1200"/>
      <c r="AE66" s="1200"/>
    </row>
    <row r="67" spans="1:31">
      <c r="B67" s="1200"/>
      <c r="C67" s="1200"/>
      <c r="D67" s="1200"/>
      <c r="E67" s="1200"/>
      <c r="F67" s="1200"/>
      <c r="G67" s="1200"/>
      <c r="H67" s="1200"/>
      <c r="I67" s="1200"/>
      <c r="J67" s="1200"/>
      <c r="K67" s="1200"/>
      <c r="L67" s="1200"/>
      <c r="M67" s="1200"/>
      <c r="N67" s="1200"/>
      <c r="O67" s="1200"/>
      <c r="P67" s="1200"/>
      <c r="Q67" s="1200"/>
      <c r="R67" s="1200"/>
      <c r="S67" s="1200"/>
      <c r="T67" s="1200"/>
      <c r="U67" s="1200"/>
      <c r="V67" s="1200"/>
      <c r="W67" s="1200"/>
      <c r="X67" s="1200"/>
      <c r="Y67" s="1200"/>
      <c r="Z67" s="1200"/>
      <c r="AA67" s="1200"/>
      <c r="AB67" s="1200"/>
      <c r="AC67" s="1200"/>
      <c r="AD67" s="1200"/>
      <c r="AE67" s="1200"/>
    </row>
    <row r="68" spans="1:31">
      <c r="A68" s="1194" t="s">
        <v>8420</v>
      </c>
      <c r="B68" s="1200">
        <v>3160540591.5500002</v>
      </c>
      <c r="C68" s="1200">
        <v>3157559236.79</v>
      </c>
      <c r="D68" s="1200"/>
      <c r="E68" s="1200"/>
      <c r="F68" s="1200"/>
      <c r="G68" s="1200"/>
      <c r="H68" s="1200"/>
      <c r="I68" s="1200"/>
      <c r="J68" s="1200"/>
      <c r="K68" s="1200"/>
      <c r="L68" s="1200"/>
      <c r="M68" s="1200"/>
      <c r="N68" s="1200"/>
      <c r="O68" s="1200"/>
      <c r="P68" s="1200"/>
      <c r="Q68" s="1200"/>
      <c r="R68" s="1200"/>
      <c r="S68" s="1200"/>
      <c r="T68" s="1200"/>
      <c r="U68" s="1200"/>
      <c r="V68" s="1200"/>
      <c r="W68" s="1200"/>
      <c r="X68" s="1200"/>
      <c r="Y68" s="1200"/>
      <c r="Z68" s="1200"/>
      <c r="AA68" s="1200"/>
      <c r="AB68" s="1200"/>
      <c r="AC68" s="1200"/>
      <c r="AD68" s="1200"/>
      <c r="AE68" s="1200"/>
    </row>
    <row r="69" spans="1:31">
      <c r="B69" s="1200"/>
      <c r="C69" s="1200"/>
      <c r="D69" s="1200"/>
      <c r="E69" s="1200"/>
      <c r="F69" s="1200"/>
      <c r="G69" s="1200"/>
      <c r="H69" s="1200"/>
      <c r="I69" s="1200"/>
      <c r="J69" s="1200"/>
      <c r="K69" s="1200"/>
      <c r="L69" s="1200"/>
      <c r="M69" s="1200"/>
      <c r="N69" s="1200"/>
      <c r="O69" s="1200"/>
      <c r="P69" s="1200"/>
      <c r="Q69" s="1200"/>
      <c r="R69" s="1200"/>
      <c r="S69" s="1200"/>
      <c r="T69" s="1200"/>
      <c r="U69" s="1200"/>
      <c r="V69" s="1200"/>
      <c r="W69" s="1200"/>
      <c r="X69" s="1200"/>
      <c r="Y69" s="1200"/>
      <c r="Z69" s="1200"/>
      <c r="AA69" s="1200"/>
      <c r="AB69" s="1200"/>
      <c r="AC69" s="1200"/>
      <c r="AD69" s="1200"/>
      <c r="AE69" s="1200"/>
    </row>
    <row r="70" spans="1:31">
      <c r="A70" s="1194" t="s">
        <v>8421</v>
      </c>
      <c r="B70" s="1200">
        <v>4246274455.0799999</v>
      </c>
      <c r="C70" s="1200">
        <v>3890256274.1100001</v>
      </c>
      <c r="D70" s="1200"/>
      <c r="E70" s="1200"/>
      <c r="F70" s="1200"/>
      <c r="G70" s="1200"/>
      <c r="H70" s="1200"/>
      <c r="I70" s="1200"/>
      <c r="J70" s="1200"/>
      <c r="K70" s="1200"/>
      <c r="L70" s="1200"/>
      <c r="M70" s="1200"/>
      <c r="N70" s="1200"/>
      <c r="O70" s="1200"/>
      <c r="P70" s="1200"/>
      <c r="Q70" s="1200"/>
      <c r="R70" s="1200"/>
      <c r="S70" s="1200"/>
      <c r="T70" s="1200"/>
      <c r="U70" s="1200"/>
      <c r="V70" s="1200"/>
      <c r="W70" s="1200"/>
      <c r="X70" s="1200"/>
      <c r="Y70" s="1200"/>
      <c r="Z70" s="1200"/>
      <c r="AA70" s="1200"/>
      <c r="AB70" s="1200"/>
      <c r="AC70" s="1200"/>
      <c r="AD70" s="1200"/>
      <c r="AE70" s="1200"/>
    </row>
    <row r="71" spans="1:31">
      <c r="B71" s="1200"/>
      <c r="C71" s="1200"/>
      <c r="D71" s="1200"/>
      <c r="E71" s="1200"/>
      <c r="F71" s="1200"/>
      <c r="G71" s="1200"/>
      <c r="H71" s="1200"/>
      <c r="I71" s="1200"/>
      <c r="J71" s="1200"/>
      <c r="K71" s="1200"/>
      <c r="L71" s="1200"/>
      <c r="M71" s="1200"/>
      <c r="N71" s="1200"/>
      <c r="O71" s="1200"/>
      <c r="P71" s="1200"/>
      <c r="Q71" s="1200"/>
      <c r="R71" s="1200"/>
      <c r="S71" s="1200"/>
      <c r="T71" s="1200"/>
      <c r="U71" s="1200"/>
      <c r="V71" s="1200"/>
      <c r="W71" s="1200"/>
      <c r="X71" s="1200"/>
      <c r="Y71" s="1200"/>
      <c r="Z71" s="1200"/>
      <c r="AA71" s="1200"/>
      <c r="AB71" s="1200"/>
      <c r="AC71" s="1200"/>
      <c r="AD71" s="1200"/>
      <c r="AE71" s="1200"/>
    </row>
    <row r="72" spans="1:31">
      <c r="A72" s="1194" t="s">
        <v>8422</v>
      </c>
      <c r="B72" s="1200"/>
      <c r="C72" s="1200"/>
      <c r="D72" s="1200"/>
      <c r="E72" s="1200"/>
      <c r="F72" s="1200"/>
      <c r="G72" s="1200"/>
      <c r="H72" s="1200"/>
      <c r="I72" s="1200"/>
      <c r="J72" s="1200"/>
      <c r="K72" s="1200"/>
      <c r="L72" s="1200"/>
      <c r="M72" s="1200"/>
      <c r="N72" s="1200"/>
      <c r="O72" s="1200"/>
      <c r="P72" s="1200"/>
      <c r="Q72" s="1200"/>
      <c r="R72" s="1200"/>
      <c r="S72" s="1200"/>
      <c r="T72" s="1200"/>
      <c r="U72" s="1200"/>
      <c r="V72" s="1200"/>
      <c r="W72" s="1200"/>
      <c r="X72" s="1200"/>
      <c r="Y72" s="1200"/>
      <c r="Z72" s="1200"/>
      <c r="AA72" s="1200"/>
      <c r="AB72" s="1200"/>
      <c r="AC72" s="1200"/>
      <c r="AD72" s="1200"/>
      <c r="AE72" s="1200"/>
    </row>
    <row r="73" spans="1:31">
      <c r="B73" s="1200"/>
      <c r="C73" s="1200"/>
      <c r="D73" s="1200"/>
      <c r="E73" s="1200"/>
      <c r="F73" s="1200"/>
      <c r="G73" s="1200"/>
      <c r="H73" s="1200"/>
      <c r="I73" s="1200"/>
      <c r="J73" s="1200"/>
      <c r="K73" s="1200"/>
      <c r="L73" s="1200"/>
      <c r="M73" s="1200"/>
      <c r="N73" s="1200"/>
      <c r="O73" s="1200"/>
      <c r="P73" s="1200"/>
      <c r="Q73" s="1200"/>
      <c r="R73" s="1200"/>
      <c r="S73" s="1200"/>
      <c r="T73" s="1200"/>
      <c r="U73" s="1200"/>
      <c r="V73" s="1200"/>
      <c r="W73" s="1200"/>
      <c r="X73" s="1200"/>
      <c r="Y73" s="1200"/>
      <c r="Z73" s="1200"/>
      <c r="AA73" s="1200"/>
      <c r="AB73" s="1200"/>
      <c r="AC73" s="1200"/>
      <c r="AD73" s="1200"/>
      <c r="AE73" s="1200"/>
    </row>
    <row r="74" spans="1:31">
      <c r="A74" s="1194" t="s">
        <v>8423</v>
      </c>
      <c r="B74" s="1200"/>
      <c r="C74" s="1200"/>
      <c r="D74" s="1200"/>
      <c r="E74" s="1200"/>
      <c r="F74" s="1200"/>
      <c r="G74" s="1200"/>
      <c r="H74" s="1200"/>
      <c r="I74" s="1200"/>
      <c r="J74" s="1200"/>
      <c r="K74" s="1200"/>
      <c r="L74" s="1200"/>
      <c r="M74" s="1200"/>
      <c r="N74" s="1200"/>
      <c r="O74" s="1200"/>
      <c r="P74" s="1200"/>
      <c r="Q74" s="1200"/>
      <c r="R74" s="1200"/>
      <c r="S74" s="1200"/>
      <c r="T74" s="1200"/>
      <c r="U74" s="1200"/>
      <c r="V74" s="1200"/>
      <c r="W74" s="1200"/>
      <c r="X74" s="1200"/>
      <c r="Y74" s="1200"/>
      <c r="Z74" s="1200"/>
      <c r="AA74" s="1200"/>
      <c r="AB74" s="1200"/>
      <c r="AC74" s="1200"/>
      <c r="AD74" s="1200"/>
      <c r="AE74" s="1200"/>
    </row>
    <row r="75" spans="1:31">
      <c r="B75" s="1200"/>
      <c r="C75" s="1200"/>
      <c r="D75" s="1200"/>
      <c r="E75" s="1200"/>
      <c r="F75" s="1200"/>
      <c r="G75" s="1200"/>
      <c r="H75" s="1200"/>
      <c r="I75" s="1200"/>
      <c r="J75" s="1200"/>
      <c r="K75" s="1200"/>
      <c r="L75" s="1200"/>
      <c r="M75" s="1200"/>
      <c r="N75" s="1200"/>
      <c r="O75" s="1200"/>
      <c r="P75" s="1200"/>
      <c r="Q75" s="1200"/>
      <c r="R75" s="1200"/>
      <c r="S75" s="1200"/>
      <c r="T75" s="1200"/>
      <c r="U75" s="1200"/>
      <c r="V75" s="1200"/>
      <c r="W75" s="1200"/>
      <c r="X75" s="1200"/>
      <c r="Y75" s="1200"/>
      <c r="Z75" s="1200"/>
      <c r="AA75" s="1200"/>
      <c r="AB75" s="1200"/>
      <c r="AC75" s="1200"/>
      <c r="AD75" s="1200"/>
      <c r="AE75" s="1200"/>
    </row>
    <row r="76" spans="1:31">
      <c r="A76" s="1194" t="s">
        <v>8424</v>
      </c>
      <c r="B76" s="1200">
        <v>168876773.88999999</v>
      </c>
      <c r="C76" s="1200">
        <v>308159101.43000001</v>
      </c>
      <c r="D76" s="1200"/>
      <c r="E76" s="1200"/>
      <c r="F76" s="1200"/>
      <c r="G76" s="1200"/>
      <c r="H76" s="1200"/>
      <c r="I76" s="1200"/>
      <c r="J76" s="1200"/>
      <c r="K76" s="1200"/>
      <c r="L76" s="1200"/>
      <c r="M76" s="1200"/>
      <c r="N76" s="1200"/>
      <c r="O76" s="1200"/>
      <c r="P76" s="1200"/>
      <c r="Q76" s="1200"/>
      <c r="R76" s="1200"/>
      <c r="S76" s="1200"/>
      <c r="T76" s="1200"/>
      <c r="U76" s="1200"/>
      <c r="V76" s="1200"/>
      <c r="W76" s="1200"/>
      <c r="X76" s="1200"/>
      <c r="Y76" s="1200"/>
      <c r="Z76" s="1200"/>
      <c r="AA76" s="1200"/>
      <c r="AB76" s="1200"/>
      <c r="AC76" s="1200"/>
      <c r="AD76" s="1200"/>
      <c r="AE76" s="1200"/>
    </row>
    <row r="77" spans="1:31">
      <c r="A77" s="1194" t="s">
        <v>8425</v>
      </c>
      <c r="B77" s="1200">
        <v>0</v>
      </c>
      <c r="C77" s="1200">
        <v>963888.12</v>
      </c>
      <c r="D77" s="1200"/>
      <c r="E77" s="1200"/>
      <c r="F77" s="1200"/>
      <c r="G77" s="1200"/>
      <c r="H77" s="1200"/>
      <c r="I77" s="1200"/>
      <c r="J77" s="1200"/>
      <c r="K77" s="1200"/>
      <c r="L77" s="1200"/>
      <c r="M77" s="1200"/>
      <c r="N77" s="1200"/>
      <c r="O77" s="1200"/>
      <c r="P77" s="1200"/>
      <c r="Q77" s="1200"/>
      <c r="R77" s="1200"/>
      <c r="S77" s="1200"/>
      <c r="T77" s="1200"/>
      <c r="U77" s="1200"/>
      <c r="V77" s="1200"/>
      <c r="W77" s="1200"/>
      <c r="X77" s="1200"/>
      <c r="Y77" s="1200"/>
      <c r="Z77" s="1200"/>
      <c r="AA77" s="1200"/>
      <c r="AB77" s="1200"/>
      <c r="AC77" s="1200"/>
      <c r="AD77" s="1200"/>
      <c r="AE77" s="1200"/>
    </row>
    <row r="78" spans="1:31">
      <c r="A78" s="1194" t="s">
        <v>8426</v>
      </c>
      <c r="B78" s="1200">
        <v>110848643.93000001</v>
      </c>
      <c r="C78" s="1200">
        <v>191528405.36000001</v>
      </c>
      <c r="D78" s="1200"/>
      <c r="E78" s="1200"/>
      <c r="F78" s="1200"/>
      <c r="G78" s="1200"/>
      <c r="H78" s="1200"/>
      <c r="I78" s="1200"/>
      <c r="J78" s="1200"/>
      <c r="K78" s="1200"/>
      <c r="L78" s="1200"/>
      <c r="M78" s="1200"/>
      <c r="N78" s="1200"/>
      <c r="O78" s="1200"/>
      <c r="P78" s="1200"/>
      <c r="Q78" s="1200"/>
      <c r="R78" s="1200"/>
      <c r="S78" s="1200"/>
      <c r="T78" s="1200"/>
      <c r="U78" s="1200"/>
      <c r="V78" s="1200"/>
      <c r="W78" s="1200"/>
      <c r="X78" s="1200"/>
      <c r="Y78" s="1200"/>
      <c r="Z78" s="1200"/>
      <c r="AA78" s="1200"/>
      <c r="AB78" s="1200"/>
      <c r="AC78" s="1200"/>
      <c r="AD78" s="1200"/>
      <c r="AE78" s="1200"/>
    </row>
    <row r="79" spans="1:31">
      <c r="A79" s="1194" t="s">
        <v>8427</v>
      </c>
      <c r="B79" s="1200">
        <v>3237051.93</v>
      </c>
      <c r="C79" s="1200">
        <v>46438043.799999997</v>
      </c>
      <c r="D79" s="1200"/>
      <c r="E79" s="1200"/>
      <c r="F79" s="1200"/>
      <c r="G79" s="1200"/>
      <c r="H79" s="1200"/>
      <c r="I79" s="1200"/>
      <c r="J79" s="1200"/>
      <c r="K79" s="1200"/>
      <c r="L79" s="1200"/>
      <c r="M79" s="1200"/>
      <c r="N79" s="1200"/>
      <c r="O79" s="1200"/>
      <c r="P79" s="1200"/>
      <c r="Q79" s="1200"/>
      <c r="R79" s="1200"/>
      <c r="S79" s="1200"/>
      <c r="T79" s="1200"/>
      <c r="U79" s="1200"/>
      <c r="V79" s="1200"/>
      <c r="W79" s="1200"/>
      <c r="X79" s="1200"/>
      <c r="Y79" s="1200"/>
      <c r="Z79" s="1200"/>
      <c r="AA79" s="1200"/>
      <c r="AB79" s="1200"/>
      <c r="AC79" s="1200"/>
      <c r="AD79" s="1200"/>
      <c r="AE79" s="1200"/>
    </row>
    <row r="80" spans="1:31">
      <c r="A80" s="1194" t="s">
        <v>8428</v>
      </c>
      <c r="B80" s="1200">
        <v>0</v>
      </c>
      <c r="C80" s="1200">
        <v>0</v>
      </c>
      <c r="D80" s="1200"/>
      <c r="E80" s="1200"/>
      <c r="F80" s="1200"/>
      <c r="G80" s="1200"/>
      <c r="H80" s="1200"/>
      <c r="I80" s="1200"/>
      <c r="J80" s="1200"/>
      <c r="K80" s="1200"/>
      <c r="L80" s="1200"/>
      <c r="M80" s="1200"/>
      <c r="N80" s="1200"/>
      <c r="O80" s="1200"/>
      <c r="P80" s="1200"/>
      <c r="Q80" s="1200"/>
      <c r="R80" s="1200"/>
      <c r="S80" s="1200"/>
      <c r="T80" s="1200"/>
      <c r="U80" s="1200"/>
      <c r="V80" s="1200"/>
      <c r="W80" s="1200"/>
      <c r="X80" s="1200"/>
      <c r="Y80" s="1200"/>
      <c r="Z80" s="1200"/>
      <c r="AA80" s="1200"/>
      <c r="AB80" s="1200"/>
      <c r="AC80" s="1200"/>
      <c r="AD80" s="1200"/>
      <c r="AE80" s="1200"/>
    </row>
    <row r="81" spans="1:31">
      <c r="A81" s="1194" t="s">
        <v>8429</v>
      </c>
      <c r="B81" s="1200">
        <v>0</v>
      </c>
      <c r="C81" s="1200">
        <v>0</v>
      </c>
      <c r="D81" s="1200"/>
      <c r="E81" s="1200"/>
      <c r="F81" s="1200"/>
      <c r="G81" s="1200"/>
      <c r="H81" s="1200"/>
      <c r="I81" s="1200"/>
      <c r="J81" s="1200"/>
      <c r="K81" s="1200"/>
      <c r="L81" s="1200"/>
      <c r="M81" s="1200"/>
      <c r="N81" s="1200"/>
      <c r="O81" s="1200"/>
      <c r="P81" s="1200"/>
      <c r="Q81" s="1200"/>
      <c r="R81" s="1200"/>
      <c r="S81" s="1200"/>
      <c r="T81" s="1200"/>
      <c r="U81" s="1200"/>
      <c r="V81" s="1200"/>
      <c r="W81" s="1200"/>
      <c r="X81" s="1200"/>
      <c r="Y81" s="1200"/>
      <c r="Z81" s="1200"/>
      <c r="AA81" s="1200"/>
      <c r="AB81" s="1200"/>
      <c r="AC81" s="1200"/>
      <c r="AD81" s="1200"/>
      <c r="AE81" s="1200"/>
    </row>
    <row r="82" spans="1:31">
      <c r="A82" s="1194" t="s">
        <v>8430</v>
      </c>
      <c r="B82" s="1200">
        <v>0</v>
      </c>
      <c r="C82" s="1200">
        <v>0</v>
      </c>
      <c r="D82" s="1200"/>
      <c r="E82" s="1200"/>
      <c r="F82" s="1200"/>
      <c r="G82" s="1200"/>
      <c r="H82" s="1200"/>
      <c r="I82" s="1200"/>
      <c r="J82" s="1200"/>
      <c r="K82" s="1200"/>
      <c r="L82" s="1200"/>
      <c r="M82" s="1200"/>
      <c r="N82" s="1200"/>
      <c r="O82" s="1200"/>
      <c r="P82" s="1200"/>
      <c r="Q82" s="1200"/>
      <c r="R82" s="1200"/>
      <c r="S82" s="1200"/>
      <c r="T82" s="1200"/>
      <c r="U82" s="1200"/>
      <c r="V82" s="1200"/>
      <c r="W82" s="1200"/>
      <c r="X82" s="1200"/>
      <c r="Y82" s="1200"/>
      <c r="Z82" s="1200"/>
      <c r="AA82" s="1200"/>
      <c r="AB82" s="1200"/>
      <c r="AC82" s="1200"/>
      <c r="AD82" s="1200"/>
      <c r="AE82" s="1200"/>
    </row>
    <row r="83" spans="1:31">
      <c r="A83" s="1194" t="s">
        <v>8431</v>
      </c>
      <c r="B83" s="1200">
        <v>24627801.66</v>
      </c>
      <c r="C83" s="1200">
        <v>41669174.969999999</v>
      </c>
      <c r="D83" s="1200"/>
      <c r="E83" s="1200"/>
      <c r="F83" s="1200"/>
      <c r="G83" s="1200"/>
      <c r="H83" s="1200"/>
      <c r="I83" s="1200"/>
      <c r="J83" s="1200"/>
      <c r="K83" s="1200"/>
      <c r="L83" s="1200"/>
      <c r="M83" s="1200"/>
      <c r="N83" s="1200"/>
      <c r="O83" s="1200"/>
      <c r="P83" s="1200"/>
      <c r="Q83" s="1200"/>
      <c r="R83" s="1200"/>
      <c r="S83" s="1200"/>
      <c r="T83" s="1200"/>
      <c r="U83" s="1200"/>
      <c r="V83" s="1200"/>
      <c r="W83" s="1200"/>
      <c r="X83" s="1200"/>
      <c r="Y83" s="1200"/>
      <c r="Z83" s="1200"/>
      <c r="AA83" s="1200"/>
      <c r="AB83" s="1200"/>
      <c r="AC83" s="1200"/>
      <c r="AD83" s="1200"/>
      <c r="AE83" s="1200"/>
    </row>
    <row r="84" spans="1:31">
      <c r="A84" s="1194" t="s">
        <v>8432</v>
      </c>
      <c r="B84" s="1200">
        <v>580046.62</v>
      </c>
      <c r="C84" s="1200">
        <v>647888.5</v>
      </c>
      <c r="D84" s="1200"/>
      <c r="E84" s="1200"/>
      <c r="F84" s="1200"/>
      <c r="G84" s="1200"/>
      <c r="H84" s="1200"/>
      <c r="I84" s="1200"/>
      <c r="J84" s="1200"/>
      <c r="K84" s="1200"/>
      <c r="L84" s="1200"/>
      <c r="M84" s="1200"/>
      <c r="N84" s="1200"/>
      <c r="O84" s="1200"/>
      <c r="P84" s="1200"/>
      <c r="Q84" s="1200"/>
      <c r="R84" s="1200"/>
      <c r="S84" s="1200"/>
      <c r="T84" s="1200"/>
      <c r="U84" s="1200"/>
      <c r="V84" s="1200"/>
      <c r="W84" s="1200"/>
      <c r="X84" s="1200"/>
      <c r="Y84" s="1200"/>
      <c r="Z84" s="1200"/>
      <c r="AA84" s="1200"/>
      <c r="AB84" s="1200"/>
      <c r="AC84" s="1200"/>
      <c r="AD84" s="1200"/>
      <c r="AE84" s="1200"/>
    </row>
    <row r="85" spans="1:31">
      <c r="A85" s="1194" t="s">
        <v>8433</v>
      </c>
      <c r="B85" s="1200">
        <v>29583229.75</v>
      </c>
      <c r="C85" s="1200">
        <v>26911700.68</v>
      </c>
      <c r="D85" s="1200"/>
      <c r="E85" s="1200"/>
      <c r="F85" s="1200"/>
      <c r="G85" s="1200"/>
      <c r="H85" s="1200"/>
      <c r="I85" s="1200"/>
      <c r="J85" s="1200"/>
      <c r="K85" s="1200"/>
      <c r="L85" s="1200"/>
      <c r="M85" s="1200"/>
      <c r="N85" s="1200"/>
      <c r="O85" s="1200"/>
      <c r="P85" s="1200"/>
      <c r="Q85" s="1200"/>
      <c r="R85" s="1200"/>
      <c r="S85" s="1200"/>
      <c r="T85" s="1200"/>
      <c r="U85" s="1200"/>
      <c r="V85" s="1200"/>
      <c r="W85" s="1200"/>
      <c r="X85" s="1200"/>
      <c r="Y85" s="1200"/>
      <c r="Z85" s="1200"/>
      <c r="AA85" s="1200"/>
      <c r="AB85" s="1200"/>
      <c r="AC85" s="1200"/>
      <c r="AD85" s="1200"/>
      <c r="AE85" s="1200"/>
    </row>
    <row r="86" spans="1:31">
      <c r="A86" s="1194" t="s">
        <v>8434</v>
      </c>
      <c r="B86" s="1200">
        <v>50909090.920000002</v>
      </c>
      <c r="C86" s="1200">
        <v>72727272.730000004</v>
      </c>
      <c r="D86" s="1200"/>
      <c r="E86" s="1200"/>
      <c r="F86" s="1200"/>
      <c r="G86" s="1200"/>
      <c r="H86" s="1200"/>
      <c r="I86" s="1200"/>
      <c r="J86" s="1200"/>
      <c r="K86" s="1200"/>
      <c r="L86" s="1200"/>
      <c r="M86" s="1200"/>
      <c r="N86" s="1200"/>
      <c r="O86" s="1200"/>
      <c r="P86" s="1200"/>
      <c r="Q86" s="1200"/>
      <c r="R86" s="1200"/>
      <c r="S86" s="1200"/>
      <c r="T86" s="1200"/>
      <c r="U86" s="1200"/>
      <c r="V86" s="1200"/>
      <c r="W86" s="1200"/>
      <c r="X86" s="1200"/>
      <c r="Y86" s="1200"/>
      <c r="Z86" s="1200"/>
      <c r="AA86" s="1200"/>
      <c r="AB86" s="1200"/>
      <c r="AC86" s="1200"/>
      <c r="AD86" s="1200"/>
      <c r="AE86" s="1200"/>
    </row>
    <row r="87" spans="1:31">
      <c r="A87" s="1194" t="s">
        <v>8435</v>
      </c>
      <c r="B87" s="1200">
        <v>50909090.920000002</v>
      </c>
      <c r="C87" s="1200">
        <v>72727272.730000004</v>
      </c>
      <c r="D87" s="1200"/>
      <c r="E87" s="1200"/>
      <c r="F87" s="1200"/>
      <c r="G87" s="1200"/>
      <c r="H87" s="1200"/>
      <c r="I87" s="1200"/>
      <c r="J87" s="1200"/>
      <c r="K87" s="1200"/>
      <c r="L87" s="1200"/>
      <c r="M87" s="1200"/>
      <c r="N87" s="1200"/>
      <c r="O87" s="1200"/>
      <c r="P87" s="1200"/>
      <c r="Q87" s="1200"/>
      <c r="R87" s="1200"/>
      <c r="S87" s="1200"/>
      <c r="T87" s="1200"/>
      <c r="U87" s="1200"/>
      <c r="V87" s="1200"/>
      <c r="W87" s="1200"/>
      <c r="X87" s="1200"/>
      <c r="Y87" s="1200"/>
      <c r="Z87" s="1200"/>
      <c r="AA87" s="1200"/>
      <c r="AB87" s="1200"/>
      <c r="AC87" s="1200"/>
      <c r="AD87" s="1200"/>
      <c r="AE87" s="1200"/>
    </row>
    <row r="88" spans="1:31">
      <c r="A88" s="1194" t="s">
        <v>8436</v>
      </c>
      <c r="B88" s="1200">
        <v>0</v>
      </c>
      <c r="C88" s="1200">
        <v>0</v>
      </c>
      <c r="D88" s="1200"/>
      <c r="E88" s="1200"/>
      <c r="F88" s="1200"/>
      <c r="G88" s="1200"/>
      <c r="H88" s="1200"/>
      <c r="I88" s="1200"/>
      <c r="J88" s="1200"/>
      <c r="K88" s="1200"/>
      <c r="L88" s="1200"/>
      <c r="M88" s="1200"/>
      <c r="N88" s="1200"/>
      <c r="O88" s="1200"/>
      <c r="P88" s="1200"/>
      <c r="Q88" s="1200"/>
      <c r="R88" s="1200"/>
      <c r="S88" s="1200"/>
      <c r="T88" s="1200"/>
      <c r="U88" s="1200"/>
      <c r="V88" s="1200"/>
      <c r="W88" s="1200"/>
      <c r="X88" s="1200"/>
      <c r="Y88" s="1200"/>
      <c r="Z88" s="1200"/>
      <c r="AA88" s="1200"/>
      <c r="AB88" s="1200"/>
      <c r="AC88" s="1200"/>
      <c r="AD88" s="1200"/>
      <c r="AE88" s="1200"/>
    </row>
    <row r="89" spans="1:31">
      <c r="A89" s="1194" t="s">
        <v>8437</v>
      </c>
      <c r="B89" s="1200">
        <v>0</v>
      </c>
      <c r="C89" s="1200">
        <v>0</v>
      </c>
      <c r="D89" s="1200"/>
      <c r="E89" s="1200"/>
      <c r="F89" s="1200"/>
      <c r="G89" s="1200"/>
      <c r="H89" s="1200"/>
      <c r="I89" s="1200"/>
      <c r="J89" s="1200"/>
      <c r="K89" s="1200"/>
      <c r="L89" s="1200"/>
      <c r="M89" s="1200"/>
      <c r="N89" s="1200"/>
      <c r="O89" s="1200"/>
      <c r="P89" s="1200"/>
      <c r="Q89" s="1200"/>
      <c r="R89" s="1200"/>
      <c r="S89" s="1200"/>
      <c r="T89" s="1200"/>
      <c r="U89" s="1200"/>
      <c r="V89" s="1200"/>
      <c r="W89" s="1200"/>
      <c r="X89" s="1200"/>
      <c r="Y89" s="1200"/>
      <c r="Z89" s="1200"/>
      <c r="AA89" s="1200"/>
      <c r="AB89" s="1200"/>
      <c r="AC89" s="1200"/>
      <c r="AD89" s="1200"/>
      <c r="AE89" s="1200"/>
    </row>
    <row r="90" spans="1:31">
      <c r="A90" s="1194" t="s">
        <v>8438</v>
      </c>
      <c r="B90" s="1200">
        <v>41869838.43</v>
      </c>
      <c r="C90" s="1200">
        <v>0</v>
      </c>
      <c r="D90" s="1200"/>
      <c r="E90" s="1200"/>
      <c r="F90" s="1200"/>
      <c r="G90" s="1200"/>
      <c r="H90" s="1200"/>
      <c r="I90" s="1200"/>
      <c r="J90" s="1200"/>
      <c r="K90" s="1200"/>
      <c r="L90" s="1200"/>
      <c r="M90" s="1200"/>
      <c r="N90" s="1200"/>
      <c r="O90" s="1200"/>
      <c r="P90" s="1200"/>
      <c r="Q90" s="1200"/>
      <c r="R90" s="1200"/>
      <c r="S90" s="1200"/>
      <c r="T90" s="1200"/>
      <c r="U90" s="1200"/>
      <c r="V90" s="1200"/>
      <c r="W90" s="1200"/>
      <c r="X90" s="1200"/>
      <c r="Y90" s="1200"/>
      <c r="Z90" s="1200"/>
      <c r="AA90" s="1200"/>
      <c r="AB90" s="1200"/>
      <c r="AC90" s="1200"/>
      <c r="AD90" s="1200"/>
      <c r="AE90" s="1200"/>
    </row>
    <row r="91" spans="1:31">
      <c r="A91" s="1194" t="s">
        <v>8439</v>
      </c>
      <c r="B91" s="1200">
        <v>41869838.43</v>
      </c>
      <c r="C91" s="1200">
        <v>0</v>
      </c>
      <c r="D91" s="1200"/>
      <c r="E91" s="1200"/>
      <c r="F91" s="1200"/>
      <c r="G91" s="1200"/>
      <c r="H91" s="1200"/>
      <c r="I91" s="1200"/>
      <c r="J91" s="1200"/>
      <c r="K91" s="1200"/>
      <c r="L91" s="1200"/>
      <c r="M91" s="1200"/>
      <c r="N91" s="1200"/>
      <c r="O91" s="1200"/>
      <c r="P91" s="1200"/>
      <c r="Q91" s="1200"/>
      <c r="R91" s="1200"/>
      <c r="S91" s="1200"/>
      <c r="T91" s="1200"/>
      <c r="U91" s="1200"/>
      <c r="V91" s="1200"/>
      <c r="W91" s="1200"/>
      <c r="X91" s="1200"/>
      <c r="Y91" s="1200"/>
      <c r="Z91" s="1200"/>
      <c r="AA91" s="1200"/>
      <c r="AB91" s="1200"/>
      <c r="AC91" s="1200"/>
      <c r="AD91" s="1200"/>
      <c r="AE91" s="1200"/>
    </row>
    <row r="92" spans="1:31">
      <c r="A92" s="1194" t="s">
        <v>8440</v>
      </c>
      <c r="B92" s="1200">
        <v>0</v>
      </c>
      <c r="C92" s="1200">
        <v>0</v>
      </c>
      <c r="D92" s="1200"/>
      <c r="E92" s="1200"/>
      <c r="F92" s="1200"/>
      <c r="G92" s="1200"/>
      <c r="H92" s="1200"/>
      <c r="I92" s="1200"/>
      <c r="J92" s="1200"/>
      <c r="K92" s="1200"/>
      <c r="L92" s="1200"/>
      <c r="M92" s="1200"/>
      <c r="N92" s="1200"/>
      <c r="O92" s="1200"/>
      <c r="P92" s="1200"/>
      <c r="Q92" s="1200"/>
      <c r="R92" s="1200"/>
      <c r="S92" s="1200"/>
      <c r="T92" s="1200"/>
      <c r="U92" s="1200"/>
      <c r="V92" s="1200"/>
      <c r="W92" s="1200"/>
      <c r="X92" s="1200"/>
      <c r="Y92" s="1200"/>
      <c r="Z92" s="1200"/>
      <c r="AA92" s="1200"/>
      <c r="AB92" s="1200"/>
      <c r="AC92" s="1200"/>
      <c r="AD92" s="1200"/>
      <c r="AE92" s="1200"/>
    </row>
    <row r="93" spans="1:31">
      <c r="A93" s="1194" t="s">
        <v>8441</v>
      </c>
      <c r="B93" s="1200">
        <v>0</v>
      </c>
      <c r="C93" s="1200">
        <v>0</v>
      </c>
      <c r="D93" s="1200"/>
      <c r="E93" s="1200"/>
      <c r="F93" s="1200"/>
      <c r="G93" s="1200"/>
      <c r="H93" s="1200"/>
      <c r="I93" s="1200"/>
      <c r="J93" s="1200"/>
      <c r="K93" s="1200"/>
      <c r="L93" s="1200"/>
      <c r="M93" s="1200"/>
      <c r="N93" s="1200"/>
      <c r="O93" s="1200"/>
      <c r="P93" s="1200"/>
      <c r="Q93" s="1200"/>
      <c r="R93" s="1200"/>
      <c r="S93" s="1200"/>
      <c r="T93" s="1200"/>
      <c r="U93" s="1200"/>
      <c r="V93" s="1200"/>
      <c r="W93" s="1200"/>
      <c r="X93" s="1200"/>
      <c r="Y93" s="1200"/>
      <c r="Z93" s="1200"/>
      <c r="AA93" s="1200"/>
      <c r="AB93" s="1200"/>
      <c r="AC93" s="1200"/>
      <c r="AD93" s="1200"/>
      <c r="AE93" s="1200"/>
    </row>
    <row r="94" spans="1:31">
      <c r="A94" s="1194" t="s">
        <v>8442</v>
      </c>
      <c r="B94" s="1200">
        <v>0</v>
      </c>
      <c r="C94" s="1200">
        <v>0</v>
      </c>
      <c r="D94" s="1200"/>
      <c r="E94" s="1200"/>
      <c r="F94" s="1200"/>
      <c r="G94" s="1200"/>
      <c r="H94" s="1200"/>
      <c r="I94" s="1200"/>
      <c r="J94" s="1200"/>
      <c r="K94" s="1200"/>
      <c r="L94" s="1200"/>
      <c r="M94" s="1200"/>
      <c r="N94" s="1200"/>
      <c r="O94" s="1200"/>
      <c r="P94" s="1200"/>
      <c r="Q94" s="1200"/>
      <c r="R94" s="1200"/>
      <c r="S94" s="1200"/>
      <c r="T94" s="1200"/>
      <c r="U94" s="1200"/>
      <c r="V94" s="1200"/>
      <c r="W94" s="1200"/>
      <c r="X94" s="1200"/>
      <c r="Y94" s="1200"/>
      <c r="Z94" s="1200"/>
      <c r="AA94" s="1200"/>
      <c r="AB94" s="1200"/>
      <c r="AC94" s="1200"/>
      <c r="AD94" s="1200"/>
      <c r="AE94" s="1200"/>
    </row>
    <row r="95" spans="1:31">
      <c r="A95" s="1194" t="s">
        <v>8443</v>
      </c>
      <c r="B95" s="1200">
        <v>0</v>
      </c>
      <c r="C95" s="1200">
        <v>0</v>
      </c>
      <c r="D95" s="1200"/>
      <c r="E95" s="1200"/>
      <c r="F95" s="1200"/>
      <c r="G95" s="1200"/>
      <c r="H95" s="1200"/>
      <c r="I95" s="1200"/>
      <c r="J95" s="1200"/>
      <c r="K95" s="1200"/>
      <c r="L95" s="1200"/>
      <c r="M95" s="1200"/>
      <c r="N95" s="1200"/>
      <c r="O95" s="1200"/>
      <c r="P95" s="1200"/>
      <c r="Q95" s="1200"/>
      <c r="R95" s="1200"/>
      <c r="S95" s="1200"/>
      <c r="T95" s="1200"/>
      <c r="U95" s="1200"/>
      <c r="V95" s="1200"/>
      <c r="W95" s="1200"/>
      <c r="X95" s="1200"/>
      <c r="Y95" s="1200"/>
      <c r="Z95" s="1200"/>
      <c r="AA95" s="1200"/>
      <c r="AB95" s="1200"/>
      <c r="AC95" s="1200"/>
      <c r="AD95" s="1200"/>
      <c r="AE95" s="1200"/>
    </row>
    <row r="96" spans="1:31">
      <c r="A96" s="1194" t="s">
        <v>8444</v>
      </c>
      <c r="B96" s="1200">
        <v>0</v>
      </c>
      <c r="C96" s="1200">
        <v>0</v>
      </c>
      <c r="D96" s="1200"/>
      <c r="E96" s="1200"/>
      <c r="F96" s="1200"/>
      <c r="G96" s="1200"/>
      <c r="H96" s="1200"/>
      <c r="I96" s="1200"/>
      <c r="J96" s="1200"/>
      <c r="K96" s="1200"/>
      <c r="L96" s="1200"/>
      <c r="M96" s="1200"/>
      <c r="N96" s="1200"/>
      <c r="O96" s="1200"/>
      <c r="P96" s="1200"/>
      <c r="Q96" s="1200"/>
      <c r="R96" s="1200"/>
      <c r="S96" s="1200"/>
      <c r="T96" s="1200"/>
      <c r="U96" s="1200"/>
      <c r="V96" s="1200"/>
      <c r="W96" s="1200"/>
      <c r="X96" s="1200"/>
      <c r="Y96" s="1200"/>
      <c r="Z96" s="1200"/>
      <c r="AA96" s="1200"/>
      <c r="AB96" s="1200"/>
      <c r="AC96" s="1200"/>
      <c r="AD96" s="1200"/>
      <c r="AE96" s="1200"/>
    </row>
    <row r="97" spans="1:31">
      <c r="A97" s="1194" t="s">
        <v>8445</v>
      </c>
      <c r="B97" s="1200">
        <v>0</v>
      </c>
      <c r="C97" s="1200">
        <v>0</v>
      </c>
      <c r="D97" s="1200"/>
      <c r="E97" s="1200"/>
      <c r="F97" s="1200"/>
      <c r="G97" s="1200"/>
      <c r="H97" s="1200"/>
      <c r="I97" s="1200"/>
      <c r="J97" s="1200"/>
      <c r="K97" s="1200"/>
      <c r="L97" s="1200"/>
      <c r="M97" s="1200"/>
      <c r="N97" s="1200"/>
      <c r="O97" s="1200"/>
      <c r="P97" s="1200"/>
      <c r="Q97" s="1200"/>
      <c r="R97" s="1200"/>
      <c r="S97" s="1200"/>
      <c r="T97" s="1200"/>
      <c r="U97" s="1200"/>
      <c r="V97" s="1200"/>
      <c r="W97" s="1200"/>
      <c r="X97" s="1200"/>
      <c r="Y97" s="1200"/>
      <c r="Z97" s="1200"/>
      <c r="AA97" s="1200"/>
      <c r="AB97" s="1200"/>
      <c r="AC97" s="1200"/>
      <c r="AD97" s="1200"/>
      <c r="AE97" s="1200"/>
    </row>
    <row r="98" spans="1:31">
      <c r="A98" s="1194" t="s">
        <v>8446</v>
      </c>
      <c r="B98" s="1200">
        <v>0</v>
      </c>
      <c r="C98" s="1200">
        <v>0</v>
      </c>
      <c r="D98" s="1200"/>
      <c r="E98" s="1200"/>
      <c r="F98" s="1200"/>
      <c r="G98" s="1200"/>
      <c r="H98" s="1200"/>
      <c r="I98" s="1200"/>
      <c r="J98" s="1200"/>
      <c r="K98" s="1200"/>
      <c r="L98" s="1200"/>
      <c r="M98" s="1200"/>
      <c r="N98" s="1200"/>
      <c r="O98" s="1200"/>
      <c r="P98" s="1200"/>
      <c r="Q98" s="1200"/>
      <c r="R98" s="1200"/>
      <c r="S98" s="1200"/>
      <c r="T98" s="1200"/>
      <c r="U98" s="1200"/>
      <c r="V98" s="1200"/>
      <c r="W98" s="1200"/>
      <c r="X98" s="1200"/>
      <c r="Y98" s="1200"/>
      <c r="Z98" s="1200"/>
      <c r="AA98" s="1200"/>
      <c r="AB98" s="1200"/>
      <c r="AC98" s="1200"/>
      <c r="AD98" s="1200"/>
      <c r="AE98" s="1200"/>
    </row>
    <row r="99" spans="1:31">
      <c r="A99" s="1194" t="s">
        <v>8447</v>
      </c>
      <c r="B99" s="1200">
        <v>0</v>
      </c>
      <c r="C99" s="1200">
        <v>0</v>
      </c>
      <c r="D99" s="1200"/>
      <c r="E99" s="1200"/>
      <c r="F99" s="1200"/>
      <c r="G99" s="1200"/>
      <c r="H99" s="1200"/>
      <c r="I99" s="1200"/>
      <c r="J99" s="1200"/>
      <c r="K99" s="1200"/>
      <c r="L99" s="1200"/>
      <c r="M99" s="1200"/>
      <c r="N99" s="1200"/>
      <c r="O99" s="1200"/>
      <c r="P99" s="1200"/>
      <c r="Q99" s="1200"/>
      <c r="R99" s="1200"/>
      <c r="S99" s="1200"/>
      <c r="T99" s="1200"/>
      <c r="U99" s="1200"/>
      <c r="V99" s="1200"/>
      <c r="W99" s="1200"/>
      <c r="X99" s="1200"/>
      <c r="Y99" s="1200"/>
      <c r="Z99" s="1200"/>
      <c r="AA99" s="1200"/>
      <c r="AB99" s="1200"/>
      <c r="AC99" s="1200"/>
      <c r="AD99" s="1200"/>
      <c r="AE99" s="1200"/>
    </row>
    <row r="100" spans="1:31">
      <c r="A100" s="1194" t="s">
        <v>8448</v>
      </c>
      <c r="B100" s="1200">
        <v>0</v>
      </c>
      <c r="C100" s="1200">
        <v>0</v>
      </c>
      <c r="D100" s="1200"/>
      <c r="E100" s="1200"/>
      <c r="F100" s="1200"/>
      <c r="G100" s="1200"/>
      <c r="H100" s="1200"/>
      <c r="I100" s="1200"/>
      <c r="J100" s="1200"/>
      <c r="K100" s="1200"/>
      <c r="L100" s="1200"/>
      <c r="M100" s="1200"/>
      <c r="N100" s="1200"/>
      <c r="O100" s="1200"/>
      <c r="P100" s="1200"/>
      <c r="Q100" s="1200"/>
      <c r="R100" s="1200"/>
      <c r="S100" s="1200"/>
      <c r="T100" s="1200"/>
      <c r="U100" s="1200"/>
      <c r="V100" s="1200"/>
      <c r="W100" s="1200"/>
      <c r="X100" s="1200"/>
      <c r="Y100" s="1200"/>
      <c r="Z100" s="1200"/>
      <c r="AA100" s="1200"/>
      <c r="AB100" s="1200"/>
      <c r="AC100" s="1200"/>
      <c r="AD100" s="1200"/>
      <c r="AE100" s="1200"/>
    </row>
    <row r="101" spans="1:31">
      <c r="A101" s="1194" t="s">
        <v>8449</v>
      </c>
      <c r="B101" s="1200">
        <v>0</v>
      </c>
      <c r="C101" s="1200">
        <v>0</v>
      </c>
      <c r="D101" s="1200"/>
      <c r="E101" s="1200"/>
      <c r="F101" s="1200"/>
      <c r="G101" s="1200"/>
      <c r="H101" s="1200"/>
      <c r="I101" s="1200"/>
      <c r="J101" s="1200"/>
      <c r="K101" s="1200"/>
      <c r="L101" s="1200"/>
      <c r="M101" s="1200"/>
      <c r="N101" s="1200"/>
      <c r="O101" s="1200"/>
      <c r="P101" s="1200"/>
      <c r="Q101" s="1200"/>
      <c r="R101" s="1200"/>
      <c r="S101" s="1200"/>
      <c r="T101" s="1200"/>
      <c r="U101" s="1200"/>
      <c r="V101" s="1200"/>
      <c r="W101" s="1200"/>
      <c r="X101" s="1200"/>
      <c r="Y101" s="1200"/>
      <c r="Z101" s="1200"/>
      <c r="AA101" s="1200"/>
      <c r="AB101" s="1200"/>
      <c r="AC101" s="1200"/>
      <c r="AD101" s="1200"/>
      <c r="AE101" s="1200"/>
    </row>
    <row r="102" spans="1:31">
      <c r="A102" s="1194" t="s">
        <v>8450</v>
      </c>
      <c r="B102" s="1200">
        <v>0</v>
      </c>
      <c r="C102" s="1200">
        <v>0</v>
      </c>
      <c r="D102" s="1200"/>
      <c r="E102" s="1200"/>
      <c r="F102" s="1200"/>
      <c r="G102" s="1200"/>
      <c r="H102" s="1200"/>
      <c r="I102" s="1200"/>
      <c r="J102" s="1200"/>
      <c r="K102" s="1200"/>
      <c r="L102" s="1200"/>
      <c r="M102" s="1200"/>
      <c r="N102" s="1200"/>
      <c r="O102" s="1200"/>
      <c r="P102" s="1200"/>
      <c r="Q102" s="1200"/>
      <c r="R102" s="1200"/>
      <c r="S102" s="1200"/>
      <c r="T102" s="1200"/>
      <c r="U102" s="1200"/>
      <c r="V102" s="1200"/>
      <c r="W102" s="1200"/>
      <c r="X102" s="1200"/>
      <c r="Y102" s="1200"/>
      <c r="Z102" s="1200"/>
      <c r="AA102" s="1200"/>
      <c r="AB102" s="1200"/>
      <c r="AC102" s="1200"/>
      <c r="AD102" s="1200"/>
      <c r="AE102" s="1200"/>
    </row>
    <row r="103" spans="1:31">
      <c r="A103" s="1194" t="s">
        <v>8451</v>
      </c>
      <c r="B103" s="1200">
        <v>0</v>
      </c>
      <c r="C103" s="1200">
        <v>0</v>
      </c>
      <c r="D103" s="1200"/>
      <c r="E103" s="1200"/>
      <c r="F103" s="1200"/>
      <c r="G103" s="1200"/>
      <c r="H103" s="1200"/>
      <c r="I103" s="1200"/>
      <c r="J103" s="1200"/>
      <c r="K103" s="1200"/>
      <c r="L103" s="1200"/>
      <c r="M103" s="1200"/>
      <c r="N103" s="1200"/>
      <c r="O103" s="1200"/>
      <c r="P103" s="1200"/>
      <c r="Q103" s="1200"/>
      <c r="R103" s="1200"/>
      <c r="S103" s="1200"/>
      <c r="T103" s="1200"/>
      <c r="U103" s="1200"/>
      <c r="V103" s="1200"/>
      <c r="W103" s="1200"/>
      <c r="X103" s="1200"/>
      <c r="Y103" s="1200"/>
      <c r="Z103" s="1200"/>
      <c r="AA103" s="1200"/>
      <c r="AB103" s="1200"/>
      <c r="AC103" s="1200"/>
      <c r="AD103" s="1200"/>
      <c r="AE103" s="1200"/>
    </row>
    <row r="104" spans="1:31">
      <c r="A104" s="1194" t="s">
        <v>8452</v>
      </c>
      <c r="B104" s="1200">
        <v>0</v>
      </c>
      <c r="C104" s="1200">
        <v>0</v>
      </c>
      <c r="D104" s="1200"/>
      <c r="E104" s="1200"/>
      <c r="F104" s="1200"/>
      <c r="G104" s="1200"/>
      <c r="H104" s="1200"/>
      <c r="I104" s="1200"/>
      <c r="J104" s="1200"/>
      <c r="K104" s="1200"/>
      <c r="L104" s="1200"/>
      <c r="M104" s="1200"/>
      <c r="N104" s="1200"/>
      <c r="O104" s="1200"/>
      <c r="P104" s="1200"/>
      <c r="Q104" s="1200"/>
      <c r="R104" s="1200"/>
      <c r="S104" s="1200"/>
      <c r="T104" s="1200"/>
      <c r="U104" s="1200"/>
      <c r="V104" s="1200"/>
      <c r="W104" s="1200"/>
      <c r="X104" s="1200"/>
      <c r="Y104" s="1200"/>
      <c r="Z104" s="1200"/>
      <c r="AA104" s="1200"/>
      <c r="AB104" s="1200"/>
      <c r="AC104" s="1200"/>
      <c r="AD104" s="1200"/>
      <c r="AE104" s="1200"/>
    </row>
    <row r="105" spans="1:31">
      <c r="A105" s="1194" t="s">
        <v>8453</v>
      </c>
      <c r="B105" s="1200">
        <v>0</v>
      </c>
      <c r="C105" s="1200">
        <v>0</v>
      </c>
      <c r="D105" s="1200"/>
      <c r="E105" s="1200"/>
      <c r="F105" s="1200"/>
      <c r="G105" s="1200"/>
      <c r="H105" s="1200"/>
      <c r="I105" s="1200"/>
      <c r="J105" s="1200"/>
      <c r="K105" s="1200"/>
      <c r="L105" s="1200"/>
      <c r="M105" s="1200"/>
      <c r="N105" s="1200"/>
      <c r="O105" s="1200"/>
      <c r="P105" s="1200"/>
      <c r="Q105" s="1200"/>
      <c r="R105" s="1200"/>
      <c r="S105" s="1200"/>
      <c r="T105" s="1200"/>
      <c r="U105" s="1200"/>
      <c r="V105" s="1200"/>
      <c r="W105" s="1200"/>
      <c r="X105" s="1200"/>
      <c r="Y105" s="1200"/>
      <c r="Z105" s="1200"/>
      <c r="AA105" s="1200"/>
      <c r="AB105" s="1200"/>
      <c r="AC105" s="1200"/>
      <c r="AD105" s="1200"/>
      <c r="AE105" s="1200"/>
    </row>
    <row r="106" spans="1:31">
      <c r="A106" s="1194" t="s">
        <v>8454</v>
      </c>
      <c r="B106" s="1200">
        <v>0</v>
      </c>
      <c r="C106" s="1200">
        <v>0</v>
      </c>
      <c r="D106" s="1200"/>
      <c r="E106" s="1200"/>
      <c r="F106" s="1200"/>
      <c r="G106" s="1200"/>
      <c r="H106" s="1200"/>
      <c r="I106" s="1200"/>
      <c r="J106" s="1200"/>
      <c r="K106" s="1200"/>
      <c r="L106" s="1200"/>
      <c r="M106" s="1200"/>
      <c r="N106" s="1200"/>
      <c r="O106" s="1200"/>
      <c r="P106" s="1200"/>
      <c r="Q106" s="1200"/>
      <c r="R106" s="1200"/>
      <c r="S106" s="1200"/>
      <c r="T106" s="1200"/>
      <c r="U106" s="1200"/>
      <c r="V106" s="1200"/>
      <c r="W106" s="1200"/>
      <c r="X106" s="1200"/>
      <c r="Y106" s="1200"/>
      <c r="Z106" s="1200"/>
      <c r="AA106" s="1200"/>
      <c r="AB106" s="1200"/>
      <c r="AC106" s="1200"/>
      <c r="AD106" s="1200"/>
      <c r="AE106" s="1200"/>
    </row>
    <row r="107" spans="1:31">
      <c r="A107" s="1194" t="s">
        <v>8455</v>
      </c>
      <c r="B107" s="1200">
        <v>0</v>
      </c>
      <c r="C107" s="1200">
        <v>0</v>
      </c>
      <c r="D107" s="1200"/>
      <c r="E107" s="1200"/>
      <c r="F107" s="1200"/>
      <c r="G107" s="1200"/>
      <c r="H107" s="1200"/>
      <c r="I107" s="1200"/>
      <c r="J107" s="1200"/>
      <c r="K107" s="1200"/>
      <c r="L107" s="1200"/>
      <c r="M107" s="1200"/>
      <c r="N107" s="1200"/>
      <c r="O107" s="1200"/>
      <c r="P107" s="1200"/>
      <c r="Q107" s="1200"/>
      <c r="R107" s="1200"/>
      <c r="S107" s="1200"/>
      <c r="T107" s="1200"/>
      <c r="U107" s="1200"/>
      <c r="V107" s="1200"/>
      <c r="W107" s="1200"/>
      <c r="X107" s="1200"/>
      <c r="Y107" s="1200"/>
      <c r="Z107" s="1200"/>
      <c r="AA107" s="1200"/>
      <c r="AB107" s="1200"/>
      <c r="AC107" s="1200"/>
      <c r="AD107" s="1200"/>
      <c r="AE107" s="1200"/>
    </row>
    <row r="108" spans="1:31">
      <c r="A108" s="1194" t="s">
        <v>8456</v>
      </c>
      <c r="B108" s="1200">
        <v>0</v>
      </c>
      <c r="C108" s="1200">
        <v>0</v>
      </c>
      <c r="D108" s="1200"/>
      <c r="E108" s="1200"/>
      <c r="F108" s="1200"/>
      <c r="G108" s="1200"/>
      <c r="H108" s="1200"/>
      <c r="I108" s="1200"/>
      <c r="J108" s="1200"/>
      <c r="K108" s="1200"/>
      <c r="L108" s="1200"/>
      <c r="M108" s="1200"/>
      <c r="N108" s="1200"/>
      <c r="O108" s="1200"/>
      <c r="P108" s="1200"/>
      <c r="Q108" s="1200"/>
      <c r="R108" s="1200"/>
      <c r="S108" s="1200"/>
      <c r="T108" s="1200"/>
      <c r="U108" s="1200"/>
      <c r="V108" s="1200"/>
      <c r="W108" s="1200"/>
      <c r="X108" s="1200"/>
      <c r="Y108" s="1200"/>
      <c r="Z108" s="1200"/>
      <c r="AA108" s="1200"/>
      <c r="AB108" s="1200"/>
      <c r="AC108" s="1200"/>
      <c r="AD108" s="1200"/>
      <c r="AE108" s="1200"/>
    </row>
    <row r="109" spans="1:31">
      <c r="A109" s="1194" t="s">
        <v>8457</v>
      </c>
      <c r="B109" s="1200">
        <v>0</v>
      </c>
      <c r="C109" s="1200">
        <v>0</v>
      </c>
      <c r="D109" s="1200"/>
      <c r="E109" s="1200"/>
      <c r="F109" s="1200"/>
      <c r="G109" s="1200"/>
      <c r="H109" s="1200"/>
      <c r="I109" s="1200"/>
      <c r="J109" s="1200"/>
      <c r="K109" s="1200"/>
      <c r="L109" s="1200"/>
      <c r="M109" s="1200"/>
      <c r="N109" s="1200"/>
      <c r="O109" s="1200"/>
      <c r="P109" s="1200"/>
      <c r="Q109" s="1200"/>
      <c r="R109" s="1200"/>
      <c r="S109" s="1200"/>
      <c r="T109" s="1200"/>
      <c r="U109" s="1200"/>
      <c r="V109" s="1200"/>
      <c r="W109" s="1200"/>
      <c r="X109" s="1200"/>
      <c r="Y109" s="1200"/>
      <c r="Z109" s="1200"/>
      <c r="AA109" s="1200"/>
      <c r="AB109" s="1200"/>
      <c r="AC109" s="1200"/>
      <c r="AD109" s="1200"/>
      <c r="AE109" s="1200"/>
    </row>
    <row r="110" spans="1:31">
      <c r="A110" s="1194" t="s">
        <v>8458</v>
      </c>
      <c r="B110" s="1200">
        <v>0</v>
      </c>
      <c r="C110" s="1200">
        <v>0</v>
      </c>
      <c r="D110" s="1200"/>
      <c r="E110" s="1200"/>
      <c r="F110" s="1200"/>
      <c r="G110" s="1200"/>
      <c r="H110" s="1200"/>
      <c r="I110" s="1200"/>
      <c r="J110" s="1200"/>
      <c r="K110" s="1200"/>
      <c r="L110" s="1200"/>
      <c r="M110" s="1200"/>
      <c r="N110" s="1200"/>
      <c r="O110" s="1200"/>
      <c r="P110" s="1200"/>
      <c r="Q110" s="1200"/>
      <c r="R110" s="1200"/>
      <c r="S110" s="1200"/>
      <c r="T110" s="1200"/>
      <c r="U110" s="1200"/>
      <c r="V110" s="1200"/>
      <c r="W110" s="1200"/>
      <c r="X110" s="1200"/>
      <c r="Y110" s="1200"/>
      <c r="Z110" s="1200"/>
      <c r="AA110" s="1200"/>
      <c r="AB110" s="1200"/>
      <c r="AC110" s="1200"/>
      <c r="AD110" s="1200"/>
      <c r="AE110" s="1200"/>
    </row>
    <row r="111" spans="1:31">
      <c r="A111" s="1194" t="s">
        <v>8459</v>
      </c>
      <c r="B111" s="1200">
        <v>0</v>
      </c>
      <c r="C111" s="1200">
        <v>0</v>
      </c>
      <c r="D111" s="1200"/>
      <c r="E111" s="1200"/>
      <c r="F111" s="1200"/>
      <c r="G111" s="1200"/>
      <c r="H111" s="1200"/>
      <c r="I111" s="1200"/>
      <c r="J111" s="1200"/>
      <c r="K111" s="1200"/>
      <c r="L111" s="1200"/>
      <c r="M111" s="1200"/>
      <c r="N111" s="1200"/>
      <c r="O111" s="1200"/>
      <c r="P111" s="1200"/>
      <c r="Q111" s="1200"/>
      <c r="R111" s="1200"/>
      <c r="S111" s="1200"/>
      <c r="T111" s="1200"/>
      <c r="U111" s="1200"/>
      <c r="V111" s="1200"/>
      <c r="W111" s="1200"/>
      <c r="X111" s="1200"/>
      <c r="Y111" s="1200"/>
      <c r="Z111" s="1200"/>
      <c r="AA111" s="1200"/>
      <c r="AB111" s="1200"/>
      <c r="AC111" s="1200"/>
      <c r="AD111" s="1200"/>
      <c r="AE111" s="1200"/>
    </row>
    <row r="112" spans="1:31">
      <c r="A112" s="1194" t="s">
        <v>8460</v>
      </c>
      <c r="B112" s="1200">
        <v>0</v>
      </c>
      <c r="C112" s="1200">
        <v>0</v>
      </c>
      <c r="D112" s="1200"/>
      <c r="E112" s="1200"/>
      <c r="F112" s="1200"/>
      <c r="G112" s="1200"/>
      <c r="H112" s="1200"/>
      <c r="I112" s="1200"/>
      <c r="J112" s="1200"/>
      <c r="K112" s="1200"/>
      <c r="L112" s="1200"/>
      <c r="M112" s="1200"/>
      <c r="N112" s="1200"/>
      <c r="O112" s="1200"/>
      <c r="P112" s="1200"/>
      <c r="Q112" s="1200"/>
      <c r="R112" s="1200"/>
      <c r="S112" s="1200"/>
      <c r="T112" s="1200"/>
      <c r="U112" s="1200"/>
      <c r="V112" s="1200"/>
      <c r="W112" s="1200"/>
      <c r="X112" s="1200"/>
      <c r="Y112" s="1200"/>
      <c r="Z112" s="1200"/>
      <c r="AA112" s="1200"/>
      <c r="AB112" s="1200"/>
      <c r="AC112" s="1200"/>
      <c r="AD112" s="1200"/>
      <c r="AE112" s="1200"/>
    </row>
    <row r="113" spans="1:31">
      <c r="B113" s="1200"/>
      <c r="C113" s="1200"/>
      <c r="D113" s="1200"/>
      <c r="E113" s="1200"/>
      <c r="F113" s="1200"/>
      <c r="G113" s="1200"/>
      <c r="H113" s="1200"/>
      <c r="I113" s="1200"/>
      <c r="J113" s="1200"/>
      <c r="K113" s="1200"/>
      <c r="L113" s="1200"/>
      <c r="M113" s="1200"/>
      <c r="N113" s="1200"/>
      <c r="O113" s="1200"/>
      <c r="P113" s="1200"/>
      <c r="Q113" s="1200"/>
      <c r="R113" s="1200"/>
      <c r="S113" s="1200"/>
      <c r="T113" s="1200"/>
      <c r="U113" s="1200"/>
      <c r="V113" s="1200"/>
      <c r="W113" s="1200"/>
      <c r="X113" s="1200"/>
      <c r="Y113" s="1200"/>
      <c r="Z113" s="1200"/>
      <c r="AA113" s="1200"/>
      <c r="AB113" s="1200"/>
      <c r="AC113" s="1200"/>
      <c r="AD113" s="1200"/>
      <c r="AE113" s="1200"/>
    </row>
    <row r="114" spans="1:31">
      <c r="A114" s="1194" t="s">
        <v>8461</v>
      </c>
      <c r="B114" s="1200">
        <v>261655703.24000001</v>
      </c>
      <c r="C114" s="1200">
        <v>380886374.16000003</v>
      </c>
      <c r="D114" s="1200"/>
      <c r="E114" s="1200"/>
      <c r="F114" s="1200"/>
      <c r="G114" s="1200"/>
      <c r="H114" s="1200"/>
      <c r="I114" s="1200"/>
      <c r="J114" s="1200"/>
      <c r="K114" s="1200"/>
      <c r="L114" s="1200"/>
      <c r="M114" s="1200"/>
      <c r="N114" s="1200"/>
      <c r="O114" s="1200"/>
      <c r="P114" s="1200"/>
      <c r="Q114" s="1200"/>
      <c r="R114" s="1200"/>
      <c r="S114" s="1200"/>
      <c r="T114" s="1200"/>
      <c r="U114" s="1200"/>
      <c r="V114" s="1200"/>
      <c r="W114" s="1200"/>
      <c r="X114" s="1200"/>
      <c r="Y114" s="1200"/>
      <c r="Z114" s="1200"/>
      <c r="AA114" s="1200"/>
      <c r="AB114" s="1200"/>
      <c r="AC114" s="1200"/>
      <c r="AD114" s="1200"/>
      <c r="AE114" s="1200"/>
    </row>
    <row r="115" spans="1:31">
      <c r="B115" s="1200"/>
      <c r="C115" s="1200"/>
      <c r="D115" s="1200"/>
      <c r="E115" s="1200"/>
      <c r="F115" s="1200"/>
      <c r="G115" s="1200"/>
      <c r="H115" s="1200"/>
      <c r="I115" s="1200"/>
      <c r="J115" s="1200"/>
      <c r="K115" s="1200"/>
      <c r="L115" s="1200"/>
      <c r="M115" s="1200"/>
      <c r="N115" s="1200"/>
      <c r="O115" s="1200"/>
      <c r="P115" s="1200"/>
      <c r="Q115" s="1200"/>
      <c r="R115" s="1200"/>
      <c r="S115" s="1200"/>
      <c r="T115" s="1200"/>
      <c r="U115" s="1200"/>
      <c r="V115" s="1200"/>
      <c r="W115" s="1200"/>
      <c r="X115" s="1200"/>
      <c r="Y115" s="1200"/>
      <c r="Z115" s="1200"/>
      <c r="AA115" s="1200"/>
      <c r="AB115" s="1200"/>
      <c r="AC115" s="1200"/>
      <c r="AD115" s="1200"/>
      <c r="AE115" s="1200"/>
    </row>
    <row r="116" spans="1:31">
      <c r="A116" s="1194" t="s">
        <v>8462</v>
      </c>
      <c r="B116" s="1200"/>
      <c r="C116" s="1200"/>
      <c r="D116" s="1200"/>
      <c r="E116" s="1200"/>
      <c r="F116" s="1200"/>
      <c r="G116" s="1200"/>
      <c r="H116" s="1200"/>
      <c r="I116" s="1200"/>
      <c r="J116" s="1200"/>
      <c r="K116" s="1200"/>
      <c r="L116" s="1200"/>
      <c r="M116" s="1200"/>
      <c r="N116" s="1200"/>
      <c r="O116" s="1200"/>
      <c r="P116" s="1200"/>
      <c r="Q116" s="1200"/>
      <c r="R116" s="1200"/>
      <c r="S116" s="1200"/>
      <c r="T116" s="1200"/>
      <c r="U116" s="1200"/>
      <c r="V116" s="1200"/>
      <c r="W116" s="1200"/>
      <c r="X116" s="1200"/>
      <c r="Y116" s="1200"/>
      <c r="Z116" s="1200"/>
      <c r="AA116" s="1200"/>
      <c r="AB116" s="1200"/>
      <c r="AC116" s="1200"/>
      <c r="AD116" s="1200"/>
      <c r="AE116" s="1200"/>
    </row>
    <row r="117" spans="1:31">
      <c r="B117" s="1200"/>
      <c r="C117" s="1200"/>
      <c r="D117" s="1200"/>
      <c r="E117" s="1200"/>
      <c r="F117" s="1200"/>
      <c r="G117" s="1200"/>
      <c r="H117" s="1200"/>
      <c r="I117" s="1200"/>
      <c r="J117" s="1200"/>
      <c r="K117" s="1200"/>
      <c r="L117" s="1200"/>
      <c r="M117" s="1200"/>
      <c r="N117" s="1200"/>
      <c r="O117" s="1200"/>
      <c r="P117" s="1200"/>
      <c r="Q117" s="1200"/>
      <c r="R117" s="1200"/>
      <c r="S117" s="1200"/>
      <c r="T117" s="1200"/>
      <c r="U117" s="1200"/>
      <c r="V117" s="1200"/>
      <c r="W117" s="1200"/>
      <c r="X117" s="1200"/>
      <c r="Y117" s="1200"/>
      <c r="Z117" s="1200"/>
      <c r="AA117" s="1200"/>
      <c r="AB117" s="1200"/>
      <c r="AC117" s="1200"/>
      <c r="AD117" s="1200"/>
      <c r="AE117" s="1200"/>
    </row>
    <row r="118" spans="1:31">
      <c r="A118" s="1194" t="s">
        <v>8463</v>
      </c>
      <c r="B118" s="1200">
        <v>0</v>
      </c>
      <c r="C118" s="1200">
        <v>0</v>
      </c>
      <c r="D118" s="1200"/>
      <c r="E118" s="1200"/>
      <c r="F118" s="1200"/>
      <c r="G118" s="1200"/>
      <c r="H118" s="1200"/>
      <c r="I118" s="1200"/>
      <c r="J118" s="1200"/>
      <c r="K118" s="1200"/>
      <c r="L118" s="1200"/>
      <c r="M118" s="1200"/>
      <c r="N118" s="1200"/>
      <c r="O118" s="1200"/>
      <c r="P118" s="1200"/>
      <c r="Q118" s="1200"/>
      <c r="R118" s="1200"/>
      <c r="S118" s="1200"/>
      <c r="T118" s="1200"/>
      <c r="U118" s="1200"/>
      <c r="V118" s="1200"/>
      <c r="W118" s="1200"/>
      <c r="X118" s="1200"/>
      <c r="Y118" s="1200"/>
      <c r="Z118" s="1200"/>
      <c r="AA118" s="1200"/>
      <c r="AB118" s="1200"/>
      <c r="AC118" s="1200"/>
      <c r="AD118" s="1200"/>
      <c r="AE118" s="1200"/>
    </row>
    <row r="119" spans="1:31">
      <c r="A119" s="1194" t="s">
        <v>8464</v>
      </c>
      <c r="B119" s="1200">
        <v>2352934.3199999998</v>
      </c>
      <c r="C119" s="1200">
        <v>2406285.3199999998</v>
      </c>
      <c r="D119" s="1200"/>
      <c r="E119" s="1200"/>
      <c r="F119" s="1200"/>
      <c r="G119" s="1200"/>
      <c r="H119" s="1200"/>
      <c r="I119" s="1200"/>
      <c r="J119" s="1200"/>
      <c r="K119" s="1200"/>
      <c r="L119" s="1200"/>
      <c r="M119" s="1200"/>
      <c r="N119" s="1200"/>
      <c r="O119" s="1200"/>
      <c r="P119" s="1200"/>
      <c r="Q119" s="1200"/>
      <c r="R119" s="1200"/>
      <c r="S119" s="1200"/>
      <c r="T119" s="1200"/>
      <c r="U119" s="1200"/>
      <c r="V119" s="1200"/>
      <c r="W119" s="1200"/>
      <c r="X119" s="1200"/>
      <c r="Y119" s="1200"/>
      <c r="Z119" s="1200"/>
      <c r="AA119" s="1200"/>
      <c r="AB119" s="1200"/>
      <c r="AC119" s="1200"/>
      <c r="AD119" s="1200"/>
      <c r="AE119" s="1200"/>
    </row>
    <row r="120" spans="1:31">
      <c r="A120" s="1194" t="s">
        <v>8465</v>
      </c>
      <c r="B120" s="1200">
        <v>229279326.71000001</v>
      </c>
      <c r="C120" s="1200">
        <v>231861178.81999999</v>
      </c>
      <c r="D120" s="1200"/>
      <c r="E120" s="1200"/>
      <c r="F120" s="1200"/>
      <c r="G120" s="1200"/>
      <c r="H120" s="1200"/>
      <c r="I120" s="1200"/>
      <c r="J120" s="1200"/>
      <c r="K120" s="1200"/>
      <c r="L120" s="1200"/>
      <c r="M120" s="1200"/>
      <c r="N120" s="1200"/>
      <c r="O120" s="1200"/>
      <c r="P120" s="1200"/>
      <c r="Q120" s="1200"/>
      <c r="R120" s="1200"/>
      <c r="S120" s="1200"/>
      <c r="T120" s="1200"/>
      <c r="U120" s="1200"/>
      <c r="V120" s="1200"/>
      <c r="W120" s="1200"/>
      <c r="X120" s="1200"/>
      <c r="Y120" s="1200"/>
      <c r="Z120" s="1200"/>
      <c r="AA120" s="1200"/>
      <c r="AB120" s="1200"/>
      <c r="AC120" s="1200"/>
      <c r="AD120" s="1200"/>
      <c r="AE120" s="1200"/>
    </row>
    <row r="121" spans="1:31">
      <c r="A121" s="1194" t="s">
        <v>8466</v>
      </c>
      <c r="B121" s="1200">
        <v>0</v>
      </c>
      <c r="C121" s="1200">
        <v>0</v>
      </c>
      <c r="D121" s="1200"/>
      <c r="E121" s="1200"/>
      <c r="F121" s="1200"/>
      <c r="G121" s="1200"/>
      <c r="H121" s="1200"/>
      <c r="I121" s="1200"/>
      <c r="J121" s="1200"/>
      <c r="K121" s="1200"/>
      <c r="L121" s="1200"/>
      <c r="M121" s="1200"/>
      <c r="N121" s="1200"/>
      <c r="O121" s="1200"/>
      <c r="P121" s="1200"/>
      <c r="Q121" s="1200"/>
      <c r="R121" s="1200"/>
      <c r="S121" s="1200"/>
      <c r="T121" s="1200"/>
      <c r="U121" s="1200"/>
      <c r="V121" s="1200"/>
      <c r="W121" s="1200"/>
      <c r="X121" s="1200"/>
      <c r="Y121" s="1200"/>
      <c r="Z121" s="1200"/>
      <c r="AA121" s="1200"/>
      <c r="AB121" s="1200"/>
      <c r="AC121" s="1200"/>
      <c r="AD121" s="1200"/>
      <c r="AE121" s="1200"/>
    </row>
    <row r="122" spans="1:31">
      <c r="A122" s="1194" t="s">
        <v>8467</v>
      </c>
      <c r="B122" s="1200">
        <v>0</v>
      </c>
      <c r="C122" s="1200">
        <v>0</v>
      </c>
      <c r="D122" s="1200"/>
      <c r="E122" s="1200"/>
      <c r="F122" s="1200"/>
      <c r="G122" s="1200"/>
      <c r="H122" s="1200"/>
      <c r="I122" s="1200"/>
      <c r="J122" s="1200"/>
      <c r="K122" s="1200"/>
      <c r="L122" s="1200"/>
      <c r="M122" s="1200"/>
      <c r="N122" s="1200"/>
      <c r="O122" s="1200"/>
      <c r="P122" s="1200"/>
      <c r="Q122" s="1200"/>
      <c r="R122" s="1200"/>
      <c r="S122" s="1200"/>
      <c r="T122" s="1200"/>
      <c r="U122" s="1200"/>
      <c r="V122" s="1200"/>
      <c r="W122" s="1200"/>
      <c r="X122" s="1200"/>
      <c r="Y122" s="1200"/>
      <c r="Z122" s="1200"/>
      <c r="AA122" s="1200"/>
      <c r="AB122" s="1200"/>
      <c r="AC122" s="1200"/>
      <c r="AD122" s="1200"/>
      <c r="AE122" s="1200"/>
    </row>
    <row r="123" spans="1:31">
      <c r="A123" s="1194" t="s">
        <v>8468</v>
      </c>
      <c r="B123" s="1200">
        <v>0</v>
      </c>
      <c r="C123" s="1200">
        <v>0</v>
      </c>
      <c r="D123" s="1200"/>
      <c r="E123" s="1200"/>
      <c r="F123" s="1200"/>
      <c r="G123" s="1200"/>
      <c r="H123" s="1200"/>
      <c r="I123" s="1200"/>
      <c r="J123" s="1200"/>
      <c r="K123" s="1200"/>
      <c r="L123" s="1200"/>
      <c r="M123" s="1200"/>
      <c r="N123" s="1200"/>
      <c r="O123" s="1200"/>
      <c r="P123" s="1200"/>
      <c r="Q123" s="1200"/>
      <c r="R123" s="1200"/>
      <c r="S123" s="1200"/>
      <c r="T123" s="1200"/>
      <c r="U123" s="1200"/>
      <c r="V123" s="1200"/>
      <c r="W123" s="1200"/>
      <c r="X123" s="1200"/>
      <c r="Y123" s="1200"/>
      <c r="Z123" s="1200"/>
      <c r="AA123" s="1200"/>
      <c r="AB123" s="1200"/>
      <c r="AC123" s="1200"/>
      <c r="AD123" s="1200"/>
      <c r="AE123" s="1200"/>
    </row>
    <row r="124" spans="1:31">
      <c r="B124" s="1200"/>
      <c r="C124" s="1200"/>
      <c r="D124" s="1200"/>
      <c r="E124" s="1200"/>
      <c r="F124" s="1200"/>
      <c r="G124" s="1200"/>
      <c r="H124" s="1200"/>
      <c r="I124" s="1200"/>
      <c r="J124" s="1200"/>
      <c r="K124" s="1200"/>
      <c r="L124" s="1200"/>
      <c r="M124" s="1200"/>
      <c r="N124" s="1200"/>
      <c r="O124" s="1200"/>
      <c r="P124" s="1200"/>
      <c r="Q124" s="1200"/>
      <c r="R124" s="1200"/>
      <c r="S124" s="1200"/>
      <c r="T124" s="1200"/>
      <c r="U124" s="1200"/>
      <c r="V124" s="1200"/>
      <c r="W124" s="1200"/>
      <c r="X124" s="1200"/>
      <c r="Y124" s="1200"/>
      <c r="Z124" s="1200"/>
      <c r="AA124" s="1200"/>
      <c r="AB124" s="1200"/>
      <c r="AC124" s="1200"/>
      <c r="AD124" s="1200"/>
      <c r="AE124" s="1200"/>
    </row>
    <row r="125" spans="1:31">
      <c r="A125" s="1194" t="s">
        <v>8469</v>
      </c>
      <c r="B125" s="1200">
        <v>231632261.03</v>
      </c>
      <c r="C125" s="1200">
        <v>234267464.13999999</v>
      </c>
      <c r="D125" s="1200"/>
      <c r="E125" s="1200"/>
      <c r="F125" s="1200"/>
      <c r="G125" s="1200"/>
      <c r="H125" s="1200"/>
      <c r="I125" s="1200"/>
      <c r="J125" s="1200"/>
      <c r="K125" s="1200"/>
      <c r="L125" s="1200"/>
      <c r="M125" s="1200"/>
      <c r="N125" s="1200"/>
      <c r="O125" s="1200"/>
      <c r="P125" s="1200"/>
      <c r="Q125" s="1200"/>
      <c r="R125" s="1200"/>
      <c r="S125" s="1200"/>
      <c r="T125" s="1200"/>
      <c r="U125" s="1200"/>
      <c r="V125" s="1200"/>
      <c r="W125" s="1200"/>
      <c r="X125" s="1200"/>
      <c r="Y125" s="1200"/>
      <c r="Z125" s="1200"/>
      <c r="AA125" s="1200"/>
      <c r="AB125" s="1200"/>
      <c r="AC125" s="1200"/>
      <c r="AD125" s="1200"/>
      <c r="AE125" s="1200"/>
    </row>
    <row r="126" spans="1:31">
      <c r="B126" s="1200"/>
      <c r="C126" s="1200"/>
      <c r="D126" s="1200"/>
      <c r="E126" s="1200"/>
      <c r="F126" s="1200"/>
      <c r="G126" s="1200"/>
      <c r="H126" s="1200"/>
      <c r="I126" s="1200"/>
      <c r="J126" s="1200"/>
      <c r="K126" s="1200"/>
      <c r="L126" s="1200"/>
      <c r="M126" s="1200"/>
      <c r="N126" s="1200"/>
      <c r="O126" s="1200"/>
      <c r="P126" s="1200"/>
      <c r="Q126" s="1200"/>
      <c r="R126" s="1200"/>
      <c r="S126" s="1200"/>
      <c r="T126" s="1200"/>
      <c r="U126" s="1200"/>
      <c r="V126" s="1200"/>
      <c r="W126" s="1200"/>
      <c r="X126" s="1200"/>
      <c r="Y126" s="1200"/>
      <c r="Z126" s="1200"/>
      <c r="AA126" s="1200"/>
      <c r="AB126" s="1200"/>
      <c r="AC126" s="1200"/>
      <c r="AD126" s="1200"/>
      <c r="AE126" s="1200"/>
    </row>
    <row r="127" spans="1:31">
      <c r="A127" s="1194" t="s">
        <v>8470</v>
      </c>
      <c r="B127" s="1200">
        <v>493287964.26999998</v>
      </c>
      <c r="C127" s="1200">
        <v>615153838.29999995</v>
      </c>
      <c r="D127" s="1200"/>
      <c r="E127" s="1200"/>
      <c r="F127" s="1200"/>
      <c r="G127" s="1200"/>
      <c r="H127" s="1200"/>
      <c r="I127" s="1200"/>
      <c r="J127" s="1200"/>
      <c r="K127" s="1200"/>
      <c r="L127" s="1200"/>
      <c r="M127" s="1200"/>
      <c r="N127" s="1200"/>
      <c r="O127" s="1200"/>
      <c r="P127" s="1200"/>
      <c r="Q127" s="1200"/>
      <c r="R127" s="1200"/>
      <c r="S127" s="1200"/>
      <c r="T127" s="1200"/>
      <c r="U127" s="1200"/>
      <c r="V127" s="1200"/>
      <c r="W127" s="1200"/>
      <c r="X127" s="1200"/>
      <c r="Y127" s="1200"/>
      <c r="Z127" s="1200"/>
      <c r="AA127" s="1200"/>
      <c r="AB127" s="1200"/>
      <c r="AC127" s="1200"/>
      <c r="AD127" s="1200"/>
      <c r="AE127" s="1200"/>
    </row>
    <row r="128" spans="1:31">
      <c r="B128" s="1200"/>
      <c r="C128" s="1200"/>
      <c r="D128" s="1200"/>
      <c r="E128" s="1200"/>
      <c r="F128" s="1200"/>
      <c r="G128" s="1200"/>
      <c r="H128" s="1200"/>
      <c r="I128" s="1200"/>
      <c r="J128" s="1200"/>
      <c r="K128" s="1200"/>
      <c r="L128" s="1200"/>
      <c r="M128" s="1200"/>
      <c r="N128" s="1200"/>
      <c r="O128" s="1200"/>
      <c r="P128" s="1200"/>
      <c r="Q128" s="1200"/>
      <c r="R128" s="1200"/>
      <c r="S128" s="1200"/>
      <c r="T128" s="1200"/>
      <c r="U128" s="1200"/>
      <c r="V128" s="1200"/>
      <c r="W128" s="1200"/>
      <c r="X128" s="1200"/>
      <c r="Y128" s="1200"/>
      <c r="Z128" s="1200"/>
      <c r="AA128" s="1200"/>
      <c r="AB128" s="1200"/>
      <c r="AC128" s="1200"/>
      <c r="AD128" s="1200"/>
      <c r="AE128" s="1200"/>
    </row>
    <row r="129" spans="1:31">
      <c r="A129" s="1194" t="s">
        <v>8471</v>
      </c>
      <c r="B129" s="1200"/>
      <c r="C129" s="1200"/>
      <c r="D129" s="1200"/>
      <c r="E129" s="1200"/>
      <c r="F129" s="1200"/>
      <c r="G129" s="1200"/>
      <c r="H129" s="1200"/>
      <c r="I129" s="1200"/>
      <c r="J129" s="1200"/>
      <c r="K129" s="1200"/>
      <c r="L129" s="1200"/>
      <c r="M129" s="1200"/>
      <c r="N129" s="1200"/>
      <c r="O129" s="1200"/>
      <c r="P129" s="1200"/>
      <c r="Q129" s="1200"/>
      <c r="R129" s="1200"/>
      <c r="S129" s="1200"/>
      <c r="T129" s="1200"/>
      <c r="U129" s="1200"/>
      <c r="V129" s="1200"/>
      <c r="W129" s="1200"/>
      <c r="X129" s="1200"/>
      <c r="Y129" s="1200"/>
      <c r="Z129" s="1200"/>
      <c r="AA129" s="1200"/>
      <c r="AB129" s="1200"/>
      <c r="AC129" s="1200"/>
      <c r="AD129" s="1200"/>
      <c r="AE129" s="1200"/>
    </row>
    <row r="130" spans="1:31">
      <c r="B130" s="1200"/>
      <c r="C130" s="1200"/>
      <c r="D130" s="1200"/>
      <c r="E130" s="1200"/>
      <c r="F130" s="1200"/>
      <c r="G130" s="1200"/>
      <c r="H130" s="1200"/>
      <c r="I130" s="1200"/>
      <c r="J130" s="1200"/>
      <c r="K130" s="1200"/>
      <c r="L130" s="1200"/>
      <c r="M130" s="1200"/>
      <c r="N130" s="1200"/>
      <c r="O130" s="1200"/>
      <c r="P130" s="1200"/>
      <c r="Q130" s="1200"/>
      <c r="R130" s="1200"/>
      <c r="S130" s="1200"/>
      <c r="T130" s="1200"/>
      <c r="U130" s="1200"/>
      <c r="V130" s="1200"/>
      <c r="W130" s="1200"/>
      <c r="X130" s="1200"/>
      <c r="Y130" s="1200"/>
      <c r="Z130" s="1200"/>
      <c r="AA130" s="1200"/>
      <c r="AB130" s="1200"/>
      <c r="AC130" s="1200"/>
      <c r="AD130" s="1200"/>
      <c r="AE130" s="1200"/>
    </row>
    <row r="131" spans="1:31">
      <c r="A131" s="1194" t="s">
        <v>8472</v>
      </c>
      <c r="B131" s="1200">
        <v>1920716821.75</v>
      </c>
      <c r="C131" s="1200">
        <v>1920661908.9200001</v>
      </c>
      <c r="D131" s="1200"/>
      <c r="E131" s="1200"/>
      <c r="F131" s="1200"/>
      <c r="G131" s="1200"/>
      <c r="H131" s="1200"/>
      <c r="I131" s="1200"/>
      <c r="J131" s="1200"/>
      <c r="K131" s="1200"/>
      <c r="L131" s="1200"/>
      <c r="M131" s="1200"/>
      <c r="N131" s="1200"/>
      <c r="O131" s="1200"/>
      <c r="P131" s="1200"/>
      <c r="Q131" s="1200"/>
      <c r="R131" s="1200"/>
      <c r="S131" s="1200"/>
      <c r="T131" s="1200"/>
      <c r="U131" s="1200"/>
      <c r="V131" s="1200"/>
      <c r="W131" s="1200"/>
      <c r="X131" s="1200"/>
      <c r="Y131" s="1200"/>
      <c r="Z131" s="1200"/>
      <c r="AA131" s="1200"/>
      <c r="AB131" s="1200"/>
      <c r="AC131" s="1200"/>
      <c r="AD131" s="1200"/>
      <c r="AE131" s="1200"/>
    </row>
    <row r="132" spans="1:31">
      <c r="A132" s="1194" t="s">
        <v>8473</v>
      </c>
      <c r="B132" s="1200">
        <v>0</v>
      </c>
      <c r="C132" s="1200">
        <v>0</v>
      </c>
      <c r="D132" s="1200"/>
      <c r="E132" s="1200"/>
      <c r="F132" s="1200"/>
      <c r="G132" s="1200"/>
      <c r="H132" s="1200"/>
      <c r="I132" s="1200"/>
      <c r="J132" s="1200"/>
      <c r="K132" s="1200"/>
      <c r="L132" s="1200"/>
      <c r="M132" s="1200"/>
      <c r="N132" s="1200"/>
      <c r="O132" s="1200"/>
      <c r="P132" s="1200"/>
      <c r="Q132" s="1200"/>
      <c r="R132" s="1200"/>
      <c r="S132" s="1200"/>
      <c r="T132" s="1200"/>
      <c r="U132" s="1200"/>
      <c r="V132" s="1200"/>
      <c r="W132" s="1200"/>
      <c r="X132" s="1200"/>
      <c r="Y132" s="1200"/>
      <c r="Z132" s="1200"/>
      <c r="AA132" s="1200"/>
      <c r="AB132" s="1200"/>
      <c r="AC132" s="1200"/>
      <c r="AD132" s="1200"/>
      <c r="AE132" s="1200"/>
    </row>
    <row r="133" spans="1:31">
      <c r="A133" s="1194" t="s">
        <v>8474</v>
      </c>
      <c r="B133" s="1200">
        <v>1920716821.75</v>
      </c>
      <c r="C133" s="1200">
        <v>1920661908.9200001</v>
      </c>
      <c r="D133" s="1200"/>
      <c r="E133" s="1200"/>
      <c r="F133" s="1200"/>
      <c r="G133" s="1200"/>
      <c r="H133" s="1200"/>
      <c r="I133" s="1200"/>
      <c r="J133" s="1200"/>
      <c r="K133" s="1200"/>
      <c r="L133" s="1200"/>
      <c r="M133" s="1200"/>
      <c r="N133" s="1200"/>
      <c r="O133" s="1200"/>
      <c r="P133" s="1200"/>
      <c r="Q133" s="1200"/>
      <c r="R133" s="1200"/>
      <c r="S133" s="1200"/>
      <c r="T133" s="1200"/>
      <c r="U133" s="1200"/>
      <c r="V133" s="1200"/>
      <c r="W133" s="1200"/>
      <c r="X133" s="1200"/>
      <c r="Y133" s="1200"/>
      <c r="Z133" s="1200"/>
      <c r="AA133" s="1200"/>
      <c r="AB133" s="1200"/>
      <c r="AC133" s="1200"/>
      <c r="AD133" s="1200"/>
      <c r="AE133" s="1200"/>
    </row>
    <row r="134" spans="1:31">
      <c r="A134" s="1194" t="s">
        <v>8475</v>
      </c>
      <c r="B134" s="1200">
        <v>0</v>
      </c>
      <c r="C134" s="1200">
        <v>0</v>
      </c>
      <c r="D134" s="1200"/>
      <c r="E134" s="1200"/>
      <c r="F134" s="1200"/>
      <c r="G134" s="1200"/>
      <c r="H134" s="1200"/>
      <c r="I134" s="1200"/>
      <c r="J134" s="1200"/>
      <c r="K134" s="1200"/>
      <c r="L134" s="1200"/>
      <c r="M134" s="1200"/>
      <c r="N134" s="1200"/>
      <c r="O134" s="1200"/>
      <c r="P134" s="1200"/>
      <c r="Q134" s="1200"/>
      <c r="R134" s="1200"/>
      <c r="S134" s="1200"/>
      <c r="T134" s="1200"/>
      <c r="U134" s="1200"/>
      <c r="V134" s="1200"/>
      <c r="W134" s="1200"/>
      <c r="X134" s="1200"/>
      <c r="Y134" s="1200"/>
      <c r="Z134" s="1200"/>
      <c r="AA134" s="1200"/>
      <c r="AB134" s="1200"/>
      <c r="AC134" s="1200"/>
      <c r="AD134" s="1200"/>
      <c r="AE134" s="1200"/>
    </row>
    <row r="135" spans="1:31">
      <c r="B135" s="1200"/>
      <c r="C135" s="1200"/>
      <c r="D135" s="1200"/>
      <c r="E135" s="1200"/>
      <c r="F135" s="1200"/>
      <c r="G135" s="1200"/>
      <c r="H135" s="1200"/>
      <c r="I135" s="1200"/>
      <c r="J135" s="1200"/>
      <c r="K135" s="1200"/>
      <c r="L135" s="1200"/>
      <c r="M135" s="1200"/>
      <c r="N135" s="1200"/>
      <c r="O135" s="1200"/>
      <c r="P135" s="1200"/>
      <c r="Q135" s="1200"/>
      <c r="R135" s="1200"/>
      <c r="S135" s="1200"/>
      <c r="T135" s="1200"/>
      <c r="U135" s="1200"/>
      <c r="V135" s="1200"/>
      <c r="W135" s="1200"/>
      <c r="X135" s="1200"/>
      <c r="Y135" s="1200"/>
      <c r="Z135" s="1200"/>
      <c r="AA135" s="1200"/>
      <c r="AB135" s="1200"/>
      <c r="AC135" s="1200"/>
      <c r="AD135" s="1200"/>
      <c r="AE135" s="1200"/>
    </row>
    <row r="136" spans="1:31">
      <c r="A136" s="1194" t="s">
        <v>8476</v>
      </c>
      <c r="B136" s="1200">
        <v>1832269669.0599999</v>
      </c>
      <c r="C136" s="1200">
        <v>1354440526.8900001</v>
      </c>
      <c r="D136" s="1200"/>
      <c r="E136" s="1200"/>
      <c r="F136" s="1200"/>
      <c r="G136" s="1200"/>
      <c r="H136" s="1200"/>
      <c r="I136" s="1200"/>
      <c r="J136" s="1200"/>
      <c r="K136" s="1200"/>
      <c r="L136" s="1200"/>
      <c r="M136" s="1200"/>
      <c r="N136" s="1200"/>
      <c r="O136" s="1200"/>
      <c r="P136" s="1200"/>
      <c r="Q136" s="1200"/>
      <c r="R136" s="1200"/>
      <c r="S136" s="1200"/>
      <c r="T136" s="1200"/>
      <c r="U136" s="1200"/>
      <c r="V136" s="1200"/>
      <c r="W136" s="1200"/>
      <c r="X136" s="1200"/>
      <c r="Y136" s="1200"/>
      <c r="Z136" s="1200"/>
      <c r="AA136" s="1200"/>
      <c r="AB136" s="1200"/>
      <c r="AC136" s="1200"/>
      <c r="AD136" s="1200"/>
      <c r="AE136" s="1200"/>
    </row>
    <row r="137" spans="1:31">
      <c r="B137" s="1200"/>
      <c r="C137" s="1200"/>
      <c r="D137" s="1200"/>
      <c r="E137" s="1200"/>
      <c r="F137" s="1200"/>
      <c r="G137" s="1200"/>
      <c r="H137" s="1200"/>
      <c r="I137" s="1200"/>
      <c r="J137" s="1200"/>
      <c r="K137" s="1200"/>
      <c r="L137" s="1200"/>
      <c r="M137" s="1200"/>
      <c r="N137" s="1200"/>
      <c r="O137" s="1200"/>
      <c r="P137" s="1200"/>
      <c r="Q137" s="1200"/>
      <c r="R137" s="1200"/>
      <c r="S137" s="1200"/>
      <c r="T137" s="1200"/>
      <c r="U137" s="1200"/>
      <c r="V137" s="1200"/>
      <c r="W137" s="1200"/>
      <c r="X137" s="1200"/>
      <c r="Y137" s="1200"/>
      <c r="Z137" s="1200"/>
      <c r="AA137" s="1200"/>
      <c r="AB137" s="1200"/>
      <c r="AC137" s="1200"/>
      <c r="AD137" s="1200"/>
      <c r="AE137" s="1200"/>
    </row>
    <row r="138" spans="1:31">
      <c r="A138" s="1194" t="s">
        <v>8477</v>
      </c>
      <c r="B138" s="1200">
        <v>478202678.48000002</v>
      </c>
      <c r="C138" s="1200">
        <v>394877777.35000002</v>
      </c>
      <c r="D138" s="1200"/>
      <c r="E138" s="1200"/>
      <c r="F138" s="1200"/>
      <c r="G138" s="1200"/>
      <c r="H138" s="1200"/>
      <c r="I138" s="1200"/>
      <c r="J138" s="1200"/>
      <c r="K138" s="1200"/>
      <c r="L138" s="1200"/>
      <c r="M138" s="1200"/>
      <c r="N138" s="1200"/>
      <c r="O138" s="1200"/>
      <c r="P138" s="1200"/>
      <c r="Q138" s="1200"/>
      <c r="R138" s="1200"/>
      <c r="S138" s="1200"/>
      <c r="T138" s="1200"/>
      <c r="U138" s="1200"/>
      <c r="V138" s="1200"/>
      <c r="W138" s="1200"/>
      <c r="X138" s="1200"/>
      <c r="Y138" s="1200"/>
      <c r="Z138" s="1200"/>
      <c r="AA138" s="1200"/>
      <c r="AB138" s="1200"/>
      <c r="AC138" s="1200"/>
      <c r="AD138" s="1200"/>
      <c r="AE138" s="1200"/>
    </row>
    <row r="139" spans="1:31">
      <c r="A139" s="1194" t="s">
        <v>8478</v>
      </c>
      <c r="B139" s="1200">
        <v>1354066990.5799999</v>
      </c>
      <c r="C139" s="1200">
        <v>959562749.53999996</v>
      </c>
      <c r="D139" s="1200"/>
      <c r="E139" s="1200"/>
      <c r="F139" s="1200"/>
      <c r="G139" s="1200"/>
      <c r="H139" s="1200"/>
      <c r="I139" s="1200"/>
      <c r="J139" s="1200"/>
      <c r="K139" s="1200"/>
      <c r="L139" s="1200"/>
      <c r="M139" s="1200"/>
      <c r="N139" s="1200"/>
      <c r="O139" s="1200"/>
      <c r="P139" s="1200"/>
      <c r="Q139" s="1200"/>
      <c r="R139" s="1200"/>
      <c r="S139" s="1200"/>
      <c r="T139" s="1200"/>
      <c r="U139" s="1200"/>
      <c r="V139" s="1200"/>
      <c r="W139" s="1200"/>
      <c r="X139" s="1200"/>
      <c r="Y139" s="1200"/>
      <c r="Z139" s="1200"/>
      <c r="AA139" s="1200"/>
      <c r="AB139" s="1200"/>
      <c r="AC139" s="1200"/>
      <c r="AD139" s="1200"/>
      <c r="AE139" s="1200"/>
    </row>
    <row r="140" spans="1:31">
      <c r="A140" s="1194" t="s">
        <v>8479</v>
      </c>
      <c r="B140" s="1200">
        <v>0</v>
      </c>
      <c r="C140" s="1200">
        <v>0</v>
      </c>
      <c r="D140" s="1200"/>
      <c r="E140" s="1200"/>
      <c r="F140" s="1200"/>
      <c r="G140" s="1200"/>
      <c r="H140" s="1200"/>
      <c r="I140" s="1200"/>
      <c r="J140" s="1200"/>
      <c r="K140" s="1200"/>
      <c r="L140" s="1200"/>
      <c r="M140" s="1200"/>
      <c r="N140" s="1200"/>
      <c r="O140" s="1200"/>
      <c r="P140" s="1200"/>
      <c r="Q140" s="1200"/>
      <c r="R140" s="1200"/>
      <c r="S140" s="1200"/>
      <c r="T140" s="1200"/>
      <c r="U140" s="1200"/>
      <c r="V140" s="1200"/>
      <c r="W140" s="1200"/>
      <c r="X140" s="1200"/>
      <c r="Y140" s="1200"/>
      <c r="Z140" s="1200"/>
      <c r="AA140" s="1200"/>
      <c r="AB140" s="1200"/>
      <c r="AC140" s="1200"/>
      <c r="AD140" s="1200"/>
      <c r="AE140" s="1200"/>
    </row>
    <row r="141" spans="1:31">
      <c r="A141" s="1194" t="s">
        <v>8480</v>
      </c>
      <c r="B141" s="1200">
        <v>0</v>
      </c>
      <c r="C141" s="1200">
        <v>0</v>
      </c>
      <c r="D141" s="1200"/>
      <c r="E141" s="1200"/>
      <c r="F141" s="1200"/>
      <c r="G141" s="1200"/>
      <c r="H141" s="1200"/>
      <c r="I141" s="1200"/>
      <c r="J141" s="1200"/>
      <c r="K141" s="1200"/>
      <c r="L141" s="1200"/>
      <c r="M141" s="1200"/>
      <c r="N141" s="1200"/>
      <c r="O141" s="1200"/>
      <c r="P141" s="1200"/>
      <c r="Q141" s="1200"/>
      <c r="R141" s="1200"/>
      <c r="S141" s="1200"/>
      <c r="T141" s="1200"/>
      <c r="U141" s="1200"/>
      <c r="V141" s="1200"/>
      <c r="W141" s="1200"/>
      <c r="X141" s="1200"/>
      <c r="Y141" s="1200"/>
      <c r="Z141" s="1200"/>
      <c r="AA141" s="1200"/>
      <c r="AB141" s="1200"/>
      <c r="AC141" s="1200"/>
      <c r="AD141" s="1200"/>
      <c r="AE141" s="1200"/>
    </row>
    <row r="142" spans="1:31">
      <c r="A142" s="1194" t="s">
        <v>8481</v>
      </c>
      <c r="B142" s="1200">
        <v>0</v>
      </c>
      <c r="C142" s="1200">
        <v>0</v>
      </c>
      <c r="D142" s="1200"/>
      <c r="E142" s="1200"/>
      <c r="F142" s="1200"/>
      <c r="G142" s="1200"/>
      <c r="H142" s="1200"/>
      <c r="I142" s="1200"/>
      <c r="J142" s="1200"/>
      <c r="K142" s="1200"/>
      <c r="L142" s="1200"/>
      <c r="M142" s="1200"/>
      <c r="N142" s="1200"/>
      <c r="O142" s="1200"/>
      <c r="P142" s="1200"/>
      <c r="Q142" s="1200"/>
      <c r="R142" s="1200"/>
      <c r="S142" s="1200"/>
      <c r="T142" s="1200"/>
      <c r="U142" s="1200"/>
      <c r="V142" s="1200"/>
      <c r="W142" s="1200"/>
      <c r="X142" s="1200"/>
      <c r="Y142" s="1200"/>
      <c r="Z142" s="1200"/>
      <c r="AA142" s="1200"/>
      <c r="AB142" s="1200"/>
      <c r="AC142" s="1200"/>
      <c r="AD142" s="1200"/>
      <c r="AE142" s="1200"/>
    </row>
    <row r="143" spans="1:31">
      <c r="B143" s="1200"/>
      <c r="C143" s="1200"/>
      <c r="D143" s="1200"/>
      <c r="E143" s="1200"/>
      <c r="F143" s="1200"/>
      <c r="G143" s="1200"/>
      <c r="H143" s="1200"/>
      <c r="I143" s="1200"/>
      <c r="J143" s="1200"/>
      <c r="K143" s="1200"/>
      <c r="L143" s="1200"/>
      <c r="M143" s="1200"/>
      <c r="N143" s="1200"/>
      <c r="O143" s="1200"/>
      <c r="P143" s="1200"/>
      <c r="Q143" s="1200"/>
      <c r="R143" s="1200"/>
      <c r="S143" s="1200"/>
      <c r="T143" s="1200"/>
      <c r="U143" s="1200"/>
      <c r="V143" s="1200"/>
      <c r="W143" s="1200"/>
      <c r="X143" s="1200"/>
      <c r="Y143" s="1200"/>
      <c r="Z143" s="1200"/>
      <c r="AA143" s="1200"/>
      <c r="AB143" s="1200"/>
      <c r="AC143" s="1200"/>
      <c r="AD143" s="1200"/>
      <c r="AE143" s="1200"/>
    </row>
    <row r="144" spans="1:31">
      <c r="A144" s="1194" t="s">
        <v>8482</v>
      </c>
      <c r="B144" s="1200">
        <v>0</v>
      </c>
      <c r="C144" s="1200">
        <v>0</v>
      </c>
      <c r="D144" s="1200"/>
      <c r="E144" s="1200"/>
      <c r="F144" s="1200"/>
      <c r="G144" s="1200"/>
      <c r="H144" s="1200"/>
      <c r="I144" s="1200"/>
      <c r="J144" s="1200"/>
      <c r="K144" s="1200"/>
      <c r="L144" s="1200"/>
      <c r="M144" s="1200"/>
      <c r="N144" s="1200"/>
      <c r="O144" s="1200"/>
      <c r="P144" s="1200"/>
      <c r="Q144" s="1200"/>
      <c r="R144" s="1200"/>
      <c r="S144" s="1200"/>
      <c r="T144" s="1200"/>
      <c r="U144" s="1200"/>
      <c r="V144" s="1200"/>
      <c r="W144" s="1200"/>
      <c r="X144" s="1200"/>
      <c r="Y144" s="1200"/>
      <c r="Z144" s="1200"/>
      <c r="AA144" s="1200"/>
      <c r="AB144" s="1200"/>
      <c r="AC144" s="1200"/>
      <c r="AD144" s="1200"/>
      <c r="AE144" s="1200"/>
    </row>
    <row r="145" spans="1:31">
      <c r="B145" s="1200"/>
      <c r="C145" s="1200"/>
      <c r="D145" s="1200"/>
      <c r="E145" s="1200"/>
      <c r="F145" s="1200"/>
      <c r="G145" s="1200"/>
      <c r="H145" s="1200"/>
      <c r="I145" s="1200"/>
      <c r="J145" s="1200"/>
      <c r="K145" s="1200"/>
      <c r="L145" s="1200"/>
      <c r="M145" s="1200"/>
      <c r="N145" s="1200"/>
      <c r="O145" s="1200"/>
      <c r="P145" s="1200"/>
      <c r="Q145" s="1200"/>
      <c r="R145" s="1200"/>
      <c r="S145" s="1200"/>
      <c r="T145" s="1200"/>
      <c r="U145" s="1200"/>
      <c r="V145" s="1200"/>
      <c r="W145" s="1200"/>
      <c r="X145" s="1200"/>
      <c r="Y145" s="1200"/>
      <c r="Z145" s="1200"/>
      <c r="AA145" s="1200"/>
      <c r="AB145" s="1200"/>
      <c r="AC145" s="1200"/>
      <c r="AD145" s="1200"/>
      <c r="AE145" s="1200"/>
    </row>
    <row r="146" spans="1:31">
      <c r="A146" s="1194" t="s">
        <v>8483</v>
      </c>
      <c r="B146" s="1200">
        <v>0</v>
      </c>
      <c r="C146" s="1200">
        <v>0</v>
      </c>
      <c r="D146" s="1200"/>
      <c r="E146" s="1200"/>
      <c r="F146" s="1200"/>
      <c r="G146" s="1200"/>
      <c r="H146" s="1200"/>
      <c r="I146" s="1200"/>
      <c r="J146" s="1200"/>
      <c r="K146" s="1200"/>
      <c r="L146" s="1200"/>
      <c r="M146" s="1200"/>
      <c r="N146" s="1200"/>
      <c r="O146" s="1200"/>
      <c r="P146" s="1200"/>
      <c r="Q146" s="1200"/>
      <c r="R146" s="1200"/>
      <c r="S146" s="1200"/>
      <c r="T146" s="1200"/>
      <c r="U146" s="1200"/>
      <c r="V146" s="1200"/>
      <c r="W146" s="1200"/>
      <c r="X146" s="1200"/>
      <c r="Y146" s="1200"/>
      <c r="Z146" s="1200"/>
      <c r="AA146" s="1200"/>
      <c r="AB146" s="1200"/>
      <c r="AC146" s="1200"/>
      <c r="AD146" s="1200"/>
      <c r="AE146" s="1200"/>
    </row>
    <row r="147" spans="1:31">
      <c r="A147" s="1194" t="s">
        <v>8484</v>
      </c>
      <c r="B147" s="1200">
        <v>0</v>
      </c>
      <c r="C147" s="1200">
        <v>0</v>
      </c>
      <c r="D147" s="1200"/>
      <c r="E147" s="1200"/>
      <c r="F147" s="1200"/>
      <c r="G147" s="1200"/>
      <c r="H147" s="1200"/>
      <c r="I147" s="1200"/>
      <c r="J147" s="1200"/>
      <c r="K147" s="1200"/>
      <c r="L147" s="1200"/>
      <c r="M147" s="1200"/>
      <c r="N147" s="1200"/>
      <c r="O147" s="1200"/>
      <c r="P147" s="1200"/>
      <c r="Q147" s="1200"/>
      <c r="R147" s="1200"/>
      <c r="S147" s="1200"/>
      <c r="T147" s="1200"/>
      <c r="U147" s="1200"/>
      <c r="V147" s="1200"/>
      <c r="W147" s="1200"/>
      <c r="X147" s="1200"/>
      <c r="Y147" s="1200"/>
      <c r="Z147" s="1200"/>
      <c r="AA147" s="1200"/>
      <c r="AB147" s="1200"/>
      <c r="AC147" s="1200"/>
      <c r="AD147" s="1200"/>
      <c r="AE147" s="1200"/>
    </row>
    <row r="148" spans="1:31">
      <c r="B148" s="1200"/>
      <c r="C148" s="1200"/>
      <c r="D148" s="1200"/>
      <c r="E148" s="1200"/>
      <c r="F148" s="1200"/>
      <c r="G148" s="1200"/>
      <c r="H148" s="1200"/>
      <c r="I148" s="1200"/>
      <c r="J148" s="1200"/>
      <c r="K148" s="1200"/>
      <c r="L148" s="1200"/>
      <c r="M148" s="1200"/>
      <c r="N148" s="1200"/>
      <c r="O148" s="1200"/>
      <c r="P148" s="1200"/>
      <c r="Q148" s="1200"/>
      <c r="R148" s="1200"/>
      <c r="S148" s="1200"/>
      <c r="T148" s="1200"/>
      <c r="U148" s="1200"/>
      <c r="V148" s="1200"/>
      <c r="W148" s="1200"/>
      <c r="X148" s="1200"/>
      <c r="Y148" s="1200"/>
      <c r="Z148" s="1200"/>
      <c r="AA148" s="1200"/>
      <c r="AB148" s="1200"/>
      <c r="AC148" s="1200"/>
      <c r="AD148" s="1200"/>
      <c r="AE148" s="1200"/>
    </row>
    <row r="149" spans="1:31">
      <c r="A149" s="1194" t="s">
        <v>8485</v>
      </c>
      <c r="B149" s="1200">
        <v>3752986490.8099999</v>
      </c>
      <c r="C149" s="1200">
        <v>3275102435.8099999</v>
      </c>
      <c r="D149" s="1200"/>
      <c r="E149" s="1200"/>
      <c r="F149" s="1200"/>
      <c r="G149" s="1200"/>
      <c r="H149" s="1200"/>
      <c r="I149" s="1200"/>
      <c r="J149" s="1200"/>
      <c r="K149" s="1200"/>
      <c r="L149" s="1200"/>
      <c r="M149" s="1200"/>
      <c r="N149" s="1200"/>
      <c r="O149" s="1200"/>
      <c r="P149" s="1200"/>
      <c r="Q149" s="1200"/>
      <c r="R149" s="1200"/>
      <c r="S149" s="1200"/>
      <c r="T149" s="1200"/>
      <c r="U149" s="1200"/>
      <c r="V149" s="1200"/>
      <c r="W149" s="1200"/>
      <c r="X149" s="1200"/>
      <c r="Y149" s="1200"/>
      <c r="Z149" s="1200"/>
      <c r="AA149" s="1200"/>
      <c r="AB149" s="1200"/>
      <c r="AC149" s="1200"/>
      <c r="AD149" s="1200"/>
      <c r="AE149" s="1200"/>
    </row>
    <row r="150" spans="1:31">
      <c r="B150" s="1200"/>
      <c r="C150" s="1200"/>
      <c r="D150" s="1200"/>
      <c r="E150" s="1200"/>
      <c r="F150" s="1200"/>
      <c r="G150" s="1200"/>
      <c r="H150" s="1200"/>
      <c r="I150" s="1200"/>
      <c r="J150" s="1200"/>
      <c r="K150" s="1200"/>
      <c r="L150" s="1200"/>
      <c r="M150" s="1200"/>
      <c r="N150" s="1200"/>
      <c r="O150" s="1200"/>
      <c r="P150" s="1200"/>
      <c r="Q150" s="1200"/>
      <c r="R150" s="1200"/>
      <c r="S150" s="1200"/>
      <c r="T150" s="1200"/>
      <c r="U150" s="1200"/>
      <c r="V150" s="1200"/>
      <c r="W150" s="1200"/>
      <c r="X150" s="1200"/>
      <c r="Y150" s="1200"/>
      <c r="Z150" s="1200"/>
      <c r="AA150" s="1200"/>
      <c r="AB150" s="1200"/>
      <c r="AC150" s="1200"/>
      <c r="AD150" s="1200"/>
      <c r="AE150" s="1200"/>
    </row>
    <row r="151" spans="1:31">
      <c r="A151" s="1194" t="s">
        <v>8486</v>
      </c>
      <c r="B151" s="1200">
        <v>4246274455.0799999</v>
      </c>
      <c r="C151" s="1200">
        <v>3890256274.1100001</v>
      </c>
      <c r="D151" s="1200"/>
      <c r="E151" s="1200"/>
      <c r="F151" s="1200"/>
      <c r="G151" s="1200"/>
      <c r="H151" s="1200"/>
      <c r="I151" s="1200"/>
      <c r="J151" s="1200"/>
      <c r="K151" s="1200"/>
      <c r="L151" s="1200"/>
      <c r="M151" s="1200"/>
      <c r="N151" s="1200"/>
      <c r="O151" s="1200"/>
      <c r="P151" s="1200"/>
      <c r="Q151" s="1200"/>
      <c r="R151" s="1200"/>
      <c r="S151" s="1200"/>
      <c r="T151" s="1200"/>
      <c r="U151" s="1200"/>
      <c r="V151" s="1200"/>
      <c r="W151" s="1200"/>
      <c r="X151" s="1200"/>
      <c r="Y151" s="1200"/>
      <c r="Z151" s="1200"/>
      <c r="AA151" s="1200"/>
      <c r="AB151" s="1200"/>
      <c r="AC151" s="1200"/>
      <c r="AD151" s="1200"/>
      <c r="AE151" s="1200"/>
    </row>
  </sheetData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  <pageSetUpPr fitToPage="1"/>
  </sheetPr>
  <dimension ref="A1:M88"/>
  <sheetViews>
    <sheetView workbookViewId="0"/>
  </sheetViews>
  <sheetFormatPr baseColWidth="10" defaultColWidth="39.5703125" defaultRowHeight="12"/>
  <cols>
    <col min="1" max="1" width="23.28515625" style="792" customWidth="1"/>
    <col min="2" max="2" width="60" style="4" customWidth="1"/>
    <col min="3" max="3" width="24" style="120" customWidth="1"/>
    <col min="4" max="4" width="26.28515625" style="4" customWidth="1"/>
    <col min="5" max="5" width="3.7109375" style="4" customWidth="1"/>
    <col min="6" max="6" width="51.5703125" style="4" customWidth="1"/>
    <col min="7" max="8" width="26.42578125" style="4" customWidth="1"/>
    <col min="9" max="9" width="6" style="4" customWidth="1"/>
    <col min="10" max="10" width="15.85546875" style="4" customWidth="1"/>
    <col min="11" max="11" width="39.5703125" style="4"/>
    <col min="12" max="13" width="10.5703125" style="4" bestFit="1" customWidth="1"/>
    <col min="14" max="16384" width="39.5703125" style="4"/>
  </cols>
  <sheetData>
    <row r="1" spans="1:13" s="145" customFormat="1" ht="12.75">
      <c r="A1" s="790"/>
      <c r="B1" s="1280" t="s">
        <v>55</v>
      </c>
      <c r="C1" s="1281"/>
      <c r="D1" s="1281"/>
      <c r="E1" s="1281"/>
      <c r="F1" s="1281"/>
      <c r="G1" s="1281"/>
      <c r="H1" s="1282"/>
    </row>
    <row r="2" spans="1:13" s="145" customFormat="1" ht="12.75">
      <c r="A2" s="790"/>
      <c r="B2" s="1283" t="s">
        <v>731</v>
      </c>
      <c r="C2" s="1284"/>
      <c r="D2" s="1284"/>
      <c r="E2" s="1284"/>
      <c r="F2" s="1284"/>
      <c r="G2" s="1284"/>
      <c r="H2" s="1285"/>
    </row>
    <row r="3" spans="1:13" s="145" customFormat="1" ht="12.75">
      <c r="A3" s="790"/>
      <c r="B3" s="1283" t="s">
        <v>8542</v>
      </c>
      <c r="C3" s="1284"/>
      <c r="D3" s="1284"/>
      <c r="E3" s="1284"/>
      <c r="F3" s="1284"/>
      <c r="G3" s="1284"/>
      <c r="H3" s="1285"/>
    </row>
    <row r="4" spans="1:13" s="145" customFormat="1" ht="13.5" thickBot="1">
      <c r="A4" s="790"/>
      <c r="B4" s="1286" t="s">
        <v>732</v>
      </c>
      <c r="C4" s="1287"/>
      <c r="D4" s="1287"/>
      <c r="E4" s="1287"/>
      <c r="F4" s="1287"/>
      <c r="G4" s="1287"/>
      <c r="H4" s="1288"/>
    </row>
    <row r="5" spans="1:13" s="145" customFormat="1" ht="32.25" thickBot="1">
      <c r="A5" s="790"/>
      <c r="B5" s="445" t="s">
        <v>733</v>
      </c>
      <c r="C5" s="446" t="s">
        <v>8543</v>
      </c>
      <c r="D5" s="447" t="s">
        <v>1605</v>
      </c>
      <c r="E5" s="448"/>
      <c r="F5" s="449" t="s">
        <v>733</v>
      </c>
      <c r="G5" s="446" t="s">
        <v>8543</v>
      </c>
      <c r="H5" s="447" t="s">
        <v>1606</v>
      </c>
    </row>
    <row r="6" spans="1:13" s="175" customFormat="1" ht="15.75">
      <c r="A6" s="791"/>
      <c r="B6" s="450" t="s">
        <v>59</v>
      </c>
      <c r="C6" s="451"/>
      <c r="D6" s="399"/>
      <c r="E6" s="452"/>
      <c r="F6" s="399" t="s">
        <v>60</v>
      </c>
      <c r="G6" s="399"/>
      <c r="H6" s="399"/>
    </row>
    <row r="7" spans="1:13" s="175" customFormat="1" ht="15.75">
      <c r="A7" s="791"/>
      <c r="B7" s="450" t="s">
        <v>61</v>
      </c>
      <c r="C7" s="453"/>
      <c r="D7" s="453"/>
      <c r="E7" s="452"/>
      <c r="F7" s="399" t="s">
        <v>62</v>
      </c>
      <c r="G7" s="453"/>
      <c r="H7" s="329"/>
    </row>
    <row r="8" spans="1:13" s="175" customFormat="1" ht="30">
      <c r="A8" s="791"/>
      <c r="B8" s="454" t="s">
        <v>734</v>
      </c>
      <c r="C8" s="451">
        <f>SUM(C9:C15)</f>
        <v>447960142.28000003</v>
      </c>
      <c r="D8" s="451">
        <f>SUM(D9:D15)</f>
        <v>67320911.489999995</v>
      </c>
      <c r="E8" s="452"/>
      <c r="F8" s="329" t="s">
        <v>735</v>
      </c>
      <c r="G8" s="451">
        <f>SUM(G9:G17)</f>
        <v>168876773.89000002</v>
      </c>
      <c r="H8" s="451">
        <f>SUM(H9:H17)</f>
        <v>308159101.43000001</v>
      </c>
      <c r="J8" s="180"/>
      <c r="K8" s="180">
        <f>H8-J8</f>
        <v>308159101.43000001</v>
      </c>
    </row>
    <row r="9" spans="1:13" s="175" customFormat="1" ht="30">
      <c r="A9" s="791"/>
      <c r="B9" s="454" t="s">
        <v>736</v>
      </c>
      <c r="C9" s="455">
        <f>'ESF LDF Sistema'!B17</f>
        <v>0</v>
      </c>
      <c r="D9" s="455">
        <f>'ESF LDF Sistema'!C17</f>
        <v>0</v>
      </c>
      <c r="E9" s="452"/>
      <c r="F9" s="329" t="s">
        <v>737</v>
      </c>
      <c r="G9" s="620">
        <f>'ESF LDF Sistema'!B77</f>
        <v>0</v>
      </c>
      <c r="H9" s="620">
        <f>'ESF LDF Sistema'!C77</f>
        <v>963888.12</v>
      </c>
      <c r="L9" s="981">
        <f>C9/1000</f>
        <v>0</v>
      </c>
      <c r="M9" s="981">
        <f>D9/1000</f>
        <v>0</v>
      </c>
    </row>
    <row r="10" spans="1:13" s="175" customFormat="1" ht="15">
      <c r="A10" s="791"/>
      <c r="B10" s="454" t="s">
        <v>738</v>
      </c>
      <c r="C10" s="455">
        <f>'ESF LDF Sistema'!B18</f>
        <v>40449285.030000001</v>
      </c>
      <c r="D10" s="455">
        <f>'ESF LDF Sistema'!C18</f>
        <v>41391844.25</v>
      </c>
      <c r="E10" s="452"/>
      <c r="F10" s="329" t="s">
        <v>739</v>
      </c>
      <c r="G10" s="620">
        <f>'ESF LDF Sistema'!B78</f>
        <v>110848643.93000001</v>
      </c>
      <c r="H10" s="620">
        <f>'ESF LDF Sistema'!C78</f>
        <v>191528405.36000001</v>
      </c>
      <c r="J10" s="347"/>
      <c r="L10" s="981">
        <f t="shared" ref="L10:L15" si="0">C10/1000</f>
        <v>40449.285029999999</v>
      </c>
      <c r="M10" s="981">
        <f t="shared" ref="M10:M15" si="1">D10/1000</f>
        <v>41391.844250000002</v>
      </c>
    </row>
    <row r="11" spans="1:13" s="175" customFormat="1" ht="30">
      <c r="A11" s="791"/>
      <c r="B11" s="454" t="s">
        <v>740</v>
      </c>
      <c r="C11" s="455">
        <f>'ESF LDF Sistema'!B19</f>
        <v>10708960.449999999</v>
      </c>
      <c r="D11" s="455">
        <f>'ESF LDF Sistema'!C19</f>
        <v>9152143.2100000009</v>
      </c>
      <c r="E11" s="452"/>
      <c r="F11" s="329" t="s">
        <v>741</v>
      </c>
      <c r="G11" s="620">
        <f>'ESF LDF Sistema'!B79</f>
        <v>3237051.93</v>
      </c>
      <c r="H11" s="620">
        <f>'ESF LDF Sistema'!C79</f>
        <v>46438043.799999997</v>
      </c>
      <c r="J11" s="347"/>
      <c r="L11" s="981">
        <f t="shared" si="0"/>
        <v>10708.960449999999</v>
      </c>
      <c r="M11" s="981">
        <f t="shared" si="1"/>
        <v>9152.1432100000002</v>
      </c>
    </row>
    <row r="12" spans="1:13" s="175" customFormat="1" ht="30">
      <c r="A12" s="791"/>
      <c r="B12" s="454" t="s">
        <v>742</v>
      </c>
      <c r="C12" s="455">
        <f>'ESF LDF Sistema'!B20</f>
        <v>301041828.31</v>
      </c>
      <c r="D12" s="455">
        <f>'ESF LDF Sistema'!C20</f>
        <v>12025100.470000001</v>
      </c>
      <c r="E12" s="452"/>
      <c r="F12" s="329" t="s">
        <v>743</v>
      </c>
      <c r="G12" s="620">
        <f>'ESF LDF Sistema'!B80</f>
        <v>0</v>
      </c>
      <c r="H12" s="620">
        <f>'ESF LDF Sistema'!C80</f>
        <v>0</v>
      </c>
      <c r="L12" s="981">
        <f t="shared" si="0"/>
        <v>301041.82831000001</v>
      </c>
      <c r="M12" s="981">
        <f t="shared" si="1"/>
        <v>12025.100470000001</v>
      </c>
    </row>
    <row r="13" spans="1:13" s="175" customFormat="1" ht="30">
      <c r="A13" s="791"/>
      <c r="B13" s="454" t="s">
        <v>744</v>
      </c>
      <c r="C13" s="455">
        <f>'ESF LDF Sistema'!B21</f>
        <v>95760068.489999995</v>
      </c>
      <c r="D13" s="455">
        <f>'ESF LDF Sistema'!C21</f>
        <v>4751823.5599999996</v>
      </c>
      <c r="E13" s="452"/>
      <c r="F13" s="329" t="s">
        <v>745</v>
      </c>
      <c r="G13" s="620">
        <f>'ESF LDF Sistema'!B81</f>
        <v>0</v>
      </c>
      <c r="H13" s="620">
        <f>'ESF LDF Sistema'!C81</f>
        <v>0</v>
      </c>
      <c r="L13" s="981">
        <f t="shared" si="0"/>
        <v>95760.068489999991</v>
      </c>
      <c r="M13" s="981">
        <f t="shared" si="1"/>
        <v>4751.8235599999998</v>
      </c>
    </row>
    <row r="14" spans="1:13" s="175" customFormat="1" ht="30">
      <c r="A14" s="791"/>
      <c r="B14" s="454" t="s">
        <v>746</v>
      </c>
      <c r="C14" s="455">
        <f>'ESF LDF Sistema'!B22</f>
        <v>0</v>
      </c>
      <c r="D14" s="455">
        <f>'ESF LDF Sistema'!C22</f>
        <v>0</v>
      </c>
      <c r="E14" s="452"/>
      <c r="F14" s="329" t="s">
        <v>747</v>
      </c>
      <c r="G14" s="620">
        <f>'ESF LDF Sistema'!B82</f>
        <v>0</v>
      </c>
      <c r="H14" s="620">
        <f>'ESF LDF Sistema'!C82</f>
        <v>0</v>
      </c>
      <c r="L14" s="981">
        <f t="shared" si="0"/>
        <v>0</v>
      </c>
      <c r="M14" s="981">
        <f t="shared" si="1"/>
        <v>0</v>
      </c>
    </row>
    <row r="15" spans="1:13" s="175" customFormat="1" ht="30">
      <c r="A15" s="791"/>
      <c r="B15" s="454" t="s">
        <v>748</v>
      </c>
      <c r="C15" s="455">
        <f>'ESF LDF Sistema'!B23</f>
        <v>0</v>
      </c>
      <c r="D15" s="455">
        <f>'ESF LDF Sistema'!C23</f>
        <v>0</v>
      </c>
      <c r="E15" s="452"/>
      <c r="F15" s="329" t="s">
        <v>749</v>
      </c>
      <c r="G15" s="620">
        <f>'ESF LDF Sistema'!B83</f>
        <v>24627801.66</v>
      </c>
      <c r="H15" s="620">
        <f>'ESF LDF Sistema'!C83</f>
        <v>41669174.969999999</v>
      </c>
      <c r="J15" s="347"/>
      <c r="L15" s="981">
        <f t="shared" si="0"/>
        <v>0</v>
      </c>
      <c r="M15" s="981">
        <f t="shared" si="1"/>
        <v>0</v>
      </c>
    </row>
    <row r="16" spans="1:13" s="175" customFormat="1" ht="30">
      <c r="A16" s="791">
        <f>C16-ESF!C9</f>
        <v>188237053.17000008</v>
      </c>
      <c r="B16" s="456" t="s">
        <v>750</v>
      </c>
      <c r="C16" s="451">
        <f>SUM(C17:C23)</f>
        <v>636197195.45000005</v>
      </c>
      <c r="D16" s="451">
        <f>SUM(D17:D23)</f>
        <v>663889155.5</v>
      </c>
      <c r="E16" s="452"/>
      <c r="F16" s="329" t="s">
        <v>751</v>
      </c>
      <c r="G16" s="620">
        <f>'ESF LDF Sistema'!B84</f>
        <v>580046.62</v>
      </c>
      <c r="H16" s="620">
        <f>'ESF LDF Sistema'!C84</f>
        <v>647888.5</v>
      </c>
      <c r="L16" s="981">
        <f>SUM(L9:L15)</f>
        <v>447960.14227999997</v>
      </c>
      <c r="M16" s="981">
        <f>SUM(M9:M15)</f>
        <v>67320.911490000013</v>
      </c>
    </row>
    <row r="17" spans="1:12" s="175" customFormat="1" ht="15">
      <c r="A17" s="791"/>
      <c r="B17" s="454" t="s">
        <v>752</v>
      </c>
      <c r="C17" s="455">
        <f>'ESF LDF Sistema'!B25</f>
        <v>0</v>
      </c>
      <c r="D17" s="455">
        <f>'ESF LDF Sistema'!C25</f>
        <v>0</v>
      </c>
      <c r="E17" s="452"/>
      <c r="F17" s="329" t="s">
        <v>753</v>
      </c>
      <c r="G17" s="620">
        <f>'ESF LDF Sistema'!B85</f>
        <v>29583229.75</v>
      </c>
      <c r="H17" s="620">
        <f>'ESF LDF Sistema'!C85</f>
        <v>26911700.68</v>
      </c>
      <c r="L17" s="93"/>
    </row>
    <row r="18" spans="1:12" s="175" customFormat="1" ht="30">
      <c r="A18" s="791"/>
      <c r="B18" s="454" t="s">
        <v>754</v>
      </c>
      <c r="C18" s="455">
        <f>'ESF LDF Sistema'!B26</f>
        <v>0</v>
      </c>
      <c r="D18" s="455">
        <f>'ESF LDF Sistema'!C26</f>
        <v>43277172</v>
      </c>
      <c r="E18" s="452"/>
      <c r="F18" s="329" t="s">
        <v>755</v>
      </c>
      <c r="G18" s="457">
        <f>SUM(G19:G21)</f>
        <v>50909090.920000002</v>
      </c>
      <c r="H18" s="457">
        <f>SUM(H19:H21)</f>
        <v>72727272.730000004</v>
      </c>
      <c r="J18" s="347">
        <f>ESF!G9</f>
        <v>168876773.88999999</v>
      </c>
      <c r="K18" s="347">
        <f>G18-J18</f>
        <v>-117967682.96999998</v>
      </c>
    </row>
    <row r="19" spans="1:12" s="793" customFormat="1" ht="30">
      <c r="A19" s="982"/>
      <c r="B19" s="983" t="s">
        <v>756</v>
      </c>
      <c r="C19" s="455">
        <f>'ESF LDF Sistema'!B27</f>
        <v>635742195.45000005</v>
      </c>
      <c r="D19" s="455">
        <f>'ESF LDF Sistema'!C27</f>
        <v>620611983.5</v>
      </c>
      <c r="E19" s="984"/>
      <c r="F19" s="985" t="s">
        <v>757</v>
      </c>
      <c r="G19" s="583">
        <f>'ESF LDF Sistema'!B87</f>
        <v>50909090.920000002</v>
      </c>
      <c r="H19" s="583">
        <f>'ESF LDF Sistema'!C87</f>
        <v>72727272.730000004</v>
      </c>
    </row>
    <row r="20" spans="1:12" s="793" customFormat="1" ht="30">
      <c r="A20" s="982"/>
      <c r="B20" s="983" t="s">
        <v>758</v>
      </c>
      <c r="C20" s="455">
        <f>'ESF LDF Sistema'!B28</f>
        <v>0</v>
      </c>
      <c r="D20" s="455">
        <f>'ESF LDF Sistema'!C28</f>
        <v>0</v>
      </c>
      <c r="E20" s="984"/>
      <c r="F20" s="985" t="s">
        <v>759</v>
      </c>
      <c r="G20" s="583">
        <v>0</v>
      </c>
      <c r="H20" s="583">
        <v>0</v>
      </c>
    </row>
    <row r="21" spans="1:12" s="793" customFormat="1" ht="15">
      <c r="A21" s="982"/>
      <c r="B21" s="983" t="s">
        <v>760</v>
      </c>
      <c r="C21" s="455">
        <f>'ESF LDF Sistema'!B29</f>
        <v>455000</v>
      </c>
      <c r="D21" s="455">
        <f>'ESF LDF Sistema'!C29</f>
        <v>0</v>
      </c>
      <c r="E21" s="984"/>
      <c r="F21" s="985" t="s">
        <v>761</v>
      </c>
      <c r="G21" s="583">
        <v>0</v>
      </c>
      <c r="H21" s="583">
        <v>0</v>
      </c>
    </row>
    <row r="22" spans="1:12" s="793" customFormat="1" ht="30">
      <c r="A22" s="982"/>
      <c r="B22" s="983" t="s">
        <v>762</v>
      </c>
      <c r="C22" s="455">
        <f>'ESF LDF Sistema'!B30</f>
        <v>0</v>
      </c>
      <c r="D22" s="455">
        <f>'ESF LDF Sistema'!C30</f>
        <v>0</v>
      </c>
      <c r="E22" s="984"/>
      <c r="F22" s="985" t="s">
        <v>763</v>
      </c>
      <c r="G22" s="727">
        <f>SUM(G23:G24)</f>
        <v>41869838.43</v>
      </c>
      <c r="H22" s="727">
        <v>0</v>
      </c>
    </row>
    <row r="23" spans="1:12" s="175" customFormat="1" ht="30">
      <c r="A23" s="791"/>
      <c r="B23" s="454" t="s">
        <v>764</v>
      </c>
      <c r="C23" s="455">
        <f>'ESF LDF Sistema'!B31</f>
        <v>0</v>
      </c>
      <c r="D23" s="455">
        <f>'ESF LDF Sistema'!C31</f>
        <v>0</v>
      </c>
      <c r="E23" s="452"/>
      <c r="F23" s="329" t="s">
        <v>765</v>
      </c>
      <c r="G23" s="455">
        <f>'ESF LDF Sistema'!B91</f>
        <v>41869838.43</v>
      </c>
      <c r="H23" s="455">
        <v>0</v>
      </c>
      <c r="K23" s="93">
        <v>40202623</v>
      </c>
    </row>
    <row r="24" spans="1:12" s="175" customFormat="1" ht="30">
      <c r="A24" s="791"/>
      <c r="B24" s="454" t="s">
        <v>766</v>
      </c>
      <c r="C24" s="451">
        <f>SUM(C25:C29)</f>
        <v>1014650.8</v>
      </c>
      <c r="D24" s="451">
        <f>SUM(D25:D29)</f>
        <v>925095.33</v>
      </c>
      <c r="E24" s="452"/>
      <c r="F24" s="329" t="s">
        <v>767</v>
      </c>
      <c r="G24" s="455">
        <v>0</v>
      </c>
      <c r="H24" s="455">
        <v>0</v>
      </c>
    </row>
    <row r="25" spans="1:12" s="175" customFormat="1" ht="30">
      <c r="A25" s="791"/>
      <c r="B25" s="454" t="s">
        <v>768</v>
      </c>
      <c r="C25" s="455">
        <f>'ESF LDF Sistema'!B33</f>
        <v>1014650.8</v>
      </c>
      <c r="D25" s="455">
        <f>'ESF LDF Sistema'!C33</f>
        <v>925095.33</v>
      </c>
      <c r="E25" s="452"/>
      <c r="F25" s="329" t="s">
        <v>769</v>
      </c>
      <c r="G25" s="457">
        <v>0</v>
      </c>
      <c r="H25" s="457">
        <v>0</v>
      </c>
    </row>
    <row r="26" spans="1:12" s="175" customFormat="1" ht="30">
      <c r="A26" s="791"/>
      <c r="B26" s="454" t="s">
        <v>770</v>
      </c>
      <c r="C26" s="778">
        <v>0</v>
      </c>
      <c r="D26" s="778">
        <v>0</v>
      </c>
      <c r="E26" s="452"/>
      <c r="F26" s="329" t="s">
        <v>771</v>
      </c>
      <c r="G26" s="457">
        <f>SUM(G27:G29)</f>
        <v>0</v>
      </c>
      <c r="H26" s="457">
        <v>0</v>
      </c>
    </row>
    <row r="27" spans="1:12" s="175" customFormat="1" ht="30">
      <c r="A27" s="791"/>
      <c r="B27" s="454" t="s">
        <v>772</v>
      </c>
      <c r="C27" s="455">
        <v>0</v>
      </c>
      <c r="D27" s="455">
        <v>0</v>
      </c>
      <c r="E27" s="452"/>
      <c r="F27" s="329" t="s">
        <v>773</v>
      </c>
      <c r="G27" s="455">
        <v>0</v>
      </c>
      <c r="H27" s="455">
        <v>0</v>
      </c>
    </row>
    <row r="28" spans="1:12" s="175" customFormat="1" ht="30">
      <c r="A28" s="791"/>
      <c r="B28" s="454" t="s">
        <v>774</v>
      </c>
      <c r="C28" s="455">
        <v>0</v>
      </c>
      <c r="D28" s="455">
        <v>0</v>
      </c>
      <c r="E28" s="452"/>
      <c r="F28" s="329" t="s">
        <v>775</v>
      </c>
      <c r="G28" s="455">
        <v>0</v>
      </c>
      <c r="H28" s="455">
        <v>0</v>
      </c>
    </row>
    <row r="29" spans="1:12" s="175" customFormat="1" ht="30">
      <c r="A29" s="791"/>
      <c r="B29" s="454" t="s">
        <v>776</v>
      </c>
      <c r="C29" s="455">
        <v>0</v>
      </c>
      <c r="D29" s="455">
        <v>0</v>
      </c>
      <c r="E29" s="452"/>
      <c r="F29" s="329" t="s">
        <v>777</v>
      </c>
      <c r="G29" s="455">
        <v>0</v>
      </c>
      <c r="H29" s="455">
        <v>0</v>
      </c>
    </row>
    <row r="30" spans="1:12" s="175" customFormat="1" ht="45">
      <c r="A30" s="791"/>
      <c r="B30" s="454" t="s">
        <v>778</v>
      </c>
      <c r="C30" s="457">
        <v>0</v>
      </c>
      <c r="D30" s="457">
        <v>0</v>
      </c>
      <c r="E30" s="452"/>
      <c r="F30" s="329" t="s">
        <v>779</v>
      </c>
      <c r="G30" s="457">
        <f>SUM(G31:G36)</f>
        <v>0</v>
      </c>
      <c r="H30" s="457">
        <f>SUM(H31:H36)</f>
        <v>0</v>
      </c>
    </row>
    <row r="31" spans="1:12" s="175" customFormat="1" ht="15">
      <c r="A31" s="791"/>
      <c r="B31" s="454" t="s">
        <v>780</v>
      </c>
      <c r="C31" s="455">
        <v>0</v>
      </c>
      <c r="D31" s="455">
        <v>0</v>
      </c>
      <c r="E31" s="452"/>
      <c r="F31" s="329" t="s">
        <v>781</v>
      </c>
      <c r="G31" s="455">
        <v>0</v>
      </c>
      <c r="H31" s="455">
        <v>0</v>
      </c>
    </row>
    <row r="32" spans="1:12" s="175" customFormat="1" ht="15">
      <c r="A32" s="791"/>
      <c r="B32" s="454" t="s">
        <v>782</v>
      </c>
      <c r="C32" s="455">
        <v>0</v>
      </c>
      <c r="D32" s="455">
        <v>0</v>
      </c>
      <c r="E32" s="452"/>
      <c r="F32" s="329" t="s">
        <v>783</v>
      </c>
      <c r="G32" s="455">
        <v>0</v>
      </c>
      <c r="H32" s="455">
        <v>0</v>
      </c>
    </row>
    <row r="33" spans="1:8" s="175" customFormat="1" ht="15">
      <c r="A33" s="791"/>
      <c r="B33" s="454" t="s">
        <v>784</v>
      </c>
      <c r="C33" s="455">
        <v>0</v>
      </c>
      <c r="D33" s="455">
        <v>0</v>
      </c>
      <c r="E33" s="452"/>
      <c r="F33" s="329" t="s">
        <v>785</v>
      </c>
      <c r="G33" s="455">
        <v>0</v>
      </c>
      <c r="H33" s="455">
        <v>0</v>
      </c>
    </row>
    <row r="34" spans="1:8" s="175" customFormat="1" ht="30">
      <c r="A34" s="791"/>
      <c r="B34" s="454" t="s">
        <v>786</v>
      </c>
      <c r="C34" s="455">
        <v>0</v>
      </c>
      <c r="D34" s="455">
        <v>0</v>
      </c>
      <c r="E34" s="452"/>
      <c r="F34" s="329" t="s">
        <v>787</v>
      </c>
      <c r="G34" s="455">
        <v>0</v>
      </c>
      <c r="H34" s="455">
        <v>0</v>
      </c>
    </row>
    <row r="35" spans="1:8" s="175" customFormat="1" ht="30">
      <c r="A35" s="791"/>
      <c r="B35" s="454" t="s">
        <v>788</v>
      </c>
      <c r="C35" s="455">
        <v>0</v>
      </c>
      <c r="D35" s="455">
        <v>0</v>
      </c>
      <c r="E35" s="452"/>
      <c r="F35" s="329" t="s">
        <v>789</v>
      </c>
      <c r="G35" s="455">
        <v>0</v>
      </c>
      <c r="H35" s="455">
        <v>0</v>
      </c>
    </row>
    <row r="36" spans="1:8" s="175" customFormat="1" ht="15.75">
      <c r="A36" s="791"/>
      <c r="B36" s="454" t="s">
        <v>790</v>
      </c>
      <c r="C36" s="727">
        <f>'ESF LDF Sistema'!B44</f>
        <v>561875</v>
      </c>
      <c r="D36" s="727">
        <f>'ESF LDF Sistema'!C44</f>
        <v>561875</v>
      </c>
      <c r="E36" s="452"/>
      <c r="F36" s="329" t="s">
        <v>791</v>
      </c>
      <c r="G36" s="455">
        <v>0</v>
      </c>
      <c r="H36" s="455">
        <v>0</v>
      </c>
    </row>
    <row r="37" spans="1:8" s="175" customFormat="1" ht="30">
      <c r="A37" s="791"/>
      <c r="B37" s="454" t="s">
        <v>792</v>
      </c>
      <c r="C37" s="455">
        <v>0</v>
      </c>
      <c r="D37" s="455">
        <v>0</v>
      </c>
      <c r="E37" s="452"/>
      <c r="F37" s="329" t="s">
        <v>793</v>
      </c>
      <c r="G37" s="457">
        <f>SUM(G38:G40)</f>
        <v>0</v>
      </c>
      <c r="H37" s="457">
        <v>0</v>
      </c>
    </row>
    <row r="38" spans="1:8" s="175" customFormat="1" ht="30">
      <c r="A38" s="791"/>
      <c r="B38" s="454" t="s">
        <v>794</v>
      </c>
      <c r="C38" s="455">
        <v>0</v>
      </c>
      <c r="D38" s="455">
        <v>0</v>
      </c>
      <c r="E38" s="452"/>
      <c r="F38" s="329" t="s">
        <v>795</v>
      </c>
      <c r="G38" s="455">
        <v>0</v>
      </c>
      <c r="H38" s="455">
        <v>0</v>
      </c>
    </row>
    <row r="39" spans="1:8" s="175" customFormat="1" ht="15">
      <c r="A39" s="791"/>
      <c r="B39" s="454" t="s">
        <v>796</v>
      </c>
      <c r="C39" s="455">
        <v>0</v>
      </c>
      <c r="D39" s="455">
        <v>0</v>
      </c>
      <c r="E39" s="452"/>
      <c r="F39" s="329" t="s">
        <v>797</v>
      </c>
      <c r="G39" s="455">
        <v>0</v>
      </c>
      <c r="H39" s="455">
        <v>0</v>
      </c>
    </row>
    <row r="40" spans="1:8" s="175" customFormat="1" ht="15.75">
      <c r="A40" s="791"/>
      <c r="B40" s="454" t="s">
        <v>798</v>
      </c>
      <c r="C40" s="457">
        <v>0</v>
      </c>
      <c r="D40" s="457">
        <v>0</v>
      </c>
      <c r="E40" s="452"/>
      <c r="F40" s="329" t="s">
        <v>799</v>
      </c>
      <c r="G40" s="455">
        <v>0</v>
      </c>
      <c r="H40" s="455">
        <v>0</v>
      </c>
    </row>
    <row r="41" spans="1:8" s="175" customFormat="1" ht="15.75">
      <c r="A41" s="791"/>
      <c r="B41" s="454" t="s">
        <v>800</v>
      </c>
      <c r="C41" s="455">
        <v>0</v>
      </c>
      <c r="D41" s="455">
        <v>0</v>
      </c>
      <c r="E41" s="452"/>
      <c r="F41" s="329" t="s">
        <v>801</v>
      </c>
      <c r="G41" s="457">
        <f>SUM(G42:G44)</f>
        <v>0</v>
      </c>
      <c r="H41" s="457">
        <v>0</v>
      </c>
    </row>
    <row r="42" spans="1:8" s="175" customFormat="1" ht="15">
      <c r="A42" s="791"/>
      <c r="B42" s="454" t="s">
        <v>802</v>
      </c>
      <c r="C42" s="455">
        <v>0</v>
      </c>
      <c r="D42" s="455">
        <v>0</v>
      </c>
      <c r="E42" s="452"/>
      <c r="F42" s="329" t="s">
        <v>803</v>
      </c>
      <c r="G42" s="455">
        <v>0</v>
      </c>
      <c r="H42" s="455">
        <v>0</v>
      </c>
    </row>
    <row r="43" spans="1:8" s="175" customFormat="1" ht="30">
      <c r="A43" s="791"/>
      <c r="B43" s="454" t="s">
        <v>804</v>
      </c>
      <c r="C43" s="455">
        <v>0</v>
      </c>
      <c r="D43" s="455">
        <v>0</v>
      </c>
      <c r="E43" s="452"/>
      <c r="F43" s="329" t="s">
        <v>805</v>
      </c>
      <c r="G43" s="455">
        <v>0</v>
      </c>
      <c r="H43" s="455">
        <v>0</v>
      </c>
    </row>
    <row r="44" spans="1:8" s="175" customFormat="1" ht="15">
      <c r="A44" s="791"/>
      <c r="B44" s="454" t="s">
        <v>806</v>
      </c>
      <c r="C44" s="455">
        <v>0</v>
      </c>
      <c r="D44" s="455">
        <v>0</v>
      </c>
      <c r="E44" s="452"/>
      <c r="F44" s="329" t="s">
        <v>807</v>
      </c>
      <c r="G44" s="455">
        <v>0</v>
      </c>
      <c r="H44" s="455">
        <v>0</v>
      </c>
    </row>
    <row r="45" spans="1:8" s="175" customFormat="1" ht="15">
      <c r="A45" s="791"/>
      <c r="B45" s="454"/>
      <c r="C45" s="453"/>
      <c r="D45" s="453"/>
      <c r="E45" s="452"/>
      <c r="F45" s="329"/>
      <c r="G45" s="455"/>
      <c r="H45" s="455"/>
    </row>
    <row r="46" spans="1:8" s="175" customFormat="1" ht="31.5">
      <c r="A46" s="791"/>
      <c r="B46" s="450" t="s">
        <v>808</v>
      </c>
      <c r="C46" s="451">
        <f>C8+C16+C24+C30+C36+C37+C40</f>
        <v>1085733863.53</v>
      </c>
      <c r="D46" s="451">
        <f>D8+D16+D24+D30+D36+D37+D40</f>
        <v>732697037.32000005</v>
      </c>
      <c r="E46" s="452"/>
      <c r="F46" s="399" t="s">
        <v>809</v>
      </c>
      <c r="G46" s="457">
        <f>G8+G18+G22+G25+G26+G30+G37+G41</f>
        <v>261655703.24000001</v>
      </c>
      <c r="H46" s="457">
        <f>H8+H18+H22+H25+H26+H30+H37+H41</f>
        <v>380886374.16000003</v>
      </c>
    </row>
    <row r="47" spans="1:8" s="175" customFormat="1" ht="15.75">
      <c r="A47" s="791"/>
      <c r="B47" s="456"/>
      <c r="C47" s="451"/>
      <c r="D47" s="453"/>
      <c r="E47" s="458"/>
      <c r="F47" s="459"/>
      <c r="G47" s="455"/>
      <c r="H47" s="455"/>
    </row>
    <row r="48" spans="1:8" s="175" customFormat="1" ht="15.75">
      <c r="A48" s="791"/>
      <c r="B48" s="450" t="s">
        <v>80</v>
      </c>
      <c r="C48" s="453"/>
      <c r="D48" s="453"/>
      <c r="E48" s="458"/>
      <c r="F48" s="399" t="s">
        <v>82</v>
      </c>
      <c r="G48" s="455"/>
      <c r="H48" s="455"/>
    </row>
    <row r="49" spans="1:11" s="175" customFormat="1" ht="15">
      <c r="A49" s="791"/>
      <c r="B49" s="454" t="s">
        <v>810</v>
      </c>
      <c r="C49" s="455">
        <f>'ESF LDF Sistema'!B58</f>
        <v>0</v>
      </c>
      <c r="D49" s="455">
        <f>'ESF LDF Sistema'!C58</f>
        <v>0</v>
      </c>
      <c r="E49" s="452"/>
      <c r="F49" s="329" t="s">
        <v>811</v>
      </c>
      <c r="G49" s="455">
        <f>'ESF LDF Sistema'!B118</f>
        <v>0</v>
      </c>
      <c r="H49" s="455">
        <f>'ESF LDF Sistema'!C118</f>
        <v>0</v>
      </c>
    </row>
    <row r="50" spans="1:11" s="175" customFormat="1" ht="30">
      <c r="A50" s="791"/>
      <c r="B50" s="454" t="s">
        <v>812</v>
      </c>
      <c r="C50" s="455">
        <f>'ESF LDF Sistema'!B59</f>
        <v>0</v>
      </c>
      <c r="D50" s="455">
        <f>'ESF LDF Sistema'!C59</f>
        <v>0</v>
      </c>
      <c r="E50" s="452"/>
      <c r="F50" s="329" t="s">
        <v>813</v>
      </c>
      <c r="G50" s="455">
        <f>'ESF LDF Sistema'!B119</f>
        <v>2352934.3199999998</v>
      </c>
      <c r="H50" s="455">
        <f>'ESF LDF Sistema'!C119</f>
        <v>2406285.3199999998</v>
      </c>
    </row>
    <row r="51" spans="1:11" s="175" customFormat="1" ht="30">
      <c r="A51" s="791"/>
      <c r="B51" s="454" t="s">
        <v>814</v>
      </c>
      <c r="C51" s="455">
        <f>'ESF LDF Sistema'!B60</f>
        <v>3116708789.5100002</v>
      </c>
      <c r="D51" s="455">
        <f>'ESF LDF Sistema'!C60</f>
        <v>3102793540.8099999</v>
      </c>
      <c r="E51" s="452"/>
      <c r="F51" s="329" t="s">
        <v>815</v>
      </c>
      <c r="G51" s="455">
        <f>'ESF LDF Sistema'!B120</f>
        <v>229279326.71000001</v>
      </c>
      <c r="H51" s="455">
        <f>'ESF LDF Sistema'!C120</f>
        <v>231861178.81999999</v>
      </c>
    </row>
    <row r="52" spans="1:11" s="175" customFormat="1" ht="15">
      <c r="A52" s="791"/>
      <c r="B52" s="454" t="s">
        <v>816</v>
      </c>
      <c r="C52" s="455">
        <f>'ESF LDF Sistema'!B61</f>
        <v>467785768.13</v>
      </c>
      <c r="D52" s="455">
        <f>'ESF LDF Sistema'!C61</f>
        <v>466953437.52999997</v>
      </c>
      <c r="E52" s="452"/>
      <c r="F52" s="329" t="s">
        <v>817</v>
      </c>
      <c r="G52" s="455">
        <f>'ESF LDF Sistema'!B121</f>
        <v>0</v>
      </c>
      <c r="H52" s="455">
        <f>'ESF LDF Sistema'!C121</f>
        <v>0</v>
      </c>
    </row>
    <row r="53" spans="1:11" s="175" customFormat="1" ht="30">
      <c r="A53" s="791"/>
      <c r="B53" s="454" t="s">
        <v>818</v>
      </c>
      <c r="C53" s="455">
        <f>'ESF LDF Sistema'!B62</f>
        <v>42994625.68</v>
      </c>
      <c r="D53" s="455">
        <f>'ESF LDF Sistema'!C62</f>
        <v>43003207.229999997</v>
      </c>
      <c r="E53" s="452"/>
      <c r="F53" s="329" t="s">
        <v>819</v>
      </c>
      <c r="G53" s="455">
        <f>'ESF LDF Sistema'!B122</f>
        <v>0</v>
      </c>
      <c r="H53" s="455">
        <f>'ESF LDF Sistema'!C122</f>
        <v>0</v>
      </c>
    </row>
    <row r="54" spans="1:11" s="175" customFormat="1" ht="30">
      <c r="A54" s="791"/>
      <c r="B54" s="454" t="s">
        <v>820</v>
      </c>
      <c r="C54" s="455">
        <f>'ESF LDF Sistema'!B63</f>
        <v>-466948591.76999998</v>
      </c>
      <c r="D54" s="455">
        <f>'ESF LDF Sistema'!C63</f>
        <v>-455190948.77999997</v>
      </c>
      <c r="E54" s="460"/>
      <c r="F54" s="329" t="s">
        <v>821</v>
      </c>
      <c r="G54" s="455">
        <f>'ESF LDF Sistema'!B123</f>
        <v>0</v>
      </c>
      <c r="H54" s="455">
        <f>'ESF LDF Sistema'!C123</f>
        <v>0</v>
      </c>
    </row>
    <row r="55" spans="1:11" s="175" customFormat="1" ht="15.75">
      <c r="A55" s="791"/>
      <c r="B55" s="454" t="s">
        <v>822</v>
      </c>
      <c r="C55" s="455">
        <f>'ESF LDF Sistema'!B64</f>
        <v>0</v>
      </c>
      <c r="D55" s="455">
        <f>'ESF LDF Sistema'!C64</f>
        <v>0</v>
      </c>
      <c r="E55" s="460"/>
      <c r="F55" s="399"/>
      <c r="G55" s="329"/>
      <c r="H55" s="453"/>
    </row>
    <row r="56" spans="1:11" s="175" customFormat="1" ht="31.5">
      <c r="A56" s="791"/>
      <c r="B56" s="454" t="s">
        <v>823</v>
      </c>
      <c r="C56" s="455">
        <f>'ESF LDF Sistema'!B65</f>
        <v>0</v>
      </c>
      <c r="D56" s="455">
        <f>'ESF LDF Sistema'!C65</f>
        <v>0</v>
      </c>
      <c r="E56" s="460"/>
      <c r="F56" s="399" t="s">
        <v>824</v>
      </c>
      <c r="G56" s="461">
        <f>SUM(G49:G55)</f>
        <v>231632261.03</v>
      </c>
      <c r="H56" s="461">
        <f>SUM(H49:H55)</f>
        <v>234267464.13999999</v>
      </c>
    </row>
    <row r="57" spans="1:11" s="175" customFormat="1" ht="15">
      <c r="A57" s="791"/>
      <c r="B57" s="454" t="s">
        <v>825</v>
      </c>
      <c r="C57" s="455">
        <f>'ESF LDF Sistema'!B66</f>
        <v>0</v>
      </c>
      <c r="D57" s="455">
        <f>'ESF LDF Sistema'!C66</f>
        <v>0</v>
      </c>
      <c r="E57" s="452"/>
      <c r="F57" s="459"/>
      <c r="G57" s="329"/>
      <c r="H57" s="329"/>
    </row>
    <row r="58" spans="1:11" s="175" customFormat="1" ht="15.75">
      <c r="A58" s="791"/>
      <c r="B58" s="454"/>
      <c r="C58" s="453"/>
      <c r="D58" s="453"/>
      <c r="E58" s="452"/>
      <c r="F58" s="399" t="s">
        <v>826</v>
      </c>
      <c r="G58" s="461">
        <f>G46+G56</f>
        <v>493287964.26999998</v>
      </c>
      <c r="H58" s="461">
        <f>H46+H56</f>
        <v>615153838.29999995</v>
      </c>
    </row>
    <row r="59" spans="1:11" s="175" customFormat="1" ht="31.5">
      <c r="A59" s="791"/>
      <c r="B59" s="450" t="s">
        <v>827</v>
      </c>
      <c r="C59" s="453">
        <f>SUM(C49:C58)</f>
        <v>3160540591.5500002</v>
      </c>
      <c r="D59" s="453">
        <f>SUM(D49:D58)</f>
        <v>3157559236.79</v>
      </c>
      <c r="E59" s="452"/>
      <c r="F59" s="329"/>
      <c r="G59" s="455"/>
      <c r="H59" s="455"/>
    </row>
    <row r="60" spans="1:11" s="175" customFormat="1" ht="15.75">
      <c r="A60" s="791"/>
      <c r="B60" s="454"/>
      <c r="C60" s="453"/>
      <c r="D60" s="453"/>
      <c r="E60" s="460"/>
      <c r="F60" s="399" t="s">
        <v>100</v>
      </c>
      <c r="G60" s="329"/>
      <c r="H60" s="329"/>
    </row>
    <row r="61" spans="1:11" s="175" customFormat="1" ht="15.75">
      <c r="A61" s="791"/>
      <c r="B61" s="450" t="s">
        <v>828</v>
      </c>
      <c r="C61" s="451">
        <f>C59+C46</f>
        <v>4246274455.0799999</v>
      </c>
      <c r="D61" s="451">
        <f>D59+D46</f>
        <v>3890256274.1100001</v>
      </c>
      <c r="E61" s="452"/>
      <c r="F61" s="399"/>
      <c r="G61" s="329"/>
      <c r="H61" s="329"/>
      <c r="K61" s="793"/>
    </row>
    <row r="62" spans="1:11" s="175" customFormat="1" ht="31.5">
      <c r="A62" s="791"/>
      <c r="B62" s="454"/>
      <c r="C62" s="453"/>
      <c r="D62" s="453"/>
      <c r="E62" s="452"/>
      <c r="F62" s="399" t="s">
        <v>829</v>
      </c>
      <c r="G62" s="457">
        <f>SUM(G63:G65)</f>
        <v>1920716821.75</v>
      </c>
      <c r="H62" s="457">
        <f>SUM(H63:H65)</f>
        <v>1920661908.9200001</v>
      </c>
      <c r="K62" s="793"/>
    </row>
    <row r="63" spans="1:11" s="175" customFormat="1" ht="15">
      <c r="A63" s="791"/>
      <c r="B63" s="454"/>
      <c r="C63" s="453"/>
      <c r="D63" s="453"/>
      <c r="E63" s="452"/>
      <c r="F63" s="329" t="s">
        <v>830</v>
      </c>
      <c r="G63" s="455">
        <f>'ESF LDF Sistema'!B132</f>
        <v>0</v>
      </c>
      <c r="H63" s="455">
        <f>'ESF LDF Sistema'!C132</f>
        <v>0</v>
      </c>
      <c r="K63" s="793"/>
    </row>
    <row r="64" spans="1:11" s="175" customFormat="1" ht="15">
      <c r="A64" s="791"/>
      <c r="B64" s="454"/>
      <c r="C64" s="453"/>
      <c r="D64" s="453"/>
      <c r="E64" s="452"/>
      <c r="F64" s="329" t="s">
        <v>831</v>
      </c>
      <c r="G64" s="455">
        <f>'ESF LDF Sistema'!B133</f>
        <v>1920716821.75</v>
      </c>
      <c r="H64" s="455">
        <f>'ESF LDF Sistema'!C133</f>
        <v>1920661908.9200001</v>
      </c>
    </row>
    <row r="65" spans="1:12" s="175" customFormat="1" ht="30">
      <c r="A65" s="791"/>
      <c r="B65" s="454"/>
      <c r="C65" s="453"/>
      <c r="D65" s="453"/>
      <c r="E65" s="452"/>
      <c r="F65" s="329" t="s">
        <v>832</v>
      </c>
      <c r="G65" s="455">
        <f>'ESF LDF Sistema'!B134</f>
        <v>0</v>
      </c>
      <c r="H65" s="455">
        <f>'ESF LDF Sistema'!C134</f>
        <v>0</v>
      </c>
    </row>
    <row r="66" spans="1:12" s="175" customFormat="1" ht="15">
      <c r="A66" s="791"/>
      <c r="B66" s="454"/>
      <c r="C66" s="453"/>
      <c r="D66" s="453"/>
      <c r="E66" s="452"/>
      <c r="F66" s="329"/>
      <c r="G66" s="329"/>
      <c r="H66" s="329"/>
    </row>
    <row r="67" spans="1:12" s="175" customFormat="1" ht="31.5">
      <c r="A67" s="791"/>
      <c r="B67" s="454"/>
      <c r="C67" s="453"/>
      <c r="D67" s="453"/>
      <c r="E67" s="452"/>
      <c r="F67" s="399" t="s">
        <v>833</v>
      </c>
      <c r="G67" s="451">
        <f>SUM(G68:G72)</f>
        <v>1832269669.0599999</v>
      </c>
      <c r="H67" s="451">
        <f>SUM(H68:H72)</f>
        <v>1354440526.8899999</v>
      </c>
    </row>
    <row r="68" spans="1:12" s="175" customFormat="1" ht="15">
      <c r="A68" s="791"/>
      <c r="B68" s="454"/>
      <c r="C68" s="453"/>
      <c r="D68" s="329"/>
      <c r="E68" s="452"/>
      <c r="F68" s="329" t="s">
        <v>834</v>
      </c>
      <c r="G68" s="455">
        <f>'ESF LDF Sistema'!B138</f>
        <v>478202678.48000002</v>
      </c>
      <c r="H68" s="455">
        <f>'ESF LDF Sistema'!C138</f>
        <v>394877777.35000002</v>
      </c>
    </row>
    <row r="69" spans="1:12" s="175" customFormat="1" ht="15">
      <c r="A69" s="791"/>
      <c r="B69" s="454"/>
      <c r="C69" s="453"/>
      <c r="D69" s="329"/>
      <c r="E69" s="452"/>
      <c r="F69" s="329" t="s">
        <v>835</v>
      </c>
      <c r="G69" s="455">
        <f>'ESF LDF Sistema'!B139</f>
        <v>1354066990.5799999</v>
      </c>
      <c r="H69" s="455">
        <f>'ESF LDF Sistema'!C139</f>
        <v>959562749.53999996</v>
      </c>
    </row>
    <row r="70" spans="1:12" s="175" customFormat="1" ht="15">
      <c r="A70" s="791"/>
      <c r="B70" s="454"/>
      <c r="C70" s="453"/>
      <c r="D70" s="329"/>
      <c r="E70" s="452"/>
      <c r="F70" s="329" t="s">
        <v>836</v>
      </c>
      <c r="G70" s="455">
        <f>'ESF LDF Sistema'!B140</f>
        <v>0</v>
      </c>
      <c r="H70" s="455">
        <f>'ESF LDF Sistema'!C140</f>
        <v>0</v>
      </c>
    </row>
    <row r="71" spans="1:12" s="175" customFormat="1" ht="15">
      <c r="A71" s="791"/>
      <c r="B71" s="454"/>
      <c r="C71" s="453"/>
      <c r="D71" s="329"/>
      <c r="E71" s="452"/>
      <c r="F71" s="329" t="s">
        <v>837</v>
      </c>
      <c r="G71" s="455">
        <f>'ESF LDF Sistema'!B141</f>
        <v>0</v>
      </c>
      <c r="H71" s="455">
        <f>'ESF LDF Sistema'!C141</f>
        <v>0</v>
      </c>
    </row>
    <row r="72" spans="1:12" s="175" customFormat="1" ht="30">
      <c r="A72" s="791"/>
      <c r="B72" s="454"/>
      <c r="C72" s="453"/>
      <c r="D72" s="329"/>
      <c r="E72" s="452"/>
      <c r="F72" s="329" t="s">
        <v>838</v>
      </c>
      <c r="G72" s="455">
        <f>'ESF LDF Sistema'!B142</f>
        <v>0</v>
      </c>
      <c r="H72" s="455">
        <f>'ESF LDF Sistema'!C142</f>
        <v>0</v>
      </c>
    </row>
    <row r="73" spans="1:12" s="175" customFormat="1" ht="15">
      <c r="A73" s="791"/>
      <c r="B73" s="454"/>
      <c r="C73" s="453"/>
      <c r="D73" s="329"/>
      <c r="E73" s="452"/>
      <c r="F73" s="329"/>
      <c r="G73" s="455"/>
      <c r="H73" s="455"/>
    </row>
    <row r="74" spans="1:12" s="175" customFormat="1" ht="47.25">
      <c r="A74" s="791"/>
      <c r="B74" s="454"/>
      <c r="C74" s="453"/>
      <c r="D74" s="329"/>
      <c r="E74" s="452"/>
      <c r="F74" s="399" t="s">
        <v>839</v>
      </c>
      <c r="G74" s="457">
        <f>SUM(G75:G76)</f>
        <v>0</v>
      </c>
      <c r="H74" s="457">
        <v>0</v>
      </c>
    </row>
    <row r="75" spans="1:12" s="175" customFormat="1" ht="15">
      <c r="A75" s="791"/>
      <c r="B75" s="454"/>
      <c r="C75" s="453"/>
      <c r="D75" s="329"/>
      <c r="E75" s="452"/>
      <c r="F75" s="329" t="s">
        <v>840</v>
      </c>
      <c r="G75" s="455">
        <v>0</v>
      </c>
      <c r="H75" s="455">
        <v>0</v>
      </c>
    </row>
    <row r="76" spans="1:12" s="175" customFormat="1" ht="30">
      <c r="A76" s="791"/>
      <c r="B76" s="454"/>
      <c r="C76" s="453"/>
      <c r="D76" s="329"/>
      <c r="E76" s="452"/>
      <c r="F76" s="329" t="s">
        <v>841</v>
      </c>
      <c r="G76" s="455">
        <v>0</v>
      </c>
      <c r="H76" s="455">
        <v>0</v>
      </c>
    </row>
    <row r="77" spans="1:12" s="175" customFormat="1" ht="15">
      <c r="A77" s="791"/>
      <c r="B77" s="454"/>
      <c r="C77" s="453"/>
      <c r="D77" s="329"/>
      <c r="E77" s="452"/>
      <c r="F77" s="329"/>
      <c r="G77" s="329"/>
      <c r="H77" s="329"/>
    </row>
    <row r="78" spans="1:12" s="175" customFormat="1" ht="31.5">
      <c r="A78" s="791"/>
      <c r="B78" s="454"/>
      <c r="C78" s="453"/>
      <c r="D78" s="329"/>
      <c r="E78" s="452"/>
      <c r="F78" s="399" t="s">
        <v>842</v>
      </c>
      <c r="G78" s="461">
        <f>G62+G67+G74</f>
        <v>3752986490.8099999</v>
      </c>
      <c r="H78" s="461">
        <f>H62+H67+H74</f>
        <v>3275102435.8099999</v>
      </c>
    </row>
    <row r="79" spans="1:12" s="175" customFormat="1" ht="15">
      <c r="A79" s="791"/>
      <c r="B79" s="454"/>
      <c r="C79" s="453"/>
      <c r="D79" s="329"/>
      <c r="E79" s="452"/>
      <c r="F79" s="329"/>
      <c r="G79" s="329"/>
      <c r="H79" s="329"/>
    </row>
    <row r="80" spans="1:12" s="175" customFormat="1" ht="31.5">
      <c r="A80" s="791"/>
      <c r="B80" s="454"/>
      <c r="C80" s="453"/>
      <c r="D80" s="329"/>
      <c r="E80" s="452"/>
      <c r="F80" s="399" t="s">
        <v>843</v>
      </c>
      <c r="G80" s="461">
        <f>G78+G58</f>
        <v>4246274455.0799999</v>
      </c>
      <c r="H80" s="461">
        <f>H78+H58</f>
        <v>3890256274.1099997</v>
      </c>
      <c r="J80" s="180"/>
      <c r="K80" s="180"/>
      <c r="L80" s="180"/>
    </row>
    <row r="81" spans="1:8" s="175" customFormat="1" ht="15.75" thickBot="1">
      <c r="A81" s="791"/>
      <c r="B81" s="176"/>
      <c r="C81" s="177"/>
      <c r="D81" s="178"/>
      <c r="E81" s="179"/>
      <c r="F81" s="178"/>
      <c r="G81" s="178"/>
      <c r="H81" s="178"/>
    </row>
    <row r="82" spans="1:8" s="175" customFormat="1" ht="15">
      <c r="A82" s="791"/>
      <c r="C82" s="93"/>
    </row>
    <row r="83" spans="1:8" s="175" customFormat="1" ht="15">
      <c r="A83" s="791"/>
      <c r="C83" s="93"/>
    </row>
    <row r="84" spans="1:8" s="175" customFormat="1" ht="15">
      <c r="A84" s="791"/>
      <c r="C84" s="93">
        <f>C61-ESF!C32</f>
        <v>4246274455.0799999</v>
      </c>
      <c r="D84" s="93">
        <f>D61-ESF!D32</f>
        <v>3890256274.1100001</v>
      </c>
      <c r="G84" s="180">
        <f>C61-G80</f>
        <v>0</v>
      </c>
      <c r="H84" s="180">
        <f>D61-H80</f>
        <v>0</v>
      </c>
    </row>
    <row r="85" spans="1:8" s="175" customFormat="1" ht="15">
      <c r="A85" s="791"/>
      <c r="C85" s="93"/>
    </row>
    <row r="86" spans="1:8" s="175" customFormat="1" ht="15">
      <c r="A86" s="791"/>
      <c r="C86" s="93"/>
    </row>
    <row r="87" spans="1:8" s="175" customFormat="1" ht="15">
      <c r="A87" s="791"/>
      <c r="C87" s="93"/>
    </row>
    <row r="88" spans="1:8" s="175" customFormat="1" ht="15">
      <c r="A88" s="791"/>
      <c r="C88" s="93"/>
    </row>
  </sheetData>
  <mergeCells count="4">
    <mergeCell ref="B1:H1"/>
    <mergeCell ref="B2:H2"/>
    <mergeCell ref="B3:H3"/>
    <mergeCell ref="B4:H4"/>
  </mergeCells>
  <pageMargins left="0.70866141732283472" right="0.70866141732283472" top="0.74803149606299213" bottom="0.74803149606299213" header="0.31496062992125984" footer="0.31496062992125984"/>
  <pageSetup scale="3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  <pageSetUpPr fitToPage="1"/>
  </sheetPr>
  <dimension ref="A1:P70"/>
  <sheetViews>
    <sheetView workbookViewId="0">
      <selection activeCell="D40" sqref="D40"/>
    </sheetView>
  </sheetViews>
  <sheetFormatPr baseColWidth="10" defaultRowHeight="15"/>
  <cols>
    <col min="1" max="1" width="3.5703125" style="555" customWidth="1"/>
    <col min="2" max="2" width="4" style="555" customWidth="1"/>
    <col min="3" max="3" width="38.85546875" style="555" customWidth="1"/>
    <col min="4" max="4" width="14.140625" style="556" bestFit="1" customWidth="1"/>
    <col min="5" max="5" width="13.7109375" style="562" customWidth="1"/>
    <col min="6" max="6" width="2.140625" style="555" customWidth="1"/>
    <col min="7" max="7" width="4.5703125" style="555" customWidth="1"/>
    <col min="8" max="8" width="40.28515625" style="555" customWidth="1"/>
    <col min="9" max="9" width="20" style="557" bestFit="1" customWidth="1"/>
    <col min="10" max="10" width="14" style="558" customWidth="1"/>
    <col min="11" max="11" width="1.85546875" style="555" customWidth="1"/>
    <col min="12" max="12" width="2.7109375" style="555" customWidth="1"/>
    <col min="13" max="13" width="3.28515625" style="554" customWidth="1"/>
    <col min="15" max="15" width="19.140625" customWidth="1"/>
    <col min="16" max="16" width="16.7109375" customWidth="1"/>
  </cols>
  <sheetData>
    <row r="1" spans="1:16">
      <c r="E1" s="1290"/>
      <c r="F1" s="1290"/>
      <c r="L1" s="559"/>
      <c r="M1" s="560"/>
    </row>
    <row r="2" spans="1:16">
      <c r="C2" s="561" t="s">
        <v>1289</v>
      </c>
      <c r="L2" s="559"/>
      <c r="M2" s="560"/>
    </row>
    <row r="3" spans="1:16">
      <c r="B3" s="560"/>
      <c r="C3" s="1291" t="s">
        <v>1290</v>
      </c>
      <c r="D3" s="1291"/>
      <c r="E3" s="1291"/>
      <c r="F3" s="561"/>
      <c r="G3" s="561"/>
      <c r="H3" s="561"/>
      <c r="I3" s="561"/>
      <c r="J3" s="561"/>
      <c r="L3" s="559"/>
      <c r="M3" s="560"/>
    </row>
    <row r="4" spans="1:16">
      <c r="B4" s="560"/>
      <c r="C4" s="561"/>
      <c r="D4" s="561"/>
      <c r="E4" s="561"/>
      <c r="F4" s="561"/>
      <c r="G4" s="561"/>
      <c r="H4" s="561"/>
      <c r="I4" s="561"/>
      <c r="J4" s="561"/>
      <c r="L4" s="559"/>
      <c r="M4" s="560"/>
    </row>
    <row r="5" spans="1:16">
      <c r="B5" s="1292"/>
      <c r="C5" s="1292"/>
      <c r="D5" s="1292"/>
      <c r="E5" s="1292"/>
      <c r="F5" s="1292"/>
      <c r="G5" s="1292"/>
      <c r="H5" s="1292"/>
      <c r="I5" s="1292"/>
      <c r="J5" s="1292"/>
      <c r="L5" s="559"/>
      <c r="M5" s="560"/>
    </row>
    <row r="6" spans="1:16">
      <c r="B6" s="1292"/>
      <c r="C6" s="1292"/>
      <c r="D6" s="1292"/>
      <c r="E6" s="1292"/>
      <c r="F6" s="1292"/>
      <c r="G6" s="1292"/>
      <c r="H6" s="1292"/>
      <c r="I6" s="1292"/>
      <c r="J6" s="1292"/>
      <c r="L6" s="559"/>
      <c r="M6" s="560"/>
    </row>
    <row r="7" spans="1:16">
      <c r="J7" s="563"/>
      <c r="L7" s="559"/>
      <c r="M7" s="560"/>
    </row>
    <row r="8" spans="1:16">
      <c r="J8" s="563"/>
      <c r="L8" s="559"/>
      <c r="M8" s="560" t="s">
        <v>56</v>
      </c>
    </row>
    <row r="9" spans="1:16">
      <c r="A9" s="564"/>
      <c r="B9" s="1292" t="s">
        <v>59</v>
      </c>
      <c r="C9" s="1292"/>
      <c r="D9" s="1292"/>
      <c r="E9" s="1292"/>
      <c r="F9" s="1292" t="s">
        <v>60</v>
      </c>
      <c r="G9" s="1292"/>
      <c r="H9" s="1292"/>
      <c r="I9" s="1292"/>
      <c r="J9" s="1292"/>
      <c r="K9" s="564"/>
      <c r="L9" s="559"/>
      <c r="M9" s="560" t="s">
        <v>56</v>
      </c>
    </row>
    <row r="10" spans="1:16">
      <c r="A10" s="564"/>
      <c r="B10" s="561"/>
      <c r="C10" s="561"/>
      <c r="D10" s="562"/>
      <c r="F10" s="561"/>
      <c r="G10" s="561"/>
      <c r="H10" s="561"/>
      <c r="I10" s="565"/>
      <c r="J10" s="566"/>
      <c r="K10" s="564"/>
      <c r="L10" s="559"/>
      <c r="M10" s="560" t="s">
        <v>56</v>
      </c>
    </row>
    <row r="11" spans="1:16">
      <c r="A11" s="564"/>
      <c r="B11" s="561" t="s">
        <v>1291</v>
      </c>
      <c r="C11" s="561"/>
      <c r="D11" s="562"/>
      <c r="G11" s="561" t="s">
        <v>1292</v>
      </c>
      <c r="I11" s="562"/>
      <c r="J11" s="567"/>
      <c r="K11" s="564"/>
      <c r="L11" s="559"/>
      <c r="M11" s="560"/>
    </row>
    <row r="12" spans="1:16">
      <c r="A12" s="559"/>
      <c r="B12" s="561" t="s">
        <v>1293</v>
      </c>
      <c r="C12" s="561"/>
      <c r="D12" s="562"/>
      <c r="E12" s="562">
        <f>SUM(D13:D18)</f>
        <v>447960142.28000003</v>
      </c>
      <c r="G12" s="561" t="s">
        <v>64</v>
      </c>
      <c r="I12" s="556"/>
      <c r="J12" s="567">
        <f>SUM(I13:I19)</f>
        <v>168876773.89000002</v>
      </c>
      <c r="K12" s="559"/>
      <c r="L12" s="559"/>
      <c r="M12" s="560"/>
    </row>
    <row r="13" spans="1:16">
      <c r="A13" s="559"/>
      <c r="C13" s="555" t="s">
        <v>1294</v>
      </c>
      <c r="D13" s="568">
        <v>0</v>
      </c>
      <c r="E13" s="569"/>
      <c r="H13" s="555" t="s">
        <v>21</v>
      </c>
      <c r="I13" s="556">
        <f>'LDF F1 ESF '!G9</f>
        <v>0</v>
      </c>
      <c r="J13" s="567"/>
      <c r="K13" s="559"/>
      <c r="L13" s="559"/>
      <c r="M13" s="560"/>
    </row>
    <row r="14" spans="1:16">
      <c r="A14" s="559"/>
      <c r="C14" s="555" t="s">
        <v>1295</v>
      </c>
      <c r="D14" s="568">
        <f>'LDF F1 ESF '!C10</f>
        <v>40449285.030000001</v>
      </c>
      <c r="E14" s="569"/>
      <c r="H14" s="555" t="s">
        <v>1296</v>
      </c>
      <c r="I14" s="556">
        <f>'LDF F1 ESF '!G10</f>
        <v>110848643.93000001</v>
      </c>
      <c r="J14" s="567"/>
      <c r="K14" s="559"/>
      <c r="L14" s="559"/>
      <c r="M14" s="560"/>
      <c r="O14" s="93"/>
      <c r="P14" t="s">
        <v>4123</v>
      </c>
    </row>
    <row r="15" spans="1:16" s="614" customFormat="1">
      <c r="A15" s="559"/>
      <c r="B15" s="555"/>
      <c r="C15" s="555" t="s">
        <v>3953</v>
      </c>
      <c r="D15" s="568">
        <f>'LDF F1 ESF '!C11</f>
        <v>10708960.449999999</v>
      </c>
      <c r="E15" s="569"/>
      <c r="F15" s="555"/>
      <c r="G15" s="555"/>
      <c r="H15" s="555" t="s">
        <v>1299</v>
      </c>
      <c r="I15" s="556">
        <f>'LDF F1 ESF '!G11</f>
        <v>3237051.93</v>
      </c>
      <c r="J15" s="567"/>
      <c r="K15" s="559"/>
      <c r="L15" s="559"/>
      <c r="M15" s="560"/>
      <c r="P15" s="614" t="s">
        <v>4124</v>
      </c>
    </row>
    <row r="16" spans="1:16">
      <c r="A16" s="559"/>
      <c r="B16" s="561"/>
      <c r="C16" s="555" t="s">
        <v>1297</v>
      </c>
      <c r="D16" s="568">
        <f>'LDF F1 ESF '!C12</f>
        <v>301041828.31</v>
      </c>
      <c r="E16" s="567"/>
      <c r="G16" s="560"/>
      <c r="H16" s="555" t="s">
        <v>1604</v>
      </c>
      <c r="I16" s="556">
        <f>'LDF F1 ESF '!G12</f>
        <v>0</v>
      </c>
      <c r="J16" s="560"/>
      <c r="K16" s="559"/>
      <c r="L16" s="559"/>
      <c r="M16" s="560"/>
      <c r="P16" t="s">
        <v>4097</v>
      </c>
    </row>
    <row r="17" spans="1:16">
      <c r="A17" s="559"/>
      <c r="B17" s="560"/>
      <c r="C17" s="555" t="s">
        <v>3954</v>
      </c>
      <c r="D17" s="556">
        <f>'LDF F1 ESF '!C13</f>
        <v>95760068.489999995</v>
      </c>
      <c r="E17" s="560"/>
      <c r="H17" s="555" t="s">
        <v>1300</v>
      </c>
      <c r="I17" s="556">
        <f>'LDF F1 ESF '!G13</f>
        <v>0</v>
      </c>
      <c r="J17" s="567"/>
      <c r="K17" s="559"/>
      <c r="L17" s="559"/>
      <c r="M17" s="560"/>
      <c r="O17" s="537"/>
    </row>
    <row r="18" spans="1:16">
      <c r="A18" s="559"/>
      <c r="B18" s="560"/>
      <c r="C18" s="555" t="s">
        <v>1298</v>
      </c>
      <c r="D18" s="570">
        <f>'LDF F1 ESF '!C14</f>
        <v>0</v>
      </c>
      <c r="E18" s="560"/>
      <c r="H18" s="555" t="s">
        <v>1302</v>
      </c>
      <c r="I18" s="556">
        <f>'LDF F1 ESF '!G14</f>
        <v>0</v>
      </c>
      <c r="J18" s="567"/>
      <c r="K18" s="559"/>
      <c r="L18" s="559"/>
      <c r="M18" s="557"/>
      <c r="O18" s="227"/>
      <c r="P18" t="s">
        <v>4125</v>
      </c>
    </row>
    <row r="19" spans="1:16">
      <c r="A19" s="559"/>
      <c r="H19" s="555" t="s">
        <v>1304</v>
      </c>
      <c r="I19" s="556">
        <f>'LDF F1 ESF '!G15+'LDF F1 ESF '!G16+'LDF F1 ESF '!G17</f>
        <v>54791078.030000001</v>
      </c>
      <c r="J19" s="567"/>
      <c r="K19" s="559"/>
      <c r="L19" s="559"/>
      <c r="M19" s="560"/>
      <c r="O19" s="227"/>
    </row>
    <row r="20" spans="1:16" s="614" customFormat="1">
      <c r="A20" s="559"/>
      <c r="B20" s="561" t="s">
        <v>1301</v>
      </c>
      <c r="C20" s="555"/>
      <c r="D20" s="556"/>
      <c r="E20" s="562">
        <f>SUM(D22:D25)</f>
        <v>636197195.45000005</v>
      </c>
      <c r="F20" s="555"/>
      <c r="G20" s="555"/>
      <c r="J20" s="567"/>
      <c r="K20" s="559"/>
      <c r="L20" s="559"/>
      <c r="M20" s="560"/>
      <c r="O20" s="227"/>
    </row>
    <row r="21" spans="1:16">
      <c r="A21" s="559"/>
      <c r="B21" s="561"/>
      <c r="G21" s="560"/>
      <c r="J21" s="560"/>
      <c r="K21" s="559"/>
      <c r="L21" s="559"/>
      <c r="M21" s="560"/>
    </row>
    <row r="22" spans="1:16">
      <c r="A22" s="559"/>
      <c r="C22" s="555" t="s">
        <v>1303</v>
      </c>
      <c r="D22" s="568">
        <f>'LDF F1 ESF '!C18</f>
        <v>0</v>
      </c>
      <c r="E22" s="567"/>
      <c r="G22" s="560"/>
      <c r="H22" s="560"/>
      <c r="I22" s="560"/>
      <c r="J22" s="560"/>
      <c r="K22" s="559"/>
      <c r="L22" s="559"/>
      <c r="M22" s="560"/>
      <c r="O22" s="633"/>
    </row>
    <row r="23" spans="1:16">
      <c r="A23" s="559"/>
      <c r="C23" s="555" t="s">
        <v>1305</v>
      </c>
      <c r="D23" s="568">
        <f>'LDF F1 ESF '!C19-D24</f>
        <v>633093104.63</v>
      </c>
      <c r="E23" s="567"/>
      <c r="G23" s="561" t="s">
        <v>1307</v>
      </c>
      <c r="I23" s="556"/>
      <c r="J23" s="562">
        <f>SUM(I24:I25)</f>
        <v>50909090.920000002</v>
      </c>
      <c r="K23" s="559"/>
      <c r="L23" s="559"/>
      <c r="M23" s="560"/>
    </row>
    <row r="24" spans="1:16">
      <c r="A24" s="559"/>
      <c r="C24" s="555" t="s">
        <v>1306</v>
      </c>
      <c r="D24" s="568">
        <f>SUMIF('Balanza Marzo 23'!A:A,"1123040001",'Balanza Marzo 23'!F:F)</f>
        <v>2649090.8199999998</v>
      </c>
      <c r="E24" s="567"/>
      <c r="G24" s="561"/>
      <c r="H24" s="555" t="s">
        <v>1309</v>
      </c>
      <c r="I24" s="556">
        <v>0</v>
      </c>
      <c r="J24" s="562"/>
      <c r="K24" s="559"/>
      <c r="L24" s="559"/>
      <c r="M24" s="560"/>
    </row>
    <row r="25" spans="1:16">
      <c r="A25" s="559"/>
      <c r="C25" s="555" t="s">
        <v>1308</v>
      </c>
      <c r="D25" s="570">
        <f>'LDF F1 ESF '!C21</f>
        <v>455000</v>
      </c>
      <c r="E25" s="567"/>
      <c r="G25" s="561"/>
      <c r="H25" s="555" t="s">
        <v>1310</v>
      </c>
      <c r="I25" s="570">
        <f>'LDF F1 ESF '!G19</f>
        <v>50909090.920000002</v>
      </c>
      <c r="J25" s="562"/>
      <c r="K25" s="559"/>
      <c r="L25" s="559"/>
      <c r="M25" s="560"/>
    </row>
    <row r="26" spans="1:16">
      <c r="A26" s="559"/>
      <c r="B26" s="560"/>
      <c r="C26" s="561"/>
      <c r="D26" s="562"/>
      <c r="E26" s="560"/>
      <c r="G26" s="561"/>
      <c r="H26" s="560"/>
      <c r="I26" s="560"/>
      <c r="J26" s="571"/>
      <c r="K26" s="559"/>
      <c r="L26" s="559"/>
      <c r="M26" s="560"/>
    </row>
    <row r="27" spans="1:16">
      <c r="A27" s="559"/>
      <c r="B27" s="561" t="s">
        <v>1311</v>
      </c>
      <c r="C27" s="560"/>
      <c r="D27" s="560"/>
      <c r="E27" s="562">
        <f>SUM(D27:D28)</f>
        <v>1014650.8</v>
      </c>
      <c r="G27" s="561" t="s">
        <v>1313</v>
      </c>
      <c r="I27" s="556"/>
      <c r="J27" s="571">
        <f>SUM(I28)</f>
        <v>41869838.43</v>
      </c>
      <c r="K27" s="559"/>
      <c r="L27" s="559"/>
      <c r="M27" s="560"/>
    </row>
    <row r="28" spans="1:16">
      <c r="A28" s="559"/>
      <c r="C28" s="555" t="s">
        <v>1312</v>
      </c>
      <c r="D28" s="570">
        <f>'LDF F1 ESF '!C24</f>
        <v>1014650.8</v>
      </c>
      <c r="E28" s="567"/>
      <c r="H28" s="555" t="s">
        <v>1314</v>
      </c>
      <c r="I28" s="568">
        <f>'LDF F1 ESF '!G23</f>
        <v>41869838.43</v>
      </c>
      <c r="J28" s="567"/>
      <c r="K28" s="559"/>
      <c r="L28" s="559"/>
      <c r="M28" s="560"/>
    </row>
    <row r="29" spans="1:16" ht="15.75" customHeight="1">
      <c r="A29" s="559"/>
      <c r="D29" s="568"/>
      <c r="E29" s="567"/>
      <c r="H29" s="560"/>
      <c r="I29" s="560"/>
      <c r="J29" s="567"/>
      <c r="K29" s="559"/>
      <c r="L29" s="559"/>
      <c r="M29" s="560"/>
    </row>
    <row r="30" spans="1:16">
      <c r="A30" s="559"/>
      <c r="B30" s="561" t="s">
        <v>71</v>
      </c>
      <c r="C30" s="560"/>
      <c r="D30" s="560" t="s">
        <v>56</v>
      </c>
      <c r="E30" s="567">
        <f>D31</f>
        <v>561875</v>
      </c>
      <c r="G30" s="561" t="s">
        <v>1315</v>
      </c>
      <c r="I30" s="568"/>
      <c r="J30" s="571">
        <f>SUM(I31:I32)</f>
        <v>0</v>
      </c>
      <c r="K30" s="559"/>
      <c r="L30" s="559"/>
      <c r="M30" s="560"/>
    </row>
    <row r="31" spans="1:16">
      <c r="A31" s="559"/>
      <c r="C31" s="555" t="s">
        <v>1600</v>
      </c>
      <c r="D31" s="570">
        <f>'LDF F1 ESF '!C36</f>
        <v>561875</v>
      </c>
      <c r="E31" s="567"/>
      <c r="H31" s="555" t="s">
        <v>1316</v>
      </c>
      <c r="I31" s="568">
        <f>'LDF F1 ESF '!G32</f>
        <v>0</v>
      </c>
      <c r="J31" s="567"/>
      <c r="K31" s="559"/>
      <c r="L31" s="559"/>
      <c r="M31" s="560"/>
    </row>
    <row r="32" spans="1:16" ht="25.5">
      <c r="A32" s="559"/>
      <c r="B32" s="560"/>
      <c r="C32" s="560"/>
      <c r="D32" s="560"/>
      <c r="E32" s="572"/>
      <c r="H32" s="573" t="s">
        <v>1318</v>
      </c>
      <c r="I32" s="570">
        <v>0</v>
      </c>
      <c r="J32" s="567"/>
      <c r="K32" s="559"/>
      <c r="L32" s="559"/>
      <c r="M32" s="560"/>
      <c r="O32" s="70"/>
    </row>
    <row r="33" spans="1:13">
      <c r="A33" s="559"/>
      <c r="B33" s="561" t="s">
        <v>1317</v>
      </c>
      <c r="E33" s="571">
        <f>SUM(E12:E30)</f>
        <v>1085733863.53</v>
      </c>
      <c r="G33" s="560"/>
      <c r="H33" s="560"/>
      <c r="I33" s="560"/>
      <c r="J33" s="560"/>
      <c r="K33" s="559"/>
      <c r="L33" s="559"/>
      <c r="M33" s="560"/>
    </row>
    <row r="34" spans="1:13">
      <c r="A34" s="559"/>
      <c r="B34" s="560"/>
      <c r="C34" s="560"/>
      <c r="D34" s="560"/>
      <c r="E34" s="560"/>
      <c r="G34" s="561" t="s">
        <v>1319</v>
      </c>
      <c r="I34" s="556"/>
      <c r="J34" s="567">
        <f>SUM(J10:J32)</f>
        <v>261655703.24000001</v>
      </c>
      <c r="K34" s="559"/>
      <c r="L34" s="559"/>
      <c r="M34" s="560"/>
    </row>
    <row r="35" spans="1:13">
      <c r="A35" s="559"/>
      <c r="B35" s="561" t="s">
        <v>1320</v>
      </c>
      <c r="E35" s="567"/>
      <c r="G35" s="560"/>
      <c r="H35" s="560"/>
      <c r="I35" s="560"/>
      <c r="J35" s="560"/>
      <c r="K35" s="559"/>
      <c r="L35" s="559"/>
      <c r="M35" s="560"/>
    </row>
    <row r="36" spans="1:13">
      <c r="A36" s="559"/>
      <c r="G36" s="561" t="s">
        <v>1321</v>
      </c>
      <c r="H36" s="561"/>
      <c r="I36" s="562"/>
      <c r="J36" s="560"/>
      <c r="K36" s="559"/>
      <c r="L36" s="559"/>
      <c r="M36" s="560"/>
    </row>
    <row r="37" spans="1:13">
      <c r="A37" s="559"/>
      <c r="B37" s="561" t="s">
        <v>254</v>
      </c>
      <c r="C37" s="561"/>
      <c r="D37" s="562"/>
      <c r="E37" s="562">
        <f>SUM(D38:D40)</f>
        <v>3116708789.5100002</v>
      </c>
      <c r="G37" s="560"/>
      <c r="H37" s="560"/>
      <c r="I37" s="560"/>
      <c r="J37" s="560"/>
      <c r="K37" s="559"/>
      <c r="L37" s="559"/>
      <c r="M37" s="560"/>
    </row>
    <row r="38" spans="1:13">
      <c r="A38" s="559"/>
      <c r="C38" s="555" t="s">
        <v>1322</v>
      </c>
      <c r="D38" s="568">
        <f>'Balanza Marzo 23'!Q334</f>
        <v>2142504712.4300001</v>
      </c>
      <c r="G38" s="561" t="s">
        <v>1323</v>
      </c>
      <c r="I38" s="556"/>
      <c r="J38" s="567">
        <f>SUM(I39)</f>
        <v>2352934.3199999998</v>
      </c>
      <c r="K38" s="559"/>
      <c r="L38" s="559"/>
      <c r="M38" s="560"/>
    </row>
    <row r="39" spans="1:13">
      <c r="A39" s="559"/>
      <c r="C39" s="555" t="s">
        <v>1324</v>
      </c>
      <c r="D39" s="568">
        <f>'Balanza Marzo 23'!Q335+'Balanza Marzo 23'!Q338</f>
        <v>526836264.33999997</v>
      </c>
      <c r="G39" s="560"/>
      <c r="H39" s="555" t="s">
        <v>1325</v>
      </c>
      <c r="I39" s="568">
        <f>'LDF F1 ESF '!G50</f>
        <v>2352934.3199999998</v>
      </c>
      <c r="J39" s="560"/>
      <c r="K39" s="559"/>
      <c r="L39" s="559"/>
      <c r="M39" s="560"/>
    </row>
    <row r="40" spans="1:13">
      <c r="A40" s="559"/>
      <c r="B40" s="561"/>
      <c r="C40" s="555" t="s">
        <v>1326</v>
      </c>
      <c r="D40" s="568">
        <f>'Balanza Marzo 23'!Q336</f>
        <v>447367812.74000001</v>
      </c>
      <c r="G40" s="561" t="s">
        <v>1327</v>
      </c>
      <c r="H40" s="561"/>
      <c r="I40" s="562"/>
      <c r="J40" s="571">
        <f>SUM(I41)</f>
        <v>229279326.71000001</v>
      </c>
      <c r="K40" s="559"/>
    </row>
    <row r="41" spans="1:13">
      <c r="A41" s="559"/>
      <c r="C41" s="554"/>
      <c r="D41" s="554"/>
      <c r="E41" s="567"/>
      <c r="H41" s="555" t="s">
        <v>1328</v>
      </c>
      <c r="I41" s="570">
        <f>'LDF F1 ESF '!G51</f>
        <v>229279326.71000001</v>
      </c>
      <c r="J41" s="567"/>
      <c r="K41" s="559"/>
    </row>
    <row r="42" spans="1:13">
      <c r="A42" s="559"/>
      <c r="B42" s="561" t="s">
        <v>87</v>
      </c>
      <c r="E42" s="562">
        <f>SUM(D44:D51)</f>
        <v>467785768.13</v>
      </c>
      <c r="G42" s="561" t="s">
        <v>1329</v>
      </c>
      <c r="I42" s="556"/>
      <c r="J42" s="567">
        <f>SUM(J37:J40)</f>
        <v>231632261.03</v>
      </c>
      <c r="K42" s="559"/>
    </row>
    <row r="43" spans="1:13">
      <c r="A43" s="559"/>
      <c r="D43" s="556" t="s">
        <v>56</v>
      </c>
      <c r="K43" s="559"/>
    </row>
    <row r="44" spans="1:13">
      <c r="A44" s="559"/>
      <c r="C44" s="555" t="s">
        <v>247</v>
      </c>
      <c r="D44" s="568">
        <f>'Balanza Marzo 23'!Q340</f>
        <v>68692071.810000002</v>
      </c>
      <c r="K44" s="559"/>
    </row>
    <row r="45" spans="1:13">
      <c r="A45" s="559"/>
      <c r="C45" s="555" t="s">
        <v>248</v>
      </c>
      <c r="D45" s="568">
        <f>'Balanza Marzo 23'!Q341</f>
        <v>9108870</v>
      </c>
      <c r="G45" s="561" t="s">
        <v>1330</v>
      </c>
      <c r="I45" s="556"/>
      <c r="J45" s="571">
        <f>J34+J42</f>
        <v>493287964.26999998</v>
      </c>
      <c r="K45" s="559"/>
    </row>
    <row r="46" spans="1:13">
      <c r="A46" s="559"/>
      <c r="C46" s="555" t="s">
        <v>1331</v>
      </c>
      <c r="D46" s="568">
        <f>'Balanza Marzo 23'!Q342</f>
        <v>8355850.75</v>
      </c>
      <c r="E46" s="567"/>
      <c r="K46" s="559"/>
    </row>
    <row r="47" spans="1:13">
      <c r="A47" s="559"/>
      <c r="C47" s="555" t="s">
        <v>1332</v>
      </c>
      <c r="D47" s="568">
        <f>'Balanza Marzo 23'!Q343</f>
        <v>225444859.17000002</v>
      </c>
      <c r="E47" s="571"/>
      <c r="K47" s="559"/>
    </row>
    <row r="48" spans="1:13">
      <c r="A48" s="559"/>
      <c r="B48" s="561"/>
      <c r="C48" s="555" t="s">
        <v>251</v>
      </c>
      <c r="D48" s="568">
        <f>'Balanza Marzo 23'!Q344</f>
        <v>5596672.9400000004</v>
      </c>
      <c r="E48" s="571"/>
      <c r="G48" s="561" t="s">
        <v>100</v>
      </c>
      <c r="I48" s="556"/>
      <c r="J48" s="567"/>
      <c r="K48" s="559"/>
    </row>
    <row r="49" spans="1:13">
      <c r="A49" s="559"/>
      <c r="B49" s="561"/>
      <c r="C49" s="555" t="s">
        <v>1333</v>
      </c>
      <c r="D49" s="568">
        <f>'Balanza Marzo 23'!Q345</f>
        <v>146941281.96000001</v>
      </c>
      <c r="E49" s="567"/>
      <c r="K49" s="559"/>
    </row>
    <row r="50" spans="1:13">
      <c r="A50" s="559"/>
      <c r="C50" s="555" t="s">
        <v>1334</v>
      </c>
      <c r="D50" s="568">
        <f>'Balanza Marzo 23'!Q346</f>
        <v>2326161.5</v>
      </c>
      <c r="E50" s="567"/>
      <c r="G50" s="561" t="s">
        <v>102</v>
      </c>
      <c r="I50" s="556"/>
      <c r="J50" s="567">
        <f>SUM(I51:I52)</f>
        <v>1920716821.75</v>
      </c>
      <c r="K50" s="559"/>
    </row>
    <row r="51" spans="1:13">
      <c r="A51" s="559"/>
      <c r="C51" s="555" t="s">
        <v>253</v>
      </c>
      <c r="D51" s="568">
        <f>'Balanza Marzo 23'!Q347</f>
        <v>1320000</v>
      </c>
      <c r="E51" s="567"/>
      <c r="H51" s="555" t="s">
        <v>1335</v>
      </c>
      <c r="I51" s="568">
        <f>'LDF F1 ESF '!G64</f>
        <v>1920716821.75</v>
      </c>
      <c r="J51" s="567"/>
      <c r="K51" s="559"/>
    </row>
    <row r="52" spans="1:13">
      <c r="A52" s="559"/>
      <c r="B52" s="561" t="s">
        <v>45</v>
      </c>
      <c r="D52" s="568"/>
      <c r="E52" s="562">
        <f>SUM(D54)</f>
        <v>-466948591.76999998</v>
      </c>
      <c r="H52" s="555" t="s">
        <v>1336</v>
      </c>
      <c r="I52" s="570">
        <v>0</v>
      </c>
      <c r="J52" s="567"/>
      <c r="K52" s="559"/>
    </row>
    <row r="53" spans="1:13">
      <c r="A53" s="559"/>
      <c r="K53" s="559"/>
    </row>
    <row r="54" spans="1:13" ht="25.5">
      <c r="A54" s="559"/>
      <c r="C54" s="573" t="s">
        <v>91</v>
      </c>
      <c r="D54" s="570">
        <f>'LDF F1 ESF '!C54</f>
        <v>-466948591.76999998</v>
      </c>
      <c r="E54" s="567"/>
      <c r="K54" s="559"/>
    </row>
    <row r="55" spans="1:13">
      <c r="A55" s="559"/>
      <c r="B55" s="561" t="s">
        <v>89</v>
      </c>
      <c r="D55" s="568"/>
      <c r="G55" s="561" t="s">
        <v>1337</v>
      </c>
      <c r="I55" s="556"/>
      <c r="J55" s="567">
        <f>SUM(I56:I57)</f>
        <v>1832269669.0599999</v>
      </c>
      <c r="K55" s="559"/>
    </row>
    <row r="56" spans="1:13">
      <c r="A56" s="559"/>
      <c r="B56" s="575"/>
      <c r="E56" s="567">
        <f>SUM(D58)</f>
        <v>42994625.68</v>
      </c>
      <c r="H56" s="555" t="s">
        <v>1339</v>
      </c>
      <c r="I56" s="556">
        <f>'LDF F1 ESF '!G68</f>
        <v>478202678.48000002</v>
      </c>
      <c r="J56" s="567"/>
      <c r="K56" s="559"/>
    </row>
    <row r="57" spans="1:13">
      <c r="A57" s="559"/>
      <c r="B57" s="575"/>
      <c r="E57" s="567" t="s">
        <v>56</v>
      </c>
      <c r="G57" s="561"/>
      <c r="H57" s="555" t="s">
        <v>1338</v>
      </c>
      <c r="I57" s="794">
        <f>'LDF F1 ESF '!G69</f>
        <v>1354066990.5799999</v>
      </c>
      <c r="J57" s="567" t="s">
        <v>56</v>
      </c>
      <c r="K57" s="559"/>
    </row>
    <row r="58" spans="1:13">
      <c r="A58" s="559"/>
      <c r="C58" s="575" t="s">
        <v>1340</v>
      </c>
      <c r="D58" s="570">
        <f>'Balanza Marzo 23'!Q350</f>
        <v>42994625.68</v>
      </c>
      <c r="I58" s="557" t="s">
        <v>56</v>
      </c>
      <c r="K58" s="559"/>
    </row>
    <row r="59" spans="1:13">
      <c r="A59" s="559"/>
      <c r="C59" s="575"/>
      <c r="I59" s="556" t="s">
        <v>56</v>
      </c>
      <c r="K59" s="559"/>
      <c r="M59" s="574" t="s">
        <v>56</v>
      </c>
    </row>
    <row r="60" spans="1:13">
      <c r="A60" s="559"/>
      <c r="B60" s="561" t="s">
        <v>1341</v>
      </c>
      <c r="E60" s="576">
        <f>SUM(E37:E58)</f>
        <v>3160540591.5500002</v>
      </c>
      <c r="G60" s="561" t="s">
        <v>1342</v>
      </c>
      <c r="I60" s="556"/>
      <c r="J60" s="576">
        <f>SUM(J50:J57)</f>
        <v>3752986490.8099999</v>
      </c>
      <c r="K60" s="559"/>
      <c r="M60" s="574" t="s">
        <v>56</v>
      </c>
    </row>
    <row r="61" spans="1:13">
      <c r="A61" s="559"/>
      <c r="E61" s="562">
        <f>'LDF F1 ESF '!C59-'ESF REG'!E60</f>
        <v>0</v>
      </c>
      <c r="K61" s="559"/>
    </row>
    <row r="62" spans="1:13">
      <c r="A62" s="559"/>
      <c r="C62" s="575"/>
      <c r="D62" s="568"/>
      <c r="E62" s="567"/>
      <c r="I62" s="556"/>
      <c r="J62" s="571"/>
      <c r="K62" s="559"/>
    </row>
    <row r="63" spans="1:13" ht="15.75" thickBot="1">
      <c r="A63" s="559"/>
      <c r="B63" s="561" t="s">
        <v>1343</v>
      </c>
      <c r="E63" s="577">
        <f>E60+E33</f>
        <v>4246274455.0799999</v>
      </c>
      <c r="G63" s="561" t="s">
        <v>1344</v>
      </c>
      <c r="I63" s="556"/>
      <c r="J63" s="578">
        <f>J60+J45</f>
        <v>4246274455.0799999</v>
      </c>
      <c r="K63" s="559"/>
      <c r="M63" s="574" t="s">
        <v>56</v>
      </c>
    </row>
    <row r="64" spans="1:13" ht="15.75" thickTop="1">
      <c r="A64" s="559"/>
      <c r="C64" s="575"/>
      <c r="D64" s="568"/>
      <c r="K64" s="559"/>
      <c r="M64" s="574"/>
    </row>
    <row r="65" spans="1:12">
      <c r="A65" s="559"/>
      <c r="B65" s="579"/>
      <c r="E65" s="580"/>
      <c r="F65" s="580"/>
      <c r="G65" s="580"/>
      <c r="H65" s="580"/>
      <c r="I65" s="580"/>
      <c r="J65" s="581" t="s">
        <v>56</v>
      </c>
      <c r="K65" s="559"/>
    </row>
    <row r="66" spans="1:12" ht="45.75" customHeight="1">
      <c r="A66" s="559"/>
      <c r="B66" s="579"/>
      <c r="C66" s="1289" t="s">
        <v>1345</v>
      </c>
      <c r="D66" s="1289"/>
      <c r="E66" s="1289"/>
      <c r="F66" s="1289"/>
      <c r="G66" s="1289"/>
      <c r="H66" s="1289"/>
      <c r="I66" s="1289"/>
      <c r="J66" s="565"/>
      <c r="K66" s="559"/>
    </row>
    <row r="67" spans="1:12">
      <c r="A67" s="559"/>
      <c r="B67" s="579"/>
      <c r="C67" s="579"/>
      <c r="D67" s="582"/>
      <c r="E67" s="582"/>
      <c r="G67" s="579"/>
      <c r="H67" s="579"/>
      <c r="I67" s="581"/>
      <c r="J67" s="565" t="s">
        <v>56</v>
      </c>
      <c r="K67" s="559"/>
    </row>
    <row r="68" spans="1:12">
      <c r="A68" s="559"/>
      <c r="B68" s="579"/>
      <c r="C68" s="561"/>
      <c r="D68" s="582"/>
      <c r="E68" s="582"/>
      <c r="G68" s="579"/>
      <c r="H68" s="579"/>
      <c r="I68" s="581" t="s">
        <v>56</v>
      </c>
      <c r="J68" s="565"/>
      <c r="K68" s="559"/>
    </row>
    <row r="69" spans="1:12">
      <c r="A69" s="559"/>
      <c r="B69" s="579"/>
      <c r="C69" s="579"/>
      <c r="D69" s="582"/>
      <c r="E69" s="582">
        <f>E63-'LDF F1 ESF '!C61</f>
        <v>0</v>
      </c>
      <c r="G69" s="579"/>
      <c r="H69" s="579"/>
      <c r="I69" s="581"/>
      <c r="J69" s="565">
        <f>J63-'LDF F1 ESF '!G80</f>
        <v>0</v>
      </c>
      <c r="K69" s="559"/>
    </row>
    <row r="70" spans="1:12">
      <c r="A70" s="559"/>
      <c r="C70" s="579"/>
      <c r="D70" s="582"/>
      <c r="J70" s="558">
        <f>J63-E63</f>
        <v>0</v>
      </c>
      <c r="K70" s="559"/>
      <c r="L70" s="554"/>
    </row>
  </sheetData>
  <mergeCells count="7">
    <mergeCell ref="C66:I66"/>
    <mergeCell ref="E1:F1"/>
    <mergeCell ref="C3:E3"/>
    <mergeCell ref="B5:J5"/>
    <mergeCell ref="B6:J6"/>
    <mergeCell ref="B9:E9"/>
    <mergeCell ref="F9:J9"/>
  </mergeCells>
  <pageMargins left="0.70866141732283472" right="0.70866141732283472" top="0.74803149606299213" bottom="0.74803149606299213" header="0.31496062992125984" footer="0.31496062992125984"/>
  <pageSetup scale="5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1613</vt:i4>
      </vt:variant>
    </vt:vector>
  </HeadingPairs>
  <TitlesOfParts>
    <vt:vector size="1658" baseType="lpstr">
      <vt:lpstr>BALANZA DETALLE </vt:lpstr>
      <vt:lpstr>Balanza Marzo 23</vt:lpstr>
      <vt:lpstr>Activ Sistema</vt:lpstr>
      <vt:lpstr>EA</vt:lpstr>
      <vt:lpstr>ESF Sistema</vt:lpstr>
      <vt:lpstr>ESF</vt:lpstr>
      <vt:lpstr>ESF LDF Sistema</vt:lpstr>
      <vt:lpstr>LDF F1 ESF </vt:lpstr>
      <vt:lpstr>ESF REG</vt:lpstr>
      <vt:lpstr>ADQ ACT FIJO</vt:lpstr>
      <vt:lpstr>ECSF</vt:lpstr>
      <vt:lpstr>ECSF Solo comparar</vt:lpstr>
      <vt:lpstr>EVH</vt:lpstr>
      <vt:lpstr>EAA</vt:lpstr>
      <vt:lpstr>EAD</vt:lpstr>
      <vt:lpstr>EFE . PAGADO</vt:lpstr>
      <vt:lpstr>CONCILIACION PRES</vt:lpstr>
      <vt:lpstr>EDO FLUJOS X FONDO</vt:lpstr>
      <vt:lpstr>EAI</vt:lpstr>
      <vt:lpstr>EAI Sistema</vt:lpstr>
      <vt:lpstr>LDF F5 Analitico de Ingresos</vt:lpstr>
      <vt:lpstr>EAI LDF Sistema</vt:lpstr>
      <vt:lpstr>Conciliación I</vt:lpstr>
      <vt:lpstr>Conciliación E</vt:lpstr>
      <vt:lpstr>flujo pre</vt:lpstr>
      <vt:lpstr>P COG</vt:lpstr>
      <vt:lpstr>cog sistema</vt:lpstr>
      <vt:lpstr>ldf cog sistema</vt:lpstr>
      <vt:lpstr>LDF F4 Balance</vt:lpstr>
      <vt:lpstr>P CE </vt:lpstr>
      <vt:lpstr>P END NETO ORiginal</vt:lpstr>
      <vt:lpstr>P INTS DEUDA</vt:lpstr>
      <vt:lpstr>LDF F2 IADP</vt:lpstr>
      <vt:lpstr>LDF F2 IADP 2</vt:lpstr>
      <vt:lpstr>LDF F3 AODifsfin</vt:lpstr>
      <vt:lpstr>Prog sistema</vt:lpstr>
      <vt:lpstr>P Prog</vt:lpstr>
      <vt:lpstr>Func sistema</vt:lpstr>
      <vt:lpstr>P FUNC</vt:lpstr>
      <vt:lpstr>LDF Func sistema</vt:lpstr>
      <vt:lpstr>LDF F6c) FUNC</vt:lpstr>
      <vt:lpstr>EAEPG</vt:lpstr>
      <vt:lpstr>Output 1</vt:lpstr>
      <vt:lpstr>LDF F6d) (2)</vt:lpstr>
      <vt:lpstr>P Postura Fiscal</vt:lpstr>
      <vt:lpstr>EAI!_ftn1</vt:lpstr>
      <vt:lpstr>EAI!_ftn2</vt:lpstr>
      <vt:lpstr>EAI!_ftn3</vt:lpstr>
      <vt:lpstr>EAI!_ftnref1</vt:lpstr>
      <vt:lpstr>EAI!_ftnref2</vt:lpstr>
      <vt:lpstr>EAI!_ftnref3</vt:lpstr>
      <vt:lpstr>'Conciliación I'!Área_de_impresión</vt:lpstr>
      <vt:lpstr>EA!Área_de_impresión</vt:lpstr>
      <vt:lpstr>EAA!Área_de_impresión</vt:lpstr>
      <vt:lpstr>EAD!Área_de_impresión</vt:lpstr>
      <vt:lpstr>EAI!Área_de_impresión</vt:lpstr>
      <vt:lpstr>ECSF!Área_de_impresión</vt:lpstr>
      <vt:lpstr>'EFE . PAGADO'!Área_de_impresión</vt:lpstr>
      <vt:lpstr>ESF!Área_de_impresión</vt:lpstr>
      <vt:lpstr>'ESF REG'!Área_de_impresión</vt:lpstr>
      <vt:lpstr>EVH!Área_de_impresión</vt:lpstr>
      <vt:lpstr>'LDF F1 ESF '!Área_de_impresión</vt:lpstr>
      <vt:lpstr>'LDF F2 IADP'!Área_de_impresión</vt:lpstr>
      <vt:lpstr>'LDF F3 AODifsfin'!Área_de_impresión</vt:lpstr>
      <vt:lpstr>'LDF F4 Balance'!Área_de_impresión</vt:lpstr>
      <vt:lpstr>'LDF F5 Analitico de Ingresos'!Área_de_impresión</vt:lpstr>
      <vt:lpstr>'LDF F6c) FUNC'!Área_de_impresión</vt:lpstr>
      <vt:lpstr>'LDF F6d) (2)'!Área_de_impresión</vt:lpstr>
      <vt:lpstr>'P CE '!Área_de_impresión</vt:lpstr>
      <vt:lpstr>'P COG'!Área_de_impresión</vt:lpstr>
      <vt:lpstr>'P END NETO ORiginal'!Área_de_impresión</vt:lpstr>
      <vt:lpstr>'P FUNC'!Área_de_impresión</vt:lpstr>
      <vt:lpstr>'P INTS DEUDA'!Área_de_impresión</vt:lpstr>
      <vt:lpstr>'P Prog'!Área_de_impresión</vt:lpstr>
      <vt:lpstr>'cog sistema'!XDO_?c1000?</vt:lpstr>
      <vt:lpstr>'EAI LDF Sistema'!XDO_?c1000?</vt:lpstr>
      <vt:lpstr>'EAI Sistema'!XDO_?c1000?</vt:lpstr>
      <vt:lpstr>'ECSF Solo comparar'!XDO_?c1000?</vt:lpstr>
      <vt:lpstr>'ESF LDF Sistema'!XDO_?c1000?</vt:lpstr>
      <vt:lpstr>'ESF Sistema'!XDO_?c1000?</vt:lpstr>
      <vt:lpstr>'Func sistema'!XDO_?c1000?</vt:lpstr>
      <vt:lpstr>'ldf cog sistema'!XDO_?c1000?</vt:lpstr>
      <vt:lpstr>'LDF Func sistema'!XDO_?c1000?</vt:lpstr>
      <vt:lpstr>'Output 1'!XDO_?c1000?</vt:lpstr>
      <vt:lpstr>'Prog sistema'!XDO_?c1000?</vt:lpstr>
      <vt:lpstr>XDO_?c1000?</vt:lpstr>
      <vt:lpstr>'cog sistema'!XDO_?c1000ColHeadLine1?</vt:lpstr>
      <vt:lpstr>'EAI LDF Sistema'!XDO_?c1000ColHeadLine1?</vt:lpstr>
      <vt:lpstr>'EAI Sistema'!XDO_?c1000ColHeadLine1?</vt:lpstr>
      <vt:lpstr>'ECSF Solo comparar'!XDO_?c1000ColHeadLine1?</vt:lpstr>
      <vt:lpstr>'ESF LDF Sistema'!XDO_?c1000ColHeadLine1?</vt:lpstr>
      <vt:lpstr>'ESF Sistema'!XDO_?c1000ColHeadLine1?</vt:lpstr>
      <vt:lpstr>'Func sistema'!XDO_?c1000ColHeadLine1?</vt:lpstr>
      <vt:lpstr>'ldf cog sistema'!XDO_?c1000ColHeadLine1?</vt:lpstr>
      <vt:lpstr>'LDF Func sistema'!XDO_?c1000ColHeadLine1?</vt:lpstr>
      <vt:lpstr>'Output 1'!XDO_?c1000ColHeadLine1?</vt:lpstr>
      <vt:lpstr>'Prog sistema'!XDO_?c1000ColHeadLine1?</vt:lpstr>
      <vt:lpstr>XDO_?c1000ColHeadLine1?</vt:lpstr>
      <vt:lpstr>'cog sistema'!XDO_?c1000ColHeadLine2?</vt:lpstr>
      <vt:lpstr>'EAI LDF Sistema'!XDO_?c1000ColHeadLine2?</vt:lpstr>
      <vt:lpstr>'EAI Sistema'!XDO_?c1000ColHeadLine2?</vt:lpstr>
      <vt:lpstr>'ECSF Solo comparar'!XDO_?c1000ColHeadLine2?</vt:lpstr>
      <vt:lpstr>'ESF LDF Sistema'!XDO_?c1000ColHeadLine2?</vt:lpstr>
      <vt:lpstr>'ESF Sistema'!XDO_?c1000ColHeadLine2?</vt:lpstr>
      <vt:lpstr>'Func sistema'!XDO_?c1000ColHeadLine2?</vt:lpstr>
      <vt:lpstr>'ldf cog sistema'!XDO_?c1000ColHeadLine2?</vt:lpstr>
      <vt:lpstr>'LDF Func sistema'!XDO_?c1000ColHeadLine2?</vt:lpstr>
      <vt:lpstr>'Output 1'!XDO_?c1000ColHeadLine2?</vt:lpstr>
      <vt:lpstr>'Prog sistema'!XDO_?c1000ColHeadLine2?</vt:lpstr>
      <vt:lpstr>XDO_?c1000ColHeadLine2?</vt:lpstr>
      <vt:lpstr>'cog sistema'!XDO_?c1000ColHeadLine3?</vt:lpstr>
      <vt:lpstr>'EAI LDF Sistema'!XDO_?c1000ColHeadLine3?</vt:lpstr>
      <vt:lpstr>'EAI Sistema'!XDO_?c1000ColHeadLine3?</vt:lpstr>
      <vt:lpstr>'ECSF Solo comparar'!XDO_?c1000ColHeadLine3?</vt:lpstr>
      <vt:lpstr>'ESF LDF Sistema'!XDO_?c1000ColHeadLine3?</vt:lpstr>
      <vt:lpstr>'ESF Sistema'!XDO_?c1000ColHeadLine3?</vt:lpstr>
      <vt:lpstr>'Func sistema'!XDO_?c1000ColHeadLine3?</vt:lpstr>
      <vt:lpstr>'ldf cog sistema'!XDO_?c1000ColHeadLine3?</vt:lpstr>
      <vt:lpstr>'LDF Func sistema'!XDO_?c1000ColHeadLine3?</vt:lpstr>
      <vt:lpstr>'Output 1'!XDO_?c1000ColHeadLine3?</vt:lpstr>
      <vt:lpstr>'Prog sistema'!XDO_?c1000ColHeadLine3?</vt:lpstr>
      <vt:lpstr>XDO_?c1000ColHeadLine3?</vt:lpstr>
      <vt:lpstr>'cog sistema'!XDO_?c1001?</vt:lpstr>
      <vt:lpstr>'EAI LDF Sistema'!XDO_?c1001?</vt:lpstr>
      <vt:lpstr>'EAI Sistema'!XDO_?c1001?</vt:lpstr>
      <vt:lpstr>'ECSF Solo comparar'!XDO_?c1001?</vt:lpstr>
      <vt:lpstr>'ESF LDF Sistema'!XDO_?c1001?</vt:lpstr>
      <vt:lpstr>'ESF Sistema'!XDO_?c1001?</vt:lpstr>
      <vt:lpstr>'Func sistema'!XDO_?c1001?</vt:lpstr>
      <vt:lpstr>'ldf cog sistema'!XDO_?c1001?</vt:lpstr>
      <vt:lpstr>'LDF Func sistema'!XDO_?c1001?</vt:lpstr>
      <vt:lpstr>'Output 1'!XDO_?c1001?</vt:lpstr>
      <vt:lpstr>'Prog sistema'!XDO_?c1001?</vt:lpstr>
      <vt:lpstr>XDO_?c1001?</vt:lpstr>
      <vt:lpstr>'cog sistema'!XDO_?c1001ColHeadLine1?</vt:lpstr>
      <vt:lpstr>'EAI LDF Sistema'!XDO_?c1001ColHeadLine1?</vt:lpstr>
      <vt:lpstr>'EAI Sistema'!XDO_?c1001ColHeadLine1?</vt:lpstr>
      <vt:lpstr>'ECSF Solo comparar'!XDO_?c1001ColHeadLine1?</vt:lpstr>
      <vt:lpstr>'ESF LDF Sistema'!XDO_?c1001ColHeadLine1?</vt:lpstr>
      <vt:lpstr>'ESF Sistema'!XDO_?c1001ColHeadLine1?</vt:lpstr>
      <vt:lpstr>'Func sistema'!XDO_?c1001ColHeadLine1?</vt:lpstr>
      <vt:lpstr>'ldf cog sistema'!XDO_?c1001ColHeadLine1?</vt:lpstr>
      <vt:lpstr>'LDF Func sistema'!XDO_?c1001ColHeadLine1?</vt:lpstr>
      <vt:lpstr>'Output 1'!XDO_?c1001ColHeadLine1?</vt:lpstr>
      <vt:lpstr>'Prog sistema'!XDO_?c1001ColHeadLine1?</vt:lpstr>
      <vt:lpstr>XDO_?c1001ColHeadLine1?</vt:lpstr>
      <vt:lpstr>'cog sistema'!XDO_?c1001ColHeadLine2?</vt:lpstr>
      <vt:lpstr>'EAI LDF Sistema'!XDO_?c1001ColHeadLine2?</vt:lpstr>
      <vt:lpstr>'EAI Sistema'!XDO_?c1001ColHeadLine2?</vt:lpstr>
      <vt:lpstr>'ECSF Solo comparar'!XDO_?c1001ColHeadLine2?</vt:lpstr>
      <vt:lpstr>'ESF LDF Sistema'!XDO_?c1001ColHeadLine2?</vt:lpstr>
      <vt:lpstr>'ESF Sistema'!XDO_?c1001ColHeadLine2?</vt:lpstr>
      <vt:lpstr>'Func sistema'!XDO_?c1001ColHeadLine2?</vt:lpstr>
      <vt:lpstr>'ldf cog sistema'!XDO_?c1001ColHeadLine2?</vt:lpstr>
      <vt:lpstr>'LDF Func sistema'!XDO_?c1001ColHeadLine2?</vt:lpstr>
      <vt:lpstr>'Output 1'!XDO_?c1001ColHeadLine2?</vt:lpstr>
      <vt:lpstr>'Prog sistema'!XDO_?c1001ColHeadLine2?</vt:lpstr>
      <vt:lpstr>XDO_?c1001ColHeadLine2?</vt:lpstr>
      <vt:lpstr>'cog sistema'!XDO_?c1001ColHeadLine3?</vt:lpstr>
      <vt:lpstr>'EAI LDF Sistema'!XDO_?c1001ColHeadLine3?</vt:lpstr>
      <vt:lpstr>'EAI Sistema'!XDO_?c1001ColHeadLine3?</vt:lpstr>
      <vt:lpstr>'ECSF Solo comparar'!XDO_?c1001ColHeadLine3?</vt:lpstr>
      <vt:lpstr>'ESF LDF Sistema'!XDO_?c1001ColHeadLine3?</vt:lpstr>
      <vt:lpstr>'ESF Sistema'!XDO_?c1001ColHeadLine3?</vt:lpstr>
      <vt:lpstr>'Func sistema'!XDO_?c1001ColHeadLine3?</vt:lpstr>
      <vt:lpstr>'ldf cog sistema'!XDO_?c1001ColHeadLine3?</vt:lpstr>
      <vt:lpstr>'LDF Func sistema'!XDO_?c1001ColHeadLine3?</vt:lpstr>
      <vt:lpstr>'Output 1'!XDO_?c1001ColHeadLine3?</vt:lpstr>
      <vt:lpstr>'Prog sistema'!XDO_?c1001ColHeadLine3?</vt:lpstr>
      <vt:lpstr>XDO_?c1001ColHeadLine3?</vt:lpstr>
      <vt:lpstr>'cog sistema'!XDO_?c1002?</vt:lpstr>
      <vt:lpstr>'EAI LDF Sistema'!XDO_?c1002?</vt:lpstr>
      <vt:lpstr>'EAI Sistema'!XDO_?c1002?</vt:lpstr>
      <vt:lpstr>'ECSF Solo comparar'!XDO_?c1002?</vt:lpstr>
      <vt:lpstr>'ESF LDF Sistema'!XDO_?c1002?</vt:lpstr>
      <vt:lpstr>'ESF Sistema'!XDO_?c1002?</vt:lpstr>
      <vt:lpstr>'Func sistema'!XDO_?c1002?</vt:lpstr>
      <vt:lpstr>'ldf cog sistema'!XDO_?c1002?</vt:lpstr>
      <vt:lpstr>'LDF Func sistema'!XDO_?c1002?</vt:lpstr>
      <vt:lpstr>'Output 1'!XDO_?c1002?</vt:lpstr>
      <vt:lpstr>'Prog sistema'!XDO_?c1002?</vt:lpstr>
      <vt:lpstr>XDO_?c1002?</vt:lpstr>
      <vt:lpstr>'cog sistema'!XDO_?c1002ColHeadLine1?</vt:lpstr>
      <vt:lpstr>'EAI LDF Sistema'!XDO_?c1002ColHeadLine1?</vt:lpstr>
      <vt:lpstr>'EAI Sistema'!XDO_?c1002ColHeadLine1?</vt:lpstr>
      <vt:lpstr>'ECSF Solo comparar'!XDO_?c1002ColHeadLine1?</vt:lpstr>
      <vt:lpstr>'ESF LDF Sistema'!XDO_?c1002ColHeadLine1?</vt:lpstr>
      <vt:lpstr>'ESF Sistema'!XDO_?c1002ColHeadLine1?</vt:lpstr>
      <vt:lpstr>'Func sistema'!XDO_?c1002ColHeadLine1?</vt:lpstr>
      <vt:lpstr>'ldf cog sistema'!XDO_?c1002ColHeadLine1?</vt:lpstr>
      <vt:lpstr>'LDF Func sistema'!XDO_?c1002ColHeadLine1?</vt:lpstr>
      <vt:lpstr>'Output 1'!XDO_?c1002ColHeadLine1?</vt:lpstr>
      <vt:lpstr>'Prog sistema'!XDO_?c1002ColHeadLine1?</vt:lpstr>
      <vt:lpstr>XDO_?c1002ColHeadLine1?</vt:lpstr>
      <vt:lpstr>'cog sistema'!XDO_?c1002ColHeadLine2?</vt:lpstr>
      <vt:lpstr>'EAI LDF Sistema'!XDO_?c1002ColHeadLine2?</vt:lpstr>
      <vt:lpstr>'EAI Sistema'!XDO_?c1002ColHeadLine2?</vt:lpstr>
      <vt:lpstr>'ECSF Solo comparar'!XDO_?c1002ColHeadLine2?</vt:lpstr>
      <vt:lpstr>'ESF LDF Sistema'!XDO_?c1002ColHeadLine2?</vt:lpstr>
      <vt:lpstr>'ESF Sistema'!XDO_?c1002ColHeadLine2?</vt:lpstr>
      <vt:lpstr>'Func sistema'!XDO_?c1002ColHeadLine2?</vt:lpstr>
      <vt:lpstr>'ldf cog sistema'!XDO_?c1002ColHeadLine2?</vt:lpstr>
      <vt:lpstr>'LDF Func sistema'!XDO_?c1002ColHeadLine2?</vt:lpstr>
      <vt:lpstr>'Output 1'!XDO_?c1002ColHeadLine2?</vt:lpstr>
      <vt:lpstr>'Prog sistema'!XDO_?c1002ColHeadLine2?</vt:lpstr>
      <vt:lpstr>XDO_?c1002ColHeadLine2?</vt:lpstr>
      <vt:lpstr>'cog sistema'!XDO_?c1002ColHeadLine3?</vt:lpstr>
      <vt:lpstr>'EAI LDF Sistema'!XDO_?c1002ColHeadLine3?</vt:lpstr>
      <vt:lpstr>'EAI Sistema'!XDO_?c1002ColHeadLine3?</vt:lpstr>
      <vt:lpstr>'ECSF Solo comparar'!XDO_?c1002ColHeadLine3?</vt:lpstr>
      <vt:lpstr>'ESF LDF Sistema'!XDO_?c1002ColHeadLine3?</vt:lpstr>
      <vt:lpstr>'ESF Sistema'!XDO_?c1002ColHeadLine3?</vt:lpstr>
      <vt:lpstr>'Func sistema'!XDO_?c1002ColHeadLine3?</vt:lpstr>
      <vt:lpstr>'ldf cog sistema'!XDO_?c1002ColHeadLine3?</vt:lpstr>
      <vt:lpstr>'LDF Func sistema'!XDO_?c1002ColHeadLine3?</vt:lpstr>
      <vt:lpstr>'Output 1'!XDO_?c1002ColHeadLine3?</vt:lpstr>
      <vt:lpstr>'Prog sistema'!XDO_?c1002ColHeadLine3?</vt:lpstr>
      <vt:lpstr>XDO_?c1002ColHeadLine3?</vt:lpstr>
      <vt:lpstr>'cog sistema'!XDO_?c1003?</vt:lpstr>
      <vt:lpstr>'EAI LDF Sistema'!XDO_?c1003?</vt:lpstr>
      <vt:lpstr>'EAI Sistema'!XDO_?c1003?</vt:lpstr>
      <vt:lpstr>'ECSF Solo comparar'!XDO_?c1003?</vt:lpstr>
      <vt:lpstr>'ESF LDF Sistema'!XDO_?c1003?</vt:lpstr>
      <vt:lpstr>'ESF Sistema'!XDO_?c1003?</vt:lpstr>
      <vt:lpstr>'Func sistema'!XDO_?c1003?</vt:lpstr>
      <vt:lpstr>'ldf cog sistema'!XDO_?c1003?</vt:lpstr>
      <vt:lpstr>'LDF Func sistema'!XDO_?c1003?</vt:lpstr>
      <vt:lpstr>'Output 1'!XDO_?c1003?</vt:lpstr>
      <vt:lpstr>'Prog sistema'!XDO_?c1003?</vt:lpstr>
      <vt:lpstr>XDO_?c1003?</vt:lpstr>
      <vt:lpstr>'cog sistema'!XDO_?c1003ColHeadLine1?</vt:lpstr>
      <vt:lpstr>'EAI LDF Sistema'!XDO_?c1003ColHeadLine1?</vt:lpstr>
      <vt:lpstr>'EAI Sistema'!XDO_?c1003ColHeadLine1?</vt:lpstr>
      <vt:lpstr>'ECSF Solo comparar'!XDO_?c1003ColHeadLine1?</vt:lpstr>
      <vt:lpstr>'ESF LDF Sistema'!XDO_?c1003ColHeadLine1?</vt:lpstr>
      <vt:lpstr>'ESF Sistema'!XDO_?c1003ColHeadLine1?</vt:lpstr>
      <vt:lpstr>'Func sistema'!XDO_?c1003ColHeadLine1?</vt:lpstr>
      <vt:lpstr>'ldf cog sistema'!XDO_?c1003ColHeadLine1?</vt:lpstr>
      <vt:lpstr>'LDF Func sistema'!XDO_?c1003ColHeadLine1?</vt:lpstr>
      <vt:lpstr>'Output 1'!XDO_?c1003ColHeadLine1?</vt:lpstr>
      <vt:lpstr>'Prog sistema'!XDO_?c1003ColHeadLine1?</vt:lpstr>
      <vt:lpstr>XDO_?c1003ColHeadLine1?</vt:lpstr>
      <vt:lpstr>'cog sistema'!XDO_?c1003ColHeadLine2?</vt:lpstr>
      <vt:lpstr>'EAI LDF Sistema'!XDO_?c1003ColHeadLine2?</vt:lpstr>
      <vt:lpstr>'EAI Sistema'!XDO_?c1003ColHeadLine2?</vt:lpstr>
      <vt:lpstr>'ECSF Solo comparar'!XDO_?c1003ColHeadLine2?</vt:lpstr>
      <vt:lpstr>'ESF LDF Sistema'!XDO_?c1003ColHeadLine2?</vt:lpstr>
      <vt:lpstr>'ESF Sistema'!XDO_?c1003ColHeadLine2?</vt:lpstr>
      <vt:lpstr>'Func sistema'!XDO_?c1003ColHeadLine2?</vt:lpstr>
      <vt:lpstr>'ldf cog sistema'!XDO_?c1003ColHeadLine2?</vt:lpstr>
      <vt:lpstr>'LDF Func sistema'!XDO_?c1003ColHeadLine2?</vt:lpstr>
      <vt:lpstr>'Output 1'!XDO_?c1003ColHeadLine2?</vt:lpstr>
      <vt:lpstr>'Prog sistema'!XDO_?c1003ColHeadLine2?</vt:lpstr>
      <vt:lpstr>XDO_?c1003ColHeadLine2?</vt:lpstr>
      <vt:lpstr>'cog sistema'!XDO_?c1003ColHeadLine3?</vt:lpstr>
      <vt:lpstr>'EAI LDF Sistema'!XDO_?c1003ColHeadLine3?</vt:lpstr>
      <vt:lpstr>'EAI Sistema'!XDO_?c1003ColHeadLine3?</vt:lpstr>
      <vt:lpstr>'ECSF Solo comparar'!XDO_?c1003ColHeadLine3?</vt:lpstr>
      <vt:lpstr>'ESF LDF Sistema'!XDO_?c1003ColHeadLine3?</vt:lpstr>
      <vt:lpstr>'ESF Sistema'!XDO_?c1003ColHeadLine3?</vt:lpstr>
      <vt:lpstr>'Func sistema'!XDO_?c1003ColHeadLine3?</vt:lpstr>
      <vt:lpstr>'ldf cog sistema'!XDO_?c1003ColHeadLine3?</vt:lpstr>
      <vt:lpstr>'LDF Func sistema'!XDO_?c1003ColHeadLine3?</vt:lpstr>
      <vt:lpstr>'Output 1'!XDO_?c1003ColHeadLine3?</vt:lpstr>
      <vt:lpstr>'Prog sistema'!XDO_?c1003ColHeadLine3?</vt:lpstr>
      <vt:lpstr>XDO_?c1003ColHeadLine3?</vt:lpstr>
      <vt:lpstr>'cog sistema'!XDO_?c1004?</vt:lpstr>
      <vt:lpstr>'EAI LDF Sistema'!XDO_?c1004?</vt:lpstr>
      <vt:lpstr>'EAI Sistema'!XDO_?c1004?</vt:lpstr>
      <vt:lpstr>'ECSF Solo comparar'!XDO_?c1004?</vt:lpstr>
      <vt:lpstr>'ESF LDF Sistema'!XDO_?c1004?</vt:lpstr>
      <vt:lpstr>'ESF Sistema'!XDO_?c1004?</vt:lpstr>
      <vt:lpstr>'Func sistema'!XDO_?c1004?</vt:lpstr>
      <vt:lpstr>'ldf cog sistema'!XDO_?c1004?</vt:lpstr>
      <vt:lpstr>'LDF Func sistema'!XDO_?c1004?</vt:lpstr>
      <vt:lpstr>'Output 1'!XDO_?c1004?</vt:lpstr>
      <vt:lpstr>'Prog sistema'!XDO_?c1004?</vt:lpstr>
      <vt:lpstr>XDO_?c1004?</vt:lpstr>
      <vt:lpstr>'cog sistema'!XDO_?c1004ColHeadLine1?</vt:lpstr>
      <vt:lpstr>'EAI LDF Sistema'!XDO_?c1004ColHeadLine1?</vt:lpstr>
      <vt:lpstr>'EAI Sistema'!XDO_?c1004ColHeadLine1?</vt:lpstr>
      <vt:lpstr>'ECSF Solo comparar'!XDO_?c1004ColHeadLine1?</vt:lpstr>
      <vt:lpstr>'ESF LDF Sistema'!XDO_?c1004ColHeadLine1?</vt:lpstr>
      <vt:lpstr>'ESF Sistema'!XDO_?c1004ColHeadLine1?</vt:lpstr>
      <vt:lpstr>'Func sistema'!XDO_?c1004ColHeadLine1?</vt:lpstr>
      <vt:lpstr>'ldf cog sistema'!XDO_?c1004ColHeadLine1?</vt:lpstr>
      <vt:lpstr>'LDF Func sistema'!XDO_?c1004ColHeadLine1?</vt:lpstr>
      <vt:lpstr>'Output 1'!XDO_?c1004ColHeadLine1?</vt:lpstr>
      <vt:lpstr>'Prog sistema'!XDO_?c1004ColHeadLine1?</vt:lpstr>
      <vt:lpstr>XDO_?c1004ColHeadLine1?</vt:lpstr>
      <vt:lpstr>'cog sistema'!XDO_?c1004ColHeadLine2?</vt:lpstr>
      <vt:lpstr>'EAI LDF Sistema'!XDO_?c1004ColHeadLine2?</vt:lpstr>
      <vt:lpstr>'EAI Sistema'!XDO_?c1004ColHeadLine2?</vt:lpstr>
      <vt:lpstr>'ECSF Solo comparar'!XDO_?c1004ColHeadLine2?</vt:lpstr>
      <vt:lpstr>'ESF LDF Sistema'!XDO_?c1004ColHeadLine2?</vt:lpstr>
      <vt:lpstr>'ESF Sistema'!XDO_?c1004ColHeadLine2?</vt:lpstr>
      <vt:lpstr>'Func sistema'!XDO_?c1004ColHeadLine2?</vt:lpstr>
      <vt:lpstr>'ldf cog sistema'!XDO_?c1004ColHeadLine2?</vt:lpstr>
      <vt:lpstr>'LDF Func sistema'!XDO_?c1004ColHeadLine2?</vt:lpstr>
      <vt:lpstr>'Output 1'!XDO_?c1004ColHeadLine2?</vt:lpstr>
      <vt:lpstr>'Prog sistema'!XDO_?c1004ColHeadLine2?</vt:lpstr>
      <vt:lpstr>XDO_?c1004ColHeadLine2?</vt:lpstr>
      <vt:lpstr>'cog sistema'!XDO_?c1004ColHeadLine3?</vt:lpstr>
      <vt:lpstr>'EAI LDF Sistema'!XDO_?c1004ColHeadLine3?</vt:lpstr>
      <vt:lpstr>'EAI Sistema'!XDO_?c1004ColHeadLine3?</vt:lpstr>
      <vt:lpstr>'ECSF Solo comparar'!XDO_?c1004ColHeadLine3?</vt:lpstr>
      <vt:lpstr>'ESF LDF Sistema'!XDO_?c1004ColHeadLine3?</vt:lpstr>
      <vt:lpstr>'ESF Sistema'!XDO_?c1004ColHeadLine3?</vt:lpstr>
      <vt:lpstr>'Func sistema'!XDO_?c1004ColHeadLine3?</vt:lpstr>
      <vt:lpstr>'ldf cog sistema'!XDO_?c1004ColHeadLine3?</vt:lpstr>
      <vt:lpstr>'LDF Func sistema'!XDO_?c1004ColHeadLine3?</vt:lpstr>
      <vt:lpstr>'Output 1'!XDO_?c1004ColHeadLine3?</vt:lpstr>
      <vt:lpstr>'Prog sistema'!XDO_?c1004ColHeadLine3?</vt:lpstr>
      <vt:lpstr>XDO_?c1004ColHeadLine3?</vt:lpstr>
      <vt:lpstr>'cog sistema'!XDO_?c1005?</vt:lpstr>
      <vt:lpstr>'EAI LDF Sistema'!XDO_?c1005?</vt:lpstr>
      <vt:lpstr>'EAI Sistema'!XDO_?c1005?</vt:lpstr>
      <vt:lpstr>'ECSF Solo comparar'!XDO_?c1005?</vt:lpstr>
      <vt:lpstr>'ESF LDF Sistema'!XDO_?c1005?</vt:lpstr>
      <vt:lpstr>'ESF Sistema'!XDO_?c1005?</vt:lpstr>
      <vt:lpstr>'Func sistema'!XDO_?c1005?</vt:lpstr>
      <vt:lpstr>'ldf cog sistema'!XDO_?c1005?</vt:lpstr>
      <vt:lpstr>'LDF Func sistema'!XDO_?c1005?</vt:lpstr>
      <vt:lpstr>'Output 1'!XDO_?c1005?</vt:lpstr>
      <vt:lpstr>'Prog sistema'!XDO_?c1005?</vt:lpstr>
      <vt:lpstr>XDO_?c1005?</vt:lpstr>
      <vt:lpstr>'cog sistema'!XDO_?c1005ColHeadLine1?</vt:lpstr>
      <vt:lpstr>'EAI LDF Sistema'!XDO_?c1005ColHeadLine1?</vt:lpstr>
      <vt:lpstr>'EAI Sistema'!XDO_?c1005ColHeadLine1?</vt:lpstr>
      <vt:lpstr>'ECSF Solo comparar'!XDO_?c1005ColHeadLine1?</vt:lpstr>
      <vt:lpstr>'ESF LDF Sistema'!XDO_?c1005ColHeadLine1?</vt:lpstr>
      <vt:lpstr>'ESF Sistema'!XDO_?c1005ColHeadLine1?</vt:lpstr>
      <vt:lpstr>'Func sistema'!XDO_?c1005ColHeadLine1?</vt:lpstr>
      <vt:lpstr>'ldf cog sistema'!XDO_?c1005ColHeadLine1?</vt:lpstr>
      <vt:lpstr>'LDF Func sistema'!XDO_?c1005ColHeadLine1?</vt:lpstr>
      <vt:lpstr>'Output 1'!XDO_?c1005ColHeadLine1?</vt:lpstr>
      <vt:lpstr>'Prog sistema'!XDO_?c1005ColHeadLine1?</vt:lpstr>
      <vt:lpstr>XDO_?c1005ColHeadLine1?</vt:lpstr>
      <vt:lpstr>'cog sistema'!XDO_?c1005ColHeadLine2?</vt:lpstr>
      <vt:lpstr>'EAI LDF Sistema'!XDO_?c1005ColHeadLine2?</vt:lpstr>
      <vt:lpstr>'EAI Sistema'!XDO_?c1005ColHeadLine2?</vt:lpstr>
      <vt:lpstr>'ECSF Solo comparar'!XDO_?c1005ColHeadLine2?</vt:lpstr>
      <vt:lpstr>'ESF LDF Sistema'!XDO_?c1005ColHeadLine2?</vt:lpstr>
      <vt:lpstr>'ESF Sistema'!XDO_?c1005ColHeadLine2?</vt:lpstr>
      <vt:lpstr>'Func sistema'!XDO_?c1005ColHeadLine2?</vt:lpstr>
      <vt:lpstr>'ldf cog sistema'!XDO_?c1005ColHeadLine2?</vt:lpstr>
      <vt:lpstr>'LDF Func sistema'!XDO_?c1005ColHeadLine2?</vt:lpstr>
      <vt:lpstr>'Output 1'!XDO_?c1005ColHeadLine2?</vt:lpstr>
      <vt:lpstr>'Prog sistema'!XDO_?c1005ColHeadLine2?</vt:lpstr>
      <vt:lpstr>XDO_?c1005ColHeadLine2?</vt:lpstr>
      <vt:lpstr>'cog sistema'!XDO_?c1005ColHeadLine3?</vt:lpstr>
      <vt:lpstr>'EAI LDF Sistema'!XDO_?c1005ColHeadLine3?</vt:lpstr>
      <vt:lpstr>'EAI Sistema'!XDO_?c1005ColHeadLine3?</vt:lpstr>
      <vt:lpstr>'ECSF Solo comparar'!XDO_?c1005ColHeadLine3?</vt:lpstr>
      <vt:lpstr>'ESF LDF Sistema'!XDO_?c1005ColHeadLine3?</vt:lpstr>
      <vt:lpstr>'ESF Sistema'!XDO_?c1005ColHeadLine3?</vt:lpstr>
      <vt:lpstr>'Func sistema'!XDO_?c1005ColHeadLine3?</vt:lpstr>
      <vt:lpstr>'ldf cog sistema'!XDO_?c1005ColHeadLine3?</vt:lpstr>
      <vt:lpstr>'LDF Func sistema'!XDO_?c1005ColHeadLine3?</vt:lpstr>
      <vt:lpstr>'Output 1'!XDO_?c1005ColHeadLine3?</vt:lpstr>
      <vt:lpstr>'Prog sistema'!XDO_?c1005ColHeadLine3?</vt:lpstr>
      <vt:lpstr>XDO_?c1005ColHeadLine3?</vt:lpstr>
      <vt:lpstr>'cog sistema'!XDO_?c1006?</vt:lpstr>
      <vt:lpstr>'EAI LDF Sistema'!XDO_?c1006?</vt:lpstr>
      <vt:lpstr>'EAI Sistema'!XDO_?c1006?</vt:lpstr>
      <vt:lpstr>'ECSF Solo comparar'!XDO_?c1006?</vt:lpstr>
      <vt:lpstr>'ESF LDF Sistema'!XDO_?c1006?</vt:lpstr>
      <vt:lpstr>'ESF Sistema'!XDO_?c1006?</vt:lpstr>
      <vt:lpstr>'Func sistema'!XDO_?c1006?</vt:lpstr>
      <vt:lpstr>'ldf cog sistema'!XDO_?c1006?</vt:lpstr>
      <vt:lpstr>'LDF Func sistema'!XDO_?c1006?</vt:lpstr>
      <vt:lpstr>'Output 1'!XDO_?c1006?</vt:lpstr>
      <vt:lpstr>'Prog sistema'!XDO_?c1006?</vt:lpstr>
      <vt:lpstr>XDO_?c1006?</vt:lpstr>
      <vt:lpstr>'cog sistema'!XDO_?c1006ColHeadLine1?</vt:lpstr>
      <vt:lpstr>'EAI LDF Sistema'!XDO_?c1006ColHeadLine1?</vt:lpstr>
      <vt:lpstr>'EAI Sistema'!XDO_?c1006ColHeadLine1?</vt:lpstr>
      <vt:lpstr>'ECSF Solo comparar'!XDO_?c1006ColHeadLine1?</vt:lpstr>
      <vt:lpstr>'ESF LDF Sistema'!XDO_?c1006ColHeadLine1?</vt:lpstr>
      <vt:lpstr>'ESF Sistema'!XDO_?c1006ColHeadLine1?</vt:lpstr>
      <vt:lpstr>'Func sistema'!XDO_?c1006ColHeadLine1?</vt:lpstr>
      <vt:lpstr>'ldf cog sistema'!XDO_?c1006ColHeadLine1?</vt:lpstr>
      <vt:lpstr>'LDF Func sistema'!XDO_?c1006ColHeadLine1?</vt:lpstr>
      <vt:lpstr>'Output 1'!XDO_?c1006ColHeadLine1?</vt:lpstr>
      <vt:lpstr>'Prog sistema'!XDO_?c1006ColHeadLine1?</vt:lpstr>
      <vt:lpstr>XDO_?c1006ColHeadLine1?</vt:lpstr>
      <vt:lpstr>'cog sistema'!XDO_?c1006ColHeadLine2?</vt:lpstr>
      <vt:lpstr>'EAI LDF Sistema'!XDO_?c1006ColHeadLine2?</vt:lpstr>
      <vt:lpstr>'EAI Sistema'!XDO_?c1006ColHeadLine2?</vt:lpstr>
      <vt:lpstr>'ECSF Solo comparar'!XDO_?c1006ColHeadLine2?</vt:lpstr>
      <vt:lpstr>'ESF LDF Sistema'!XDO_?c1006ColHeadLine2?</vt:lpstr>
      <vt:lpstr>'ESF Sistema'!XDO_?c1006ColHeadLine2?</vt:lpstr>
      <vt:lpstr>'Func sistema'!XDO_?c1006ColHeadLine2?</vt:lpstr>
      <vt:lpstr>'ldf cog sistema'!XDO_?c1006ColHeadLine2?</vt:lpstr>
      <vt:lpstr>'LDF Func sistema'!XDO_?c1006ColHeadLine2?</vt:lpstr>
      <vt:lpstr>'Output 1'!XDO_?c1006ColHeadLine2?</vt:lpstr>
      <vt:lpstr>'Prog sistema'!XDO_?c1006ColHeadLine2?</vt:lpstr>
      <vt:lpstr>XDO_?c1006ColHeadLine2?</vt:lpstr>
      <vt:lpstr>'cog sistema'!XDO_?c1006ColHeadLine3?</vt:lpstr>
      <vt:lpstr>'EAI LDF Sistema'!XDO_?c1006ColHeadLine3?</vt:lpstr>
      <vt:lpstr>'EAI Sistema'!XDO_?c1006ColHeadLine3?</vt:lpstr>
      <vt:lpstr>'ECSF Solo comparar'!XDO_?c1006ColHeadLine3?</vt:lpstr>
      <vt:lpstr>'ESF LDF Sistema'!XDO_?c1006ColHeadLine3?</vt:lpstr>
      <vt:lpstr>'ESF Sistema'!XDO_?c1006ColHeadLine3?</vt:lpstr>
      <vt:lpstr>'Func sistema'!XDO_?c1006ColHeadLine3?</vt:lpstr>
      <vt:lpstr>'ldf cog sistema'!XDO_?c1006ColHeadLine3?</vt:lpstr>
      <vt:lpstr>'LDF Func sistema'!XDO_?c1006ColHeadLine3?</vt:lpstr>
      <vt:lpstr>'Output 1'!XDO_?c1006ColHeadLine3?</vt:lpstr>
      <vt:lpstr>'Prog sistema'!XDO_?c1006ColHeadLine3?</vt:lpstr>
      <vt:lpstr>XDO_?c1006ColHeadLine3?</vt:lpstr>
      <vt:lpstr>'cog sistema'!XDO_?c1007?</vt:lpstr>
      <vt:lpstr>'EAI LDF Sistema'!XDO_?c1007?</vt:lpstr>
      <vt:lpstr>'EAI Sistema'!XDO_?c1007?</vt:lpstr>
      <vt:lpstr>'ECSF Solo comparar'!XDO_?c1007?</vt:lpstr>
      <vt:lpstr>'ESF LDF Sistema'!XDO_?c1007?</vt:lpstr>
      <vt:lpstr>'ESF Sistema'!XDO_?c1007?</vt:lpstr>
      <vt:lpstr>'Func sistema'!XDO_?c1007?</vt:lpstr>
      <vt:lpstr>'ldf cog sistema'!XDO_?c1007?</vt:lpstr>
      <vt:lpstr>'LDF Func sistema'!XDO_?c1007?</vt:lpstr>
      <vt:lpstr>'Output 1'!XDO_?c1007?</vt:lpstr>
      <vt:lpstr>'Prog sistema'!XDO_?c1007?</vt:lpstr>
      <vt:lpstr>XDO_?c1007?</vt:lpstr>
      <vt:lpstr>'cog sistema'!XDO_?c1007ColHeadLine1?</vt:lpstr>
      <vt:lpstr>'EAI LDF Sistema'!XDO_?c1007ColHeadLine1?</vt:lpstr>
      <vt:lpstr>'EAI Sistema'!XDO_?c1007ColHeadLine1?</vt:lpstr>
      <vt:lpstr>'ECSF Solo comparar'!XDO_?c1007ColHeadLine1?</vt:lpstr>
      <vt:lpstr>'ESF LDF Sistema'!XDO_?c1007ColHeadLine1?</vt:lpstr>
      <vt:lpstr>'ESF Sistema'!XDO_?c1007ColHeadLine1?</vt:lpstr>
      <vt:lpstr>'Func sistema'!XDO_?c1007ColHeadLine1?</vt:lpstr>
      <vt:lpstr>'ldf cog sistema'!XDO_?c1007ColHeadLine1?</vt:lpstr>
      <vt:lpstr>'LDF Func sistema'!XDO_?c1007ColHeadLine1?</vt:lpstr>
      <vt:lpstr>'Output 1'!XDO_?c1007ColHeadLine1?</vt:lpstr>
      <vt:lpstr>'Prog sistema'!XDO_?c1007ColHeadLine1?</vt:lpstr>
      <vt:lpstr>XDO_?c1007ColHeadLine1?</vt:lpstr>
      <vt:lpstr>'cog sistema'!XDO_?c1007ColHeadLine2?</vt:lpstr>
      <vt:lpstr>'EAI LDF Sistema'!XDO_?c1007ColHeadLine2?</vt:lpstr>
      <vt:lpstr>'EAI Sistema'!XDO_?c1007ColHeadLine2?</vt:lpstr>
      <vt:lpstr>'ECSF Solo comparar'!XDO_?c1007ColHeadLine2?</vt:lpstr>
      <vt:lpstr>'ESF LDF Sistema'!XDO_?c1007ColHeadLine2?</vt:lpstr>
      <vt:lpstr>'ESF Sistema'!XDO_?c1007ColHeadLine2?</vt:lpstr>
      <vt:lpstr>'Func sistema'!XDO_?c1007ColHeadLine2?</vt:lpstr>
      <vt:lpstr>'ldf cog sistema'!XDO_?c1007ColHeadLine2?</vt:lpstr>
      <vt:lpstr>'LDF Func sistema'!XDO_?c1007ColHeadLine2?</vt:lpstr>
      <vt:lpstr>'Output 1'!XDO_?c1007ColHeadLine2?</vt:lpstr>
      <vt:lpstr>'Prog sistema'!XDO_?c1007ColHeadLine2?</vt:lpstr>
      <vt:lpstr>XDO_?c1007ColHeadLine2?</vt:lpstr>
      <vt:lpstr>'cog sistema'!XDO_?c1007ColHeadLine3?</vt:lpstr>
      <vt:lpstr>'EAI LDF Sistema'!XDO_?c1007ColHeadLine3?</vt:lpstr>
      <vt:lpstr>'EAI Sistema'!XDO_?c1007ColHeadLine3?</vt:lpstr>
      <vt:lpstr>'ECSF Solo comparar'!XDO_?c1007ColHeadLine3?</vt:lpstr>
      <vt:lpstr>'ESF LDF Sistema'!XDO_?c1007ColHeadLine3?</vt:lpstr>
      <vt:lpstr>'ESF Sistema'!XDO_?c1007ColHeadLine3?</vt:lpstr>
      <vt:lpstr>'Func sistema'!XDO_?c1007ColHeadLine3?</vt:lpstr>
      <vt:lpstr>'ldf cog sistema'!XDO_?c1007ColHeadLine3?</vt:lpstr>
      <vt:lpstr>'LDF Func sistema'!XDO_?c1007ColHeadLine3?</vt:lpstr>
      <vt:lpstr>'Output 1'!XDO_?c1007ColHeadLine3?</vt:lpstr>
      <vt:lpstr>'Prog sistema'!XDO_?c1007ColHeadLine3?</vt:lpstr>
      <vt:lpstr>XDO_?c1007ColHeadLine3?</vt:lpstr>
      <vt:lpstr>'cog sistema'!XDO_?c1008?</vt:lpstr>
      <vt:lpstr>'EAI LDF Sistema'!XDO_?c1008?</vt:lpstr>
      <vt:lpstr>'EAI Sistema'!XDO_?c1008?</vt:lpstr>
      <vt:lpstr>'ECSF Solo comparar'!XDO_?c1008?</vt:lpstr>
      <vt:lpstr>'ESF LDF Sistema'!XDO_?c1008?</vt:lpstr>
      <vt:lpstr>'ESF Sistema'!XDO_?c1008?</vt:lpstr>
      <vt:lpstr>'Func sistema'!XDO_?c1008?</vt:lpstr>
      <vt:lpstr>'ldf cog sistema'!XDO_?c1008?</vt:lpstr>
      <vt:lpstr>'LDF Func sistema'!XDO_?c1008?</vt:lpstr>
      <vt:lpstr>'Output 1'!XDO_?c1008?</vt:lpstr>
      <vt:lpstr>'Prog sistema'!XDO_?c1008?</vt:lpstr>
      <vt:lpstr>XDO_?c1008?</vt:lpstr>
      <vt:lpstr>'cog sistema'!XDO_?c1008ColHeadLine1?</vt:lpstr>
      <vt:lpstr>'EAI LDF Sistema'!XDO_?c1008ColHeadLine1?</vt:lpstr>
      <vt:lpstr>'EAI Sistema'!XDO_?c1008ColHeadLine1?</vt:lpstr>
      <vt:lpstr>'ECSF Solo comparar'!XDO_?c1008ColHeadLine1?</vt:lpstr>
      <vt:lpstr>'ESF LDF Sistema'!XDO_?c1008ColHeadLine1?</vt:lpstr>
      <vt:lpstr>'ESF Sistema'!XDO_?c1008ColHeadLine1?</vt:lpstr>
      <vt:lpstr>'Func sistema'!XDO_?c1008ColHeadLine1?</vt:lpstr>
      <vt:lpstr>'ldf cog sistema'!XDO_?c1008ColHeadLine1?</vt:lpstr>
      <vt:lpstr>'LDF Func sistema'!XDO_?c1008ColHeadLine1?</vt:lpstr>
      <vt:lpstr>'Output 1'!XDO_?c1008ColHeadLine1?</vt:lpstr>
      <vt:lpstr>'Prog sistema'!XDO_?c1008ColHeadLine1?</vt:lpstr>
      <vt:lpstr>XDO_?c1008ColHeadLine1?</vt:lpstr>
      <vt:lpstr>'cog sistema'!XDO_?c1008ColHeadLine2?</vt:lpstr>
      <vt:lpstr>'EAI LDF Sistema'!XDO_?c1008ColHeadLine2?</vt:lpstr>
      <vt:lpstr>'EAI Sistema'!XDO_?c1008ColHeadLine2?</vt:lpstr>
      <vt:lpstr>'ECSF Solo comparar'!XDO_?c1008ColHeadLine2?</vt:lpstr>
      <vt:lpstr>'ESF LDF Sistema'!XDO_?c1008ColHeadLine2?</vt:lpstr>
      <vt:lpstr>'ESF Sistema'!XDO_?c1008ColHeadLine2?</vt:lpstr>
      <vt:lpstr>'Func sistema'!XDO_?c1008ColHeadLine2?</vt:lpstr>
      <vt:lpstr>'ldf cog sistema'!XDO_?c1008ColHeadLine2?</vt:lpstr>
      <vt:lpstr>'LDF Func sistema'!XDO_?c1008ColHeadLine2?</vt:lpstr>
      <vt:lpstr>'Output 1'!XDO_?c1008ColHeadLine2?</vt:lpstr>
      <vt:lpstr>'Prog sistema'!XDO_?c1008ColHeadLine2?</vt:lpstr>
      <vt:lpstr>XDO_?c1008ColHeadLine2?</vt:lpstr>
      <vt:lpstr>'cog sistema'!XDO_?c1008ColHeadLine3?</vt:lpstr>
      <vt:lpstr>'EAI LDF Sistema'!XDO_?c1008ColHeadLine3?</vt:lpstr>
      <vt:lpstr>'EAI Sistema'!XDO_?c1008ColHeadLine3?</vt:lpstr>
      <vt:lpstr>'ECSF Solo comparar'!XDO_?c1008ColHeadLine3?</vt:lpstr>
      <vt:lpstr>'ESF LDF Sistema'!XDO_?c1008ColHeadLine3?</vt:lpstr>
      <vt:lpstr>'ESF Sistema'!XDO_?c1008ColHeadLine3?</vt:lpstr>
      <vt:lpstr>'Func sistema'!XDO_?c1008ColHeadLine3?</vt:lpstr>
      <vt:lpstr>'ldf cog sistema'!XDO_?c1008ColHeadLine3?</vt:lpstr>
      <vt:lpstr>'LDF Func sistema'!XDO_?c1008ColHeadLine3?</vt:lpstr>
      <vt:lpstr>'Output 1'!XDO_?c1008ColHeadLine3?</vt:lpstr>
      <vt:lpstr>'Prog sistema'!XDO_?c1008ColHeadLine3?</vt:lpstr>
      <vt:lpstr>XDO_?c1008ColHeadLine3?</vt:lpstr>
      <vt:lpstr>'cog sistema'!XDO_?c1009?</vt:lpstr>
      <vt:lpstr>'EAI LDF Sistema'!XDO_?c1009?</vt:lpstr>
      <vt:lpstr>'EAI Sistema'!XDO_?c1009?</vt:lpstr>
      <vt:lpstr>'ECSF Solo comparar'!XDO_?c1009?</vt:lpstr>
      <vt:lpstr>'ESF LDF Sistema'!XDO_?c1009?</vt:lpstr>
      <vt:lpstr>'ESF Sistema'!XDO_?c1009?</vt:lpstr>
      <vt:lpstr>'Func sistema'!XDO_?c1009?</vt:lpstr>
      <vt:lpstr>'ldf cog sistema'!XDO_?c1009?</vt:lpstr>
      <vt:lpstr>'LDF Func sistema'!XDO_?c1009?</vt:lpstr>
      <vt:lpstr>'Output 1'!XDO_?c1009?</vt:lpstr>
      <vt:lpstr>'Prog sistema'!XDO_?c1009?</vt:lpstr>
      <vt:lpstr>XDO_?c1009?</vt:lpstr>
      <vt:lpstr>'cog sistema'!XDO_?c1009ColHeadLine1?</vt:lpstr>
      <vt:lpstr>'EAI LDF Sistema'!XDO_?c1009ColHeadLine1?</vt:lpstr>
      <vt:lpstr>'EAI Sistema'!XDO_?c1009ColHeadLine1?</vt:lpstr>
      <vt:lpstr>'ECSF Solo comparar'!XDO_?c1009ColHeadLine1?</vt:lpstr>
      <vt:lpstr>'ESF LDF Sistema'!XDO_?c1009ColHeadLine1?</vt:lpstr>
      <vt:lpstr>'ESF Sistema'!XDO_?c1009ColHeadLine1?</vt:lpstr>
      <vt:lpstr>'Func sistema'!XDO_?c1009ColHeadLine1?</vt:lpstr>
      <vt:lpstr>'ldf cog sistema'!XDO_?c1009ColHeadLine1?</vt:lpstr>
      <vt:lpstr>'LDF Func sistema'!XDO_?c1009ColHeadLine1?</vt:lpstr>
      <vt:lpstr>'Output 1'!XDO_?c1009ColHeadLine1?</vt:lpstr>
      <vt:lpstr>'Prog sistema'!XDO_?c1009ColHeadLine1?</vt:lpstr>
      <vt:lpstr>XDO_?c1009ColHeadLine1?</vt:lpstr>
      <vt:lpstr>'cog sistema'!XDO_?c1009ColHeadLine2?</vt:lpstr>
      <vt:lpstr>'EAI LDF Sistema'!XDO_?c1009ColHeadLine2?</vt:lpstr>
      <vt:lpstr>'EAI Sistema'!XDO_?c1009ColHeadLine2?</vt:lpstr>
      <vt:lpstr>'ECSF Solo comparar'!XDO_?c1009ColHeadLine2?</vt:lpstr>
      <vt:lpstr>'ESF LDF Sistema'!XDO_?c1009ColHeadLine2?</vt:lpstr>
      <vt:lpstr>'ESF Sistema'!XDO_?c1009ColHeadLine2?</vt:lpstr>
      <vt:lpstr>'Func sistema'!XDO_?c1009ColHeadLine2?</vt:lpstr>
      <vt:lpstr>'ldf cog sistema'!XDO_?c1009ColHeadLine2?</vt:lpstr>
      <vt:lpstr>'LDF Func sistema'!XDO_?c1009ColHeadLine2?</vt:lpstr>
      <vt:lpstr>'Output 1'!XDO_?c1009ColHeadLine2?</vt:lpstr>
      <vt:lpstr>'Prog sistema'!XDO_?c1009ColHeadLine2?</vt:lpstr>
      <vt:lpstr>XDO_?c1009ColHeadLine2?</vt:lpstr>
      <vt:lpstr>'cog sistema'!XDO_?c1009ColHeadLine3?</vt:lpstr>
      <vt:lpstr>'EAI LDF Sistema'!XDO_?c1009ColHeadLine3?</vt:lpstr>
      <vt:lpstr>'EAI Sistema'!XDO_?c1009ColHeadLine3?</vt:lpstr>
      <vt:lpstr>'ECSF Solo comparar'!XDO_?c1009ColHeadLine3?</vt:lpstr>
      <vt:lpstr>'ESF LDF Sistema'!XDO_?c1009ColHeadLine3?</vt:lpstr>
      <vt:lpstr>'ESF Sistema'!XDO_?c1009ColHeadLine3?</vt:lpstr>
      <vt:lpstr>'Func sistema'!XDO_?c1009ColHeadLine3?</vt:lpstr>
      <vt:lpstr>'ldf cog sistema'!XDO_?c1009ColHeadLine3?</vt:lpstr>
      <vt:lpstr>'LDF Func sistema'!XDO_?c1009ColHeadLine3?</vt:lpstr>
      <vt:lpstr>'Output 1'!XDO_?c1009ColHeadLine3?</vt:lpstr>
      <vt:lpstr>'Prog sistema'!XDO_?c1009ColHeadLine3?</vt:lpstr>
      <vt:lpstr>XDO_?c1009ColHeadLine3?</vt:lpstr>
      <vt:lpstr>'cog sistema'!XDO_?c1010?</vt:lpstr>
      <vt:lpstr>'EAI LDF Sistema'!XDO_?c1010?</vt:lpstr>
      <vt:lpstr>'EAI Sistema'!XDO_?c1010?</vt:lpstr>
      <vt:lpstr>'ECSF Solo comparar'!XDO_?c1010?</vt:lpstr>
      <vt:lpstr>'ESF LDF Sistema'!XDO_?c1010?</vt:lpstr>
      <vt:lpstr>'ESF Sistema'!XDO_?c1010?</vt:lpstr>
      <vt:lpstr>'Func sistema'!XDO_?c1010?</vt:lpstr>
      <vt:lpstr>'ldf cog sistema'!XDO_?c1010?</vt:lpstr>
      <vt:lpstr>'LDF Func sistema'!XDO_?c1010?</vt:lpstr>
      <vt:lpstr>'Output 1'!XDO_?c1010?</vt:lpstr>
      <vt:lpstr>'Prog sistema'!XDO_?c1010?</vt:lpstr>
      <vt:lpstr>XDO_?c1010?</vt:lpstr>
      <vt:lpstr>'cog sistema'!XDO_?c1010ColHeadLine1?</vt:lpstr>
      <vt:lpstr>'EAI LDF Sistema'!XDO_?c1010ColHeadLine1?</vt:lpstr>
      <vt:lpstr>'EAI Sistema'!XDO_?c1010ColHeadLine1?</vt:lpstr>
      <vt:lpstr>'ECSF Solo comparar'!XDO_?c1010ColHeadLine1?</vt:lpstr>
      <vt:lpstr>'ESF LDF Sistema'!XDO_?c1010ColHeadLine1?</vt:lpstr>
      <vt:lpstr>'ESF Sistema'!XDO_?c1010ColHeadLine1?</vt:lpstr>
      <vt:lpstr>'Func sistema'!XDO_?c1010ColHeadLine1?</vt:lpstr>
      <vt:lpstr>'ldf cog sistema'!XDO_?c1010ColHeadLine1?</vt:lpstr>
      <vt:lpstr>'LDF Func sistema'!XDO_?c1010ColHeadLine1?</vt:lpstr>
      <vt:lpstr>'Output 1'!XDO_?c1010ColHeadLine1?</vt:lpstr>
      <vt:lpstr>'Prog sistema'!XDO_?c1010ColHeadLine1?</vt:lpstr>
      <vt:lpstr>XDO_?c1010ColHeadLine1?</vt:lpstr>
      <vt:lpstr>'cog sistema'!XDO_?c1010ColHeadLine2?</vt:lpstr>
      <vt:lpstr>'EAI LDF Sistema'!XDO_?c1010ColHeadLine2?</vt:lpstr>
      <vt:lpstr>'EAI Sistema'!XDO_?c1010ColHeadLine2?</vt:lpstr>
      <vt:lpstr>'ECSF Solo comparar'!XDO_?c1010ColHeadLine2?</vt:lpstr>
      <vt:lpstr>'ESF LDF Sistema'!XDO_?c1010ColHeadLine2?</vt:lpstr>
      <vt:lpstr>'ESF Sistema'!XDO_?c1010ColHeadLine2?</vt:lpstr>
      <vt:lpstr>'Func sistema'!XDO_?c1010ColHeadLine2?</vt:lpstr>
      <vt:lpstr>'ldf cog sistema'!XDO_?c1010ColHeadLine2?</vt:lpstr>
      <vt:lpstr>'LDF Func sistema'!XDO_?c1010ColHeadLine2?</vt:lpstr>
      <vt:lpstr>'Output 1'!XDO_?c1010ColHeadLine2?</vt:lpstr>
      <vt:lpstr>'Prog sistema'!XDO_?c1010ColHeadLine2?</vt:lpstr>
      <vt:lpstr>XDO_?c1010ColHeadLine2?</vt:lpstr>
      <vt:lpstr>'cog sistema'!XDO_?c1010ColHeadLine3?</vt:lpstr>
      <vt:lpstr>'EAI LDF Sistema'!XDO_?c1010ColHeadLine3?</vt:lpstr>
      <vt:lpstr>'EAI Sistema'!XDO_?c1010ColHeadLine3?</vt:lpstr>
      <vt:lpstr>'ECSF Solo comparar'!XDO_?c1010ColHeadLine3?</vt:lpstr>
      <vt:lpstr>'ESF LDF Sistema'!XDO_?c1010ColHeadLine3?</vt:lpstr>
      <vt:lpstr>'ESF Sistema'!XDO_?c1010ColHeadLine3?</vt:lpstr>
      <vt:lpstr>'Func sistema'!XDO_?c1010ColHeadLine3?</vt:lpstr>
      <vt:lpstr>'ldf cog sistema'!XDO_?c1010ColHeadLine3?</vt:lpstr>
      <vt:lpstr>'LDF Func sistema'!XDO_?c1010ColHeadLine3?</vt:lpstr>
      <vt:lpstr>'Output 1'!XDO_?c1010ColHeadLine3?</vt:lpstr>
      <vt:lpstr>'Prog sistema'!XDO_?c1010ColHeadLine3?</vt:lpstr>
      <vt:lpstr>XDO_?c1010ColHeadLine3?</vt:lpstr>
      <vt:lpstr>'cog sistema'!XDO_?c1011?</vt:lpstr>
      <vt:lpstr>'EAI LDF Sistema'!XDO_?c1011?</vt:lpstr>
      <vt:lpstr>'EAI Sistema'!XDO_?c1011?</vt:lpstr>
      <vt:lpstr>'ECSF Solo comparar'!XDO_?c1011?</vt:lpstr>
      <vt:lpstr>'ESF LDF Sistema'!XDO_?c1011?</vt:lpstr>
      <vt:lpstr>'ESF Sistema'!XDO_?c1011?</vt:lpstr>
      <vt:lpstr>'Func sistema'!XDO_?c1011?</vt:lpstr>
      <vt:lpstr>'ldf cog sistema'!XDO_?c1011?</vt:lpstr>
      <vt:lpstr>'LDF Func sistema'!XDO_?c1011?</vt:lpstr>
      <vt:lpstr>'Output 1'!XDO_?c1011?</vt:lpstr>
      <vt:lpstr>'Prog sistema'!XDO_?c1011?</vt:lpstr>
      <vt:lpstr>XDO_?c1011?</vt:lpstr>
      <vt:lpstr>'cog sistema'!XDO_?c1011ColHeadLine1?</vt:lpstr>
      <vt:lpstr>'EAI LDF Sistema'!XDO_?c1011ColHeadLine1?</vt:lpstr>
      <vt:lpstr>'EAI Sistema'!XDO_?c1011ColHeadLine1?</vt:lpstr>
      <vt:lpstr>'ECSF Solo comparar'!XDO_?c1011ColHeadLine1?</vt:lpstr>
      <vt:lpstr>'ESF LDF Sistema'!XDO_?c1011ColHeadLine1?</vt:lpstr>
      <vt:lpstr>'ESF Sistema'!XDO_?c1011ColHeadLine1?</vt:lpstr>
      <vt:lpstr>'Func sistema'!XDO_?c1011ColHeadLine1?</vt:lpstr>
      <vt:lpstr>'ldf cog sistema'!XDO_?c1011ColHeadLine1?</vt:lpstr>
      <vt:lpstr>'LDF Func sistema'!XDO_?c1011ColHeadLine1?</vt:lpstr>
      <vt:lpstr>'Output 1'!XDO_?c1011ColHeadLine1?</vt:lpstr>
      <vt:lpstr>'Prog sistema'!XDO_?c1011ColHeadLine1?</vt:lpstr>
      <vt:lpstr>XDO_?c1011ColHeadLine1?</vt:lpstr>
      <vt:lpstr>'cog sistema'!XDO_?c1011ColHeadLine2?</vt:lpstr>
      <vt:lpstr>'EAI LDF Sistema'!XDO_?c1011ColHeadLine2?</vt:lpstr>
      <vt:lpstr>'EAI Sistema'!XDO_?c1011ColHeadLine2?</vt:lpstr>
      <vt:lpstr>'ECSF Solo comparar'!XDO_?c1011ColHeadLine2?</vt:lpstr>
      <vt:lpstr>'ESF LDF Sistema'!XDO_?c1011ColHeadLine2?</vt:lpstr>
      <vt:lpstr>'ESF Sistema'!XDO_?c1011ColHeadLine2?</vt:lpstr>
      <vt:lpstr>'Func sistema'!XDO_?c1011ColHeadLine2?</vt:lpstr>
      <vt:lpstr>'ldf cog sistema'!XDO_?c1011ColHeadLine2?</vt:lpstr>
      <vt:lpstr>'LDF Func sistema'!XDO_?c1011ColHeadLine2?</vt:lpstr>
      <vt:lpstr>'Output 1'!XDO_?c1011ColHeadLine2?</vt:lpstr>
      <vt:lpstr>'Prog sistema'!XDO_?c1011ColHeadLine2?</vt:lpstr>
      <vt:lpstr>XDO_?c1011ColHeadLine2?</vt:lpstr>
      <vt:lpstr>'cog sistema'!XDO_?c1011ColHeadLine3?</vt:lpstr>
      <vt:lpstr>'EAI LDF Sistema'!XDO_?c1011ColHeadLine3?</vt:lpstr>
      <vt:lpstr>'EAI Sistema'!XDO_?c1011ColHeadLine3?</vt:lpstr>
      <vt:lpstr>'ECSF Solo comparar'!XDO_?c1011ColHeadLine3?</vt:lpstr>
      <vt:lpstr>'ESF LDF Sistema'!XDO_?c1011ColHeadLine3?</vt:lpstr>
      <vt:lpstr>'ESF Sistema'!XDO_?c1011ColHeadLine3?</vt:lpstr>
      <vt:lpstr>'Func sistema'!XDO_?c1011ColHeadLine3?</vt:lpstr>
      <vt:lpstr>'ldf cog sistema'!XDO_?c1011ColHeadLine3?</vt:lpstr>
      <vt:lpstr>'LDF Func sistema'!XDO_?c1011ColHeadLine3?</vt:lpstr>
      <vt:lpstr>'Output 1'!XDO_?c1011ColHeadLine3?</vt:lpstr>
      <vt:lpstr>'Prog sistema'!XDO_?c1011ColHeadLine3?</vt:lpstr>
      <vt:lpstr>XDO_?c1011ColHeadLine3?</vt:lpstr>
      <vt:lpstr>'cog sistema'!XDO_?c1012?</vt:lpstr>
      <vt:lpstr>'EAI LDF Sistema'!XDO_?c1012?</vt:lpstr>
      <vt:lpstr>'EAI Sistema'!XDO_?c1012?</vt:lpstr>
      <vt:lpstr>'ECSF Solo comparar'!XDO_?c1012?</vt:lpstr>
      <vt:lpstr>'ESF LDF Sistema'!XDO_?c1012?</vt:lpstr>
      <vt:lpstr>'ESF Sistema'!XDO_?c1012?</vt:lpstr>
      <vt:lpstr>'Func sistema'!XDO_?c1012?</vt:lpstr>
      <vt:lpstr>'ldf cog sistema'!XDO_?c1012?</vt:lpstr>
      <vt:lpstr>'LDF Func sistema'!XDO_?c1012?</vt:lpstr>
      <vt:lpstr>'Output 1'!XDO_?c1012?</vt:lpstr>
      <vt:lpstr>'Prog sistema'!XDO_?c1012?</vt:lpstr>
      <vt:lpstr>XDO_?c1012?</vt:lpstr>
      <vt:lpstr>'cog sistema'!XDO_?c1012ColHeadLine1?</vt:lpstr>
      <vt:lpstr>'EAI LDF Sistema'!XDO_?c1012ColHeadLine1?</vt:lpstr>
      <vt:lpstr>'EAI Sistema'!XDO_?c1012ColHeadLine1?</vt:lpstr>
      <vt:lpstr>'ECSF Solo comparar'!XDO_?c1012ColHeadLine1?</vt:lpstr>
      <vt:lpstr>'ESF LDF Sistema'!XDO_?c1012ColHeadLine1?</vt:lpstr>
      <vt:lpstr>'ESF Sistema'!XDO_?c1012ColHeadLine1?</vt:lpstr>
      <vt:lpstr>'Func sistema'!XDO_?c1012ColHeadLine1?</vt:lpstr>
      <vt:lpstr>'ldf cog sistema'!XDO_?c1012ColHeadLine1?</vt:lpstr>
      <vt:lpstr>'LDF Func sistema'!XDO_?c1012ColHeadLine1?</vt:lpstr>
      <vt:lpstr>'Output 1'!XDO_?c1012ColHeadLine1?</vt:lpstr>
      <vt:lpstr>'Prog sistema'!XDO_?c1012ColHeadLine1?</vt:lpstr>
      <vt:lpstr>XDO_?c1012ColHeadLine1?</vt:lpstr>
      <vt:lpstr>'cog sistema'!XDO_?c1012ColHeadLine2?</vt:lpstr>
      <vt:lpstr>'EAI LDF Sistema'!XDO_?c1012ColHeadLine2?</vt:lpstr>
      <vt:lpstr>'EAI Sistema'!XDO_?c1012ColHeadLine2?</vt:lpstr>
      <vt:lpstr>'ECSF Solo comparar'!XDO_?c1012ColHeadLine2?</vt:lpstr>
      <vt:lpstr>'ESF LDF Sistema'!XDO_?c1012ColHeadLine2?</vt:lpstr>
      <vt:lpstr>'ESF Sistema'!XDO_?c1012ColHeadLine2?</vt:lpstr>
      <vt:lpstr>'Func sistema'!XDO_?c1012ColHeadLine2?</vt:lpstr>
      <vt:lpstr>'ldf cog sistema'!XDO_?c1012ColHeadLine2?</vt:lpstr>
      <vt:lpstr>'LDF Func sistema'!XDO_?c1012ColHeadLine2?</vt:lpstr>
      <vt:lpstr>'Output 1'!XDO_?c1012ColHeadLine2?</vt:lpstr>
      <vt:lpstr>'Prog sistema'!XDO_?c1012ColHeadLine2?</vt:lpstr>
      <vt:lpstr>XDO_?c1012ColHeadLine2?</vt:lpstr>
      <vt:lpstr>'cog sistema'!XDO_?c1012ColHeadLine3?</vt:lpstr>
      <vt:lpstr>'EAI LDF Sistema'!XDO_?c1012ColHeadLine3?</vt:lpstr>
      <vt:lpstr>'EAI Sistema'!XDO_?c1012ColHeadLine3?</vt:lpstr>
      <vt:lpstr>'ECSF Solo comparar'!XDO_?c1012ColHeadLine3?</vt:lpstr>
      <vt:lpstr>'ESF LDF Sistema'!XDO_?c1012ColHeadLine3?</vt:lpstr>
      <vt:lpstr>'ESF Sistema'!XDO_?c1012ColHeadLine3?</vt:lpstr>
      <vt:lpstr>'Func sistema'!XDO_?c1012ColHeadLine3?</vt:lpstr>
      <vt:lpstr>'ldf cog sistema'!XDO_?c1012ColHeadLine3?</vt:lpstr>
      <vt:lpstr>'LDF Func sistema'!XDO_?c1012ColHeadLine3?</vt:lpstr>
      <vt:lpstr>'Output 1'!XDO_?c1012ColHeadLine3?</vt:lpstr>
      <vt:lpstr>'Prog sistema'!XDO_?c1012ColHeadLine3?</vt:lpstr>
      <vt:lpstr>XDO_?c1012ColHeadLine3?</vt:lpstr>
      <vt:lpstr>'cog sistema'!XDO_?c1013?</vt:lpstr>
      <vt:lpstr>'EAI LDF Sistema'!XDO_?c1013?</vt:lpstr>
      <vt:lpstr>'EAI Sistema'!XDO_?c1013?</vt:lpstr>
      <vt:lpstr>'ECSF Solo comparar'!XDO_?c1013?</vt:lpstr>
      <vt:lpstr>'ESF LDF Sistema'!XDO_?c1013?</vt:lpstr>
      <vt:lpstr>'ESF Sistema'!XDO_?c1013?</vt:lpstr>
      <vt:lpstr>'Func sistema'!XDO_?c1013?</vt:lpstr>
      <vt:lpstr>'ldf cog sistema'!XDO_?c1013?</vt:lpstr>
      <vt:lpstr>'LDF Func sistema'!XDO_?c1013?</vt:lpstr>
      <vt:lpstr>'Output 1'!XDO_?c1013?</vt:lpstr>
      <vt:lpstr>'Prog sistema'!XDO_?c1013?</vt:lpstr>
      <vt:lpstr>XDO_?c1013?</vt:lpstr>
      <vt:lpstr>'cog sistema'!XDO_?c1013ColHeadLine1?</vt:lpstr>
      <vt:lpstr>'EAI LDF Sistema'!XDO_?c1013ColHeadLine1?</vt:lpstr>
      <vt:lpstr>'EAI Sistema'!XDO_?c1013ColHeadLine1?</vt:lpstr>
      <vt:lpstr>'ECSF Solo comparar'!XDO_?c1013ColHeadLine1?</vt:lpstr>
      <vt:lpstr>'ESF LDF Sistema'!XDO_?c1013ColHeadLine1?</vt:lpstr>
      <vt:lpstr>'ESF Sistema'!XDO_?c1013ColHeadLine1?</vt:lpstr>
      <vt:lpstr>'Func sistema'!XDO_?c1013ColHeadLine1?</vt:lpstr>
      <vt:lpstr>'ldf cog sistema'!XDO_?c1013ColHeadLine1?</vt:lpstr>
      <vt:lpstr>'LDF Func sistema'!XDO_?c1013ColHeadLine1?</vt:lpstr>
      <vt:lpstr>'Output 1'!XDO_?c1013ColHeadLine1?</vt:lpstr>
      <vt:lpstr>'Prog sistema'!XDO_?c1013ColHeadLine1?</vt:lpstr>
      <vt:lpstr>XDO_?c1013ColHeadLine1?</vt:lpstr>
      <vt:lpstr>'cog sistema'!XDO_?c1013ColHeadLine2?</vt:lpstr>
      <vt:lpstr>'EAI LDF Sistema'!XDO_?c1013ColHeadLine2?</vt:lpstr>
      <vt:lpstr>'EAI Sistema'!XDO_?c1013ColHeadLine2?</vt:lpstr>
      <vt:lpstr>'ECSF Solo comparar'!XDO_?c1013ColHeadLine2?</vt:lpstr>
      <vt:lpstr>'ESF LDF Sistema'!XDO_?c1013ColHeadLine2?</vt:lpstr>
      <vt:lpstr>'ESF Sistema'!XDO_?c1013ColHeadLine2?</vt:lpstr>
      <vt:lpstr>'Func sistema'!XDO_?c1013ColHeadLine2?</vt:lpstr>
      <vt:lpstr>'ldf cog sistema'!XDO_?c1013ColHeadLine2?</vt:lpstr>
      <vt:lpstr>'LDF Func sistema'!XDO_?c1013ColHeadLine2?</vt:lpstr>
      <vt:lpstr>'Output 1'!XDO_?c1013ColHeadLine2?</vt:lpstr>
      <vt:lpstr>'Prog sistema'!XDO_?c1013ColHeadLine2?</vt:lpstr>
      <vt:lpstr>XDO_?c1013ColHeadLine2?</vt:lpstr>
      <vt:lpstr>'cog sistema'!XDO_?c1013ColHeadLine3?</vt:lpstr>
      <vt:lpstr>'EAI LDF Sistema'!XDO_?c1013ColHeadLine3?</vt:lpstr>
      <vt:lpstr>'EAI Sistema'!XDO_?c1013ColHeadLine3?</vt:lpstr>
      <vt:lpstr>'ECSF Solo comparar'!XDO_?c1013ColHeadLine3?</vt:lpstr>
      <vt:lpstr>'ESF LDF Sistema'!XDO_?c1013ColHeadLine3?</vt:lpstr>
      <vt:lpstr>'ESF Sistema'!XDO_?c1013ColHeadLine3?</vt:lpstr>
      <vt:lpstr>'Func sistema'!XDO_?c1013ColHeadLine3?</vt:lpstr>
      <vt:lpstr>'ldf cog sistema'!XDO_?c1013ColHeadLine3?</vt:lpstr>
      <vt:lpstr>'LDF Func sistema'!XDO_?c1013ColHeadLine3?</vt:lpstr>
      <vt:lpstr>'Output 1'!XDO_?c1013ColHeadLine3?</vt:lpstr>
      <vt:lpstr>'Prog sistema'!XDO_?c1013ColHeadLine3?</vt:lpstr>
      <vt:lpstr>XDO_?c1013ColHeadLine3?</vt:lpstr>
      <vt:lpstr>'cog sistema'!XDO_?c1014?</vt:lpstr>
      <vt:lpstr>'EAI LDF Sistema'!XDO_?c1014?</vt:lpstr>
      <vt:lpstr>'EAI Sistema'!XDO_?c1014?</vt:lpstr>
      <vt:lpstr>'ECSF Solo comparar'!XDO_?c1014?</vt:lpstr>
      <vt:lpstr>'ESF LDF Sistema'!XDO_?c1014?</vt:lpstr>
      <vt:lpstr>'ESF Sistema'!XDO_?c1014?</vt:lpstr>
      <vt:lpstr>'Func sistema'!XDO_?c1014?</vt:lpstr>
      <vt:lpstr>'ldf cog sistema'!XDO_?c1014?</vt:lpstr>
      <vt:lpstr>'LDF Func sistema'!XDO_?c1014?</vt:lpstr>
      <vt:lpstr>'Output 1'!XDO_?c1014?</vt:lpstr>
      <vt:lpstr>'Prog sistema'!XDO_?c1014?</vt:lpstr>
      <vt:lpstr>XDO_?c1014?</vt:lpstr>
      <vt:lpstr>'cog sistema'!XDO_?c1014ColHeadLine1?</vt:lpstr>
      <vt:lpstr>'EAI LDF Sistema'!XDO_?c1014ColHeadLine1?</vt:lpstr>
      <vt:lpstr>'EAI Sistema'!XDO_?c1014ColHeadLine1?</vt:lpstr>
      <vt:lpstr>'ECSF Solo comparar'!XDO_?c1014ColHeadLine1?</vt:lpstr>
      <vt:lpstr>'ESF LDF Sistema'!XDO_?c1014ColHeadLine1?</vt:lpstr>
      <vt:lpstr>'ESF Sistema'!XDO_?c1014ColHeadLine1?</vt:lpstr>
      <vt:lpstr>'Func sistema'!XDO_?c1014ColHeadLine1?</vt:lpstr>
      <vt:lpstr>'ldf cog sistema'!XDO_?c1014ColHeadLine1?</vt:lpstr>
      <vt:lpstr>'LDF Func sistema'!XDO_?c1014ColHeadLine1?</vt:lpstr>
      <vt:lpstr>'Output 1'!XDO_?c1014ColHeadLine1?</vt:lpstr>
      <vt:lpstr>'Prog sistema'!XDO_?c1014ColHeadLine1?</vt:lpstr>
      <vt:lpstr>XDO_?c1014ColHeadLine1?</vt:lpstr>
      <vt:lpstr>'cog sistema'!XDO_?c1014ColHeadLine2?</vt:lpstr>
      <vt:lpstr>'EAI LDF Sistema'!XDO_?c1014ColHeadLine2?</vt:lpstr>
      <vt:lpstr>'EAI Sistema'!XDO_?c1014ColHeadLine2?</vt:lpstr>
      <vt:lpstr>'ECSF Solo comparar'!XDO_?c1014ColHeadLine2?</vt:lpstr>
      <vt:lpstr>'ESF LDF Sistema'!XDO_?c1014ColHeadLine2?</vt:lpstr>
      <vt:lpstr>'ESF Sistema'!XDO_?c1014ColHeadLine2?</vt:lpstr>
      <vt:lpstr>'Func sistema'!XDO_?c1014ColHeadLine2?</vt:lpstr>
      <vt:lpstr>'ldf cog sistema'!XDO_?c1014ColHeadLine2?</vt:lpstr>
      <vt:lpstr>'LDF Func sistema'!XDO_?c1014ColHeadLine2?</vt:lpstr>
      <vt:lpstr>'Output 1'!XDO_?c1014ColHeadLine2?</vt:lpstr>
      <vt:lpstr>'Prog sistema'!XDO_?c1014ColHeadLine2?</vt:lpstr>
      <vt:lpstr>XDO_?c1014ColHeadLine2?</vt:lpstr>
      <vt:lpstr>'cog sistema'!XDO_?c1014ColHeadLine3?</vt:lpstr>
      <vt:lpstr>'EAI LDF Sistema'!XDO_?c1014ColHeadLine3?</vt:lpstr>
      <vt:lpstr>'EAI Sistema'!XDO_?c1014ColHeadLine3?</vt:lpstr>
      <vt:lpstr>'ECSF Solo comparar'!XDO_?c1014ColHeadLine3?</vt:lpstr>
      <vt:lpstr>'ESF LDF Sistema'!XDO_?c1014ColHeadLine3?</vt:lpstr>
      <vt:lpstr>'ESF Sistema'!XDO_?c1014ColHeadLine3?</vt:lpstr>
      <vt:lpstr>'Func sistema'!XDO_?c1014ColHeadLine3?</vt:lpstr>
      <vt:lpstr>'ldf cog sistema'!XDO_?c1014ColHeadLine3?</vt:lpstr>
      <vt:lpstr>'LDF Func sistema'!XDO_?c1014ColHeadLine3?</vt:lpstr>
      <vt:lpstr>'Output 1'!XDO_?c1014ColHeadLine3?</vt:lpstr>
      <vt:lpstr>'Prog sistema'!XDO_?c1014ColHeadLine3?</vt:lpstr>
      <vt:lpstr>XDO_?c1014ColHeadLine3?</vt:lpstr>
      <vt:lpstr>'cog sistema'!XDO_?c1015?</vt:lpstr>
      <vt:lpstr>'EAI LDF Sistema'!XDO_?c1015?</vt:lpstr>
      <vt:lpstr>'EAI Sistema'!XDO_?c1015?</vt:lpstr>
      <vt:lpstr>'ECSF Solo comparar'!XDO_?c1015?</vt:lpstr>
      <vt:lpstr>'ESF LDF Sistema'!XDO_?c1015?</vt:lpstr>
      <vt:lpstr>'ESF Sistema'!XDO_?c1015?</vt:lpstr>
      <vt:lpstr>'Func sistema'!XDO_?c1015?</vt:lpstr>
      <vt:lpstr>'ldf cog sistema'!XDO_?c1015?</vt:lpstr>
      <vt:lpstr>'LDF Func sistema'!XDO_?c1015?</vt:lpstr>
      <vt:lpstr>'Output 1'!XDO_?c1015?</vt:lpstr>
      <vt:lpstr>'Prog sistema'!XDO_?c1015?</vt:lpstr>
      <vt:lpstr>XDO_?c1015?</vt:lpstr>
      <vt:lpstr>'cog sistema'!XDO_?c1015ColHeadLine1?</vt:lpstr>
      <vt:lpstr>'EAI LDF Sistema'!XDO_?c1015ColHeadLine1?</vt:lpstr>
      <vt:lpstr>'EAI Sistema'!XDO_?c1015ColHeadLine1?</vt:lpstr>
      <vt:lpstr>'ECSF Solo comparar'!XDO_?c1015ColHeadLine1?</vt:lpstr>
      <vt:lpstr>'ESF LDF Sistema'!XDO_?c1015ColHeadLine1?</vt:lpstr>
      <vt:lpstr>'ESF Sistema'!XDO_?c1015ColHeadLine1?</vt:lpstr>
      <vt:lpstr>'Func sistema'!XDO_?c1015ColHeadLine1?</vt:lpstr>
      <vt:lpstr>'ldf cog sistema'!XDO_?c1015ColHeadLine1?</vt:lpstr>
      <vt:lpstr>'LDF Func sistema'!XDO_?c1015ColHeadLine1?</vt:lpstr>
      <vt:lpstr>'Output 1'!XDO_?c1015ColHeadLine1?</vt:lpstr>
      <vt:lpstr>'Prog sistema'!XDO_?c1015ColHeadLine1?</vt:lpstr>
      <vt:lpstr>XDO_?c1015ColHeadLine1?</vt:lpstr>
      <vt:lpstr>'cog sistema'!XDO_?c1015ColHeadLine2?</vt:lpstr>
      <vt:lpstr>'EAI LDF Sistema'!XDO_?c1015ColHeadLine2?</vt:lpstr>
      <vt:lpstr>'EAI Sistema'!XDO_?c1015ColHeadLine2?</vt:lpstr>
      <vt:lpstr>'ECSF Solo comparar'!XDO_?c1015ColHeadLine2?</vt:lpstr>
      <vt:lpstr>'ESF LDF Sistema'!XDO_?c1015ColHeadLine2?</vt:lpstr>
      <vt:lpstr>'ESF Sistema'!XDO_?c1015ColHeadLine2?</vt:lpstr>
      <vt:lpstr>'Func sistema'!XDO_?c1015ColHeadLine2?</vt:lpstr>
      <vt:lpstr>'ldf cog sistema'!XDO_?c1015ColHeadLine2?</vt:lpstr>
      <vt:lpstr>'LDF Func sistema'!XDO_?c1015ColHeadLine2?</vt:lpstr>
      <vt:lpstr>'Output 1'!XDO_?c1015ColHeadLine2?</vt:lpstr>
      <vt:lpstr>'Prog sistema'!XDO_?c1015ColHeadLine2?</vt:lpstr>
      <vt:lpstr>XDO_?c1015ColHeadLine2?</vt:lpstr>
      <vt:lpstr>'cog sistema'!XDO_?c1015ColHeadLine3?</vt:lpstr>
      <vt:lpstr>'EAI LDF Sistema'!XDO_?c1015ColHeadLine3?</vt:lpstr>
      <vt:lpstr>'EAI Sistema'!XDO_?c1015ColHeadLine3?</vt:lpstr>
      <vt:lpstr>'ECSF Solo comparar'!XDO_?c1015ColHeadLine3?</vt:lpstr>
      <vt:lpstr>'ESF LDF Sistema'!XDO_?c1015ColHeadLine3?</vt:lpstr>
      <vt:lpstr>'ESF Sistema'!XDO_?c1015ColHeadLine3?</vt:lpstr>
      <vt:lpstr>'Func sistema'!XDO_?c1015ColHeadLine3?</vt:lpstr>
      <vt:lpstr>'ldf cog sistema'!XDO_?c1015ColHeadLine3?</vt:lpstr>
      <vt:lpstr>'LDF Func sistema'!XDO_?c1015ColHeadLine3?</vt:lpstr>
      <vt:lpstr>'Output 1'!XDO_?c1015ColHeadLine3?</vt:lpstr>
      <vt:lpstr>'Prog sistema'!XDO_?c1015ColHeadLine3?</vt:lpstr>
      <vt:lpstr>XDO_?c1015ColHeadLine3?</vt:lpstr>
      <vt:lpstr>'cog sistema'!XDO_?c1016?</vt:lpstr>
      <vt:lpstr>'EAI LDF Sistema'!XDO_?c1016?</vt:lpstr>
      <vt:lpstr>'EAI Sistema'!XDO_?c1016?</vt:lpstr>
      <vt:lpstr>'ECSF Solo comparar'!XDO_?c1016?</vt:lpstr>
      <vt:lpstr>'ESF LDF Sistema'!XDO_?c1016?</vt:lpstr>
      <vt:lpstr>'ESF Sistema'!XDO_?c1016?</vt:lpstr>
      <vt:lpstr>'Func sistema'!XDO_?c1016?</vt:lpstr>
      <vt:lpstr>'ldf cog sistema'!XDO_?c1016?</vt:lpstr>
      <vt:lpstr>'LDF Func sistema'!XDO_?c1016?</vt:lpstr>
      <vt:lpstr>'Output 1'!XDO_?c1016?</vt:lpstr>
      <vt:lpstr>'Prog sistema'!XDO_?c1016?</vt:lpstr>
      <vt:lpstr>XDO_?c1016?</vt:lpstr>
      <vt:lpstr>'cog sistema'!XDO_?c1016ColHeadLine1?</vt:lpstr>
      <vt:lpstr>'EAI LDF Sistema'!XDO_?c1016ColHeadLine1?</vt:lpstr>
      <vt:lpstr>'EAI Sistema'!XDO_?c1016ColHeadLine1?</vt:lpstr>
      <vt:lpstr>'ECSF Solo comparar'!XDO_?c1016ColHeadLine1?</vt:lpstr>
      <vt:lpstr>'ESF LDF Sistema'!XDO_?c1016ColHeadLine1?</vt:lpstr>
      <vt:lpstr>'ESF Sistema'!XDO_?c1016ColHeadLine1?</vt:lpstr>
      <vt:lpstr>'Func sistema'!XDO_?c1016ColHeadLine1?</vt:lpstr>
      <vt:lpstr>'ldf cog sistema'!XDO_?c1016ColHeadLine1?</vt:lpstr>
      <vt:lpstr>'LDF Func sistema'!XDO_?c1016ColHeadLine1?</vt:lpstr>
      <vt:lpstr>'Output 1'!XDO_?c1016ColHeadLine1?</vt:lpstr>
      <vt:lpstr>'Prog sistema'!XDO_?c1016ColHeadLine1?</vt:lpstr>
      <vt:lpstr>XDO_?c1016ColHeadLine1?</vt:lpstr>
      <vt:lpstr>'cog sistema'!XDO_?c1016ColHeadLine2?</vt:lpstr>
      <vt:lpstr>'EAI LDF Sistema'!XDO_?c1016ColHeadLine2?</vt:lpstr>
      <vt:lpstr>'EAI Sistema'!XDO_?c1016ColHeadLine2?</vt:lpstr>
      <vt:lpstr>'ECSF Solo comparar'!XDO_?c1016ColHeadLine2?</vt:lpstr>
      <vt:lpstr>'ESF LDF Sistema'!XDO_?c1016ColHeadLine2?</vt:lpstr>
      <vt:lpstr>'ESF Sistema'!XDO_?c1016ColHeadLine2?</vt:lpstr>
      <vt:lpstr>'Func sistema'!XDO_?c1016ColHeadLine2?</vt:lpstr>
      <vt:lpstr>'ldf cog sistema'!XDO_?c1016ColHeadLine2?</vt:lpstr>
      <vt:lpstr>'LDF Func sistema'!XDO_?c1016ColHeadLine2?</vt:lpstr>
      <vt:lpstr>'Output 1'!XDO_?c1016ColHeadLine2?</vt:lpstr>
      <vt:lpstr>'Prog sistema'!XDO_?c1016ColHeadLine2?</vt:lpstr>
      <vt:lpstr>XDO_?c1016ColHeadLine2?</vt:lpstr>
      <vt:lpstr>'cog sistema'!XDO_?c1016ColHeadLine3?</vt:lpstr>
      <vt:lpstr>'EAI LDF Sistema'!XDO_?c1016ColHeadLine3?</vt:lpstr>
      <vt:lpstr>'EAI Sistema'!XDO_?c1016ColHeadLine3?</vt:lpstr>
      <vt:lpstr>'ECSF Solo comparar'!XDO_?c1016ColHeadLine3?</vt:lpstr>
      <vt:lpstr>'ESF LDF Sistema'!XDO_?c1016ColHeadLine3?</vt:lpstr>
      <vt:lpstr>'ESF Sistema'!XDO_?c1016ColHeadLine3?</vt:lpstr>
      <vt:lpstr>'Func sistema'!XDO_?c1016ColHeadLine3?</vt:lpstr>
      <vt:lpstr>'ldf cog sistema'!XDO_?c1016ColHeadLine3?</vt:lpstr>
      <vt:lpstr>'LDF Func sistema'!XDO_?c1016ColHeadLine3?</vt:lpstr>
      <vt:lpstr>'Output 1'!XDO_?c1016ColHeadLine3?</vt:lpstr>
      <vt:lpstr>'Prog sistema'!XDO_?c1016ColHeadLine3?</vt:lpstr>
      <vt:lpstr>XDO_?c1016ColHeadLine3?</vt:lpstr>
      <vt:lpstr>'cog sistema'!XDO_?c1017?</vt:lpstr>
      <vt:lpstr>'EAI LDF Sistema'!XDO_?c1017?</vt:lpstr>
      <vt:lpstr>'EAI Sistema'!XDO_?c1017?</vt:lpstr>
      <vt:lpstr>'ECSF Solo comparar'!XDO_?c1017?</vt:lpstr>
      <vt:lpstr>'ESF LDF Sistema'!XDO_?c1017?</vt:lpstr>
      <vt:lpstr>'ESF Sistema'!XDO_?c1017?</vt:lpstr>
      <vt:lpstr>'Func sistema'!XDO_?c1017?</vt:lpstr>
      <vt:lpstr>'ldf cog sistema'!XDO_?c1017?</vt:lpstr>
      <vt:lpstr>'LDF Func sistema'!XDO_?c1017?</vt:lpstr>
      <vt:lpstr>'Output 1'!XDO_?c1017?</vt:lpstr>
      <vt:lpstr>'Prog sistema'!XDO_?c1017?</vt:lpstr>
      <vt:lpstr>XDO_?c1017?</vt:lpstr>
      <vt:lpstr>'cog sistema'!XDO_?c1017ColHeadLine1?</vt:lpstr>
      <vt:lpstr>'EAI LDF Sistema'!XDO_?c1017ColHeadLine1?</vt:lpstr>
      <vt:lpstr>'EAI Sistema'!XDO_?c1017ColHeadLine1?</vt:lpstr>
      <vt:lpstr>'ECSF Solo comparar'!XDO_?c1017ColHeadLine1?</vt:lpstr>
      <vt:lpstr>'ESF LDF Sistema'!XDO_?c1017ColHeadLine1?</vt:lpstr>
      <vt:lpstr>'ESF Sistema'!XDO_?c1017ColHeadLine1?</vt:lpstr>
      <vt:lpstr>'Func sistema'!XDO_?c1017ColHeadLine1?</vt:lpstr>
      <vt:lpstr>'ldf cog sistema'!XDO_?c1017ColHeadLine1?</vt:lpstr>
      <vt:lpstr>'LDF Func sistema'!XDO_?c1017ColHeadLine1?</vt:lpstr>
      <vt:lpstr>'Output 1'!XDO_?c1017ColHeadLine1?</vt:lpstr>
      <vt:lpstr>'Prog sistema'!XDO_?c1017ColHeadLine1?</vt:lpstr>
      <vt:lpstr>XDO_?c1017ColHeadLine1?</vt:lpstr>
      <vt:lpstr>'cog sistema'!XDO_?c1017ColHeadLine2?</vt:lpstr>
      <vt:lpstr>'EAI LDF Sistema'!XDO_?c1017ColHeadLine2?</vt:lpstr>
      <vt:lpstr>'EAI Sistema'!XDO_?c1017ColHeadLine2?</vt:lpstr>
      <vt:lpstr>'ECSF Solo comparar'!XDO_?c1017ColHeadLine2?</vt:lpstr>
      <vt:lpstr>'ESF LDF Sistema'!XDO_?c1017ColHeadLine2?</vt:lpstr>
      <vt:lpstr>'ESF Sistema'!XDO_?c1017ColHeadLine2?</vt:lpstr>
      <vt:lpstr>'Func sistema'!XDO_?c1017ColHeadLine2?</vt:lpstr>
      <vt:lpstr>'ldf cog sistema'!XDO_?c1017ColHeadLine2?</vt:lpstr>
      <vt:lpstr>'LDF Func sistema'!XDO_?c1017ColHeadLine2?</vt:lpstr>
      <vt:lpstr>'Output 1'!XDO_?c1017ColHeadLine2?</vt:lpstr>
      <vt:lpstr>'Prog sistema'!XDO_?c1017ColHeadLine2?</vt:lpstr>
      <vt:lpstr>XDO_?c1017ColHeadLine2?</vt:lpstr>
      <vt:lpstr>'cog sistema'!XDO_?c1017ColHeadLine3?</vt:lpstr>
      <vt:lpstr>'EAI LDF Sistema'!XDO_?c1017ColHeadLine3?</vt:lpstr>
      <vt:lpstr>'EAI Sistema'!XDO_?c1017ColHeadLine3?</vt:lpstr>
      <vt:lpstr>'ECSF Solo comparar'!XDO_?c1017ColHeadLine3?</vt:lpstr>
      <vt:lpstr>'ESF LDF Sistema'!XDO_?c1017ColHeadLine3?</vt:lpstr>
      <vt:lpstr>'ESF Sistema'!XDO_?c1017ColHeadLine3?</vt:lpstr>
      <vt:lpstr>'Func sistema'!XDO_?c1017ColHeadLine3?</vt:lpstr>
      <vt:lpstr>'ldf cog sistema'!XDO_?c1017ColHeadLine3?</vt:lpstr>
      <vt:lpstr>'LDF Func sistema'!XDO_?c1017ColHeadLine3?</vt:lpstr>
      <vt:lpstr>'Output 1'!XDO_?c1017ColHeadLine3?</vt:lpstr>
      <vt:lpstr>'Prog sistema'!XDO_?c1017ColHeadLine3?</vt:lpstr>
      <vt:lpstr>XDO_?c1017ColHeadLine3?</vt:lpstr>
      <vt:lpstr>'cog sistema'!XDO_?c1018?</vt:lpstr>
      <vt:lpstr>'EAI LDF Sistema'!XDO_?c1018?</vt:lpstr>
      <vt:lpstr>'EAI Sistema'!XDO_?c1018?</vt:lpstr>
      <vt:lpstr>'ECSF Solo comparar'!XDO_?c1018?</vt:lpstr>
      <vt:lpstr>'ESF LDF Sistema'!XDO_?c1018?</vt:lpstr>
      <vt:lpstr>'ESF Sistema'!XDO_?c1018?</vt:lpstr>
      <vt:lpstr>'Func sistema'!XDO_?c1018?</vt:lpstr>
      <vt:lpstr>'ldf cog sistema'!XDO_?c1018?</vt:lpstr>
      <vt:lpstr>'LDF Func sistema'!XDO_?c1018?</vt:lpstr>
      <vt:lpstr>'Output 1'!XDO_?c1018?</vt:lpstr>
      <vt:lpstr>'Prog sistema'!XDO_?c1018?</vt:lpstr>
      <vt:lpstr>XDO_?c1018?</vt:lpstr>
      <vt:lpstr>'cog sistema'!XDO_?c1018ColHeadLine1?</vt:lpstr>
      <vt:lpstr>'EAI LDF Sistema'!XDO_?c1018ColHeadLine1?</vt:lpstr>
      <vt:lpstr>'EAI Sistema'!XDO_?c1018ColHeadLine1?</vt:lpstr>
      <vt:lpstr>'ECSF Solo comparar'!XDO_?c1018ColHeadLine1?</vt:lpstr>
      <vt:lpstr>'ESF LDF Sistema'!XDO_?c1018ColHeadLine1?</vt:lpstr>
      <vt:lpstr>'ESF Sistema'!XDO_?c1018ColHeadLine1?</vt:lpstr>
      <vt:lpstr>'Func sistema'!XDO_?c1018ColHeadLine1?</vt:lpstr>
      <vt:lpstr>'ldf cog sistema'!XDO_?c1018ColHeadLine1?</vt:lpstr>
      <vt:lpstr>'LDF Func sistema'!XDO_?c1018ColHeadLine1?</vt:lpstr>
      <vt:lpstr>'Output 1'!XDO_?c1018ColHeadLine1?</vt:lpstr>
      <vt:lpstr>'Prog sistema'!XDO_?c1018ColHeadLine1?</vt:lpstr>
      <vt:lpstr>XDO_?c1018ColHeadLine1?</vt:lpstr>
      <vt:lpstr>'cog sistema'!XDO_?c1018ColHeadLine2?</vt:lpstr>
      <vt:lpstr>'EAI LDF Sistema'!XDO_?c1018ColHeadLine2?</vt:lpstr>
      <vt:lpstr>'EAI Sistema'!XDO_?c1018ColHeadLine2?</vt:lpstr>
      <vt:lpstr>'ECSF Solo comparar'!XDO_?c1018ColHeadLine2?</vt:lpstr>
      <vt:lpstr>'ESF LDF Sistema'!XDO_?c1018ColHeadLine2?</vt:lpstr>
      <vt:lpstr>'ESF Sistema'!XDO_?c1018ColHeadLine2?</vt:lpstr>
      <vt:lpstr>'Func sistema'!XDO_?c1018ColHeadLine2?</vt:lpstr>
      <vt:lpstr>'ldf cog sistema'!XDO_?c1018ColHeadLine2?</vt:lpstr>
      <vt:lpstr>'LDF Func sistema'!XDO_?c1018ColHeadLine2?</vt:lpstr>
      <vt:lpstr>'Output 1'!XDO_?c1018ColHeadLine2?</vt:lpstr>
      <vt:lpstr>'Prog sistema'!XDO_?c1018ColHeadLine2?</vt:lpstr>
      <vt:lpstr>XDO_?c1018ColHeadLine2?</vt:lpstr>
      <vt:lpstr>'cog sistema'!XDO_?c1018ColHeadLine3?</vt:lpstr>
      <vt:lpstr>'EAI LDF Sistema'!XDO_?c1018ColHeadLine3?</vt:lpstr>
      <vt:lpstr>'EAI Sistema'!XDO_?c1018ColHeadLine3?</vt:lpstr>
      <vt:lpstr>'ECSF Solo comparar'!XDO_?c1018ColHeadLine3?</vt:lpstr>
      <vt:lpstr>'ESF LDF Sistema'!XDO_?c1018ColHeadLine3?</vt:lpstr>
      <vt:lpstr>'ESF Sistema'!XDO_?c1018ColHeadLine3?</vt:lpstr>
      <vt:lpstr>'Func sistema'!XDO_?c1018ColHeadLine3?</vt:lpstr>
      <vt:lpstr>'ldf cog sistema'!XDO_?c1018ColHeadLine3?</vt:lpstr>
      <vt:lpstr>'LDF Func sistema'!XDO_?c1018ColHeadLine3?</vt:lpstr>
      <vt:lpstr>'Output 1'!XDO_?c1018ColHeadLine3?</vt:lpstr>
      <vt:lpstr>'Prog sistema'!XDO_?c1018ColHeadLine3?</vt:lpstr>
      <vt:lpstr>XDO_?c1018ColHeadLine3?</vt:lpstr>
      <vt:lpstr>'cog sistema'!XDO_?c1019?</vt:lpstr>
      <vt:lpstr>'EAI LDF Sistema'!XDO_?c1019?</vt:lpstr>
      <vt:lpstr>'EAI Sistema'!XDO_?c1019?</vt:lpstr>
      <vt:lpstr>'ECSF Solo comparar'!XDO_?c1019?</vt:lpstr>
      <vt:lpstr>'ESF LDF Sistema'!XDO_?c1019?</vt:lpstr>
      <vt:lpstr>'ESF Sistema'!XDO_?c1019?</vt:lpstr>
      <vt:lpstr>'Func sistema'!XDO_?c1019?</vt:lpstr>
      <vt:lpstr>'ldf cog sistema'!XDO_?c1019?</vt:lpstr>
      <vt:lpstr>'LDF Func sistema'!XDO_?c1019?</vt:lpstr>
      <vt:lpstr>'Output 1'!XDO_?c1019?</vt:lpstr>
      <vt:lpstr>'Prog sistema'!XDO_?c1019?</vt:lpstr>
      <vt:lpstr>XDO_?c1019?</vt:lpstr>
      <vt:lpstr>'cog sistema'!XDO_?c1019ColHeadLine1?</vt:lpstr>
      <vt:lpstr>'EAI LDF Sistema'!XDO_?c1019ColHeadLine1?</vt:lpstr>
      <vt:lpstr>'EAI Sistema'!XDO_?c1019ColHeadLine1?</vt:lpstr>
      <vt:lpstr>'ECSF Solo comparar'!XDO_?c1019ColHeadLine1?</vt:lpstr>
      <vt:lpstr>'ESF LDF Sistema'!XDO_?c1019ColHeadLine1?</vt:lpstr>
      <vt:lpstr>'ESF Sistema'!XDO_?c1019ColHeadLine1?</vt:lpstr>
      <vt:lpstr>'Func sistema'!XDO_?c1019ColHeadLine1?</vt:lpstr>
      <vt:lpstr>'ldf cog sistema'!XDO_?c1019ColHeadLine1?</vt:lpstr>
      <vt:lpstr>'LDF Func sistema'!XDO_?c1019ColHeadLine1?</vt:lpstr>
      <vt:lpstr>'Output 1'!XDO_?c1019ColHeadLine1?</vt:lpstr>
      <vt:lpstr>'Prog sistema'!XDO_?c1019ColHeadLine1?</vt:lpstr>
      <vt:lpstr>XDO_?c1019ColHeadLine1?</vt:lpstr>
      <vt:lpstr>'cog sistema'!XDO_?c1019ColHeadLine2?</vt:lpstr>
      <vt:lpstr>'EAI LDF Sistema'!XDO_?c1019ColHeadLine2?</vt:lpstr>
      <vt:lpstr>'EAI Sistema'!XDO_?c1019ColHeadLine2?</vt:lpstr>
      <vt:lpstr>'ECSF Solo comparar'!XDO_?c1019ColHeadLine2?</vt:lpstr>
      <vt:lpstr>'ESF LDF Sistema'!XDO_?c1019ColHeadLine2?</vt:lpstr>
      <vt:lpstr>'ESF Sistema'!XDO_?c1019ColHeadLine2?</vt:lpstr>
      <vt:lpstr>'Func sistema'!XDO_?c1019ColHeadLine2?</vt:lpstr>
      <vt:lpstr>'ldf cog sistema'!XDO_?c1019ColHeadLine2?</vt:lpstr>
      <vt:lpstr>'LDF Func sistema'!XDO_?c1019ColHeadLine2?</vt:lpstr>
      <vt:lpstr>'Output 1'!XDO_?c1019ColHeadLine2?</vt:lpstr>
      <vt:lpstr>'Prog sistema'!XDO_?c1019ColHeadLine2?</vt:lpstr>
      <vt:lpstr>XDO_?c1019ColHeadLine2?</vt:lpstr>
      <vt:lpstr>'cog sistema'!XDO_?c1019ColHeadLine3?</vt:lpstr>
      <vt:lpstr>'EAI LDF Sistema'!XDO_?c1019ColHeadLine3?</vt:lpstr>
      <vt:lpstr>'EAI Sistema'!XDO_?c1019ColHeadLine3?</vt:lpstr>
      <vt:lpstr>'ECSF Solo comparar'!XDO_?c1019ColHeadLine3?</vt:lpstr>
      <vt:lpstr>'ESF LDF Sistema'!XDO_?c1019ColHeadLine3?</vt:lpstr>
      <vt:lpstr>'ESF Sistema'!XDO_?c1019ColHeadLine3?</vt:lpstr>
      <vt:lpstr>'Func sistema'!XDO_?c1019ColHeadLine3?</vt:lpstr>
      <vt:lpstr>'ldf cog sistema'!XDO_?c1019ColHeadLine3?</vt:lpstr>
      <vt:lpstr>'LDF Func sistema'!XDO_?c1019ColHeadLine3?</vt:lpstr>
      <vt:lpstr>'Output 1'!XDO_?c1019ColHeadLine3?</vt:lpstr>
      <vt:lpstr>'Prog sistema'!XDO_?c1019ColHeadLine3?</vt:lpstr>
      <vt:lpstr>XDO_?c1019ColHeadLine3?</vt:lpstr>
      <vt:lpstr>'cog sistema'!XDO_?c1020?</vt:lpstr>
      <vt:lpstr>'EAI LDF Sistema'!XDO_?c1020?</vt:lpstr>
      <vt:lpstr>'EAI Sistema'!XDO_?c1020?</vt:lpstr>
      <vt:lpstr>'ECSF Solo comparar'!XDO_?c1020?</vt:lpstr>
      <vt:lpstr>'ESF LDF Sistema'!XDO_?c1020?</vt:lpstr>
      <vt:lpstr>'ESF Sistema'!XDO_?c1020?</vt:lpstr>
      <vt:lpstr>'Func sistema'!XDO_?c1020?</vt:lpstr>
      <vt:lpstr>'ldf cog sistema'!XDO_?c1020?</vt:lpstr>
      <vt:lpstr>'LDF Func sistema'!XDO_?c1020?</vt:lpstr>
      <vt:lpstr>'Output 1'!XDO_?c1020?</vt:lpstr>
      <vt:lpstr>'Prog sistema'!XDO_?c1020?</vt:lpstr>
      <vt:lpstr>XDO_?c1020?</vt:lpstr>
      <vt:lpstr>'cog sistema'!XDO_?c1020ColHeadLine1?</vt:lpstr>
      <vt:lpstr>'EAI LDF Sistema'!XDO_?c1020ColHeadLine1?</vt:lpstr>
      <vt:lpstr>'EAI Sistema'!XDO_?c1020ColHeadLine1?</vt:lpstr>
      <vt:lpstr>'ECSF Solo comparar'!XDO_?c1020ColHeadLine1?</vt:lpstr>
      <vt:lpstr>'ESF LDF Sistema'!XDO_?c1020ColHeadLine1?</vt:lpstr>
      <vt:lpstr>'ESF Sistema'!XDO_?c1020ColHeadLine1?</vt:lpstr>
      <vt:lpstr>'Func sistema'!XDO_?c1020ColHeadLine1?</vt:lpstr>
      <vt:lpstr>'ldf cog sistema'!XDO_?c1020ColHeadLine1?</vt:lpstr>
      <vt:lpstr>'LDF Func sistema'!XDO_?c1020ColHeadLine1?</vt:lpstr>
      <vt:lpstr>'Output 1'!XDO_?c1020ColHeadLine1?</vt:lpstr>
      <vt:lpstr>'Prog sistema'!XDO_?c1020ColHeadLine1?</vt:lpstr>
      <vt:lpstr>XDO_?c1020ColHeadLine1?</vt:lpstr>
      <vt:lpstr>'cog sistema'!XDO_?c1020ColHeadLine2?</vt:lpstr>
      <vt:lpstr>'EAI LDF Sistema'!XDO_?c1020ColHeadLine2?</vt:lpstr>
      <vt:lpstr>'EAI Sistema'!XDO_?c1020ColHeadLine2?</vt:lpstr>
      <vt:lpstr>'ECSF Solo comparar'!XDO_?c1020ColHeadLine2?</vt:lpstr>
      <vt:lpstr>'ESF LDF Sistema'!XDO_?c1020ColHeadLine2?</vt:lpstr>
      <vt:lpstr>'ESF Sistema'!XDO_?c1020ColHeadLine2?</vt:lpstr>
      <vt:lpstr>'Func sistema'!XDO_?c1020ColHeadLine2?</vt:lpstr>
      <vt:lpstr>'ldf cog sistema'!XDO_?c1020ColHeadLine2?</vt:lpstr>
      <vt:lpstr>'LDF Func sistema'!XDO_?c1020ColHeadLine2?</vt:lpstr>
      <vt:lpstr>'Output 1'!XDO_?c1020ColHeadLine2?</vt:lpstr>
      <vt:lpstr>'Prog sistema'!XDO_?c1020ColHeadLine2?</vt:lpstr>
      <vt:lpstr>XDO_?c1020ColHeadLine2?</vt:lpstr>
      <vt:lpstr>'cog sistema'!XDO_?c1020ColHeadLine3?</vt:lpstr>
      <vt:lpstr>'EAI LDF Sistema'!XDO_?c1020ColHeadLine3?</vt:lpstr>
      <vt:lpstr>'EAI Sistema'!XDO_?c1020ColHeadLine3?</vt:lpstr>
      <vt:lpstr>'ECSF Solo comparar'!XDO_?c1020ColHeadLine3?</vt:lpstr>
      <vt:lpstr>'ESF LDF Sistema'!XDO_?c1020ColHeadLine3?</vt:lpstr>
      <vt:lpstr>'ESF Sistema'!XDO_?c1020ColHeadLine3?</vt:lpstr>
      <vt:lpstr>'Func sistema'!XDO_?c1020ColHeadLine3?</vt:lpstr>
      <vt:lpstr>'ldf cog sistema'!XDO_?c1020ColHeadLine3?</vt:lpstr>
      <vt:lpstr>'LDF Func sistema'!XDO_?c1020ColHeadLine3?</vt:lpstr>
      <vt:lpstr>'Output 1'!XDO_?c1020ColHeadLine3?</vt:lpstr>
      <vt:lpstr>'Prog sistema'!XDO_?c1020ColHeadLine3?</vt:lpstr>
      <vt:lpstr>XDO_?c1020ColHeadLine3?</vt:lpstr>
      <vt:lpstr>'cog sistema'!XDO_?c1021?</vt:lpstr>
      <vt:lpstr>'EAI LDF Sistema'!XDO_?c1021?</vt:lpstr>
      <vt:lpstr>'EAI Sistema'!XDO_?c1021?</vt:lpstr>
      <vt:lpstr>'ECSF Solo comparar'!XDO_?c1021?</vt:lpstr>
      <vt:lpstr>'ESF LDF Sistema'!XDO_?c1021?</vt:lpstr>
      <vt:lpstr>'ESF Sistema'!XDO_?c1021?</vt:lpstr>
      <vt:lpstr>'Func sistema'!XDO_?c1021?</vt:lpstr>
      <vt:lpstr>'ldf cog sistema'!XDO_?c1021?</vt:lpstr>
      <vt:lpstr>'LDF Func sistema'!XDO_?c1021?</vt:lpstr>
      <vt:lpstr>'Output 1'!XDO_?c1021?</vt:lpstr>
      <vt:lpstr>'Prog sistema'!XDO_?c1021?</vt:lpstr>
      <vt:lpstr>XDO_?c1021?</vt:lpstr>
      <vt:lpstr>'cog sistema'!XDO_?c1021ColHeadLine1?</vt:lpstr>
      <vt:lpstr>'EAI LDF Sistema'!XDO_?c1021ColHeadLine1?</vt:lpstr>
      <vt:lpstr>'EAI Sistema'!XDO_?c1021ColHeadLine1?</vt:lpstr>
      <vt:lpstr>'ECSF Solo comparar'!XDO_?c1021ColHeadLine1?</vt:lpstr>
      <vt:lpstr>'ESF LDF Sistema'!XDO_?c1021ColHeadLine1?</vt:lpstr>
      <vt:lpstr>'ESF Sistema'!XDO_?c1021ColHeadLine1?</vt:lpstr>
      <vt:lpstr>'Func sistema'!XDO_?c1021ColHeadLine1?</vt:lpstr>
      <vt:lpstr>'ldf cog sistema'!XDO_?c1021ColHeadLine1?</vt:lpstr>
      <vt:lpstr>'LDF Func sistema'!XDO_?c1021ColHeadLine1?</vt:lpstr>
      <vt:lpstr>'Output 1'!XDO_?c1021ColHeadLine1?</vt:lpstr>
      <vt:lpstr>'Prog sistema'!XDO_?c1021ColHeadLine1?</vt:lpstr>
      <vt:lpstr>XDO_?c1021ColHeadLine1?</vt:lpstr>
      <vt:lpstr>'cog sistema'!XDO_?c1021ColHeadLine2?</vt:lpstr>
      <vt:lpstr>'EAI LDF Sistema'!XDO_?c1021ColHeadLine2?</vt:lpstr>
      <vt:lpstr>'EAI Sistema'!XDO_?c1021ColHeadLine2?</vt:lpstr>
      <vt:lpstr>'ECSF Solo comparar'!XDO_?c1021ColHeadLine2?</vt:lpstr>
      <vt:lpstr>'ESF LDF Sistema'!XDO_?c1021ColHeadLine2?</vt:lpstr>
      <vt:lpstr>'ESF Sistema'!XDO_?c1021ColHeadLine2?</vt:lpstr>
      <vt:lpstr>'Func sistema'!XDO_?c1021ColHeadLine2?</vt:lpstr>
      <vt:lpstr>'ldf cog sistema'!XDO_?c1021ColHeadLine2?</vt:lpstr>
      <vt:lpstr>'LDF Func sistema'!XDO_?c1021ColHeadLine2?</vt:lpstr>
      <vt:lpstr>'Output 1'!XDO_?c1021ColHeadLine2?</vt:lpstr>
      <vt:lpstr>'Prog sistema'!XDO_?c1021ColHeadLine2?</vt:lpstr>
      <vt:lpstr>XDO_?c1021ColHeadLine2?</vt:lpstr>
      <vt:lpstr>'cog sistema'!XDO_?c1021ColHeadLine3?</vt:lpstr>
      <vt:lpstr>'EAI LDF Sistema'!XDO_?c1021ColHeadLine3?</vt:lpstr>
      <vt:lpstr>'EAI Sistema'!XDO_?c1021ColHeadLine3?</vt:lpstr>
      <vt:lpstr>'ECSF Solo comparar'!XDO_?c1021ColHeadLine3?</vt:lpstr>
      <vt:lpstr>'ESF LDF Sistema'!XDO_?c1021ColHeadLine3?</vt:lpstr>
      <vt:lpstr>'ESF Sistema'!XDO_?c1021ColHeadLine3?</vt:lpstr>
      <vt:lpstr>'Func sistema'!XDO_?c1021ColHeadLine3?</vt:lpstr>
      <vt:lpstr>'ldf cog sistema'!XDO_?c1021ColHeadLine3?</vt:lpstr>
      <vt:lpstr>'LDF Func sistema'!XDO_?c1021ColHeadLine3?</vt:lpstr>
      <vt:lpstr>'Output 1'!XDO_?c1021ColHeadLine3?</vt:lpstr>
      <vt:lpstr>'Prog sistema'!XDO_?c1021ColHeadLine3?</vt:lpstr>
      <vt:lpstr>XDO_?c1021ColHeadLine3?</vt:lpstr>
      <vt:lpstr>'cog sistema'!XDO_?c1022?</vt:lpstr>
      <vt:lpstr>'EAI LDF Sistema'!XDO_?c1022?</vt:lpstr>
      <vt:lpstr>'EAI Sistema'!XDO_?c1022?</vt:lpstr>
      <vt:lpstr>'ECSF Solo comparar'!XDO_?c1022?</vt:lpstr>
      <vt:lpstr>'ESF LDF Sistema'!XDO_?c1022?</vt:lpstr>
      <vt:lpstr>'ESF Sistema'!XDO_?c1022?</vt:lpstr>
      <vt:lpstr>'Func sistema'!XDO_?c1022?</vt:lpstr>
      <vt:lpstr>'ldf cog sistema'!XDO_?c1022?</vt:lpstr>
      <vt:lpstr>'LDF Func sistema'!XDO_?c1022?</vt:lpstr>
      <vt:lpstr>'Output 1'!XDO_?c1022?</vt:lpstr>
      <vt:lpstr>'Prog sistema'!XDO_?c1022?</vt:lpstr>
      <vt:lpstr>XDO_?c1022?</vt:lpstr>
      <vt:lpstr>'cog sistema'!XDO_?c1022ColHeadLine1?</vt:lpstr>
      <vt:lpstr>'EAI LDF Sistema'!XDO_?c1022ColHeadLine1?</vt:lpstr>
      <vt:lpstr>'EAI Sistema'!XDO_?c1022ColHeadLine1?</vt:lpstr>
      <vt:lpstr>'ECSF Solo comparar'!XDO_?c1022ColHeadLine1?</vt:lpstr>
      <vt:lpstr>'ESF LDF Sistema'!XDO_?c1022ColHeadLine1?</vt:lpstr>
      <vt:lpstr>'ESF Sistema'!XDO_?c1022ColHeadLine1?</vt:lpstr>
      <vt:lpstr>'Func sistema'!XDO_?c1022ColHeadLine1?</vt:lpstr>
      <vt:lpstr>'ldf cog sistema'!XDO_?c1022ColHeadLine1?</vt:lpstr>
      <vt:lpstr>'LDF Func sistema'!XDO_?c1022ColHeadLine1?</vt:lpstr>
      <vt:lpstr>'Output 1'!XDO_?c1022ColHeadLine1?</vt:lpstr>
      <vt:lpstr>'Prog sistema'!XDO_?c1022ColHeadLine1?</vt:lpstr>
      <vt:lpstr>XDO_?c1022ColHeadLine1?</vt:lpstr>
      <vt:lpstr>'cog sistema'!XDO_?c1022ColHeadLine2?</vt:lpstr>
      <vt:lpstr>'EAI LDF Sistema'!XDO_?c1022ColHeadLine2?</vt:lpstr>
      <vt:lpstr>'EAI Sistema'!XDO_?c1022ColHeadLine2?</vt:lpstr>
      <vt:lpstr>'ECSF Solo comparar'!XDO_?c1022ColHeadLine2?</vt:lpstr>
      <vt:lpstr>'ESF LDF Sistema'!XDO_?c1022ColHeadLine2?</vt:lpstr>
      <vt:lpstr>'ESF Sistema'!XDO_?c1022ColHeadLine2?</vt:lpstr>
      <vt:lpstr>'Func sistema'!XDO_?c1022ColHeadLine2?</vt:lpstr>
      <vt:lpstr>'ldf cog sistema'!XDO_?c1022ColHeadLine2?</vt:lpstr>
      <vt:lpstr>'LDF Func sistema'!XDO_?c1022ColHeadLine2?</vt:lpstr>
      <vt:lpstr>'Output 1'!XDO_?c1022ColHeadLine2?</vt:lpstr>
      <vt:lpstr>'Prog sistema'!XDO_?c1022ColHeadLine2?</vt:lpstr>
      <vt:lpstr>XDO_?c1022ColHeadLine2?</vt:lpstr>
      <vt:lpstr>'cog sistema'!XDO_?c1022ColHeadLine3?</vt:lpstr>
      <vt:lpstr>'EAI LDF Sistema'!XDO_?c1022ColHeadLine3?</vt:lpstr>
      <vt:lpstr>'EAI Sistema'!XDO_?c1022ColHeadLine3?</vt:lpstr>
      <vt:lpstr>'ECSF Solo comparar'!XDO_?c1022ColHeadLine3?</vt:lpstr>
      <vt:lpstr>'ESF LDF Sistema'!XDO_?c1022ColHeadLine3?</vt:lpstr>
      <vt:lpstr>'ESF Sistema'!XDO_?c1022ColHeadLine3?</vt:lpstr>
      <vt:lpstr>'Func sistema'!XDO_?c1022ColHeadLine3?</vt:lpstr>
      <vt:lpstr>'ldf cog sistema'!XDO_?c1022ColHeadLine3?</vt:lpstr>
      <vt:lpstr>'LDF Func sistema'!XDO_?c1022ColHeadLine3?</vt:lpstr>
      <vt:lpstr>'Output 1'!XDO_?c1022ColHeadLine3?</vt:lpstr>
      <vt:lpstr>'Prog sistema'!XDO_?c1022ColHeadLine3?</vt:lpstr>
      <vt:lpstr>XDO_?c1022ColHeadLine3?</vt:lpstr>
      <vt:lpstr>'cog sistema'!XDO_?c1023?</vt:lpstr>
      <vt:lpstr>'EAI LDF Sistema'!XDO_?c1023?</vt:lpstr>
      <vt:lpstr>'EAI Sistema'!XDO_?c1023?</vt:lpstr>
      <vt:lpstr>'ECSF Solo comparar'!XDO_?c1023?</vt:lpstr>
      <vt:lpstr>'ESF LDF Sistema'!XDO_?c1023?</vt:lpstr>
      <vt:lpstr>'ESF Sistema'!XDO_?c1023?</vt:lpstr>
      <vt:lpstr>'Func sistema'!XDO_?c1023?</vt:lpstr>
      <vt:lpstr>'ldf cog sistema'!XDO_?c1023?</vt:lpstr>
      <vt:lpstr>'LDF Func sistema'!XDO_?c1023?</vt:lpstr>
      <vt:lpstr>'Output 1'!XDO_?c1023?</vt:lpstr>
      <vt:lpstr>'Prog sistema'!XDO_?c1023?</vt:lpstr>
      <vt:lpstr>XDO_?c1023?</vt:lpstr>
      <vt:lpstr>'cog sistema'!XDO_?c1023ColHeadLine1?</vt:lpstr>
      <vt:lpstr>'EAI LDF Sistema'!XDO_?c1023ColHeadLine1?</vt:lpstr>
      <vt:lpstr>'EAI Sistema'!XDO_?c1023ColHeadLine1?</vt:lpstr>
      <vt:lpstr>'ECSF Solo comparar'!XDO_?c1023ColHeadLine1?</vt:lpstr>
      <vt:lpstr>'ESF LDF Sistema'!XDO_?c1023ColHeadLine1?</vt:lpstr>
      <vt:lpstr>'ESF Sistema'!XDO_?c1023ColHeadLine1?</vt:lpstr>
      <vt:lpstr>'Func sistema'!XDO_?c1023ColHeadLine1?</vt:lpstr>
      <vt:lpstr>'ldf cog sistema'!XDO_?c1023ColHeadLine1?</vt:lpstr>
      <vt:lpstr>'LDF Func sistema'!XDO_?c1023ColHeadLine1?</vt:lpstr>
      <vt:lpstr>'Output 1'!XDO_?c1023ColHeadLine1?</vt:lpstr>
      <vt:lpstr>'Prog sistema'!XDO_?c1023ColHeadLine1?</vt:lpstr>
      <vt:lpstr>XDO_?c1023ColHeadLine1?</vt:lpstr>
      <vt:lpstr>'cog sistema'!XDO_?c1023ColHeadLine2?</vt:lpstr>
      <vt:lpstr>'EAI LDF Sistema'!XDO_?c1023ColHeadLine2?</vt:lpstr>
      <vt:lpstr>'EAI Sistema'!XDO_?c1023ColHeadLine2?</vt:lpstr>
      <vt:lpstr>'ECSF Solo comparar'!XDO_?c1023ColHeadLine2?</vt:lpstr>
      <vt:lpstr>'ESF LDF Sistema'!XDO_?c1023ColHeadLine2?</vt:lpstr>
      <vt:lpstr>'ESF Sistema'!XDO_?c1023ColHeadLine2?</vt:lpstr>
      <vt:lpstr>'Func sistema'!XDO_?c1023ColHeadLine2?</vt:lpstr>
      <vt:lpstr>'ldf cog sistema'!XDO_?c1023ColHeadLine2?</vt:lpstr>
      <vt:lpstr>'LDF Func sistema'!XDO_?c1023ColHeadLine2?</vt:lpstr>
      <vt:lpstr>'Output 1'!XDO_?c1023ColHeadLine2?</vt:lpstr>
      <vt:lpstr>'Prog sistema'!XDO_?c1023ColHeadLine2?</vt:lpstr>
      <vt:lpstr>XDO_?c1023ColHeadLine2?</vt:lpstr>
      <vt:lpstr>'cog sistema'!XDO_?c1023ColHeadLine3?</vt:lpstr>
      <vt:lpstr>'EAI LDF Sistema'!XDO_?c1023ColHeadLine3?</vt:lpstr>
      <vt:lpstr>'EAI Sistema'!XDO_?c1023ColHeadLine3?</vt:lpstr>
      <vt:lpstr>'ECSF Solo comparar'!XDO_?c1023ColHeadLine3?</vt:lpstr>
      <vt:lpstr>'ESF LDF Sistema'!XDO_?c1023ColHeadLine3?</vt:lpstr>
      <vt:lpstr>'ESF Sistema'!XDO_?c1023ColHeadLine3?</vt:lpstr>
      <vt:lpstr>'Func sistema'!XDO_?c1023ColHeadLine3?</vt:lpstr>
      <vt:lpstr>'ldf cog sistema'!XDO_?c1023ColHeadLine3?</vt:lpstr>
      <vt:lpstr>'LDF Func sistema'!XDO_?c1023ColHeadLine3?</vt:lpstr>
      <vt:lpstr>'Output 1'!XDO_?c1023ColHeadLine3?</vt:lpstr>
      <vt:lpstr>'Prog sistema'!XDO_?c1023ColHeadLine3?</vt:lpstr>
      <vt:lpstr>XDO_?c1023ColHeadLine3?</vt:lpstr>
      <vt:lpstr>'cog sistema'!XDO_?c1024?</vt:lpstr>
      <vt:lpstr>'EAI LDF Sistema'!XDO_?c1024?</vt:lpstr>
      <vt:lpstr>'EAI Sistema'!XDO_?c1024?</vt:lpstr>
      <vt:lpstr>'ECSF Solo comparar'!XDO_?c1024?</vt:lpstr>
      <vt:lpstr>'ESF LDF Sistema'!XDO_?c1024?</vt:lpstr>
      <vt:lpstr>'ESF Sistema'!XDO_?c1024?</vt:lpstr>
      <vt:lpstr>'Func sistema'!XDO_?c1024?</vt:lpstr>
      <vt:lpstr>'ldf cog sistema'!XDO_?c1024?</vt:lpstr>
      <vt:lpstr>'LDF Func sistema'!XDO_?c1024?</vt:lpstr>
      <vt:lpstr>'Output 1'!XDO_?c1024?</vt:lpstr>
      <vt:lpstr>'Prog sistema'!XDO_?c1024?</vt:lpstr>
      <vt:lpstr>XDO_?c1024?</vt:lpstr>
      <vt:lpstr>'cog sistema'!XDO_?c1024ColHeadLine1?</vt:lpstr>
      <vt:lpstr>'EAI LDF Sistema'!XDO_?c1024ColHeadLine1?</vt:lpstr>
      <vt:lpstr>'EAI Sistema'!XDO_?c1024ColHeadLine1?</vt:lpstr>
      <vt:lpstr>'ECSF Solo comparar'!XDO_?c1024ColHeadLine1?</vt:lpstr>
      <vt:lpstr>'ESF LDF Sistema'!XDO_?c1024ColHeadLine1?</vt:lpstr>
      <vt:lpstr>'ESF Sistema'!XDO_?c1024ColHeadLine1?</vt:lpstr>
      <vt:lpstr>'Func sistema'!XDO_?c1024ColHeadLine1?</vt:lpstr>
      <vt:lpstr>'ldf cog sistema'!XDO_?c1024ColHeadLine1?</vt:lpstr>
      <vt:lpstr>'LDF Func sistema'!XDO_?c1024ColHeadLine1?</vt:lpstr>
      <vt:lpstr>'Output 1'!XDO_?c1024ColHeadLine1?</vt:lpstr>
      <vt:lpstr>'Prog sistema'!XDO_?c1024ColHeadLine1?</vt:lpstr>
      <vt:lpstr>XDO_?c1024ColHeadLine1?</vt:lpstr>
      <vt:lpstr>'cog sistema'!XDO_?c1024ColHeadLine2?</vt:lpstr>
      <vt:lpstr>'EAI LDF Sistema'!XDO_?c1024ColHeadLine2?</vt:lpstr>
      <vt:lpstr>'EAI Sistema'!XDO_?c1024ColHeadLine2?</vt:lpstr>
      <vt:lpstr>'ECSF Solo comparar'!XDO_?c1024ColHeadLine2?</vt:lpstr>
      <vt:lpstr>'ESF LDF Sistema'!XDO_?c1024ColHeadLine2?</vt:lpstr>
      <vt:lpstr>'ESF Sistema'!XDO_?c1024ColHeadLine2?</vt:lpstr>
      <vt:lpstr>'Func sistema'!XDO_?c1024ColHeadLine2?</vt:lpstr>
      <vt:lpstr>'ldf cog sistema'!XDO_?c1024ColHeadLine2?</vt:lpstr>
      <vt:lpstr>'LDF Func sistema'!XDO_?c1024ColHeadLine2?</vt:lpstr>
      <vt:lpstr>'Output 1'!XDO_?c1024ColHeadLine2?</vt:lpstr>
      <vt:lpstr>'Prog sistema'!XDO_?c1024ColHeadLine2?</vt:lpstr>
      <vt:lpstr>XDO_?c1024ColHeadLine2?</vt:lpstr>
      <vt:lpstr>'cog sistema'!XDO_?c1024ColHeadLine3?</vt:lpstr>
      <vt:lpstr>'EAI LDF Sistema'!XDO_?c1024ColHeadLine3?</vt:lpstr>
      <vt:lpstr>'EAI Sistema'!XDO_?c1024ColHeadLine3?</vt:lpstr>
      <vt:lpstr>'ECSF Solo comparar'!XDO_?c1024ColHeadLine3?</vt:lpstr>
      <vt:lpstr>'ESF LDF Sistema'!XDO_?c1024ColHeadLine3?</vt:lpstr>
      <vt:lpstr>'ESF Sistema'!XDO_?c1024ColHeadLine3?</vt:lpstr>
      <vt:lpstr>'Func sistema'!XDO_?c1024ColHeadLine3?</vt:lpstr>
      <vt:lpstr>'ldf cog sistema'!XDO_?c1024ColHeadLine3?</vt:lpstr>
      <vt:lpstr>'LDF Func sistema'!XDO_?c1024ColHeadLine3?</vt:lpstr>
      <vt:lpstr>'Output 1'!XDO_?c1024ColHeadLine3?</vt:lpstr>
      <vt:lpstr>'Prog sistema'!XDO_?c1024ColHeadLine3?</vt:lpstr>
      <vt:lpstr>XDO_?c1024ColHeadLine3?</vt:lpstr>
      <vt:lpstr>'cog sistema'!XDO_?c1025?</vt:lpstr>
      <vt:lpstr>'EAI LDF Sistema'!XDO_?c1025?</vt:lpstr>
      <vt:lpstr>'EAI Sistema'!XDO_?c1025?</vt:lpstr>
      <vt:lpstr>'ECSF Solo comparar'!XDO_?c1025?</vt:lpstr>
      <vt:lpstr>'ESF LDF Sistema'!XDO_?c1025?</vt:lpstr>
      <vt:lpstr>'ESF Sistema'!XDO_?c1025?</vt:lpstr>
      <vt:lpstr>'Func sistema'!XDO_?c1025?</vt:lpstr>
      <vt:lpstr>'ldf cog sistema'!XDO_?c1025?</vt:lpstr>
      <vt:lpstr>'LDF Func sistema'!XDO_?c1025?</vt:lpstr>
      <vt:lpstr>'Output 1'!XDO_?c1025?</vt:lpstr>
      <vt:lpstr>'Prog sistema'!XDO_?c1025?</vt:lpstr>
      <vt:lpstr>XDO_?c1025?</vt:lpstr>
      <vt:lpstr>'cog sistema'!XDO_?c1025ColHeadLine1?</vt:lpstr>
      <vt:lpstr>'EAI LDF Sistema'!XDO_?c1025ColHeadLine1?</vt:lpstr>
      <vt:lpstr>'EAI Sistema'!XDO_?c1025ColHeadLine1?</vt:lpstr>
      <vt:lpstr>'ECSF Solo comparar'!XDO_?c1025ColHeadLine1?</vt:lpstr>
      <vt:lpstr>'ESF LDF Sistema'!XDO_?c1025ColHeadLine1?</vt:lpstr>
      <vt:lpstr>'ESF Sistema'!XDO_?c1025ColHeadLine1?</vt:lpstr>
      <vt:lpstr>'Func sistema'!XDO_?c1025ColHeadLine1?</vt:lpstr>
      <vt:lpstr>'ldf cog sistema'!XDO_?c1025ColHeadLine1?</vt:lpstr>
      <vt:lpstr>'LDF Func sistema'!XDO_?c1025ColHeadLine1?</vt:lpstr>
      <vt:lpstr>'Output 1'!XDO_?c1025ColHeadLine1?</vt:lpstr>
      <vt:lpstr>'Prog sistema'!XDO_?c1025ColHeadLine1?</vt:lpstr>
      <vt:lpstr>XDO_?c1025ColHeadLine1?</vt:lpstr>
      <vt:lpstr>'cog sistema'!XDO_?c1025ColHeadLine2?</vt:lpstr>
      <vt:lpstr>'EAI LDF Sistema'!XDO_?c1025ColHeadLine2?</vt:lpstr>
      <vt:lpstr>'EAI Sistema'!XDO_?c1025ColHeadLine2?</vt:lpstr>
      <vt:lpstr>'ECSF Solo comparar'!XDO_?c1025ColHeadLine2?</vt:lpstr>
      <vt:lpstr>'ESF LDF Sistema'!XDO_?c1025ColHeadLine2?</vt:lpstr>
      <vt:lpstr>'ESF Sistema'!XDO_?c1025ColHeadLine2?</vt:lpstr>
      <vt:lpstr>'Func sistema'!XDO_?c1025ColHeadLine2?</vt:lpstr>
      <vt:lpstr>'ldf cog sistema'!XDO_?c1025ColHeadLine2?</vt:lpstr>
      <vt:lpstr>'LDF Func sistema'!XDO_?c1025ColHeadLine2?</vt:lpstr>
      <vt:lpstr>'Output 1'!XDO_?c1025ColHeadLine2?</vt:lpstr>
      <vt:lpstr>'Prog sistema'!XDO_?c1025ColHeadLine2?</vt:lpstr>
      <vt:lpstr>XDO_?c1025ColHeadLine2?</vt:lpstr>
      <vt:lpstr>'cog sistema'!XDO_?c1025ColHeadLine3?</vt:lpstr>
      <vt:lpstr>'EAI LDF Sistema'!XDO_?c1025ColHeadLine3?</vt:lpstr>
      <vt:lpstr>'EAI Sistema'!XDO_?c1025ColHeadLine3?</vt:lpstr>
      <vt:lpstr>'ECSF Solo comparar'!XDO_?c1025ColHeadLine3?</vt:lpstr>
      <vt:lpstr>'ESF LDF Sistema'!XDO_?c1025ColHeadLine3?</vt:lpstr>
      <vt:lpstr>'ESF Sistema'!XDO_?c1025ColHeadLine3?</vt:lpstr>
      <vt:lpstr>'Func sistema'!XDO_?c1025ColHeadLine3?</vt:lpstr>
      <vt:lpstr>'ldf cog sistema'!XDO_?c1025ColHeadLine3?</vt:lpstr>
      <vt:lpstr>'LDF Func sistema'!XDO_?c1025ColHeadLine3?</vt:lpstr>
      <vt:lpstr>'Output 1'!XDO_?c1025ColHeadLine3?</vt:lpstr>
      <vt:lpstr>'Prog sistema'!XDO_?c1025ColHeadLine3?</vt:lpstr>
      <vt:lpstr>XDO_?c1025ColHeadLine3?</vt:lpstr>
      <vt:lpstr>'cog sistema'!XDO_?c1026?</vt:lpstr>
      <vt:lpstr>'EAI LDF Sistema'!XDO_?c1026?</vt:lpstr>
      <vt:lpstr>'EAI Sistema'!XDO_?c1026?</vt:lpstr>
      <vt:lpstr>'ECSF Solo comparar'!XDO_?c1026?</vt:lpstr>
      <vt:lpstr>'ESF LDF Sistema'!XDO_?c1026?</vt:lpstr>
      <vt:lpstr>'ESF Sistema'!XDO_?c1026?</vt:lpstr>
      <vt:lpstr>'Func sistema'!XDO_?c1026?</vt:lpstr>
      <vt:lpstr>'ldf cog sistema'!XDO_?c1026?</vt:lpstr>
      <vt:lpstr>'LDF Func sistema'!XDO_?c1026?</vt:lpstr>
      <vt:lpstr>'Output 1'!XDO_?c1026?</vt:lpstr>
      <vt:lpstr>'Prog sistema'!XDO_?c1026?</vt:lpstr>
      <vt:lpstr>XDO_?c1026?</vt:lpstr>
      <vt:lpstr>'cog sistema'!XDO_?c1026ColHeadLine1?</vt:lpstr>
      <vt:lpstr>'EAI LDF Sistema'!XDO_?c1026ColHeadLine1?</vt:lpstr>
      <vt:lpstr>'EAI Sistema'!XDO_?c1026ColHeadLine1?</vt:lpstr>
      <vt:lpstr>'ECSF Solo comparar'!XDO_?c1026ColHeadLine1?</vt:lpstr>
      <vt:lpstr>'ESF LDF Sistema'!XDO_?c1026ColHeadLine1?</vt:lpstr>
      <vt:lpstr>'ESF Sistema'!XDO_?c1026ColHeadLine1?</vt:lpstr>
      <vt:lpstr>'Func sistema'!XDO_?c1026ColHeadLine1?</vt:lpstr>
      <vt:lpstr>'ldf cog sistema'!XDO_?c1026ColHeadLine1?</vt:lpstr>
      <vt:lpstr>'LDF Func sistema'!XDO_?c1026ColHeadLine1?</vt:lpstr>
      <vt:lpstr>'Output 1'!XDO_?c1026ColHeadLine1?</vt:lpstr>
      <vt:lpstr>'Prog sistema'!XDO_?c1026ColHeadLine1?</vt:lpstr>
      <vt:lpstr>XDO_?c1026ColHeadLine1?</vt:lpstr>
      <vt:lpstr>'cog sistema'!XDO_?c1026ColHeadLine2?</vt:lpstr>
      <vt:lpstr>'EAI LDF Sistema'!XDO_?c1026ColHeadLine2?</vt:lpstr>
      <vt:lpstr>'EAI Sistema'!XDO_?c1026ColHeadLine2?</vt:lpstr>
      <vt:lpstr>'ECSF Solo comparar'!XDO_?c1026ColHeadLine2?</vt:lpstr>
      <vt:lpstr>'ESF LDF Sistema'!XDO_?c1026ColHeadLine2?</vt:lpstr>
      <vt:lpstr>'ESF Sistema'!XDO_?c1026ColHeadLine2?</vt:lpstr>
      <vt:lpstr>'Func sistema'!XDO_?c1026ColHeadLine2?</vt:lpstr>
      <vt:lpstr>'ldf cog sistema'!XDO_?c1026ColHeadLine2?</vt:lpstr>
      <vt:lpstr>'LDF Func sistema'!XDO_?c1026ColHeadLine2?</vt:lpstr>
      <vt:lpstr>'Output 1'!XDO_?c1026ColHeadLine2?</vt:lpstr>
      <vt:lpstr>'Prog sistema'!XDO_?c1026ColHeadLine2?</vt:lpstr>
      <vt:lpstr>XDO_?c1026ColHeadLine2?</vt:lpstr>
      <vt:lpstr>'cog sistema'!XDO_?c1026ColHeadLine3?</vt:lpstr>
      <vt:lpstr>'EAI LDF Sistema'!XDO_?c1026ColHeadLine3?</vt:lpstr>
      <vt:lpstr>'EAI Sistema'!XDO_?c1026ColHeadLine3?</vt:lpstr>
      <vt:lpstr>'ECSF Solo comparar'!XDO_?c1026ColHeadLine3?</vt:lpstr>
      <vt:lpstr>'ESF LDF Sistema'!XDO_?c1026ColHeadLine3?</vt:lpstr>
      <vt:lpstr>'ESF Sistema'!XDO_?c1026ColHeadLine3?</vt:lpstr>
      <vt:lpstr>'Func sistema'!XDO_?c1026ColHeadLine3?</vt:lpstr>
      <vt:lpstr>'ldf cog sistema'!XDO_?c1026ColHeadLine3?</vt:lpstr>
      <vt:lpstr>'LDF Func sistema'!XDO_?c1026ColHeadLine3?</vt:lpstr>
      <vt:lpstr>'Output 1'!XDO_?c1026ColHeadLine3?</vt:lpstr>
      <vt:lpstr>'Prog sistema'!XDO_?c1026ColHeadLine3?</vt:lpstr>
      <vt:lpstr>XDO_?c1026ColHeadLine3?</vt:lpstr>
      <vt:lpstr>'cog sistema'!XDO_?c1027?</vt:lpstr>
      <vt:lpstr>'EAI LDF Sistema'!XDO_?c1027?</vt:lpstr>
      <vt:lpstr>'EAI Sistema'!XDO_?c1027?</vt:lpstr>
      <vt:lpstr>'ECSF Solo comparar'!XDO_?c1027?</vt:lpstr>
      <vt:lpstr>'ESF LDF Sistema'!XDO_?c1027?</vt:lpstr>
      <vt:lpstr>'ESF Sistema'!XDO_?c1027?</vt:lpstr>
      <vt:lpstr>'Func sistema'!XDO_?c1027?</vt:lpstr>
      <vt:lpstr>'ldf cog sistema'!XDO_?c1027?</vt:lpstr>
      <vt:lpstr>'LDF Func sistema'!XDO_?c1027?</vt:lpstr>
      <vt:lpstr>'Output 1'!XDO_?c1027?</vt:lpstr>
      <vt:lpstr>'Prog sistema'!XDO_?c1027?</vt:lpstr>
      <vt:lpstr>XDO_?c1027?</vt:lpstr>
      <vt:lpstr>'cog sistema'!XDO_?c1027ColHeadLine1?</vt:lpstr>
      <vt:lpstr>'EAI LDF Sistema'!XDO_?c1027ColHeadLine1?</vt:lpstr>
      <vt:lpstr>'EAI Sistema'!XDO_?c1027ColHeadLine1?</vt:lpstr>
      <vt:lpstr>'ECSF Solo comparar'!XDO_?c1027ColHeadLine1?</vt:lpstr>
      <vt:lpstr>'ESF LDF Sistema'!XDO_?c1027ColHeadLine1?</vt:lpstr>
      <vt:lpstr>'ESF Sistema'!XDO_?c1027ColHeadLine1?</vt:lpstr>
      <vt:lpstr>'Func sistema'!XDO_?c1027ColHeadLine1?</vt:lpstr>
      <vt:lpstr>'ldf cog sistema'!XDO_?c1027ColHeadLine1?</vt:lpstr>
      <vt:lpstr>'LDF Func sistema'!XDO_?c1027ColHeadLine1?</vt:lpstr>
      <vt:lpstr>'Output 1'!XDO_?c1027ColHeadLine1?</vt:lpstr>
      <vt:lpstr>'Prog sistema'!XDO_?c1027ColHeadLine1?</vt:lpstr>
      <vt:lpstr>XDO_?c1027ColHeadLine1?</vt:lpstr>
      <vt:lpstr>'cog sistema'!XDO_?c1027ColHeadLine2?</vt:lpstr>
      <vt:lpstr>'EAI LDF Sistema'!XDO_?c1027ColHeadLine2?</vt:lpstr>
      <vt:lpstr>'EAI Sistema'!XDO_?c1027ColHeadLine2?</vt:lpstr>
      <vt:lpstr>'ECSF Solo comparar'!XDO_?c1027ColHeadLine2?</vt:lpstr>
      <vt:lpstr>'ESF LDF Sistema'!XDO_?c1027ColHeadLine2?</vt:lpstr>
      <vt:lpstr>'ESF Sistema'!XDO_?c1027ColHeadLine2?</vt:lpstr>
      <vt:lpstr>'Func sistema'!XDO_?c1027ColHeadLine2?</vt:lpstr>
      <vt:lpstr>'ldf cog sistema'!XDO_?c1027ColHeadLine2?</vt:lpstr>
      <vt:lpstr>'LDF Func sistema'!XDO_?c1027ColHeadLine2?</vt:lpstr>
      <vt:lpstr>'Output 1'!XDO_?c1027ColHeadLine2?</vt:lpstr>
      <vt:lpstr>'Prog sistema'!XDO_?c1027ColHeadLine2?</vt:lpstr>
      <vt:lpstr>XDO_?c1027ColHeadLine2?</vt:lpstr>
      <vt:lpstr>'cog sistema'!XDO_?c1027ColHeadLine3?</vt:lpstr>
      <vt:lpstr>'EAI LDF Sistema'!XDO_?c1027ColHeadLine3?</vt:lpstr>
      <vt:lpstr>'EAI Sistema'!XDO_?c1027ColHeadLine3?</vt:lpstr>
      <vt:lpstr>'ECSF Solo comparar'!XDO_?c1027ColHeadLine3?</vt:lpstr>
      <vt:lpstr>'ESF LDF Sistema'!XDO_?c1027ColHeadLine3?</vt:lpstr>
      <vt:lpstr>'ESF Sistema'!XDO_?c1027ColHeadLine3?</vt:lpstr>
      <vt:lpstr>'Func sistema'!XDO_?c1027ColHeadLine3?</vt:lpstr>
      <vt:lpstr>'ldf cog sistema'!XDO_?c1027ColHeadLine3?</vt:lpstr>
      <vt:lpstr>'LDF Func sistema'!XDO_?c1027ColHeadLine3?</vt:lpstr>
      <vt:lpstr>'Output 1'!XDO_?c1027ColHeadLine3?</vt:lpstr>
      <vt:lpstr>'Prog sistema'!XDO_?c1027ColHeadLine3?</vt:lpstr>
      <vt:lpstr>XDO_?c1027ColHeadLine3?</vt:lpstr>
      <vt:lpstr>'cog sistema'!XDO_?c1028?</vt:lpstr>
      <vt:lpstr>'EAI LDF Sistema'!XDO_?c1028?</vt:lpstr>
      <vt:lpstr>'EAI Sistema'!XDO_?c1028?</vt:lpstr>
      <vt:lpstr>'ECSF Solo comparar'!XDO_?c1028?</vt:lpstr>
      <vt:lpstr>'ESF LDF Sistema'!XDO_?c1028?</vt:lpstr>
      <vt:lpstr>'ESF Sistema'!XDO_?c1028?</vt:lpstr>
      <vt:lpstr>'Func sistema'!XDO_?c1028?</vt:lpstr>
      <vt:lpstr>'ldf cog sistema'!XDO_?c1028?</vt:lpstr>
      <vt:lpstr>'LDF Func sistema'!XDO_?c1028?</vt:lpstr>
      <vt:lpstr>'Output 1'!XDO_?c1028?</vt:lpstr>
      <vt:lpstr>'Prog sistema'!XDO_?c1028?</vt:lpstr>
      <vt:lpstr>XDO_?c1028?</vt:lpstr>
      <vt:lpstr>'cog sistema'!XDO_?c1028ColHeadLine1?</vt:lpstr>
      <vt:lpstr>'EAI LDF Sistema'!XDO_?c1028ColHeadLine1?</vt:lpstr>
      <vt:lpstr>'EAI Sistema'!XDO_?c1028ColHeadLine1?</vt:lpstr>
      <vt:lpstr>'ECSF Solo comparar'!XDO_?c1028ColHeadLine1?</vt:lpstr>
      <vt:lpstr>'ESF LDF Sistema'!XDO_?c1028ColHeadLine1?</vt:lpstr>
      <vt:lpstr>'ESF Sistema'!XDO_?c1028ColHeadLine1?</vt:lpstr>
      <vt:lpstr>'Func sistema'!XDO_?c1028ColHeadLine1?</vt:lpstr>
      <vt:lpstr>'ldf cog sistema'!XDO_?c1028ColHeadLine1?</vt:lpstr>
      <vt:lpstr>'LDF Func sistema'!XDO_?c1028ColHeadLine1?</vt:lpstr>
      <vt:lpstr>'Output 1'!XDO_?c1028ColHeadLine1?</vt:lpstr>
      <vt:lpstr>'Prog sistema'!XDO_?c1028ColHeadLine1?</vt:lpstr>
      <vt:lpstr>XDO_?c1028ColHeadLine1?</vt:lpstr>
      <vt:lpstr>'cog sistema'!XDO_?c1028ColHeadLine2?</vt:lpstr>
      <vt:lpstr>'EAI LDF Sistema'!XDO_?c1028ColHeadLine2?</vt:lpstr>
      <vt:lpstr>'EAI Sistema'!XDO_?c1028ColHeadLine2?</vt:lpstr>
      <vt:lpstr>'ECSF Solo comparar'!XDO_?c1028ColHeadLine2?</vt:lpstr>
      <vt:lpstr>'ESF LDF Sistema'!XDO_?c1028ColHeadLine2?</vt:lpstr>
      <vt:lpstr>'ESF Sistema'!XDO_?c1028ColHeadLine2?</vt:lpstr>
      <vt:lpstr>'Func sistema'!XDO_?c1028ColHeadLine2?</vt:lpstr>
      <vt:lpstr>'ldf cog sistema'!XDO_?c1028ColHeadLine2?</vt:lpstr>
      <vt:lpstr>'LDF Func sistema'!XDO_?c1028ColHeadLine2?</vt:lpstr>
      <vt:lpstr>'Output 1'!XDO_?c1028ColHeadLine2?</vt:lpstr>
      <vt:lpstr>'Prog sistema'!XDO_?c1028ColHeadLine2?</vt:lpstr>
      <vt:lpstr>XDO_?c1028ColHeadLine2?</vt:lpstr>
      <vt:lpstr>'cog sistema'!XDO_?c1028ColHeadLine3?</vt:lpstr>
      <vt:lpstr>'EAI LDF Sistema'!XDO_?c1028ColHeadLine3?</vt:lpstr>
      <vt:lpstr>'EAI Sistema'!XDO_?c1028ColHeadLine3?</vt:lpstr>
      <vt:lpstr>'ECSF Solo comparar'!XDO_?c1028ColHeadLine3?</vt:lpstr>
      <vt:lpstr>'ESF LDF Sistema'!XDO_?c1028ColHeadLine3?</vt:lpstr>
      <vt:lpstr>'ESF Sistema'!XDO_?c1028ColHeadLine3?</vt:lpstr>
      <vt:lpstr>'Func sistema'!XDO_?c1028ColHeadLine3?</vt:lpstr>
      <vt:lpstr>'ldf cog sistema'!XDO_?c1028ColHeadLine3?</vt:lpstr>
      <vt:lpstr>'LDF Func sistema'!XDO_?c1028ColHeadLine3?</vt:lpstr>
      <vt:lpstr>'Output 1'!XDO_?c1028ColHeadLine3?</vt:lpstr>
      <vt:lpstr>'Prog sistema'!XDO_?c1028ColHeadLine3?</vt:lpstr>
      <vt:lpstr>XDO_?c1028ColHeadLine3?</vt:lpstr>
      <vt:lpstr>'cog sistema'!XDO_?c1029?</vt:lpstr>
      <vt:lpstr>'EAI LDF Sistema'!XDO_?c1029?</vt:lpstr>
      <vt:lpstr>'EAI Sistema'!XDO_?c1029?</vt:lpstr>
      <vt:lpstr>'ECSF Solo comparar'!XDO_?c1029?</vt:lpstr>
      <vt:lpstr>'ESF LDF Sistema'!XDO_?c1029?</vt:lpstr>
      <vt:lpstr>'ESF Sistema'!XDO_?c1029?</vt:lpstr>
      <vt:lpstr>'Func sistema'!XDO_?c1029?</vt:lpstr>
      <vt:lpstr>'ldf cog sistema'!XDO_?c1029?</vt:lpstr>
      <vt:lpstr>'LDF Func sistema'!XDO_?c1029?</vt:lpstr>
      <vt:lpstr>'Output 1'!XDO_?c1029?</vt:lpstr>
      <vt:lpstr>'Prog sistema'!XDO_?c1029?</vt:lpstr>
      <vt:lpstr>XDO_?c1029?</vt:lpstr>
      <vt:lpstr>'cog sistema'!XDO_?c1029ColHeadLine1?</vt:lpstr>
      <vt:lpstr>'EAI LDF Sistema'!XDO_?c1029ColHeadLine1?</vt:lpstr>
      <vt:lpstr>'EAI Sistema'!XDO_?c1029ColHeadLine1?</vt:lpstr>
      <vt:lpstr>'ECSF Solo comparar'!XDO_?c1029ColHeadLine1?</vt:lpstr>
      <vt:lpstr>'ESF LDF Sistema'!XDO_?c1029ColHeadLine1?</vt:lpstr>
      <vt:lpstr>'ESF Sistema'!XDO_?c1029ColHeadLine1?</vt:lpstr>
      <vt:lpstr>'Func sistema'!XDO_?c1029ColHeadLine1?</vt:lpstr>
      <vt:lpstr>'ldf cog sistema'!XDO_?c1029ColHeadLine1?</vt:lpstr>
      <vt:lpstr>'LDF Func sistema'!XDO_?c1029ColHeadLine1?</vt:lpstr>
      <vt:lpstr>'Output 1'!XDO_?c1029ColHeadLine1?</vt:lpstr>
      <vt:lpstr>'Prog sistema'!XDO_?c1029ColHeadLine1?</vt:lpstr>
      <vt:lpstr>XDO_?c1029ColHeadLine1?</vt:lpstr>
      <vt:lpstr>'cog sistema'!XDO_?c1029ColHeadLine2?</vt:lpstr>
      <vt:lpstr>'EAI LDF Sistema'!XDO_?c1029ColHeadLine2?</vt:lpstr>
      <vt:lpstr>'EAI Sistema'!XDO_?c1029ColHeadLine2?</vt:lpstr>
      <vt:lpstr>'ECSF Solo comparar'!XDO_?c1029ColHeadLine2?</vt:lpstr>
      <vt:lpstr>'ESF LDF Sistema'!XDO_?c1029ColHeadLine2?</vt:lpstr>
      <vt:lpstr>'ESF Sistema'!XDO_?c1029ColHeadLine2?</vt:lpstr>
      <vt:lpstr>'Func sistema'!XDO_?c1029ColHeadLine2?</vt:lpstr>
      <vt:lpstr>'ldf cog sistema'!XDO_?c1029ColHeadLine2?</vt:lpstr>
      <vt:lpstr>'LDF Func sistema'!XDO_?c1029ColHeadLine2?</vt:lpstr>
      <vt:lpstr>'Output 1'!XDO_?c1029ColHeadLine2?</vt:lpstr>
      <vt:lpstr>'Prog sistema'!XDO_?c1029ColHeadLine2?</vt:lpstr>
      <vt:lpstr>XDO_?c1029ColHeadLine2?</vt:lpstr>
      <vt:lpstr>'cog sistema'!XDO_?c1029ColHeadLine3?</vt:lpstr>
      <vt:lpstr>'EAI LDF Sistema'!XDO_?c1029ColHeadLine3?</vt:lpstr>
      <vt:lpstr>'EAI Sistema'!XDO_?c1029ColHeadLine3?</vt:lpstr>
      <vt:lpstr>'ECSF Solo comparar'!XDO_?c1029ColHeadLine3?</vt:lpstr>
      <vt:lpstr>'ESF LDF Sistema'!XDO_?c1029ColHeadLine3?</vt:lpstr>
      <vt:lpstr>'ESF Sistema'!XDO_?c1029ColHeadLine3?</vt:lpstr>
      <vt:lpstr>'Func sistema'!XDO_?c1029ColHeadLine3?</vt:lpstr>
      <vt:lpstr>'ldf cog sistema'!XDO_?c1029ColHeadLine3?</vt:lpstr>
      <vt:lpstr>'LDF Func sistema'!XDO_?c1029ColHeadLine3?</vt:lpstr>
      <vt:lpstr>'Output 1'!XDO_?c1029ColHeadLine3?</vt:lpstr>
      <vt:lpstr>'Prog sistema'!XDO_?c1029ColHeadLine3?</vt:lpstr>
      <vt:lpstr>XDO_?c1029ColHeadLine3?</vt:lpstr>
      <vt:lpstr>'cog sistema'!XDO_?c1030?</vt:lpstr>
      <vt:lpstr>'EAI LDF Sistema'!XDO_?c1030?</vt:lpstr>
      <vt:lpstr>'EAI Sistema'!XDO_?c1030?</vt:lpstr>
      <vt:lpstr>'ECSF Solo comparar'!XDO_?c1030?</vt:lpstr>
      <vt:lpstr>'ESF LDF Sistema'!XDO_?c1030?</vt:lpstr>
      <vt:lpstr>'ESF Sistema'!XDO_?c1030?</vt:lpstr>
      <vt:lpstr>'Func sistema'!XDO_?c1030?</vt:lpstr>
      <vt:lpstr>'ldf cog sistema'!XDO_?c1030?</vt:lpstr>
      <vt:lpstr>'LDF Func sistema'!XDO_?c1030?</vt:lpstr>
      <vt:lpstr>'Output 1'!XDO_?c1030?</vt:lpstr>
      <vt:lpstr>'Prog sistema'!XDO_?c1030?</vt:lpstr>
      <vt:lpstr>XDO_?c1030?</vt:lpstr>
      <vt:lpstr>'cog sistema'!XDO_?c1030ColHeadLine1?</vt:lpstr>
      <vt:lpstr>'EAI LDF Sistema'!XDO_?c1030ColHeadLine1?</vt:lpstr>
      <vt:lpstr>'EAI Sistema'!XDO_?c1030ColHeadLine1?</vt:lpstr>
      <vt:lpstr>'ECSF Solo comparar'!XDO_?c1030ColHeadLine1?</vt:lpstr>
      <vt:lpstr>'ESF LDF Sistema'!XDO_?c1030ColHeadLine1?</vt:lpstr>
      <vt:lpstr>'ESF Sistema'!XDO_?c1030ColHeadLine1?</vt:lpstr>
      <vt:lpstr>'Func sistema'!XDO_?c1030ColHeadLine1?</vt:lpstr>
      <vt:lpstr>'ldf cog sistema'!XDO_?c1030ColHeadLine1?</vt:lpstr>
      <vt:lpstr>'LDF Func sistema'!XDO_?c1030ColHeadLine1?</vt:lpstr>
      <vt:lpstr>'Output 1'!XDO_?c1030ColHeadLine1?</vt:lpstr>
      <vt:lpstr>'Prog sistema'!XDO_?c1030ColHeadLine1?</vt:lpstr>
      <vt:lpstr>XDO_?c1030ColHeadLine1?</vt:lpstr>
      <vt:lpstr>'cog sistema'!XDO_?c1030ColHeadLine2?</vt:lpstr>
      <vt:lpstr>'EAI LDF Sistema'!XDO_?c1030ColHeadLine2?</vt:lpstr>
      <vt:lpstr>'EAI Sistema'!XDO_?c1030ColHeadLine2?</vt:lpstr>
      <vt:lpstr>'ECSF Solo comparar'!XDO_?c1030ColHeadLine2?</vt:lpstr>
      <vt:lpstr>'ESF LDF Sistema'!XDO_?c1030ColHeadLine2?</vt:lpstr>
      <vt:lpstr>'ESF Sistema'!XDO_?c1030ColHeadLine2?</vt:lpstr>
      <vt:lpstr>'Func sistema'!XDO_?c1030ColHeadLine2?</vt:lpstr>
      <vt:lpstr>'ldf cog sistema'!XDO_?c1030ColHeadLine2?</vt:lpstr>
      <vt:lpstr>'LDF Func sistema'!XDO_?c1030ColHeadLine2?</vt:lpstr>
      <vt:lpstr>'Output 1'!XDO_?c1030ColHeadLine2?</vt:lpstr>
      <vt:lpstr>'Prog sistema'!XDO_?c1030ColHeadLine2?</vt:lpstr>
      <vt:lpstr>XDO_?c1030ColHeadLine2?</vt:lpstr>
      <vt:lpstr>'cog sistema'!XDO_?c1030ColHeadLine3?</vt:lpstr>
      <vt:lpstr>'EAI LDF Sistema'!XDO_?c1030ColHeadLine3?</vt:lpstr>
      <vt:lpstr>'EAI Sistema'!XDO_?c1030ColHeadLine3?</vt:lpstr>
      <vt:lpstr>'ECSF Solo comparar'!XDO_?c1030ColHeadLine3?</vt:lpstr>
      <vt:lpstr>'ESF LDF Sistema'!XDO_?c1030ColHeadLine3?</vt:lpstr>
      <vt:lpstr>'ESF Sistema'!XDO_?c1030ColHeadLine3?</vt:lpstr>
      <vt:lpstr>'Func sistema'!XDO_?c1030ColHeadLine3?</vt:lpstr>
      <vt:lpstr>'ldf cog sistema'!XDO_?c1030ColHeadLine3?</vt:lpstr>
      <vt:lpstr>'LDF Func sistema'!XDO_?c1030ColHeadLine3?</vt:lpstr>
      <vt:lpstr>'Output 1'!XDO_?c1030ColHeadLine3?</vt:lpstr>
      <vt:lpstr>'Prog sistema'!XDO_?c1030ColHeadLine3?</vt:lpstr>
      <vt:lpstr>XDO_?c1030ColHeadLine3?</vt:lpstr>
      <vt:lpstr>'cog sistema'!XDO_?currency?</vt:lpstr>
      <vt:lpstr>'EAI LDF Sistema'!XDO_?currency?</vt:lpstr>
      <vt:lpstr>'EAI Sistema'!XDO_?currency?</vt:lpstr>
      <vt:lpstr>'ECSF Solo comparar'!XDO_?currency?</vt:lpstr>
      <vt:lpstr>'ESF LDF Sistema'!XDO_?currency?</vt:lpstr>
      <vt:lpstr>'ESF Sistema'!XDO_?currency?</vt:lpstr>
      <vt:lpstr>'Func sistema'!XDO_?currency?</vt:lpstr>
      <vt:lpstr>'ldf cog sistema'!XDO_?currency?</vt:lpstr>
      <vt:lpstr>'LDF Func sistema'!XDO_?currency?</vt:lpstr>
      <vt:lpstr>'Output 1'!XDO_?currency?</vt:lpstr>
      <vt:lpstr>'Prog sistema'!XDO_?currency?</vt:lpstr>
      <vt:lpstr>XDO_?currency?</vt:lpstr>
      <vt:lpstr>'cog sistema'!XDO_?date?</vt:lpstr>
      <vt:lpstr>'EAI LDF Sistema'!XDO_?date?</vt:lpstr>
      <vt:lpstr>'EAI Sistema'!XDO_?date?</vt:lpstr>
      <vt:lpstr>'ECSF Solo comparar'!XDO_?date?</vt:lpstr>
      <vt:lpstr>'ESF LDF Sistema'!XDO_?date?</vt:lpstr>
      <vt:lpstr>'ESF Sistema'!XDO_?date?</vt:lpstr>
      <vt:lpstr>'Func sistema'!XDO_?date?</vt:lpstr>
      <vt:lpstr>'ldf cog sistema'!XDO_?date?</vt:lpstr>
      <vt:lpstr>'LDF Func sistema'!XDO_?date?</vt:lpstr>
      <vt:lpstr>'Output 1'!XDO_?date?</vt:lpstr>
      <vt:lpstr>'Prog sistema'!XDO_?date?</vt:lpstr>
      <vt:lpstr>XDO_?date?</vt:lpstr>
      <vt:lpstr>'cog sistema'!XDO_?LedgerName?</vt:lpstr>
      <vt:lpstr>'EAI LDF Sistema'!XDO_?LedgerName?</vt:lpstr>
      <vt:lpstr>'EAI Sistema'!XDO_?LedgerName?</vt:lpstr>
      <vt:lpstr>'ECSF Solo comparar'!XDO_?LedgerName?</vt:lpstr>
      <vt:lpstr>'ESF LDF Sistema'!XDO_?LedgerName?</vt:lpstr>
      <vt:lpstr>'ESF Sistema'!XDO_?LedgerName?</vt:lpstr>
      <vt:lpstr>'Func sistema'!XDO_?LedgerName?</vt:lpstr>
      <vt:lpstr>'ldf cog sistema'!XDO_?LedgerName?</vt:lpstr>
      <vt:lpstr>'LDF Func sistema'!XDO_?LedgerName?</vt:lpstr>
      <vt:lpstr>'Output 1'!XDO_?LedgerName?</vt:lpstr>
      <vt:lpstr>'Prog sistema'!XDO_?LedgerName?</vt:lpstr>
      <vt:lpstr>XDO_?LedgerName?</vt:lpstr>
      <vt:lpstr>'cog sistema'!XDO_?page?</vt:lpstr>
      <vt:lpstr>'EAI LDF Sistema'!XDO_?page?</vt:lpstr>
      <vt:lpstr>'EAI Sistema'!XDO_?page?</vt:lpstr>
      <vt:lpstr>'ECSF Solo comparar'!XDO_?page?</vt:lpstr>
      <vt:lpstr>'ESF LDF Sistema'!XDO_?page?</vt:lpstr>
      <vt:lpstr>'ESF Sistema'!XDO_?page?</vt:lpstr>
      <vt:lpstr>'Func sistema'!XDO_?page?</vt:lpstr>
      <vt:lpstr>'ldf cog sistema'!XDO_?page?</vt:lpstr>
      <vt:lpstr>'LDF Func sistema'!XDO_?page?</vt:lpstr>
      <vt:lpstr>'Output 1'!XDO_?page?</vt:lpstr>
      <vt:lpstr>'Prog sistema'!XDO_?page?</vt:lpstr>
      <vt:lpstr>XDO_?page?</vt:lpstr>
      <vt:lpstr>'cog sistema'!XDO_?period?</vt:lpstr>
      <vt:lpstr>'EAI LDF Sistema'!XDO_?period?</vt:lpstr>
      <vt:lpstr>'EAI Sistema'!XDO_?period?</vt:lpstr>
      <vt:lpstr>'ECSF Solo comparar'!XDO_?period?</vt:lpstr>
      <vt:lpstr>'ESF LDF Sistema'!XDO_?period?</vt:lpstr>
      <vt:lpstr>'ESF Sistema'!XDO_?period?</vt:lpstr>
      <vt:lpstr>'Func sistema'!XDO_?period?</vt:lpstr>
      <vt:lpstr>'ldf cog sistema'!XDO_?period?</vt:lpstr>
      <vt:lpstr>'LDF Func sistema'!XDO_?period?</vt:lpstr>
      <vt:lpstr>'Output 1'!XDO_?period?</vt:lpstr>
      <vt:lpstr>'Prog sistema'!XDO_?period?</vt:lpstr>
      <vt:lpstr>XDO_?period?</vt:lpstr>
      <vt:lpstr>'cog sistema'!XDO_?ReportContext?</vt:lpstr>
      <vt:lpstr>'EAI LDF Sistema'!XDO_?ReportContext?</vt:lpstr>
      <vt:lpstr>'EAI Sistema'!XDO_?ReportContext?</vt:lpstr>
      <vt:lpstr>'ECSF Solo comparar'!XDO_?ReportContext?</vt:lpstr>
      <vt:lpstr>'ESF LDF Sistema'!XDO_?ReportContext?</vt:lpstr>
      <vt:lpstr>'ESF Sistema'!XDO_?ReportContext?</vt:lpstr>
      <vt:lpstr>'Func sistema'!XDO_?ReportContext?</vt:lpstr>
      <vt:lpstr>'ldf cog sistema'!XDO_?ReportContext?</vt:lpstr>
      <vt:lpstr>'LDF Func sistema'!XDO_?ReportContext?</vt:lpstr>
      <vt:lpstr>'Output 1'!XDO_?ReportContext?</vt:lpstr>
      <vt:lpstr>'Prog sistema'!XDO_?ReportContext?</vt:lpstr>
      <vt:lpstr>XDO_?ReportContext?</vt:lpstr>
      <vt:lpstr>'cog sistema'!XDO_?ReportName?</vt:lpstr>
      <vt:lpstr>'EAI LDF Sistema'!XDO_?ReportName?</vt:lpstr>
      <vt:lpstr>'EAI Sistema'!XDO_?ReportName?</vt:lpstr>
      <vt:lpstr>'ECSF Solo comparar'!XDO_?ReportName?</vt:lpstr>
      <vt:lpstr>'ESF LDF Sistema'!XDO_?ReportName?</vt:lpstr>
      <vt:lpstr>'ESF Sistema'!XDO_?ReportName?</vt:lpstr>
      <vt:lpstr>'Func sistema'!XDO_?ReportName?</vt:lpstr>
      <vt:lpstr>'ldf cog sistema'!XDO_?ReportName?</vt:lpstr>
      <vt:lpstr>'LDF Func sistema'!XDO_?ReportName?</vt:lpstr>
      <vt:lpstr>'Output 1'!XDO_?ReportName?</vt:lpstr>
      <vt:lpstr>'Prog sistema'!XDO_?ReportName?</vt:lpstr>
      <vt:lpstr>XDO_?ReportName?</vt:lpstr>
      <vt:lpstr>'cog sistema'!XDO_GROUP_?RptLine?</vt:lpstr>
      <vt:lpstr>'EAI LDF Sistema'!XDO_GROUP_?RptLine?</vt:lpstr>
      <vt:lpstr>'EAI Sistema'!XDO_GROUP_?RptLine?</vt:lpstr>
      <vt:lpstr>'ECSF Solo comparar'!XDO_GROUP_?RptLine?</vt:lpstr>
      <vt:lpstr>'ESF LDF Sistema'!XDO_GROUP_?RptLine?</vt:lpstr>
      <vt:lpstr>'ESF Sistema'!XDO_GROUP_?RptLine?</vt:lpstr>
      <vt:lpstr>'Func sistema'!XDO_GROUP_?RptLine?</vt:lpstr>
      <vt:lpstr>'ldf cog sistema'!XDO_GROUP_?RptLine?</vt:lpstr>
      <vt:lpstr>'LDF Func sistema'!XDO_GROUP_?RptLine?</vt:lpstr>
      <vt:lpstr>'Output 1'!XDO_GROUP_?RptLine?</vt:lpstr>
      <vt:lpstr>'Prog sistema'!XDO_GROUP_?RptLine?</vt:lpstr>
      <vt:lpstr>XDO_GROUP_?RptLine?</vt:lpstr>
    </vt:vector>
  </TitlesOfParts>
  <Company>H. Ayuntamiento de Durango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Ocanas Ayala</dc:creator>
  <cp:lastModifiedBy>Diana Aguilar Mendoza</cp:lastModifiedBy>
  <cp:lastPrinted>2023-05-09T18:25:48Z</cp:lastPrinted>
  <dcterms:created xsi:type="dcterms:W3CDTF">2020-09-17T17:02:00Z</dcterms:created>
  <dcterms:modified xsi:type="dcterms:W3CDTF">2023-05-09T20:43:00Z</dcterms:modified>
</cp:coreProperties>
</file>